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19725" windowHeight="9600" tabRatio="823"/>
  </bookViews>
  <sheets>
    <sheet name="SUMMARY" sheetId="28" r:id="rId1"/>
    <sheet name="RES kWh ENTRY" sheetId="39" r:id="rId2"/>
    <sheet name="BIZ kWh ENTRY" sheetId="40" r:id="rId3"/>
    <sheet name="BIZ SUM" sheetId="41" r:id="rId4"/>
    <sheet name=" 1M - RES" sheetId="2" r:id="rId5"/>
    <sheet name="2M - SGS" sheetId="10" r:id="rId6"/>
    <sheet name="3M - LGS" sheetId="29" r:id="rId7"/>
    <sheet name="4M - SPS" sheetId="30" r:id="rId8"/>
    <sheet name="11M - LPS" sheetId="31" r:id="rId9"/>
    <sheet name=" LI 1M - RES" sheetId="32" r:id="rId10"/>
    <sheet name="LI 2M - SGS" sheetId="33" r:id="rId11"/>
    <sheet name="LI 3M - LGS" sheetId="34" r:id="rId12"/>
    <sheet name="LI 4M - SPS" sheetId="35" r:id="rId13"/>
    <sheet name="LI 11M - LPS" sheetId="36" r:id="rId14"/>
    <sheet name="Biz DRENE" sheetId="43" r:id="rId15"/>
    <sheet name="Res DRENE" sheetId="47" r:id="rId1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6" i="2" l="1"/>
  <c r="U19" i="2"/>
  <c r="U34" i="2"/>
  <c r="U49" i="2"/>
  <c r="U65" i="2" s="1"/>
  <c r="U77" i="2" s="1"/>
  <c r="U66" i="2"/>
  <c r="U67" i="2"/>
  <c r="U68" i="2"/>
  <c r="U69" i="2"/>
  <c r="U70" i="2"/>
  <c r="U71" i="2"/>
  <c r="U72" i="2"/>
  <c r="U73" i="2"/>
  <c r="U74" i="2"/>
  <c r="U75" i="2"/>
  <c r="O44" i="39" l="1"/>
  <c r="O78" i="28" s="1"/>
  <c r="D2" i="2" l="1"/>
  <c r="U28" i="47" l="1"/>
  <c r="T28" i="47"/>
  <c r="S28" i="47"/>
  <c r="R28" i="47"/>
  <c r="Q28" i="47"/>
  <c r="P28" i="47"/>
  <c r="O28" i="47"/>
  <c r="N28" i="47"/>
  <c r="M28" i="47"/>
  <c r="L28" i="47"/>
  <c r="K28" i="47"/>
  <c r="J28" i="47"/>
  <c r="I28" i="47"/>
  <c r="H28" i="47"/>
  <c r="G28" i="47"/>
  <c r="F28" i="47"/>
  <c r="E28" i="47"/>
  <c r="D28" i="47"/>
  <c r="C28" i="47"/>
  <c r="C23" i="47"/>
  <c r="U17" i="47"/>
  <c r="T17" i="47"/>
  <c r="S17" i="47"/>
  <c r="R17" i="47"/>
  <c r="Q17" i="47"/>
  <c r="P17" i="47"/>
  <c r="O17" i="47"/>
  <c r="E2" i="47"/>
  <c r="F2" i="47" s="1"/>
  <c r="G2" i="47" s="1"/>
  <c r="H2" i="47" s="1"/>
  <c r="I2" i="47" s="1"/>
  <c r="J2" i="47" s="1"/>
  <c r="K2" i="47" s="1"/>
  <c r="L2" i="47" s="1"/>
  <c r="M2" i="47" s="1"/>
  <c r="N2" i="47" s="1"/>
  <c r="O2" i="47" s="1"/>
  <c r="P2" i="47" s="1"/>
  <c r="P21" i="47" s="1"/>
  <c r="O21" i="47" l="1"/>
  <c r="Q2" i="47"/>
  <c r="Q21" i="47" s="1"/>
  <c r="R2" i="47" l="1"/>
  <c r="R21" i="47" s="1"/>
  <c r="S2" i="47" l="1"/>
  <c r="S21" i="47" s="1"/>
  <c r="T2" i="47" l="1"/>
  <c r="T21" i="47" s="1"/>
  <c r="U2" i="47" l="1"/>
  <c r="U21" i="47" s="1"/>
  <c r="F155" i="39" l="1"/>
  <c r="J155" i="39"/>
  <c r="L155" i="39"/>
  <c r="M155" i="39"/>
  <c r="K172" i="39" l="1"/>
  <c r="I174" i="39"/>
  <c r="F175" i="39"/>
  <c r="N175" i="39"/>
  <c r="C155" i="39"/>
  <c r="G155" i="39"/>
  <c r="K155" i="39"/>
  <c r="C5" i="47"/>
  <c r="G5" i="47"/>
  <c r="K5" i="47"/>
  <c r="C6" i="47"/>
  <c r="G6" i="47"/>
  <c r="K6" i="47"/>
  <c r="C7" i="47"/>
  <c r="G7" i="47"/>
  <c r="K7" i="47"/>
  <c r="C8" i="47"/>
  <c r="G8" i="47"/>
  <c r="K8" i="47"/>
  <c r="C9" i="47"/>
  <c r="G9" i="47"/>
  <c r="K9" i="47"/>
  <c r="C10" i="47"/>
  <c r="G10" i="47"/>
  <c r="K10" i="47"/>
  <c r="C11" i="47"/>
  <c r="G11" i="47"/>
  <c r="K11" i="47"/>
  <c r="C12" i="47"/>
  <c r="G12" i="47"/>
  <c r="K12" i="47"/>
  <c r="C13" i="47"/>
  <c r="G13" i="47"/>
  <c r="K13" i="47"/>
  <c r="C14" i="47"/>
  <c r="G14" i="47"/>
  <c r="K14" i="47"/>
  <c r="C15" i="47"/>
  <c r="G15" i="47"/>
  <c r="K15" i="47"/>
  <c r="D172" i="39"/>
  <c r="H172" i="39"/>
  <c r="L172" i="39"/>
  <c r="E173" i="39"/>
  <c r="I173" i="39"/>
  <c r="M173" i="39"/>
  <c r="F174" i="39"/>
  <c r="J174" i="39"/>
  <c r="O7" i="39"/>
  <c r="G175" i="39"/>
  <c r="K175" i="39"/>
  <c r="D176" i="39"/>
  <c r="H176" i="39"/>
  <c r="L176" i="39"/>
  <c r="E177" i="39"/>
  <c r="I177" i="39"/>
  <c r="M177" i="39"/>
  <c r="F178" i="39"/>
  <c r="J178" i="39"/>
  <c r="C179" i="39"/>
  <c r="G179" i="39"/>
  <c r="K179" i="39"/>
  <c r="D180" i="39"/>
  <c r="H180" i="39"/>
  <c r="L180" i="39"/>
  <c r="E181" i="39"/>
  <c r="I181" i="39"/>
  <c r="M181" i="39"/>
  <c r="F182" i="39"/>
  <c r="J182" i="39"/>
  <c r="D173" i="39"/>
  <c r="H173" i="39"/>
  <c r="L173" i="39"/>
  <c r="D177" i="39"/>
  <c r="H177" i="39"/>
  <c r="L177" i="39"/>
  <c r="D181" i="39"/>
  <c r="H181" i="39"/>
  <c r="L181" i="39"/>
  <c r="D174" i="39"/>
  <c r="H174" i="39"/>
  <c r="L174" i="39"/>
  <c r="D178" i="39"/>
  <c r="H178" i="39"/>
  <c r="L178" i="39"/>
  <c r="D182" i="39"/>
  <c r="H182" i="39"/>
  <c r="L182" i="39"/>
  <c r="L175" i="39"/>
  <c r="N172" i="39"/>
  <c r="N176" i="39"/>
  <c r="N180" i="39"/>
  <c r="I155" i="39"/>
  <c r="D155" i="39"/>
  <c r="H155" i="39"/>
  <c r="D5" i="47"/>
  <c r="H5" i="47"/>
  <c r="L5" i="47"/>
  <c r="D6" i="47"/>
  <c r="H6" i="47"/>
  <c r="L6" i="47"/>
  <c r="D7" i="47"/>
  <c r="H7" i="47"/>
  <c r="L7" i="47"/>
  <c r="D8" i="47"/>
  <c r="H8" i="47"/>
  <c r="L8" i="47"/>
  <c r="D9" i="47"/>
  <c r="H9" i="47"/>
  <c r="L9" i="47"/>
  <c r="D10" i="47"/>
  <c r="H10" i="47"/>
  <c r="L10" i="47"/>
  <c r="D11" i="47"/>
  <c r="H11" i="47"/>
  <c r="L11" i="47"/>
  <c r="D12" i="47"/>
  <c r="H12" i="47"/>
  <c r="L12" i="47"/>
  <c r="D13" i="47"/>
  <c r="H13" i="47"/>
  <c r="L13" i="47"/>
  <c r="D14" i="47"/>
  <c r="H14" i="47"/>
  <c r="L14" i="47"/>
  <c r="D15" i="47"/>
  <c r="H15" i="47"/>
  <c r="L15" i="47"/>
  <c r="C172" i="39"/>
  <c r="M174" i="39"/>
  <c r="C176" i="39"/>
  <c r="G176" i="39"/>
  <c r="K176" i="39"/>
  <c r="E178" i="39"/>
  <c r="I178" i="39"/>
  <c r="M178" i="39"/>
  <c r="F179" i="39"/>
  <c r="J179" i="39"/>
  <c r="C180" i="39"/>
  <c r="G180" i="39"/>
  <c r="K180" i="39"/>
  <c r="E182" i="39"/>
  <c r="I182" i="39"/>
  <c r="M182" i="39"/>
  <c r="H175" i="39"/>
  <c r="N179" i="39"/>
  <c r="E172" i="39"/>
  <c r="M172" i="39"/>
  <c r="J173" i="39"/>
  <c r="G174" i="39"/>
  <c r="K174" i="39"/>
  <c r="E176" i="39"/>
  <c r="M176" i="39"/>
  <c r="J177" i="39"/>
  <c r="I180" i="39"/>
  <c r="F181" i="39"/>
  <c r="C182" i="39"/>
  <c r="K182" i="39"/>
  <c r="D179" i="39"/>
  <c r="N177" i="39"/>
  <c r="N181" i="39"/>
  <c r="G172" i="39"/>
  <c r="E174" i="39"/>
  <c r="J175" i="39"/>
  <c r="L179" i="39"/>
  <c r="I172" i="39"/>
  <c r="F173" i="39"/>
  <c r="C174" i="39"/>
  <c r="I176" i="39"/>
  <c r="F177" i="39"/>
  <c r="C178" i="39"/>
  <c r="G178" i="39"/>
  <c r="K178" i="39"/>
  <c r="E180" i="39"/>
  <c r="M180" i="39"/>
  <c r="J181" i="39"/>
  <c r="G182" i="39"/>
  <c r="N173" i="39"/>
  <c r="E5" i="47"/>
  <c r="I5" i="47"/>
  <c r="M5" i="47"/>
  <c r="E6" i="47"/>
  <c r="I6" i="47"/>
  <c r="M6" i="47"/>
  <c r="E7" i="47"/>
  <c r="I7" i="47"/>
  <c r="M7" i="47"/>
  <c r="E8" i="47"/>
  <c r="I8" i="47"/>
  <c r="M8" i="47"/>
  <c r="E9" i="47"/>
  <c r="I9" i="47"/>
  <c r="M9" i="47"/>
  <c r="E10" i="47"/>
  <c r="I10" i="47"/>
  <c r="M10" i="47"/>
  <c r="E11" i="47"/>
  <c r="I11" i="47"/>
  <c r="M11" i="47"/>
  <c r="E12" i="47"/>
  <c r="I12" i="47"/>
  <c r="M12" i="47"/>
  <c r="E13" i="47"/>
  <c r="I13" i="47"/>
  <c r="M13" i="47"/>
  <c r="E14" i="47"/>
  <c r="I14" i="47"/>
  <c r="M14" i="47"/>
  <c r="E15" i="47"/>
  <c r="I15" i="47"/>
  <c r="M15" i="47"/>
  <c r="F172" i="39"/>
  <c r="J172" i="39"/>
  <c r="C173" i="39"/>
  <c r="G173" i="39"/>
  <c r="K173" i="39"/>
  <c r="E175" i="39"/>
  <c r="I175" i="39"/>
  <c r="M175" i="39"/>
  <c r="F176" i="39"/>
  <c r="J176" i="39"/>
  <c r="C177" i="39"/>
  <c r="G177" i="39"/>
  <c r="K177" i="39"/>
  <c r="E179" i="39"/>
  <c r="I179" i="39"/>
  <c r="M179" i="39"/>
  <c r="F180" i="39"/>
  <c r="J180" i="39"/>
  <c r="C181" i="39"/>
  <c r="G181" i="39"/>
  <c r="K181" i="39"/>
  <c r="D175" i="39"/>
  <c r="H179" i="39"/>
  <c r="N174" i="39"/>
  <c r="N178" i="39"/>
  <c r="N182" i="39"/>
  <c r="E155" i="39"/>
  <c r="F5" i="47"/>
  <c r="J5" i="47"/>
  <c r="N5" i="47"/>
  <c r="F6" i="47"/>
  <c r="J6" i="47"/>
  <c r="N6" i="47"/>
  <c r="F7" i="47"/>
  <c r="J7" i="47"/>
  <c r="N7" i="47"/>
  <c r="F8" i="47"/>
  <c r="J8" i="47"/>
  <c r="N8" i="47"/>
  <c r="F9" i="47"/>
  <c r="J9" i="47"/>
  <c r="N9" i="47"/>
  <c r="F10" i="47"/>
  <c r="J10" i="47"/>
  <c r="N10" i="47"/>
  <c r="F11" i="47"/>
  <c r="J11" i="47"/>
  <c r="N11" i="47"/>
  <c r="F12" i="47"/>
  <c r="J12" i="47"/>
  <c r="N12" i="47"/>
  <c r="F13" i="47"/>
  <c r="J13" i="47"/>
  <c r="N13" i="47"/>
  <c r="F14" i="47"/>
  <c r="J14" i="47"/>
  <c r="N14" i="47"/>
  <c r="F15" i="47"/>
  <c r="J15" i="47"/>
  <c r="N15" i="47"/>
  <c r="L17" i="47"/>
  <c r="L21" i="47" s="1"/>
  <c r="C175" i="39"/>
  <c r="O6" i="39"/>
  <c r="O9" i="39"/>
  <c r="O10" i="39"/>
  <c r="O13" i="39"/>
  <c r="O14" i="39"/>
  <c r="O5" i="39"/>
  <c r="O11" i="39"/>
  <c r="O12" i="39"/>
  <c r="O8" i="39"/>
  <c r="O4" i="39"/>
  <c r="D17" i="47" l="1"/>
  <c r="D21" i="47" s="1"/>
  <c r="D23" i="47" s="1"/>
  <c r="M17" i="47"/>
  <c r="M21" i="47" s="1"/>
  <c r="E17" i="47"/>
  <c r="E21" i="47" s="1"/>
  <c r="E23" i="47" s="1"/>
  <c r="J17" i="47"/>
  <c r="H17" i="47"/>
  <c r="H21" i="47" s="1"/>
  <c r="K17" i="47"/>
  <c r="K21" i="47" s="1"/>
  <c r="C17" i="47"/>
  <c r="C21" i="47" s="1"/>
  <c r="I17" i="47"/>
  <c r="I21" i="47" s="1"/>
  <c r="N17" i="47"/>
  <c r="N21" i="47" s="1"/>
  <c r="F17" i="47"/>
  <c r="F21" i="47" s="1"/>
  <c r="G17" i="47"/>
  <c r="G21" i="47" s="1"/>
  <c r="D53" i="36"/>
  <c r="E53" i="36" s="1"/>
  <c r="F53" i="36" s="1"/>
  <c r="G53" i="36" s="1"/>
  <c r="H53" i="36" s="1"/>
  <c r="I53" i="36" s="1"/>
  <c r="J53" i="36" s="1"/>
  <c r="K53" i="36" s="1"/>
  <c r="L53" i="36" s="1"/>
  <c r="M53" i="36" s="1"/>
  <c r="N53" i="36" s="1"/>
  <c r="O53" i="36" s="1"/>
  <c r="P53" i="36" s="1"/>
  <c r="Q53" i="36" s="1"/>
  <c r="D52" i="36"/>
  <c r="E52" i="36" s="1"/>
  <c r="F52" i="36" s="1"/>
  <c r="G52" i="36" s="1"/>
  <c r="H52" i="36" s="1"/>
  <c r="I52" i="36" s="1"/>
  <c r="J52" i="36" s="1"/>
  <c r="K52" i="36" s="1"/>
  <c r="L52" i="36" s="1"/>
  <c r="M52" i="36" s="1"/>
  <c r="N52" i="36" s="1"/>
  <c r="O52" i="36" s="1"/>
  <c r="P52" i="36" s="1"/>
  <c r="Q52" i="36" s="1"/>
  <c r="D51" i="36"/>
  <c r="E51" i="36" s="1"/>
  <c r="F51" i="36" s="1"/>
  <c r="G51" i="36" s="1"/>
  <c r="H51" i="36" s="1"/>
  <c r="I51" i="36" s="1"/>
  <c r="J51" i="36" s="1"/>
  <c r="K51" i="36" s="1"/>
  <c r="L51" i="36" s="1"/>
  <c r="M51" i="36" s="1"/>
  <c r="N51" i="36" s="1"/>
  <c r="O51" i="36" s="1"/>
  <c r="P51" i="36" s="1"/>
  <c r="Q51" i="36" s="1"/>
  <c r="D50" i="36"/>
  <c r="E50" i="36" s="1"/>
  <c r="F50" i="36" s="1"/>
  <c r="G50" i="36" s="1"/>
  <c r="H50" i="36" s="1"/>
  <c r="I50" i="36" s="1"/>
  <c r="J50" i="36" s="1"/>
  <c r="K50" i="36" s="1"/>
  <c r="L50" i="36" s="1"/>
  <c r="M50" i="36" s="1"/>
  <c r="N50" i="36" s="1"/>
  <c r="O50" i="36" s="1"/>
  <c r="P50" i="36" s="1"/>
  <c r="Q50" i="36" s="1"/>
  <c r="D49" i="36"/>
  <c r="E49" i="36" s="1"/>
  <c r="F49" i="36" s="1"/>
  <c r="G49" i="36" s="1"/>
  <c r="H49" i="36" s="1"/>
  <c r="I49" i="36" s="1"/>
  <c r="J49" i="36" s="1"/>
  <c r="K49" i="36" s="1"/>
  <c r="L49" i="36" s="1"/>
  <c r="M49" i="36" s="1"/>
  <c r="N49" i="36" s="1"/>
  <c r="O49" i="36" s="1"/>
  <c r="P49" i="36" s="1"/>
  <c r="Q49" i="36" s="1"/>
  <c r="D48" i="36"/>
  <c r="E48" i="36" s="1"/>
  <c r="F48" i="36" s="1"/>
  <c r="G48" i="36" s="1"/>
  <c r="H48" i="36" s="1"/>
  <c r="I48" i="36" s="1"/>
  <c r="J48" i="36" s="1"/>
  <c r="K48" i="36" s="1"/>
  <c r="L48" i="36" s="1"/>
  <c r="M48" i="36" s="1"/>
  <c r="N48" i="36" s="1"/>
  <c r="O48" i="36" s="1"/>
  <c r="P48" i="36" s="1"/>
  <c r="Q48" i="36" s="1"/>
  <c r="D47" i="36"/>
  <c r="E47" i="36" s="1"/>
  <c r="F47" i="36" s="1"/>
  <c r="G47" i="36" s="1"/>
  <c r="H47" i="36" s="1"/>
  <c r="I47" i="36" s="1"/>
  <c r="J47" i="36" s="1"/>
  <c r="K47" i="36" s="1"/>
  <c r="L47" i="36" s="1"/>
  <c r="M47" i="36" s="1"/>
  <c r="N47" i="36" s="1"/>
  <c r="O47" i="36" s="1"/>
  <c r="P47" i="36" s="1"/>
  <c r="Q47" i="36" s="1"/>
  <c r="D46" i="36"/>
  <c r="E46" i="36" s="1"/>
  <c r="F46" i="36" s="1"/>
  <c r="G46" i="36" s="1"/>
  <c r="H46" i="36" s="1"/>
  <c r="I46" i="36" s="1"/>
  <c r="J46" i="36" s="1"/>
  <c r="K46" i="36" s="1"/>
  <c r="L46" i="36" s="1"/>
  <c r="M46" i="36" s="1"/>
  <c r="N46" i="36" s="1"/>
  <c r="O46" i="36" s="1"/>
  <c r="P46" i="36" s="1"/>
  <c r="Q46" i="36" s="1"/>
  <c r="D45" i="36"/>
  <c r="E45" i="36" s="1"/>
  <c r="F45" i="36" s="1"/>
  <c r="G45" i="36" s="1"/>
  <c r="H45" i="36" s="1"/>
  <c r="I45" i="36" s="1"/>
  <c r="J45" i="36" s="1"/>
  <c r="K45" i="36" s="1"/>
  <c r="L45" i="36" s="1"/>
  <c r="M45" i="36" s="1"/>
  <c r="N45" i="36" s="1"/>
  <c r="O45" i="36" s="1"/>
  <c r="P45" i="36" s="1"/>
  <c r="Q45" i="36" s="1"/>
  <c r="D44" i="36"/>
  <c r="E44" i="36" s="1"/>
  <c r="F44" i="36" s="1"/>
  <c r="G44" i="36" s="1"/>
  <c r="H44" i="36" s="1"/>
  <c r="I44" i="36" s="1"/>
  <c r="J44" i="36" s="1"/>
  <c r="K44" i="36" s="1"/>
  <c r="L44" i="36" s="1"/>
  <c r="M44" i="36" s="1"/>
  <c r="N44" i="36" s="1"/>
  <c r="O44" i="36" s="1"/>
  <c r="P44" i="36" s="1"/>
  <c r="Q44" i="36" s="1"/>
  <c r="D43" i="36"/>
  <c r="E43" i="36" s="1"/>
  <c r="F43" i="36" s="1"/>
  <c r="G43" i="36" s="1"/>
  <c r="H43" i="36" s="1"/>
  <c r="I43" i="36" s="1"/>
  <c r="J43" i="36" s="1"/>
  <c r="K43" i="36" s="1"/>
  <c r="L43" i="36" s="1"/>
  <c r="M43" i="36" s="1"/>
  <c r="N43" i="36" s="1"/>
  <c r="O43" i="36" s="1"/>
  <c r="P43" i="36" s="1"/>
  <c r="Q43" i="36" s="1"/>
  <c r="D42" i="36"/>
  <c r="E42" i="36" s="1"/>
  <c r="F42" i="36" s="1"/>
  <c r="G42" i="36" s="1"/>
  <c r="H42" i="36" s="1"/>
  <c r="I42" i="36" s="1"/>
  <c r="J42" i="36" s="1"/>
  <c r="K42" i="36" s="1"/>
  <c r="L42" i="36" s="1"/>
  <c r="M42" i="36" s="1"/>
  <c r="N42" i="36" s="1"/>
  <c r="O42" i="36" s="1"/>
  <c r="P42" i="36" s="1"/>
  <c r="Q42" i="36" s="1"/>
  <c r="D41" i="36"/>
  <c r="E41" i="36" s="1"/>
  <c r="F41" i="36" s="1"/>
  <c r="G41" i="36" s="1"/>
  <c r="H41" i="36" s="1"/>
  <c r="I41" i="36" s="1"/>
  <c r="J41" i="36" s="1"/>
  <c r="K41" i="36" s="1"/>
  <c r="L41" i="36" s="1"/>
  <c r="M41" i="36" s="1"/>
  <c r="N41" i="36" s="1"/>
  <c r="O41" i="36" s="1"/>
  <c r="P41" i="36" s="1"/>
  <c r="Q41" i="36" s="1"/>
  <c r="D53" i="35"/>
  <c r="E53" i="35" s="1"/>
  <c r="F53" i="35" s="1"/>
  <c r="G53" i="35" s="1"/>
  <c r="H53" i="35" s="1"/>
  <c r="I53" i="35" s="1"/>
  <c r="J53" i="35" s="1"/>
  <c r="K53" i="35" s="1"/>
  <c r="L53" i="35" s="1"/>
  <c r="M53" i="35" s="1"/>
  <c r="N53" i="35" s="1"/>
  <c r="O53" i="35" s="1"/>
  <c r="P53" i="35" s="1"/>
  <c r="Q53" i="35" s="1"/>
  <c r="D52" i="35"/>
  <c r="E52" i="35" s="1"/>
  <c r="F52" i="35" s="1"/>
  <c r="G52" i="35" s="1"/>
  <c r="H52" i="35" s="1"/>
  <c r="I52" i="35" s="1"/>
  <c r="J52" i="35" s="1"/>
  <c r="K52" i="35" s="1"/>
  <c r="L52" i="35" s="1"/>
  <c r="M52" i="35" s="1"/>
  <c r="N52" i="35" s="1"/>
  <c r="O52" i="35" s="1"/>
  <c r="P52" i="35" s="1"/>
  <c r="Q52" i="35" s="1"/>
  <c r="D51" i="35"/>
  <c r="E51" i="35" s="1"/>
  <c r="F51" i="35" s="1"/>
  <c r="G51" i="35" s="1"/>
  <c r="H51" i="35" s="1"/>
  <c r="I51" i="35" s="1"/>
  <c r="J51" i="35" s="1"/>
  <c r="K51" i="35" s="1"/>
  <c r="L51" i="35" s="1"/>
  <c r="M51" i="35" s="1"/>
  <c r="N51" i="35" s="1"/>
  <c r="O51" i="35" s="1"/>
  <c r="P51" i="35" s="1"/>
  <c r="Q51" i="35" s="1"/>
  <c r="D50" i="35"/>
  <c r="E50" i="35" s="1"/>
  <c r="F50" i="35" s="1"/>
  <c r="G50" i="35" s="1"/>
  <c r="H50" i="35" s="1"/>
  <c r="I50" i="35" s="1"/>
  <c r="J50" i="35" s="1"/>
  <c r="K50" i="35" s="1"/>
  <c r="L50" i="35" s="1"/>
  <c r="M50" i="35" s="1"/>
  <c r="N50" i="35" s="1"/>
  <c r="O50" i="35" s="1"/>
  <c r="P50" i="35" s="1"/>
  <c r="Q50" i="35" s="1"/>
  <c r="D49" i="35"/>
  <c r="E49" i="35" s="1"/>
  <c r="F49" i="35" s="1"/>
  <c r="G49" i="35" s="1"/>
  <c r="H49" i="35" s="1"/>
  <c r="I49" i="35" s="1"/>
  <c r="J49" i="35" s="1"/>
  <c r="K49" i="35" s="1"/>
  <c r="L49" i="35" s="1"/>
  <c r="M49" i="35" s="1"/>
  <c r="N49" i="35" s="1"/>
  <c r="O49" i="35" s="1"/>
  <c r="P49" i="35" s="1"/>
  <c r="Q49" i="35" s="1"/>
  <c r="D48" i="35"/>
  <c r="E48" i="35" s="1"/>
  <c r="F48" i="35" s="1"/>
  <c r="G48" i="35" s="1"/>
  <c r="H48" i="35" s="1"/>
  <c r="I48" i="35" s="1"/>
  <c r="J48" i="35" s="1"/>
  <c r="K48" i="35" s="1"/>
  <c r="L48" i="35" s="1"/>
  <c r="M48" i="35" s="1"/>
  <c r="N48" i="35" s="1"/>
  <c r="O48" i="35" s="1"/>
  <c r="P48" i="35" s="1"/>
  <c r="Q48" i="35" s="1"/>
  <c r="D47" i="35"/>
  <c r="E47" i="35" s="1"/>
  <c r="F47" i="35" s="1"/>
  <c r="G47" i="35" s="1"/>
  <c r="H47" i="35" s="1"/>
  <c r="I47" i="35" s="1"/>
  <c r="J47" i="35" s="1"/>
  <c r="K47" i="35" s="1"/>
  <c r="L47" i="35" s="1"/>
  <c r="M47" i="35" s="1"/>
  <c r="N47" i="35" s="1"/>
  <c r="O47" i="35" s="1"/>
  <c r="P47" i="35" s="1"/>
  <c r="Q47" i="35" s="1"/>
  <c r="D46" i="35"/>
  <c r="E46" i="35" s="1"/>
  <c r="F46" i="35" s="1"/>
  <c r="G46" i="35" s="1"/>
  <c r="H46" i="35" s="1"/>
  <c r="I46" i="35" s="1"/>
  <c r="J46" i="35" s="1"/>
  <c r="K46" i="35" s="1"/>
  <c r="L46" i="35" s="1"/>
  <c r="M46" i="35" s="1"/>
  <c r="N46" i="35" s="1"/>
  <c r="O46" i="35" s="1"/>
  <c r="P46" i="35" s="1"/>
  <c r="Q46" i="35" s="1"/>
  <c r="D45" i="35"/>
  <c r="E45" i="35" s="1"/>
  <c r="F45" i="35" s="1"/>
  <c r="G45" i="35" s="1"/>
  <c r="H45" i="35" s="1"/>
  <c r="I45" i="35" s="1"/>
  <c r="J45" i="35" s="1"/>
  <c r="K45" i="35" s="1"/>
  <c r="L45" i="35" s="1"/>
  <c r="M45" i="35" s="1"/>
  <c r="N45" i="35" s="1"/>
  <c r="O45" i="35" s="1"/>
  <c r="P45" i="35" s="1"/>
  <c r="Q45" i="35" s="1"/>
  <c r="D44" i="35"/>
  <c r="E44" i="35" s="1"/>
  <c r="F44" i="35" s="1"/>
  <c r="G44" i="35" s="1"/>
  <c r="H44" i="35" s="1"/>
  <c r="I44" i="35" s="1"/>
  <c r="J44" i="35" s="1"/>
  <c r="K44" i="35" s="1"/>
  <c r="L44" i="35" s="1"/>
  <c r="M44" i="35" s="1"/>
  <c r="N44" i="35" s="1"/>
  <c r="O44" i="35" s="1"/>
  <c r="P44" i="35" s="1"/>
  <c r="Q44" i="35" s="1"/>
  <c r="D43" i="35"/>
  <c r="E43" i="35" s="1"/>
  <c r="F43" i="35" s="1"/>
  <c r="G43" i="35" s="1"/>
  <c r="H43" i="35" s="1"/>
  <c r="I43" i="35" s="1"/>
  <c r="J43" i="35" s="1"/>
  <c r="K43" i="35" s="1"/>
  <c r="L43" i="35" s="1"/>
  <c r="M43" i="35" s="1"/>
  <c r="N43" i="35" s="1"/>
  <c r="O43" i="35" s="1"/>
  <c r="P43" i="35" s="1"/>
  <c r="Q43" i="35" s="1"/>
  <c r="D42" i="35"/>
  <c r="E42" i="35" s="1"/>
  <c r="F42" i="35" s="1"/>
  <c r="G42" i="35" s="1"/>
  <c r="H42" i="35" s="1"/>
  <c r="I42" i="35" s="1"/>
  <c r="J42" i="35" s="1"/>
  <c r="K42" i="35" s="1"/>
  <c r="L42" i="35" s="1"/>
  <c r="M42" i="35" s="1"/>
  <c r="N42" i="35" s="1"/>
  <c r="O42" i="35" s="1"/>
  <c r="P42" i="35" s="1"/>
  <c r="Q42" i="35" s="1"/>
  <c r="D41" i="35"/>
  <c r="E41" i="35" s="1"/>
  <c r="F41" i="35" s="1"/>
  <c r="G41" i="35" s="1"/>
  <c r="H41" i="35" s="1"/>
  <c r="I41" i="35" s="1"/>
  <c r="J41" i="35" s="1"/>
  <c r="K41" i="35" s="1"/>
  <c r="L41" i="35" s="1"/>
  <c r="M41" i="35" s="1"/>
  <c r="N41" i="35" s="1"/>
  <c r="O41" i="35" s="1"/>
  <c r="P41" i="35" s="1"/>
  <c r="Q41" i="35" s="1"/>
  <c r="D53" i="34"/>
  <c r="E53" i="34" s="1"/>
  <c r="F53" i="34" s="1"/>
  <c r="G53" i="34" s="1"/>
  <c r="H53" i="34" s="1"/>
  <c r="I53" i="34" s="1"/>
  <c r="J53" i="34" s="1"/>
  <c r="K53" i="34" s="1"/>
  <c r="L53" i="34" s="1"/>
  <c r="M53" i="34" s="1"/>
  <c r="N53" i="34" s="1"/>
  <c r="O53" i="34" s="1"/>
  <c r="P53" i="34" s="1"/>
  <c r="Q53" i="34" s="1"/>
  <c r="D52" i="34"/>
  <c r="E52" i="34" s="1"/>
  <c r="F52" i="34" s="1"/>
  <c r="G52" i="34" s="1"/>
  <c r="H52" i="34" s="1"/>
  <c r="I52" i="34" s="1"/>
  <c r="J52" i="34" s="1"/>
  <c r="K52" i="34" s="1"/>
  <c r="L52" i="34" s="1"/>
  <c r="M52" i="34" s="1"/>
  <c r="N52" i="34" s="1"/>
  <c r="O52" i="34" s="1"/>
  <c r="P52" i="34" s="1"/>
  <c r="Q52" i="34" s="1"/>
  <c r="D51" i="34"/>
  <c r="E51" i="34" s="1"/>
  <c r="F51" i="34" s="1"/>
  <c r="G51" i="34" s="1"/>
  <c r="H51" i="34" s="1"/>
  <c r="I51" i="34" s="1"/>
  <c r="J51" i="34" s="1"/>
  <c r="K51" i="34" s="1"/>
  <c r="L51" i="34" s="1"/>
  <c r="M51" i="34" s="1"/>
  <c r="N51" i="34" s="1"/>
  <c r="O51" i="34" s="1"/>
  <c r="P51" i="34" s="1"/>
  <c r="Q51" i="34" s="1"/>
  <c r="D50" i="34"/>
  <c r="E50" i="34" s="1"/>
  <c r="F50" i="34" s="1"/>
  <c r="G50" i="34" s="1"/>
  <c r="H50" i="34" s="1"/>
  <c r="I50" i="34" s="1"/>
  <c r="J50" i="34" s="1"/>
  <c r="K50" i="34" s="1"/>
  <c r="L50" i="34" s="1"/>
  <c r="M50" i="34" s="1"/>
  <c r="N50" i="34" s="1"/>
  <c r="O50" i="34" s="1"/>
  <c r="P50" i="34" s="1"/>
  <c r="Q50" i="34" s="1"/>
  <c r="D49" i="34"/>
  <c r="E49" i="34" s="1"/>
  <c r="F49" i="34" s="1"/>
  <c r="G49" i="34" s="1"/>
  <c r="H49" i="34" s="1"/>
  <c r="I49" i="34" s="1"/>
  <c r="J49" i="34" s="1"/>
  <c r="K49" i="34" s="1"/>
  <c r="L49" i="34" s="1"/>
  <c r="M49" i="34" s="1"/>
  <c r="N49" i="34" s="1"/>
  <c r="O49" i="34" s="1"/>
  <c r="P49" i="34" s="1"/>
  <c r="Q49" i="34" s="1"/>
  <c r="D48" i="34"/>
  <c r="E48" i="34" s="1"/>
  <c r="F48" i="34" s="1"/>
  <c r="G48" i="34" s="1"/>
  <c r="H48" i="34" s="1"/>
  <c r="I48" i="34" s="1"/>
  <c r="J48" i="34" s="1"/>
  <c r="K48" i="34" s="1"/>
  <c r="L48" i="34" s="1"/>
  <c r="M48" i="34" s="1"/>
  <c r="N48" i="34" s="1"/>
  <c r="O48" i="34" s="1"/>
  <c r="P48" i="34" s="1"/>
  <c r="Q48" i="34" s="1"/>
  <c r="D47" i="34"/>
  <c r="E47" i="34" s="1"/>
  <c r="F47" i="34" s="1"/>
  <c r="G47" i="34" s="1"/>
  <c r="H47" i="34" s="1"/>
  <c r="I47" i="34" s="1"/>
  <c r="J47" i="34" s="1"/>
  <c r="K47" i="34" s="1"/>
  <c r="L47" i="34" s="1"/>
  <c r="M47" i="34" s="1"/>
  <c r="N47" i="34" s="1"/>
  <c r="O47" i="34" s="1"/>
  <c r="P47" i="34" s="1"/>
  <c r="Q47" i="34" s="1"/>
  <c r="D46" i="34"/>
  <c r="E46" i="34" s="1"/>
  <c r="F46" i="34" s="1"/>
  <c r="G46" i="34" s="1"/>
  <c r="H46" i="34" s="1"/>
  <c r="I46" i="34" s="1"/>
  <c r="J46" i="34" s="1"/>
  <c r="K46" i="34" s="1"/>
  <c r="L46" i="34" s="1"/>
  <c r="M46" i="34" s="1"/>
  <c r="N46" i="34" s="1"/>
  <c r="O46" i="34" s="1"/>
  <c r="P46" i="34" s="1"/>
  <c r="Q46" i="34" s="1"/>
  <c r="D45" i="34"/>
  <c r="E45" i="34" s="1"/>
  <c r="F45" i="34" s="1"/>
  <c r="G45" i="34" s="1"/>
  <c r="H45" i="34" s="1"/>
  <c r="I45" i="34" s="1"/>
  <c r="J45" i="34" s="1"/>
  <c r="K45" i="34" s="1"/>
  <c r="L45" i="34" s="1"/>
  <c r="M45" i="34" s="1"/>
  <c r="N45" i="34" s="1"/>
  <c r="O45" i="34" s="1"/>
  <c r="P45" i="34" s="1"/>
  <c r="Q45" i="34" s="1"/>
  <c r="D44" i="34"/>
  <c r="E44" i="34" s="1"/>
  <c r="F44" i="34" s="1"/>
  <c r="G44" i="34" s="1"/>
  <c r="H44" i="34" s="1"/>
  <c r="I44" i="34" s="1"/>
  <c r="J44" i="34" s="1"/>
  <c r="K44" i="34" s="1"/>
  <c r="L44" i="34" s="1"/>
  <c r="M44" i="34" s="1"/>
  <c r="N44" i="34" s="1"/>
  <c r="O44" i="34" s="1"/>
  <c r="P44" i="34" s="1"/>
  <c r="Q44" i="34" s="1"/>
  <c r="D43" i="34"/>
  <c r="E43" i="34" s="1"/>
  <c r="F43" i="34" s="1"/>
  <c r="G43" i="34" s="1"/>
  <c r="H43" i="34" s="1"/>
  <c r="I43" i="34" s="1"/>
  <c r="J43" i="34" s="1"/>
  <c r="K43" i="34" s="1"/>
  <c r="L43" i="34" s="1"/>
  <c r="M43" i="34" s="1"/>
  <c r="N43" i="34" s="1"/>
  <c r="O43" i="34" s="1"/>
  <c r="P43" i="34" s="1"/>
  <c r="Q43" i="34" s="1"/>
  <c r="D42" i="34"/>
  <c r="E42" i="34" s="1"/>
  <c r="F42" i="34" s="1"/>
  <c r="G42" i="34" s="1"/>
  <c r="H42" i="34" s="1"/>
  <c r="I42" i="34" s="1"/>
  <c r="J42" i="34" s="1"/>
  <c r="K42" i="34" s="1"/>
  <c r="L42" i="34" s="1"/>
  <c r="M42" i="34" s="1"/>
  <c r="N42" i="34" s="1"/>
  <c r="O42" i="34" s="1"/>
  <c r="P42" i="34" s="1"/>
  <c r="Q42" i="34" s="1"/>
  <c r="D41" i="34"/>
  <c r="E41" i="34" s="1"/>
  <c r="F41" i="34" s="1"/>
  <c r="G41" i="34" s="1"/>
  <c r="H41" i="34" s="1"/>
  <c r="I41" i="34" s="1"/>
  <c r="J41" i="34" s="1"/>
  <c r="K41" i="34" s="1"/>
  <c r="L41" i="34" s="1"/>
  <c r="M41" i="34" s="1"/>
  <c r="N41" i="34" s="1"/>
  <c r="O41" i="34" s="1"/>
  <c r="P41" i="34" s="1"/>
  <c r="Q41" i="34" s="1"/>
  <c r="D53" i="33"/>
  <c r="E53" i="33" s="1"/>
  <c r="F53" i="33" s="1"/>
  <c r="G53" i="33" s="1"/>
  <c r="H53" i="33" s="1"/>
  <c r="I53" i="33" s="1"/>
  <c r="J53" i="33" s="1"/>
  <c r="K53" i="33" s="1"/>
  <c r="L53" i="33" s="1"/>
  <c r="M53" i="33" s="1"/>
  <c r="N53" i="33" s="1"/>
  <c r="O53" i="33" s="1"/>
  <c r="P53" i="33" s="1"/>
  <c r="Q53" i="33" s="1"/>
  <c r="D52" i="33"/>
  <c r="E52" i="33" s="1"/>
  <c r="F52" i="33" s="1"/>
  <c r="G52" i="33" s="1"/>
  <c r="H52" i="33" s="1"/>
  <c r="I52" i="33" s="1"/>
  <c r="J52" i="33" s="1"/>
  <c r="K52" i="33" s="1"/>
  <c r="L52" i="33" s="1"/>
  <c r="M52" i="33" s="1"/>
  <c r="N52" i="33" s="1"/>
  <c r="O52" i="33" s="1"/>
  <c r="P52" i="33" s="1"/>
  <c r="Q52" i="33" s="1"/>
  <c r="D51" i="33"/>
  <c r="E51" i="33" s="1"/>
  <c r="F51" i="33" s="1"/>
  <c r="G51" i="33" s="1"/>
  <c r="H51" i="33" s="1"/>
  <c r="I51" i="33" s="1"/>
  <c r="J51" i="33" s="1"/>
  <c r="K51" i="33" s="1"/>
  <c r="L51" i="33" s="1"/>
  <c r="M51" i="33" s="1"/>
  <c r="N51" i="33" s="1"/>
  <c r="O51" i="33" s="1"/>
  <c r="P51" i="33" s="1"/>
  <c r="Q51" i="33" s="1"/>
  <c r="D50" i="33"/>
  <c r="E50" i="33" s="1"/>
  <c r="F50" i="33" s="1"/>
  <c r="G50" i="33" s="1"/>
  <c r="H50" i="33" s="1"/>
  <c r="I50" i="33" s="1"/>
  <c r="J50" i="33" s="1"/>
  <c r="K50" i="33" s="1"/>
  <c r="L50" i="33" s="1"/>
  <c r="M50" i="33" s="1"/>
  <c r="N50" i="33" s="1"/>
  <c r="O50" i="33" s="1"/>
  <c r="P50" i="33" s="1"/>
  <c r="Q50" i="33" s="1"/>
  <c r="D49" i="33"/>
  <c r="E49" i="33" s="1"/>
  <c r="F49" i="33" s="1"/>
  <c r="G49" i="33" s="1"/>
  <c r="H49" i="33" s="1"/>
  <c r="I49" i="33" s="1"/>
  <c r="J49" i="33" s="1"/>
  <c r="K49" i="33" s="1"/>
  <c r="L49" i="33" s="1"/>
  <c r="M49" i="33" s="1"/>
  <c r="N49" i="33" s="1"/>
  <c r="O49" i="33" s="1"/>
  <c r="P49" i="33" s="1"/>
  <c r="Q49" i="33" s="1"/>
  <c r="D48" i="33"/>
  <c r="E48" i="33" s="1"/>
  <c r="F48" i="33" s="1"/>
  <c r="G48" i="33" s="1"/>
  <c r="H48" i="33" s="1"/>
  <c r="I48" i="33" s="1"/>
  <c r="J48" i="33" s="1"/>
  <c r="K48" i="33" s="1"/>
  <c r="L48" i="33" s="1"/>
  <c r="M48" i="33" s="1"/>
  <c r="N48" i="33" s="1"/>
  <c r="O48" i="33" s="1"/>
  <c r="P48" i="33" s="1"/>
  <c r="Q48" i="33" s="1"/>
  <c r="D47" i="33"/>
  <c r="E47" i="33" s="1"/>
  <c r="F47" i="33" s="1"/>
  <c r="G47" i="33" s="1"/>
  <c r="H47" i="33" s="1"/>
  <c r="I47" i="33" s="1"/>
  <c r="J47" i="33" s="1"/>
  <c r="K47" i="33" s="1"/>
  <c r="L47" i="33" s="1"/>
  <c r="M47" i="33" s="1"/>
  <c r="N47" i="33" s="1"/>
  <c r="O47" i="33" s="1"/>
  <c r="P47" i="33" s="1"/>
  <c r="Q47" i="33" s="1"/>
  <c r="D46" i="33"/>
  <c r="E46" i="33" s="1"/>
  <c r="F46" i="33" s="1"/>
  <c r="G46" i="33" s="1"/>
  <c r="H46" i="33" s="1"/>
  <c r="I46" i="33" s="1"/>
  <c r="J46" i="33" s="1"/>
  <c r="K46" i="33" s="1"/>
  <c r="L46" i="33" s="1"/>
  <c r="M46" i="33" s="1"/>
  <c r="N46" i="33" s="1"/>
  <c r="O46" i="33" s="1"/>
  <c r="P46" i="33" s="1"/>
  <c r="Q46" i="33" s="1"/>
  <c r="D45" i="33"/>
  <c r="E45" i="33" s="1"/>
  <c r="F45" i="33" s="1"/>
  <c r="G45" i="33" s="1"/>
  <c r="H45" i="33" s="1"/>
  <c r="I45" i="33" s="1"/>
  <c r="J45" i="33" s="1"/>
  <c r="K45" i="33" s="1"/>
  <c r="L45" i="33" s="1"/>
  <c r="M45" i="33" s="1"/>
  <c r="N45" i="33" s="1"/>
  <c r="O45" i="33" s="1"/>
  <c r="P45" i="33" s="1"/>
  <c r="Q45" i="33" s="1"/>
  <c r="D44" i="33"/>
  <c r="E44" i="33" s="1"/>
  <c r="F44" i="33" s="1"/>
  <c r="G44" i="33" s="1"/>
  <c r="H44" i="33" s="1"/>
  <c r="I44" i="33" s="1"/>
  <c r="J44" i="33" s="1"/>
  <c r="K44" i="33" s="1"/>
  <c r="L44" i="33" s="1"/>
  <c r="M44" i="33" s="1"/>
  <c r="N44" i="33" s="1"/>
  <c r="O44" i="33" s="1"/>
  <c r="P44" i="33" s="1"/>
  <c r="Q44" i="33" s="1"/>
  <c r="D43" i="33"/>
  <c r="E43" i="33" s="1"/>
  <c r="F43" i="33" s="1"/>
  <c r="G43" i="33" s="1"/>
  <c r="H43" i="33" s="1"/>
  <c r="I43" i="33" s="1"/>
  <c r="J43" i="33" s="1"/>
  <c r="K43" i="33" s="1"/>
  <c r="L43" i="33" s="1"/>
  <c r="M43" i="33" s="1"/>
  <c r="N43" i="33" s="1"/>
  <c r="O43" i="33" s="1"/>
  <c r="P43" i="33" s="1"/>
  <c r="Q43" i="33" s="1"/>
  <c r="D42" i="33"/>
  <c r="E42" i="33" s="1"/>
  <c r="F42" i="33" s="1"/>
  <c r="G42" i="33" s="1"/>
  <c r="H42" i="33" s="1"/>
  <c r="I42" i="33" s="1"/>
  <c r="J42" i="33" s="1"/>
  <c r="K42" i="33" s="1"/>
  <c r="L42" i="33" s="1"/>
  <c r="M42" i="33" s="1"/>
  <c r="N42" i="33" s="1"/>
  <c r="O42" i="33" s="1"/>
  <c r="P42" i="33" s="1"/>
  <c r="Q42" i="33" s="1"/>
  <c r="D41" i="33"/>
  <c r="E41" i="33" s="1"/>
  <c r="F41" i="33" s="1"/>
  <c r="G41" i="33" s="1"/>
  <c r="H41" i="33" s="1"/>
  <c r="I41" i="33" s="1"/>
  <c r="J41" i="33" s="1"/>
  <c r="K41" i="33" s="1"/>
  <c r="L41" i="33" s="1"/>
  <c r="M41" i="33" s="1"/>
  <c r="N41" i="33" s="1"/>
  <c r="O41" i="33" s="1"/>
  <c r="P41" i="33" s="1"/>
  <c r="Q41" i="33" s="1"/>
  <c r="D45" i="32"/>
  <c r="E45" i="32" s="1"/>
  <c r="F45" i="32" s="1"/>
  <c r="G45" i="32" s="1"/>
  <c r="H45" i="32" s="1"/>
  <c r="I45" i="32" s="1"/>
  <c r="J45" i="32" s="1"/>
  <c r="K45" i="32" s="1"/>
  <c r="L45" i="32" s="1"/>
  <c r="M45" i="32" s="1"/>
  <c r="N45" i="32" s="1"/>
  <c r="O45" i="32" s="1"/>
  <c r="P45" i="32" s="1"/>
  <c r="Q45" i="32" s="1"/>
  <c r="D44" i="32"/>
  <c r="E44" i="32" s="1"/>
  <c r="F44" i="32" s="1"/>
  <c r="G44" i="32" s="1"/>
  <c r="H44" i="32" s="1"/>
  <c r="I44" i="32" s="1"/>
  <c r="J44" i="32" s="1"/>
  <c r="K44" i="32" s="1"/>
  <c r="L44" i="32" s="1"/>
  <c r="M44" i="32" s="1"/>
  <c r="N44" i="32" s="1"/>
  <c r="O44" i="32" s="1"/>
  <c r="P44" i="32" s="1"/>
  <c r="Q44" i="32" s="1"/>
  <c r="D43" i="32"/>
  <c r="E43" i="32" s="1"/>
  <c r="F43" i="32" s="1"/>
  <c r="G43" i="32" s="1"/>
  <c r="H43" i="32" s="1"/>
  <c r="I43" i="32" s="1"/>
  <c r="J43" i="32" s="1"/>
  <c r="K43" i="32" s="1"/>
  <c r="L43" i="32" s="1"/>
  <c r="M43" i="32" s="1"/>
  <c r="N43" i="32" s="1"/>
  <c r="O43" i="32" s="1"/>
  <c r="P43" i="32" s="1"/>
  <c r="Q43" i="32" s="1"/>
  <c r="D42" i="32"/>
  <c r="E42" i="32" s="1"/>
  <c r="F42" i="32" s="1"/>
  <c r="G42" i="32" s="1"/>
  <c r="H42" i="32" s="1"/>
  <c r="I42" i="32" s="1"/>
  <c r="J42" i="32" s="1"/>
  <c r="K42" i="32" s="1"/>
  <c r="L42" i="32" s="1"/>
  <c r="M42" i="32" s="1"/>
  <c r="N42" i="32" s="1"/>
  <c r="O42" i="32" s="1"/>
  <c r="P42" i="32" s="1"/>
  <c r="Q42" i="32" s="1"/>
  <c r="D41" i="32"/>
  <c r="E41" i="32" s="1"/>
  <c r="F41" i="32" s="1"/>
  <c r="G41" i="32" s="1"/>
  <c r="H41" i="32" s="1"/>
  <c r="I41" i="32" s="1"/>
  <c r="J41" i="32" s="1"/>
  <c r="K41" i="32" s="1"/>
  <c r="L41" i="32" s="1"/>
  <c r="M41" i="32" s="1"/>
  <c r="N41" i="32" s="1"/>
  <c r="O41" i="32" s="1"/>
  <c r="P41" i="32" s="1"/>
  <c r="Q41" i="32" s="1"/>
  <c r="D40" i="32"/>
  <c r="E40" i="32" s="1"/>
  <c r="F40" i="32" s="1"/>
  <c r="G40" i="32" s="1"/>
  <c r="H40" i="32" s="1"/>
  <c r="I40" i="32" s="1"/>
  <c r="J40" i="32" s="1"/>
  <c r="K40" i="32" s="1"/>
  <c r="L40" i="32" s="1"/>
  <c r="M40" i="32" s="1"/>
  <c r="N40" i="32" s="1"/>
  <c r="O40" i="32" s="1"/>
  <c r="P40" i="32" s="1"/>
  <c r="Q40" i="32" s="1"/>
  <c r="D39" i="32"/>
  <c r="E39" i="32" s="1"/>
  <c r="F39" i="32" s="1"/>
  <c r="G39" i="32" s="1"/>
  <c r="H39" i="32" s="1"/>
  <c r="I39" i="32" s="1"/>
  <c r="J39" i="32" s="1"/>
  <c r="K39" i="32" s="1"/>
  <c r="L39" i="32" s="1"/>
  <c r="M39" i="32" s="1"/>
  <c r="N39" i="32" s="1"/>
  <c r="O39" i="32" s="1"/>
  <c r="P39" i="32" s="1"/>
  <c r="Q39" i="32" s="1"/>
  <c r="D38" i="32"/>
  <c r="E38" i="32" s="1"/>
  <c r="F38" i="32" s="1"/>
  <c r="G38" i="32" s="1"/>
  <c r="H38" i="32" s="1"/>
  <c r="I38" i="32" s="1"/>
  <c r="J38" i="32" s="1"/>
  <c r="K38" i="32" s="1"/>
  <c r="L38" i="32" s="1"/>
  <c r="M38" i="32" s="1"/>
  <c r="N38" i="32" s="1"/>
  <c r="O38" i="32" s="1"/>
  <c r="P38" i="32" s="1"/>
  <c r="Q38" i="32" s="1"/>
  <c r="D37" i="32"/>
  <c r="E37" i="32" s="1"/>
  <c r="F37" i="32" s="1"/>
  <c r="G37" i="32" s="1"/>
  <c r="H37" i="32" s="1"/>
  <c r="I37" i="32" s="1"/>
  <c r="J37" i="32" s="1"/>
  <c r="K37" i="32" s="1"/>
  <c r="L37" i="32" s="1"/>
  <c r="M37" i="32" s="1"/>
  <c r="N37" i="32" s="1"/>
  <c r="O37" i="32" s="1"/>
  <c r="P37" i="32" s="1"/>
  <c r="Q37" i="32" s="1"/>
  <c r="D36" i="32"/>
  <c r="E36" i="32" s="1"/>
  <c r="F36" i="32" s="1"/>
  <c r="G36" i="32" s="1"/>
  <c r="H36" i="32" s="1"/>
  <c r="I36" i="32" s="1"/>
  <c r="J36" i="32" s="1"/>
  <c r="K36" i="32" s="1"/>
  <c r="L36" i="32" s="1"/>
  <c r="M36" i="32" s="1"/>
  <c r="N36" i="32" s="1"/>
  <c r="O36" i="32" s="1"/>
  <c r="P36" i="32" s="1"/>
  <c r="Q36" i="32" s="1"/>
  <c r="D35" i="32"/>
  <c r="E35" i="32" s="1"/>
  <c r="F35" i="32" s="1"/>
  <c r="G35" i="32" s="1"/>
  <c r="H35" i="32" s="1"/>
  <c r="I35" i="32" s="1"/>
  <c r="J35" i="32" s="1"/>
  <c r="K35" i="32" s="1"/>
  <c r="L35" i="32" s="1"/>
  <c r="M35" i="32" s="1"/>
  <c r="N35" i="32" s="1"/>
  <c r="O35" i="32" s="1"/>
  <c r="P35" i="32" s="1"/>
  <c r="Q35" i="32" s="1"/>
  <c r="D53" i="31"/>
  <c r="E53" i="31" s="1"/>
  <c r="F53" i="31" s="1"/>
  <c r="G53" i="31" s="1"/>
  <c r="H53" i="31" s="1"/>
  <c r="I53" i="31" s="1"/>
  <c r="J53" i="31" s="1"/>
  <c r="K53" i="31" s="1"/>
  <c r="L53" i="31" s="1"/>
  <c r="M53" i="31" s="1"/>
  <c r="N53" i="31" s="1"/>
  <c r="O53" i="31" s="1"/>
  <c r="P53" i="31" s="1"/>
  <c r="Q53" i="31" s="1"/>
  <c r="D52" i="31"/>
  <c r="E52" i="31" s="1"/>
  <c r="F52" i="31" s="1"/>
  <c r="G52" i="31" s="1"/>
  <c r="H52" i="31" s="1"/>
  <c r="I52" i="31" s="1"/>
  <c r="J52" i="31" s="1"/>
  <c r="K52" i="31" s="1"/>
  <c r="L52" i="31" s="1"/>
  <c r="M52" i="31" s="1"/>
  <c r="N52" i="31" s="1"/>
  <c r="O52" i="31" s="1"/>
  <c r="P52" i="31" s="1"/>
  <c r="Q52" i="31" s="1"/>
  <c r="D51" i="31"/>
  <c r="E51" i="31" s="1"/>
  <c r="F51" i="31" s="1"/>
  <c r="G51" i="31" s="1"/>
  <c r="H51" i="31" s="1"/>
  <c r="I51" i="31" s="1"/>
  <c r="J51" i="31" s="1"/>
  <c r="K51" i="31" s="1"/>
  <c r="L51" i="31" s="1"/>
  <c r="M51" i="31" s="1"/>
  <c r="N51" i="31" s="1"/>
  <c r="O51" i="31" s="1"/>
  <c r="P51" i="31" s="1"/>
  <c r="Q51" i="31" s="1"/>
  <c r="D50" i="31"/>
  <c r="E50" i="31" s="1"/>
  <c r="F50" i="31" s="1"/>
  <c r="G50" i="31" s="1"/>
  <c r="H50" i="31" s="1"/>
  <c r="I50" i="31" s="1"/>
  <c r="J50" i="31" s="1"/>
  <c r="K50" i="31" s="1"/>
  <c r="L50" i="31" s="1"/>
  <c r="M50" i="31" s="1"/>
  <c r="N50" i="31" s="1"/>
  <c r="O50" i="31" s="1"/>
  <c r="P50" i="31" s="1"/>
  <c r="Q50" i="31" s="1"/>
  <c r="D49" i="31"/>
  <c r="E49" i="31" s="1"/>
  <c r="F49" i="31" s="1"/>
  <c r="G49" i="31" s="1"/>
  <c r="H49" i="31" s="1"/>
  <c r="I49" i="31" s="1"/>
  <c r="J49" i="31" s="1"/>
  <c r="K49" i="31" s="1"/>
  <c r="L49" i="31" s="1"/>
  <c r="M49" i="31" s="1"/>
  <c r="N49" i="31" s="1"/>
  <c r="O49" i="31" s="1"/>
  <c r="P49" i="31" s="1"/>
  <c r="Q49" i="31" s="1"/>
  <c r="D48" i="31"/>
  <c r="E48" i="31" s="1"/>
  <c r="F48" i="31" s="1"/>
  <c r="G48" i="31" s="1"/>
  <c r="H48" i="31" s="1"/>
  <c r="I48" i="31" s="1"/>
  <c r="J48" i="31" s="1"/>
  <c r="K48" i="31" s="1"/>
  <c r="L48" i="31" s="1"/>
  <c r="M48" i="31" s="1"/>
  <c r="N48" i="31" s="1"/>
  <c r="O48" i="31" s="1"/>
  <c r="P48" i="31" s="1"/>
  <c r="Q48" i="31" s="1"/>
  <c r="D47" i="31"/>
  <c r="E47" i="31" s="1"/>
  <c r="F47" i="31" s="1"/>
  <c r="G47" i="31" s="1"/>
  <c r="H47" i="31" s="1"/>
  <c r="I47" i="31" s="1"/>
  <c r="J47" i="31" s="1"/>
  <c r="K47" i="31" s="1"/>
  <c r="L47" i="31" s="1"/>
  <c r="M47" i="31" s="1"/>
  <c r="N47" i="31" s="1"/>
  <c r="O47" i="31" s="1"/>
  <c r="P47" i="31" s="1"/>
  <c r="Q47" i="31" s="1"/>
  <c r="D46" i="31"/>
  <c r="E46" i="31" s="1"/>
  <c r="F46" i="31" s="1"/>
  <c r="G46" i="31" s="1"/>
  <c r="H46" i="31" s="1"/>
  <c r="I46" i="31" s="1"/>
  <c r="J46" i="31" s="1"/>
  <c r="K46" i="31" s="1"/>
  <c r="L46" i="31" s="1"/>
  <c r="M46" i="31" s="1"/>
  <c r="N46" i="31" s="1"/>
  <c r="O46" i="31" s="1"/>
  <c r="P46" i="31" s="1"/>
  <c r="Q46" i="31" s="1"/>
  <c r="D45" i="31"/>
  <c r="E45" i="31" s="1"/>
  <c r="F45" i="31" s="1"/>
  <c r="G45" i="31" s="1"/>
  <c r="H45" i="31" s="1"/>
  <c r="I45" i="31" s="1"/>
  <c r="J45" i="31" s="1"/>
  <c r="K45" i="31" s="1"/>
  <c r="L45" i="31" s="1"/>
  <c r="M45" i="31" s="1"/>
  <c r="N45" i="31" s="1"/>
  <c r="O45" i="31" s="1"/>
  <c r="P45" i="31" s="1"/>
  <c r="Q45" i="31" s="1"/>
  <c r="D44" i="31"/>
  <c r="E44" i="31" s="1"/>
  <c r="F44" i="31" s="1"/>
  <c r="G44" i="31" s="1"/>
  <c r="H44" i="31" s="1"/>
  <c r="I44" i="31" s="1"/>
  <c r="J44" i="31" s="1"/>
  <c r="K44" i="31" s="1"/>
  <c r="L44" i="31" s="1"/>
  <c r="M44" i="31" s="1"/>
  <c r="N44" i="31" s="1"/>
  <c r="O44" i="31" s="1"/>
  <c r="P44" i="31" s="1"/>
  <c r="Q44" i="31" s="1"/>
  <c r="D43" i="31"/>
  <c r="E43" i="31" s="1"/>
  <c r="F43" i="31" s="1"/>
  <c r="G43" i="31" s="1"/>
  <c r="H43" i="31" s="1"/>
  <c r="I43" i="31" s="1"/>
  <c r="J43" i="31" s="1"/>
  <c r="K43" i="31" s="1"/>
  <c r="L43" i="31" s="1"/>
  <c r="M43" i="31" s="1"/>
  <c r="N43" i="31" s="1"/>
  <c r="O43" i="31" s="1"/>
  <c r="P43" i="31" s="1"/>
  <c r="Q43" i="31" s="1"/>
  <c r="D42" i="31"/>
  <c r="E42" i="31" s="1"/>
  <c r="F42" i="31" s="1"/>
  <c r="G42" i="31" s="1"/>
  <c r="H42" i="31" s="1"/>
  <c r="I42" i="31" s="1"/>
  <c r="J42" i="31" s="1"/>
  <c r="K42" i="31" s="1"/>
  <c r="L42" i="31" s="1"/>
  <c r="M42" i="31" s="1"/>
  <c r="N42" i="31" s="1"/>
  <c r="O42" i="31" s="1"/>
  <c r="P42" i="31" s="1"/>
  <c r="Q42" i="31" s="1"/>
  <c r="D41" i="31"/>
  <c r="E41" i="31" s="1"/>
  <c r="F41" i="31" s="1"/>
  <c r="G41" i="31" s="1"/>
  <c r="H41" i="31" s="1"/>
  <c r="I41" i="31" s="1"/>
  <c r="J41" i="31" s="1"/>
  <c r="K41" i="31" s="1"/>
  <c r="L41" i="31" s="1"/>
  <c r="M41" i="31" s="1"/>
  <c r="N41" i="31" s="1"/>
  <c r="O41" i="31" s="1"/>
  <c r="P41" i="31" s="1"/>
  <c r="Q41" i="31" s="1"/>
  <c r="D53" i="30"/>
  <c r="E53" i="30" s="1"/>
  <c r="F53" i="30" s="1"/>
  <c r="G53" i="30" s="1"/>
  <c r="H53" i="30" s="1"/>
  <c r="I53" i="30" s="1"/>
  <c r="J53" i="30" s="1"/>
  <c r="K53" i="30" s="1"/>
  <c r="L53" i="30" s="1"/>
  <c r="M53" i="30" s="1"/>
  <c r="N53" i="30" s="1"/>
  <c r="O53" i="30" s="1"/>
  <c r="P53" i="30" s="1"/>
  <c r="Q53" i="30" s="1"/>
  <c r="D52" i="30"/>
  <c r="E52" i="30" s="1"/>
  <c r="F52" i="30" s="1"/>
  <c r="G52" i="30" s="1"/>
  <c r="H52" i="30" s="1"/>
  <c r="I52" i="30" s="1"/>
  <c r="J52" i="30" s="1"/>
  <c r="K52" i="30" s="1"/>
  <c r="L52" i="30" s="1"/>
  <c r="M52" i="30" s="1"/>
  <c r="N52" i="30" s="1"/>
  <c r="O52" i="30" s="1"/>
  <c r="P52" i="30" s="1"/>
  <c r="Q52" i="30" s="1"/>
  <c r="D51" i="30"/>
  <c r="E51" i="30" s="1"/>
  <c r="F51" i="30" s="1"/>
  <c r="G51" i="30" s="1"/>
  <c r="H51" i="30" s="1"/>
  <c r="I51" i="30" s="1"/>
  <c r="J51" i="30" s="1"/>
  <c r="K51" i="30" s="1"/>
  <c r="L51" i="30" s="1"/>
  <c r="M51" i="30" s="1"/>
  <c r="N51" i="30" s="1"/>
  <c r="O51" i="30" s="1"/>
  <c r="P51" i="30" s="1"/>
  <c r="Q51" i="30" s="1"/>
  <c r="D50" i="30"/>
  <c r="E50" i="30" s="1"/>
  <c r="F50" i="30" s="1"/>
  <c r="G50" i="30" s="1"/>
  <c r="H50" i="30" s="1"/>
  <c r="I50" i="30" s="1"/>
  <c r="J50" i="30" s="1"/>
  <c r="K50" i="30" s="1"/>
  <c r="L50" i="30" s="1"/>
  <c r="M50" i="30" s="1"/>
  <c r="N50" i="30" s="1"/>
  <c r="O50" i="30" s="1"/>
  <c r="P50" i="30" s="1"/>
  <c r="Q50" i="30" s="1"/>
  <c r="D49" i="30"/>
  <c r="E49" i="30" s="1"/>
  <c r="F49" i="30" s="1"/>
  <c r="G49" i="30" s="1"/>
  <c r="H49" i="30" s="1"/>
  <c r="I49" i="30" s="1"/>
  <c r="J49" i="30" s="1"/>
  <c r="K49" i="30" s="1"/>
  <c r="L49" i="30" s="1"/>
  <c r="M49" i="30" s="1"/>
  <c r="N49" i="30" s="1"/>
  <c r="O49" i="30" s="1"/>
  <c r="P49" i="30" s="1"/>
  <c r="Q49" i="30" s="1"/>
  <c r="D48" i="30"/>
  <c r="E48" i="30" s="1"/>
  <c r="F48" i="30" s="1"/>
  <c r="G48" i="30" s="1"/>
  <c r="H48" i="30" s="1"/>
  <c r="I48" i="30" s="1"/>
  <c r="J48" i="30" s="1"/>
  <c r="K48" i="30" s="1"/>
  <c r="L48" i="30" s="1"/>
  <c r="M48" i="30" s="1"/>
  <c r="N48" i="30" s="1"/>
  <c r="O48" i="30" s="1"/>
  <c r="P48" i="30" s="1"/>
  <c r="Q48" i="30" s="1"/>
  <c r="D47" i="30"/>
  <c r="E47" i="30" s="1"/>
  <c r="F47" i="30" s="1"/>
  <c r="G47" i="30" s="1"/>
  <c r="H47" i="30" s="1"/>
  <c r="I47" i="30" s="1"/>
  <c r="J47" i="30" s="1"/>
  <c r="K47" i="30" s="1"/>
  <c r="L47" i="30" s="1"/>
  <c r="M47" i="30" s="1"/>
  <c r="N47" i="30" s="1"/>
  <c r="O47" i="30" s="1"/>
  <c r="P47" i="30" s="1"/>
  <c r="Q47" i="30" s="1"/>
  <c r="D46" i="30"/>
  <c r="E46" i="30" s="1"/>
  <c r="F46" i="30" s="1"/>
  <c r="G46" i="30" s="1"/>
  <c r="H46" i="30" s="1"/>
  <c r="I46" i="30" s="1"/>
  <c r="J46" i="30" s="1"/>
  <c r="K46" i="30" s="1"/>
  <c r="L46" i="30" s="1"/>
  <c r="M46" i="30" s="1"/>
  <c r="N46" i="30" s="1"/>
  <c r="O46" i="30" s="1"/>
  <c r="P46" i="30" s="1"/>
  <c r="Q46" i="30" s="1"/>
  <c r="D45" i="30"/>
  <c r="E45" i="30" s="1"/>
  <c r="F45" i="30" s="1"/>
  <c r="G45" i="30" s="1"/>
  <c r="H45" i="30" s="1"/>
  <c r="I45" i="30" s="1"/>
  <c r="J45" i="30" s="1"/>
  <c r="K45" i="30" s="1"/>
  <c r="L45" i="30" s="1"/>
  <c r="M45" i="30" s="1"/>
  <c r="N45" i="30" s="1"/>
  <c r="O45" i="30" s="1"/>
  <c r="P45" i="30" s="1"/>
  <c r="Q45" i="30" s="1"/>
  <c r="D44" i="30"/>
  <c r="E44" i="30" s="1"/>
  <c r="F44" i="30" s="1"/>
  <c r="G44" i="30" s="1"/>
  <c r="H44" i="30" s="1"/>
  <c r="I44" i="30" s="1"/>
  <c r="J44" i="30" s="1"/>
  <c r="K44" i="30" s="1"/>
  <c r="L44" i="30" s="1"/>
  <c r="M44" i="30" s="1"/>
  <c r="N44" i="30" s="1"/>
  <c r="O44" i="30" s="1"/>
  <c r="P44" i="30" s="1"/>
  <c r="Q44" i="30" s="1"/>
  <c r="D43" i="30"/>
  <c r="E43" i="30" s="1"/>
  <c r="F43" i="30" s="1"/>
  <c r="G43" i="30" s="1"/>
  <c r="H43" i="30" s="1"/>
  <c r="I43" i="30" s="1"/>
  <c r="J43" i="30" s="1"/>
  <c r="K43" i="30" s="1"/>
  <c r="L43" i="30" s="1"/>
  <c r="M43" i="30" s="1"/>
  <c r="N43" i="30" s="1"/>
  <c r="O43" i="30" s="1"/>
  <c r="P43" i="30" s="1"/>
  <c r="Q43" i="30" s="1"/>
  <c r="D42" i="30"/>
  <c r="E42" i="30" s="1"/>
  <c r="F42" i="30" s="1"/>
  <c r="G42" i="30" s="1"/>
  <c r="H42" i="30" s="1"/>
  <c r="I42" i="30" s="1"/>
  <c r="J42" i="30" s="1"/>
  <c r="K42" i="30" s="1"/>
  <c r="L42" i="30" s="1"/>
  <c r="M42" i="30" s="1"/>
  <c r="N42" i="30" s="1"/>
  <c r="O42" i="30" s="1"/>
  <c r="P42" i="30" s="1"/>
  <c r="Q42" i="30" s="1"/>
  <c r="D41" i="30"/>
  <c r="E41" i="30" s="1"/>
  <c r="F41" i="30" s="1"/>
  <c r="G41" i="30" s="1"/>
  <c r="H41" i="30" s="1"/>
  <c r="I41" i="30" s="1"/>
  <c r="J41" i="30" s="1"/>
  <c r="K41" i="30" s="1"/>
  <c r="L41" i="30" s="1"/>
  <c r="M41" i="30" s="1"/>
  <c r="N41" i="30" s="1"/>
  <c r="O41" i="30" s="1"/>
  <c r="P41" i="30" s="1"/>
  <c r="Q41" i="30" s="1"/>
  <c r="D53" i="29"/>
  <c r="E53" i="29" s="1"/>
  <c r="F53" i="29" s="1"/>
  <c r="G53" i="29" s="1"/>
  <c r="H53" i="29" s="1"/>
  <c r="I53" i="29" s="1"/>
  <c r="J53" i="29" s="1"/>
  <c r="K53" i="29" s="1"/>
  <c r="L53" i="29" s="1"/>
  <c r="M53" i="29" s="1"/>
  <c r="N53" i="29" s="1"/>
  <c r="O53" i="29" s="1"/>
  <c r="P53" i="29" s="1"/>
  <c r="Q53" i="29" s="1"/>
  <c r="D52" i="29"/>
  <c r="E52" i="29" s="1"/>
  <c r="F52" i="29" s="1"/>
  <c r="G52" i="29" s="1"/>
  <c r="H52" i="29" s="1"/>
  <c r="I52" i="29" s="1"/>
  <c r="J52" i="29" s="1"/>
  <c r="K52" i="29" s="1"/>
  <c r="L52" i="29" s="1"/>
  <c r="M52" i="29" s="1"/>
  <c r="N52" i="29" s="1"/>
  <c r="O52" i="29" s="1"/>
  <c r="P52" i="29" s="1"/>
  <c r="Q52" i="29" s="1"/>
  <c r="D51" i="29"/>
  <c r="E51" i="29" s="1"/>
  <c r="F51" i="29" s="1"/>
  <c r="G51" i="29" s="1"/>
  <c r="H51" i="29" s="1"/>
  <c r="I51" i="29" s="1"/>
  <c r="J51" i="29" s="1"/>
  <c r="K51" i="29" s="1"/>
  <c r="L51" i="29" s="1"/>
  <c r="M51" i="29" s="1"/>
  <c r="N51" i="29" s="1"/>
  <c r="O51" i="29" s="1"/>
  <c r="P51" i="29" s="1"/>
  <c r="Q51" i="29" s="1"/>
  <c r="D50" i="29"/>
  <c r="E50" i="29" s="1"/>
  <c r="F50" i="29" s="1"/>
  <c r="G50" i="29" s="1"/>
  <c r="H50" i="29" s="1"/>
  <c r="I50" i="29" s="1"/>
  <c r="J50" i="29" s="1"/>
  <c r="K50" i="29" s="1"/>
  <c r="L50" i="29" s="1"/>
  <c r="M50" i="29" s="1"/>
  <c r="N50" i="29" s="1"/>
  <c r="O50" i="29" s="1"/>
  <c r="P50" i="29" s="1"/>
  <c r="Q50" i="29" s="1"/>
  <c r="D49" i="29"/>
  <c r="E49" i="29" s="1"/>
  <c r="F49" i="29" s="1"/>
  <c r="G49" i="29" s="1"/>
  <c r="H49" i="29" s="1"/>
  <c r="I49" i="29" s="1"/>
  <c r="J49" i="29" s="1"/>
  <c r="K49" i="29" s="1"/>
  <c r="L49" i="29" s="1"/>
  <c r="M49" i="29" s="1"/>
  <c r="N49" i="29" s="1"/>
  <c r="O49" i="29" s="1"/>
  <c r="P49" i="29" s="1"/>
  <c r="Q49" i="29" s="1"/>
  <c r="D48" i="29"/>
  <c r="E48" i="29" s="1"/>
  <c r="F48" i="29" s="1"/>
  <c r="G48" i="29" s="1"/>
  <c r="H48" i="29" s="1"/>
  <c r="I48" i="29" s="1"/>
  <c r="J48" i="29" s="1"/>
  <c r="K48" i="29" s="1"/>
  <c r="L48" i="29" s="1"/>
  <c r="M48" i="29" s="1"/>
  <c r="N48" i="29" s="1"/>
  <c r="O48" i="29" s="1"/>
  <c r="P48" i="29" s="1"/>
  <c r="Q48" i="29" s="1"/>
  <c r="D47" i="29"/>
  <c r="E47" i="29" s="1"/>
  <c r="F47" i="29" s="1"/>
  <c r="G47" i="29" s="1"/>
  <c r="H47" i="29" s="1"/>
  <c r="I47" i="29" s="1"/>
  <c r="J47" i="29" s="1"/>
  <c r="K47" i="29" s="1"/>
  <c r="L47" i="29" s="1"/>
  <c r="M47" i="29" s="1"/>
  <c r="N47" i="29" s="1"/>
  <c r="O47" i="29" s="1"/>
  <c r="P47" i="29" s="1"/>
  <c r="Q47" i="29" s="1"/>
  <c r="D46" i="29"/>
  <c r="E46" i="29" s="1"/>
  <c r="F46" i="29" s="1"/>
  <c r="G46" i="29" s="1"/>
  <c r="H46" i="29" s="1"/>
  <c r="I46" i="29" s="1"/>
  <c r="J46" i="29" s="1"/>
  <c r="K46" i="29" s="1"/>
  <c r="L46" i="29" s="1"/>
  <c r="M46" i="29" s="1"/>
  <c r="N46" i="29" s="1"/>
  <c r="O46" i="29" s="1"/>
  <c r="P46" i="29" s="1"/>
  <c r="Q46" i="29" s="1"/>
  <c r="D45" i="29"/>
  <c r="E45" i="29" s="1"/>
  <c r="F45" i="29" s="1"/>
  <c r="G45" i="29" s="1"/>
  <c r="H45" i="29" s="1"/>
  <c r="I45" i="29" s="1"/>
  <c r="J45" i="29" s="1"/>
  <c r="K45" i="29" s="1"/>
  <c r="L45" i="29" s="1"/>
  <c r="M45" i="29" s="1"/>
  <c r="N45" i="29" s="1"/>
  <c r="O45" i="29" s="1"/>
  <c r="P45" i="29" s="1"/>
  <c r="Q45" i="29" s="1"/>
  <c r="D44" i="29"/>
  <c r="E44" i="29" s="1"/>
  <c r="F44" i="29" s="1"/>
  <c r="G44" i="29" s="1"/>
  <c r="H44" i="29" s="1"/>
  <c r="I44" i="29" s="1"/>
  <c r="J44" i="29" s="1"/>
  <c r="K44" i="29" s="1"/>
  <c r="L44" i="29" s="1"/>
  <c r="M44" i="29" s="1"/>
  <c r="N44" i="29" s="1"/>
  <c r="O44" i="29" s="1"/>
  <c r="P44" i="29" s="1"/>
  <c r="Q44" i="29" s="1"/>
  <c r="D43" i="29"/>
  <c r="E43" i="29" s="1"/>
  <c r="F43" i="29" s="1"/>
  <c r="G43" i="29" s="1"/>
  <c r="H43" i="29" s="1"/>
  <c r="I43" i="29" s="1"/>
  <c r="J43" i="29" s="1"/>
  <c r="K43" i="29" s="1"/>
  <c r="L43" i="29" s="1"/>
  <c r="M43" i="29" s="1"/>
  <c r="N43" i="29" s="1"/>
  <c r="O43" i="29" s="1"/>
  <c r="P43" i="29" s="1"/>
  <c r="Q43" i="29" s="1"/>
  <c r="D42" i="29"/>
  <c r="E42" i="29" s="1"/>
  <c r="F42" i="29" s="1"/>
  <c r="G42" i="29" s="1"/>
  <c r="H42" i="29" s="1"/>
  <c r="I42" i="29" s="1"/>
  <c r="J42" i="29" s="1"/>
  <c r="K42" i="29" s="1"/>
  <c r="L42" i="29" s="1"/>
  <c r="M42" i="29" s="1"/>
  <c r="N42" i="29" s="1"/>
  <c r="O42" i="29" s="1"/>
  <c r="P42" i="29" s="1"/>
  <c r="Q42" i="29" s="1"/>
  <c r="D41" i="29"/>
  <c r="E41" i="29" s="1"/>
  <c r="F41" i="29" s="1"/>
  <c r="G41" i="29" s="1"/>
  <c r="H41" i="29" s="1"/>
  <c r="I41" i="29" s="1"/>
  <c r="J41" i="29" s="1"/>
  <c r="K41" i="29" s="1"/>
  <c r="L41" i="29" s="1"/>
  <c r="M41" i="29" s="1"/>
  <c r="N41" i="29" s="1"/>
  <c r="O41" i="29" s="1"/>
  <c r="P41" i="29" s="1"/>
  <c r="Q41" i="29" s="1"/>
  <c r="D53" i="10"/>
  <c r="E53" i="10" s="1"/>
  <c r="F53" i="10" s="1"/>
  <c r="G53" i="10" s="1"/>
  <c r="H53" i="10" s="1"/>
  <c r="I53" i="10" s="1"/>
  <c r="J53" i="10" s="1"/>
  <c r="K53" i="10" s="1"/>
  <c r="L53" i="10" s="1"/>
  <c r="M53" i="10" s="1"/>
  <c r="N53" i="10" s="1"/>
  <c r="O53" i="10" s="1"/>
  <c r="P53" i="10" s="1"/>
  <c r="Q53" i="10" s="1"/>
  <c r="D52" i="10"/>
  <c r="E52" i="10" s="1"/>
  <c r="F52" i="10" s="1"/>
  <c r="G52" i="10" s="1"/>
  <c r="H52" i="10" s="1"/>
  <c r="I52" i="10" s="1"/>
  <c r="J52" i="10" s="1"/>
  <c r="K52" i="10" s="1"/>
  <c r="L52" i="10" s="1"/>
  <c r="M52" i="10" s="1"/>
  <c r="N52" i="10" s="1"/>
  <c r="O52" i="10" s="1"/>
  <c r="P52" i="10" s="1"/>
  <c r="Q52" i="10" s="1"/>
  <c r="D51" i="10"/>
  <c r="E51" i="10" s="1"/>
  <c r="F51" i="10" s="1"/>
  <c r="G51" i="10" s="1"/>
  <c r="H51" i="10" s="1"/>
  <c r="I51" i="10" s="1"/>
  <c r="J51" i="10" s="1"/>
  <c r="K51" i="10" s="1"/>
  <c r="L51" i="10" s="1"/>
  <c r="M51" i="10" s="1"/>
  <c r="N51" i="10" s="1"/>
  <c r="O51" i="10" s="1"/>
  <c r="P51" i="10" s="1"/>
  <c r="Q51" i="10" s="1"/>
  <c r="D50" i="10"/>
  <c r="E50" i="10" s="1"/>
  <c r="F50" i="10" s="1"/>
  <c r="G50" i="10" s="1"/>
  <c r="H50" i="10" s="1"/>
  <c r="I50" i="10" s="1"/>
  <c r="J50" i="10" s="1"/>
  <c r="K50" i="10" s="1"/>
  <c r="L50" i="10" s="1"/>
  <c r="M50" i="10" s="1"/>
  <c r="N50" i="10" s="1"/>
  <c r="O50" i="10" s="1"/>
  <c r="P50" i="10" s="1"/>
  <c r="Q50" i="10" s="1"/>
  <c r="D49" i="10"/>
  <c r="E49" i="10" s="1"/>
  <c r="F49" i="10" s="1"/>
  <c r="G49" i="10" s="1"/>
  <c r="H49" i="10" s="1"/>
  <c r="I49" i="10" s="1"/>
  <c r="J49" i="10" s="1"/>
  <c r="K49" i="10" s="1"/>
  <c r="L49" i="10" s="1"/>
  <c r="M49" i="10" s="1"/>
  <c r="N49" i="10" s="1"/>
  <c r="O49" i="10" s="1"/>
  <c r="P49" i="10" s="1"/>
  <c r="Q49" i="10" s="1"/>
  <c r="D48" i="10"/>
  <c r="E48" i="10" s="1"/>
  <c r="F48" i="10" s="1"/>
  <c r="G48" i="10" s="1"/>
  <c r="H48" i="10" s="1"/>
  <c r="I48" i="10" s="1"/>
  <c r="J48" i="10" s="1"/>
  <c r="K48" i="10" s="1"/>
  <c r="L48" i="10" s="1"/>
  <c r="M48" i="10" s="1"/>
  <c r="N48" i="10" s="1"/>
  <c r="O48" i="10" s="1"/>
  <c r="P48" i="10" s="1"/>
  <c r="Q48" i="10" s="1"/>
  <c r="D47" i="10"/>
  <c r="E47" i="10" s="1"/>
  <c r="F47" i="10" s="1"/>
  <c r="G47" i="10" s="1"/>
  <c r="H47" i="10" s="1"/>
  <c r="I47" i="10" s="1"/>
  <c r="J47" i="10" s="1"/>
  <c r="K47" i="10" s="1"/>
  <c r="L47" i="10" s="1"/>
  <c r="M47" i="10" s="1"/>
  <c r="N47" i="10" s="1"/>
  <c r="O47" i="10" s="1"/>
  <c r="P47" i="10" s="1"/>
  <c r="Q47" i="10" s="1"/>
  <c r="D46" i="10"/>
  <c r="E46" i="10" s="1"/>
  <c r="F46" i="10" s="1"/>
  <c r="G46" i="10" s="1"/>
  <c r="H46" i="10" s="1"/>
  <c r="I46" i="10" s="1"/>
  <c r="J46" i="10" s="1"/>
  <c r="K46" i="10" s="1"/>
  <c r="L46" i="10" s="1"/>
  <c r="M46" i="10" s="1"/>
  <c r="N46" i="10" s="1"/>
  <c r="O46" i="10" s="1"/>
  <c r="P46" i="10" s="1"/>
  <c r="Q46" i="10" s="1"/>
  <c r="D45" i="10"/>
  <c r="E45" i="10" s="1"/>
  <c r="F45" i="10" s="1"/>
  <c r="G45" i="10" s="1"/>
  <c r="H45" i="10" s="1"/>
  <c r="I45" i="10" s="1"/>
  <c r="J45" i="10" s="1"/>
  <c r="K45" i="10" s="1"/>
  <c r="L45" i="10" s="1"/>
  <c r="M45" i="10" s="1"/>
  <c r="N45" i="10" s="1"/>
  <c r="O45" i="10" s="1"/>
  <c r="P45" i="10" s="1"/>
  <c r="Q45" i="10" s="1"/>
  <c r="D44" i="10"/>
  <c r="E44" i="10" s="1"/>
  <c r="F44" i="10" s="1"/>
  <c r="G44" i="10" s="1"/>
  <c r="H44" i="10" s="1"/>
  <c r="I44" i="10" s="1"/>
  <c r="J44" i="10" s="1"/>
  <c r="K44" i="10" s="1"/>
  <c r="L44" i="10" s="1"/>
  <c r="M44" i="10" s="1"/>
  <c r="N44" i="10" s="1"/>
  <c r="O44" i="10" s="1"/>
  <c r="P44" i="10" s="1"/>
  <c r="Q44" i="10" s="1"/>
  <c r="D43" i="10"/>
  <c r="E43" i="10" s="1"/>
  <c r="F43" i="10" s="1"/>
  <c r="G43" i="10" s="1"/>
  <c r="H43" i="10" s="1"/>
  <c r="I43" i="10" s="1"/>
  <c r="J43" i="10" s="1"/>
  <c r="K43" i="10" s="1"/>
  <c r="L43" i="10" s="1"/>
  <c r="M43" i="10" s="1"/>
  <c r="N43" i="10" s="1"/>
  <c r="O43" i="10" s="1"/>
  <c r="P43" i="10" s="1"/>
  <c r="Q43" i="10" s="1"/>
  <c r="D42" i="10"/>
  <c r="E42" i="10" s="1"/>
  <c r="F42" i="10" s="1"/>
  <c r="G42" i="10" s="1"/>
  <c r="H42" i="10" s="1"/>
  <c r="I42" i="10" s="1"/>
  <c r="J42" i="10" s="1"/>
  <c r="K42" i="10" s="1"/>
  <c r="L42" i="10" s="1"/>
  <c r="M42" i="10" s="1"/>
  <c r="N42" i="10" s="1"/>
  <c r="O42" i="10" s="1"/>
  <c r="P42" i="10" s="1"/>
  <c r="Q42" i="10" s="1"/>
  <c r="D41" i="10"/>
  <c r="E41" i="10" s="1"/>
  <c r="F41" i="10" s="1"/>
  <c r="G41" i="10" s="1"/>
  <c r="H41" i="10" s="1"/>
  <c r="I41" i="10" s="1"/>
  <c r="J41" i="10" s="1"/>
  <c r="K41" i="10" s="1"/>
  <c r="L41" i="10" s="1"/>
  <c r="M41" i="10" s="1"/>
  <c r="N41" i="10" s="1"/>
  <c r="O41" i="10" s="1"/>
  <c r="P41" i="10" s="1"/>
  <c r="Q41" i="10" s="1"/>
  <c r="D44" i="2"/>
  <c r="E44" i="2" s="1"/>
  <c r="F44" i="2" s="1"/>
  <c r="G44" i="2" s="1"/>
  <c r="H44" i="2" s="1"/>
  <c r="I44" i="2" s="1"/>
  <c r="J44" i="2" s="1"/>
  <c r="K44" i="2" s="1"/>
  <c r="L44" i="2" s="1"/>
  <c r="M44" i="2" s="1"/>
  <c r="N44" i="2" s="1"/>
  <c r="O44" i="2" s="1"/>
  <c r="P44" i="2" s="1"/>
  <c r="Q44" i="2" s="1"/>
  <c r="D43" i="2"/>
  <c r="E43" i="2" s="1"/>
  <c r="F43" i="2" s="1"/>
  <c r="G43" i="2" s="1"/>
  <c r="H43" i="2" s="1"/>
  <c r="I43" i="2" s="1"/>
  <c r="J43" i="2" s="1"/>
  <c r="K43" i="2" s="1"/>
  <c r="L43" i="2" s="1"/>
  <c r="M43" i="2" s="1"/>
  <c r="N43" i="2" s="1"/>
  <c r="O43" i="2" s="1"/>
  <c r="P43" i="2" s="1"/>
  <c r="Q43" i="2" s="1"/>
  <c r="D42" i="2"/>
  <c r="E42" i="2" s="1"/>
  <c r="F42" i="2" s="1"/>
  <c r="G42" i="2" s="1"/>
  <c r="H42" i="2" s="1"/>
  <c r="I42" i="2" s="1"/>
  <c r="J42" i="2" s="1"/>
  <c r="K42" i="2" s="1"/>
  <c r="L42" i="2" s="1"/>
  <c r="M42" i="2" s="1"/>
  <c r="N42" i="2" s="1"/>
  <c r="O42" i="2" s="1"/>
  <c r="P42" i="2" s="1"/>
  <c r="Q42" i="2" s="1"/>
  <c r="D41" i="2"/>
  <c r="E41" i="2" s="1"/>
  <c r="F41" i="2" s="1"/>
  <c r="G41" i="2" s="1"/>
  <c r="H41" i="2" s="1"/>
  <c r="I41" i="2" s="1"/>
  <c r="J41" i="2" s="1"/>
  <c r="K41" i="2" s="1"/>
  <c r="L41" i="2" s="1"/>
  <c r="M41" i="2" s="1"/>
  <c r="N41" i="2" s="1"/>
  <c r="O41" i="2" s="1"/>
  <c r="P41" i="2" s="1"/>
  <c r="Q41" i="2" s="1"/>
  <c r="D40" i="2"/>
  <c r="E40" i="2" s="1"/>
  <c r="F40" i="2" s="1"/>
  <c r="G40" i="2" s="1"/>
  <c r="H40" i="2" s="1"/>
  <c r="I40" i="2" s="1"/>
  <c r="J40" i="2" s="1"/>
  <c r="K40" i="2" s="1"/>
  <c r="L40" i="2" s="1"/>
  <c r="M40" i="2" s="1"/>
  <c r="N40" i="2" s="1"/>
  <c r="O40" i="2" s="1"/>
  <c r="P40" i="2" s="1"/>
  <c r="Q40" i="2" s="1"/>
  <c r="D39" i="2"/>
  <c r="E39" i="2" s="1"/>
  <c r="F39" i="2" s="1"/>
  <c r="G39" i="2" s="1"/>
  <c r="H39" i="2" s="1"/>
  <c r="I39" i="2" s="1"/>
  <c r="J39" i="2" s="1"/>
  <c r="K39" i="2" s="1"/>
  <c r="L39" i="2" s="1"/>
  <c r="M39" i="2" s="1"/>
  <c r="N39" i="2" s="1"/>
  <c r="O39" i="2" s="1"/>
  <c r="P39" i="2" s="1"/>
  <c r="Q39" i="2" s="1"/>
  <c r="D38" i="2"/>
  <c r="E38" i="2" s="1"/>
  <c r="F38" i="2" s="1"/>
  <c r="G38" i="2" s="1"/>
  <c r="H38" i="2" s="1"/>
  <c r="I38" i="2" s="1"/>
  <c r="J38" i="2" s="1"/>
  <c r="K38" i="2" s="1"/>
  <c r="L38" i="2" s="1"/>
  <c r="M38" i="2" s="1"/>
  <c r="N38" i="2" s="1"/>
  <c r="O38" i="2" s="1"/>
  <c r="P38" i="2" s="1"/>
  <c r="Q38" i="2" s="1"/>
  <c r="D37" i="2"/>
  <c r="E37" i="2" s="1"/>
  <c r="F37" i="2" s="1"/>
  <c r="G37" i="2" s="1"/>
  <c r="H37" i="2" s="1"/>
  <c r="I37" i="2" s="1"/>
  <c r="J37" i="2" s="1"/>
  <c r="K37" i="2" s="1"/>
  <c r="L37" i="2" s="1"/>
  <c r="M37" i="2" s="1"/>
  <c r="N37" i="2" s="1"/>
  <c r="O37" i="2" s="1"/>
  <c r="P37" i="2" s="1"/>
  <c r="Q37" i="2" s="1"/>
  <c r="D36" i="2"/>
  <c r="E36" i="2" s="1"/>
  <c r="F36" i="2" s="1"/>
  <c r="G36" i="2" s="1"/>
  <c r="H36" i="2" s="1"/>
  <c r="I36" i="2" s="1"/>
  <c r="J36" i="2" s="1"/>
  <c r="K36" i="2" s="1"/>
  <c r="L36" i="2" s="1"/>
  <c r="M36" i="2" s="1"/>
  <c r="N36" i="2" s="1"/>
  <c r="O36" i="2" s="1"/>
  <c r="P36" i="2" s="1"/>
  <c r="Q36" i="2" s="1"/>
  <c r="D35" i="2"/>
  <c r="E35" i="2" s="1"/>
  <c r="F35" i="2" s="1"/>
  <c r="G35" i="2" s="1"/>
  <c r="H35" i="2" s="1"/>
  <c r="I35" i="2" s="1"/>
  <c r="J35" i="2" s="1"/>
  <c r="K35" i="2" s="1"/>
  <c r="L35" i="2" s="1"/>
  <c r="M35" i="2" s="1"/>
  <c r="N35" i="2" s="1"/>
  <c r="N197" i="39"/>
  <c r="M197" i="39"/>
  <c r="L197" i="39"/>
  <c r="K197" i="39"/>
  <c r="J197" i="39"/>
  <c r="I197" i="39"/>
  <c r="H197" i="39"/>
  <c r="G197" i="39"/>
  <c r="F197" i="39"/>
  <c r="E197" i="39"/>
  <c r="D197" i="39"/>
  <c r="C197" i="39"/>
  <c r="N196" i="39"/>
  <c r="M196" i="39"/>
  <c r="L196" i="39"/>
  <c r="K196" i="39"/>
  <c r="J196" i="39"/>
  <c r="I196" i="39"/>
  <c r="H196" i="39"/>
  <c r="G196" i="39"/>
  <c r="F196" i="39"/>
  <c r="E196" i="39"/>
  <c r="D196" i="39"/>
  <c r="C196" i="39"/>
  <c r="N195" i="39"/>
  <c r="M195" i="39"/>
  <c r="L195" i="39"/>
  <c r="K195" i="39"/>
  <c r="J195" i="39"/>
  <c r="I195" i="39"/>
  <c r="H195" i="39"/>
  <c r="G195" i="39"/>
  <c r="F195" i="39"/>
  <c r="E195" i="39"/>
  <c r="D195" i="39"/>
  <c r="C195" i="39"/>
  <c r="N194" i="39"/>
  <c r="M194" i="39"/>
  <c r="L194" i="39"/>
  <c r="K194" i="39"/>
  <c r="J194" i="39"/>
  <c r="I194" i="39"/>
  <c r="H194" i="39"/>
  <c r="G194" i="39"/>
  <c r="F194" i="39"/>
  <c r="E194" i="39"/>
  <c r="D194" i="39"/>
  <c r="C194" i="39"/>
  <c r="N193" i="39"/>
  <c r="M193" i="39"/>
  <c r="L193" i="39"/>
  <c r="K193" i="39"/>
  <c r="J193" i="39"/>
  <c r="I193" i="39"/>
  <c r="H193" i="39"/>
  <c r="G193" i="39"/>
  <c r="F193" i="39"/>
  <c r="E193" i="39"/>
  <c r="D193" i="39"/>
  <c r="C193" i="39"/>
  <c r="N192" i="39"/>
  <c r="M192" i="39"/>
  <c r="L192" i="39"/>
  <c r="K192" i="39"/>
  <c r="J192" i="39"/>
  <c r="I192" i="39"/>
  <c r="H192" i="39"/>
  <c r="G192" i="39"/>
  <c r="F192" i="39"/>
  <c r="E192" i="39"/>
  <c r="D192" i="39"/>
  <c r="C192" i="39"/>
  <c r="N191" i="39"/>
  <c r="M191" i="39"/>
  <c r="L191" i="39"/>
  <c r="K191" i="39"/>
  <c r="J191" i="39"/>
  <c r="I191" i="39"/>
  <c r="H191" i="39"/>
  <c r="G191" i="39"/>
  <c r="F191" i="39"/>
  <c r="E191" i="39"/>
  <c r="D191" i="39"/>
  <c r="C191" i="39"/>
  <c r="N190" i="39"/>
  <c r="M190" i="39"/>
  <c r="L190" i="39"/>
  <c r="K190" i="39"/>
  <c r="J190" i="39"/>
  <c r="I190" i="39"/>
  <c r="H190" i="39"/>
  <c r="G190" i="39"/>
  <c r="F190" i="39"/>
  <c r="E190" i="39"/>
  <c r="D190" i="39"/>
  <c r="C190" i="39"/>
  <c r="N189" i="39"/>
  <c r="M189" i="39"/>
  <c r="L189" i="39"/>
  <c r="K189" i="39"/>
  <c r="J189" i="39"/>
  <c r="I189" i="39"/>
  <c r="H189" i="39"/>
  <c r="G189" i="39"/>
  <c r="F189" i="39"/>
  <c r="E189" i="39"/>
  <c r="D189" i="39"/>
  <c r="C189" i="39"/>
  <c r="N188" i="39"/>
  <c r="M188" i="39"/>
  <c r="L188" i="39"/>
  <c r="K188" i="39"/>
  <c r="J188" i="39"/>
  <c r="I188" i="39"/>
  <c r="H188" i="39"/>
  <c r="G188" i="39"/>
  <c r="F188" i="39"/>
  <c r="E188" i="39"/>
  <c r="D188" i="39"/>
  <c r="C188" i="39"/>
  <c r="N187" i="39"/>
  <c r="M187" i="39"/>
  <c r="L187" i="39"/>
  <c r="K187" i="39"/>
  <c r="J187" i="39"/>
  <c r="I187" i="39"/>
  <c r="H187" i="39"/>
  <c r="G187" i="39"/>
  <c r="F187" i="39"/>
  <c r="E187" i="39"/>
  <c r="D187" i="39"/>
  <c r="N15" i="2"/>
  <c r="M15" i="2"/>
  <c r="L15" i="2"/>
  <c r="K15" i="2"/>
  <c r="J15" i="2"/>
  <c r="I15" i="2"/>
  <c r="H15" i="2"/>
  <c r="G15" i="2"/>
  <c r="F15" i="2"/>
  <c r="E15" i="2"/>
  <c r="D15" i="2"/>
  <c r="N14" i="2"/>
  <c r="M14" i="2"/>
  <c r="L14" i="2"/>
  <c r="K14" i="2"/>
  <c r="J14" i="2"/>
  <c r="I14" i="2"/>
  <c r="H14" i="2"/>
  <c r="G14" i="2"/>
  <c r="F14" i="2"/>
  <c r="E14" i="2"/>
  <c r="D14" i="2"/>
  <c r="N13" i="2"/>
  <c r="M13" i="2"/>
  <c r="L13" i="2"/>
  <c r="K13" i="2"/>
  <c r="J13" i="2"/>
  <c r="I13" i="2"/>
  <c r="H13" i="2"/>
  <c r="G13" i="2"/>
  <c r="F13" i="2"/>
  <c r="E13" i="2"/>
  <c r="D13" i="2"/>
  <c r="N12" i="2"/>
  <c r="M12" i="2"/>
  <c r="L12" i="2"/>
  <c r="K12" i="2"/>
  <c r="J12" i="2"/>
  <c r="I12" i="2"/>
  <c r="H12" i="2"/>
  <c r="G12" i="2"/>
  <c r="F12" i="2"/>
  <c r="E12" i="2"/>
  <c r="D12" i="2"/>
  <c r="N11" i="2"/>
  <c r="M11" i="2"/>
  <c r="L11" i="2"/>
  <c r="K11" i="2"/>
  <c r="J11" i="2"/>
  <c r="I11" i="2"/>
  <c r="H11" i="2"/>
  <c r="G11" i="2"/>
  <c r="F11" i="2"/>
  <c r="E11" i="2"/>
  <c r="D11" i="2"/>
  <c r="N10" i="2"/>
  <c r="M10" i="2"/>
  <c r="L10" i="2"/>
  <c r="K10" i="2"/>
  <c r="J10" i="2"/>
  <c r="I10" i="2"/>
  <c r="H10" i="2"/>
  <c r="G10" i="2"/>
  <c r="F10" i="2"/>
  <c r="E10" i="2"/>
  <c r="D10" i="2"/>
  <c r="N9" i="2"/>
  <c r="M9" i="2"/>
  <c r="L9" i="2"/>
  <c r="K9" i="2"/>
  <c r="J9" i="2"/>
  <c r="I9" i="2"/>
  <c r="H9" i="2"/>
  <c r="G9" i="2"/>
  <c r="F9" i="2"/>
  <c r="E9" i="2"/>
  <c r="D9" i="2"/>
  <c r="N8" i="2"/>
  <c r="M8" i="2"/>
  <c r="L8" i="2"/>
  <c r="K8" i="2"/>
  <c r="J8" i="2"/>
  <c r="I8" i="2"/>
  <c r="H8" i="2"/>
  <c r="G8" i="2"/>
  <c r="F8" i="2"/>
  <c r="E8" i="2"/>
  <c r="D8" i="2"/>
  <c r="N7" i="2"/>
  <c r="M7" i="2"/>
  <c r="L7" i="2"/>
  <c r="K7" i="2"/>
  <c r="J7" i="2"/>
  <c r="I7" i="2"/>
  <c r="H7" i="2"/>
  <c r="G7" i="2"/>
  <c r="F7" i="2"/>
  <c r="E7" i="2"/>
  <c r="D7" i="2"/>
  <c r="N6" i="2"/>
  <c r="M6" i="2"/>
  <c r="L6" i="2"/>
  <c r="K6" i="2"/>
  <c r="J6" i="2"/>
  <c r="I6" i="2"/>
  <c r="H6" i="2"/>
  <c r="G6" i="2"/>
  <c r="F6" i="2"/>
  <c r="E6" i="2"/>
  <c r="D6" i="2"/>
  <c r="M183" i="39"/>
  <c r="L183" i="39"/>
  <c r="K183" i="39"/>
  <c r="J183" i="39"/>
  <c r="I183" i="39"/>
  <c r="H183" i="39"/>
  <c r="G183" i="39"/>
  <c r="F183" i="39"/>
  <c r="E183" i="39"/>
  <c r="D183" i="39"/>
  <c r="N169" i="39"/>
  <c r="M169" i="39"/>
  <c r="L169" i="39"/>
  <c r="K169" i="39"/>
  <c r="J169" i="39"/>
  <c r="I169" i="39"/>
  <c r="H169" i="39"/>
  <c r="G169" i="39"/>
  <c r="F169" i="39"/>
  <c r="E169" i="39"/>
  <c r="D169" i="39"/>
  <c r="C169" i="39"/>
  <c r="O168" i="39"/>
  <c r="O167" i="39"/>
  <c r="O166" i="39"/>
  <c r="O165" i="39"/>
  <c r="O164" i="39"/>
  <c r="O163" i="39"/>
  <c r="O162" i="39"/>
  <c r="O161" i="39"/>
  <c r="O160" i="39"/>
  <c r="O159" i="39"/>
  <c r="O158" i="39"/>
  <c r="N155" i="39"/>
  <c r="O154" i="39"/>
  <c r="O153" i="39"/>
  <c r="O152" i="39"/>
  <c r="O151" i="39"/>
  <c r="O150" i="39"/>
  <c r="O149" i="39"/>
  <c r="O148" i="39"/>
  <c r="O147" i="39"/>
  <c r="O146" i="39"/>
  <c r="O145" i="39"/>
  <c r="O144" i="39"/>
  <c r="N141" i="39"/>
  <c r="M141" i="39"/>
  <c r="L141" i="39"/>
  <c r="K141" i="39"/>
  <c r="J141" i="39"/>
  <c r="I141" i="39"/>
  <c r="H141" i="39"/>
  <c r="G141" i="39"/>
  <c r="F141" i="39"/>
  <c r="E141" i="39"/>
  <c r="D141" i="39"/>
  <c r="C141" i="39"/>
  <c r="O140" i="39"/>
  <c r="O139" i="39"/>
  <c r="O138" i="39"/>
  <c r="O137" i="39"/>
  <c r="O136" i="39"/>
  <c r="O135" i="39"/>
  <c r="O134" i="39"/>
  <c r="O133" i="39"/>
  <c r="O132" i="39"/>
  <c r="O131" i="39"/>
  <c r="O130" i="39"/>
  <c r="N127" i="39"/>
  <c r="M127" i="39"/>
  <c r="L127" i="39"/>
  <c r="K127" i="39"/>
  <c r="J127" i="39"/>
  <c r="I127" i="39"/>
  <c r="H127" i="39"/>
  <c r="G127" i="39"/>
  <c r="F127" i="39"/>
  <c r="E127" i="39"/>
  <c r="D127" i="39"/>
  <c r="C127" i="39"/>
  <c r="O126" i="39"/>
  <c r="O125" i="39"/>
  <c r="O124" i="39"/>
  <c r="O123" i="39"/>
  <c r="O122" i="39"/>
  <c r="O121" i="39"/>
  <c r="O120" i="39"/>
  <c r="O119" i="39"/>
  <c r="O118" i="39"/>
  <c r="O117" i="39"/>
  <c r="O116" i="39"/>
  <c r="N113" i="39"/>
  <c r="M113" i="39"/>
  <c r="L113" i="39"/>
  <c r="K113" i="39"/>
  <c r="J113" i="39"/>
  <c r="I113" i="39"/>
  <c r="H113" i="39"/>
  <c r="G113" i="39"/>
  <c r="F113" i="39"/>
  <c r="E113" i="39"/>
  <c r="D113" i="39"/>
  <c r="C113" i="39"/>
  <c r="O112" i="39"/>
  <c r="O111" i="39"/>
  <c r="O110" i="39"/>
  <c r="O109" i="39"/>
  <c r="O108" i="39"/>
  <c r="O107" i="39"/>
  <c r="O106" i="39"/>
  <c r="O105" i="39"/>
  <c r="O104" i="39"/>
  <c r="O103" i="39"/>
  <c r="O102" i="39"/>
  <c r="N99" i="39"/>
  <c r="M99" i="39"/>
  <c r="L99" i="39"/>
  <c r="K99" i="39"/>
  <c r="J99" i="39"/>
  <c r="I99" i="39"/>
  <c r="H99" i="39"/>
  <c r="G99" i="39"/>
  <c r="F99" i="39"/>
  <c r="E99" i="39"/>
  <c r="D99" i="39"/>
  <c r="C99" i="39"/>
  <c r="O98" i="39"/>
  <c r="O97" i="39"/>
  <c r="O96" i="39"/>
  <c r="O95" i="39"/>
  <c r="O94" i="39"/>
  <c r="O93" i="39"/>
  <c r="O92" i="39"/>
  <c r="O91" i="39"/>
  <c r="O90" i="39"/>
  <c r="O89" i="39"/>
  <c r="O88" i="39"/>
  <c r="N85" i="39"/>
  <c r="M85" i="39"/>
  <c r="L85" i="39"/>
  <c r="K85" i="39"/>
  <c r="J85" i="39"/>
  <c r="I85" i="39"/>
  <c r="H85" i="39"/>
  <c r="G85" i="39"/>
  <c r="F85" i="39"/>
  <c r="E85" i="39"/>
  <c r="D85" i="39"/>
  <c r="C85" i="39"/>
  <c r="O84" i="39"/>
  <c r="O83" i="39"/>
  <c r="O82" i="39"/>
  <c r="O81" i="39"/>
  <c r="O80" i="39"/>
  <c r="O79" i="39"/>
  <c r="O78" i="39"/>
  <c r="O77" i="39"/>
  <c r="O76" i="39"/>
  <c r="O75" i="39"/>
  <c r="O74" i="39"/>
  <c r="N71" i="39"/>
  <c r="M71" i="39"/>
  <c r="L71" i="39"/>
  <c r="K71" i="39"/>
  <c r="J71" i="39"/>
  <c r="I71" i="39"/>
  <c r="H71" i="39"/>
  <c r="G71" i="39"/>
  <c r="F71" i="39"/>
  <c r="E71" i="39"/>
  <c r="D71" i="39"/>
  <c r="C71" i="39"/>
  <c r="O70" i="39"/>
  <c r="O69" i="39"/>
  <c r="O68" i="39"/>
  <c r="O67" i="39"/>
  <c r="O66" i="39"/>
  <c r="O65" i="39"/>
  <c r="O64" i="39"/>
  <c r="O63" i="39"/>
  <c r="O62" i="39"/>
  <c r="O61" i="39"/>
  <c r="O60" i="39"/>
  <c r="N57" i="39"/>
  <c r="M57" i="39"/>
  <c r="L57" i="39"/>
  <c r="K57" i="39"/>
  <c r="J57" i="39"/>
  <c r="I57" i="39"/>
  <c r="H57" i="39"/>
  <c r="G57" i="39"/>
  <c r="F57" i="39"/>
  <c r="E57" i="39"/>
  <c r="D57" i="39"/>
  <c r="C57" i="39"/>
  <c r="O56" i="39"/>
  <c r="O55" i="39"/>
  <c r="O54" i="39"/>
  <c r="O53" i="39"/>
  <c r="O52" i="39"/>
  <c r="O51" i="39"/>
  <c r="O50" i="39"/>
  <c r="O49" i="39"/>
  <c r="O48" i="39"/>
  <c r="O47" i="39"/>
  <c r="O46" i="39"/>
  <c r="N43" i="39"/>
  <c r="M43" i="39"/>
  <c r="L43" i="39"/>
  <c r="K43" i="39"/>
  <c r="J43" i="39"/>
  <c r="I43" i="39"/>
  <c r="H43" i="39"/>
  <c r="G43" i="39"/>
  <c r="F43" i="39"/>
  <c r="E43" i="39"/>
  <c r="D43" i="39"/>
  <c r="C43" i="39"/>
  <c r="O42" i="39"/>
  <c r="O41" i="39"/>
  <c r="O40" i="39"/>
  <c r="O39" i="39"/>
  <c r="O38" i="39"/>
  <c r="O37" i="39"/>
  <c r="O36" i="39"/>
  <c r="O35" i="39"/>
  <c r="O34" i="39"/>
  <c r="O33" i="39"/>
  <c r="O32" i="39"/>
  <c r="N29" i="39"/>
  <c r="M29" i="39"/>
  <c r="L29" i="39"/>
  <c r="K29" i="39"/>
  <c r="J29" i="39"/>
  <c r="I29" i="39"/>
  <c r="H29" i="39"/>
  <c r="G29" i="39"/>
  <c r="F29" i="39"/>
  <c r="E29" i="39"/>
  <c r="D29" i="39"/>
  <c r="C29" i="39"/>
  <c r="O28" i="39"/>
  <c r="O27" i="39"/>
  <c r="O26" i="39"/>
  <c r="O25" i="39"/>
  <c r="O24" i="39"/>
  <c r="O23" i="39"/>
  <c r="O22" i="39"/>
  <c r="O21" i="39"/>
  <c r="O20" i="39"/>
  <c r="O19" i="39"/>
  <c r="O18" i="39"/>
  <c r="N15" i="39"/>
  <c r="M15" i="39"/>
  <c r="L15" i="39"/>
  <c r="K15" i="39"/>
  <c r="J15" i="39"/>
  <c r="I15" i="39"/>
  <c r="G15" i="39"/>
  <c r="F15" i="39"/>
  <c r="E15" i="39"/>
  <c r="D15" i="39"/>
  <c r="C15" i="39"/>
  <c r="F23" i="47" l="1"/>
  <c r="G23" i="47" s="1"/>
  <c r="H23" i="47" s="1"/>
  <c r="I23" i="47" s="1"/>
  <c r="C8" i="32"/>
  <c r="C212" i="39"/>
  <c r="G212" i="39"/>
  <c r="D212" i="39"/>
  <c r="H212" i="39"/>
  <c r="L212" i="39"/>
  <c r="K212" i="39"/>
  <c r="J21" i="47"/>
  <c r="J23" i="47" s="1"/>
  <c r="K23" i="47" s="1"/>
  <c r="L23" i="47" s="1"/>
  <c r="M23" i="47" s="1"/>
  <c r="N23" i="47" s="1"/>
  <c r="P18" i="47"/>
  <c r="E206" i="39"/>
  <c r="E210" i="39"/>
  <c r="E212" i="39"/>
  <c r="I212" i="39"/>
  <c r="M212" i="39"/>
  <c r="F212" i="39"/>
  <c r="J212" i="39"/>
  <c r="N212" i="39"/>
  <c r="F198" i="39"/>
  <c r="F202" i="39"/>
  <c r="J198" i="39"/>
  <c r="J202" i="39"/>
  <c r="N198" i="39"/>
  <c r="N202" i="39"/>
  <c r="F6" i="32"/>
  <c r="F203" i="39"/>
  <c r="J6" i="32"/>
  <c r="J203" i="39"/>
  <c r="N6" i="32"/>
  <c r="N203" i="39"/>
  <c r="F7" i="32"/>
  <c r="F204" i="39"/>
  <c r="J7" i="32"/>
  <c r="J204" i="39"/>
  <c r="N7" i="32"/>
  <c r="N204" i="39"/>
  <c r="F8" i="32"/>
  <c r="F205" i="39"/>
  <c r="J8" i="32"/>
  <c r="J205" i="39"/>
  <c r="N8" i="32"/>
  <c r="N205" i="39"/>
  <c r="F9" i="32"/>
  <c r="F206" i="39"/>
  <c r="J9" i="32"/>
  <c r="J206" i="39"/>
  <c r="N9" i="32"/>
  <c r="N206" i="39"/>
  <c r="F10" i="32"/>
  <c r="F207" i="39"/>
  <c r="J10" i="32"/>
  <c r="J207" i="39"/>
  <c r="N10" i="32"/>
  <c r="N207" i="39"/>
  <c r="F11" i="32"/>
  <c r="F208" i="39"/>
  <c r="J11" i="32"/>
  <c r="J208" i="39"/>
  <c r="N11" i="32"/>
  <c r="N208" i="39"/>
  <c r="F12" i="32"/>
  <c r="F209" i="39"/>
  <c r="J12" i="32"/>
  <c r="J209" i="39"/>
  <c r="N12" i="32"/>
  <c r="N209" i="39"/>
  <c r="F13" i="32"/>
  <c r="F210" i="39"/>
  <c r="J13" i="32"/>
  <c r="J210" i="39"/>
  <c r="N13" i="32"/>
  <c r="N210" i="39"/>
  <c r="F14" i="32"/>
  <c r="F211" i="39"/>
  <c r="J14" i="32"/>
  <c r="J211" i="39"/>
  <c r="N14" i="32"/>
  <c r="N211" i="39"/>
  <c r="G198" i="39"/>
  <c r="G202" i="39"/>
  <c r="K198" i="39"/>
  <c r="K202" i="39"/>
  <c r="C6" i="32"/>
  <c r="C203" i="39"/>
  <c r="G6" i="32"/>
  <c r="G203" i="39"/>
  <c r="K6" i="32"/>
  <c r="K203" i="39"/>
  <c r="C7" i="32"/>
  <c r="C204" i="39"/>
  <c r="G7" i="32"/>
  <c r="G204" i="39"/>
  <c r="K7" i="32"/>
  <c r="K204" i="39"/>
  <c r="G8" i="32"/>
  <c r="G205" i="39"/>
  <c r="K8" i="32"/>
  <c r="K205" i="39"/>
  <c r="C9" i="32"/>
  <c r="C206" i="39"/>
  <c r="G9" i="32"/>
  <c r="G206" i="39"/>
  <c r="K9" i="32"/>
  <c r="K206" i="39"/>
  <c r="C10" i="32"/>
  <c r="C207" i="39"/>
  <c r="G10" i="32"/>
  <c r="G207" i="39"/>
  <c r="K10" i="32"/>
  <c r="K207" i="39"/>
  <c r="C11" i="32"/>
  <c r="C208" i="39"/>
  <c r="G11" i="32"/>
  <c r="G208" i="39"/>
  <c r="K11" i="32"/>
  <c r="K208" i="39"/>
  <c r="C12" i="32"/>
  <c r="C209" i="39"/>
  <c r="G12" i="32"/>
  <c r="G209" i="39"/>
  <c r="K12" i="32"/>
  <c r="K209" i="39"/>
  <c r="C13" i="32"/>
  <c r="C210" i="39"/>
  <c r="G13" i="32"/>
  <c r="G210" i="39"/>
  <c r="K13" i="32"/>
  <c r="K210" i="39"/>
  <c r="C14" i="32"/>
  <c r="C211" i="39"/>
  <c r="G14" i="32"/>
  <c r="G211" i="39"/>
  <c r="K14" i="32"/>
  <c r="K211" i="39"/>
  <c r="D198" i="39"/>
  <c r="D202" i="39"/>
  <c r="H198" i="39"/>
  <c r="H202" i="39"/>
  <c r="L198" i="39"/>
  <c r="L202" i="39"/>
  <c r="D6" i="32"/>
  <c r="D203" i="39"/>
  <c r="H6" i="32"/>
  <c r="H203" i="39"/>
  <c r="L6" i="32"/>
  <c r="L203" i="39"/>
  <c r="D7" i="32"/>
  <c r="D204" i="39"/>
  <c r="H7" i="32"/>
  <c r="H204" i="39"/>
  <c r="L7" i="32"/>
  <c r="L204" i="39"/>
  <c r="D8" i="32"/>
  <c r="D205" i="39"/>
  <c r="H8" i="32"/>
  <c r="H205" i="39"/>
  <c r="L8" i="32"/>
  <c r="L205" i="39"/>
  <c r="D9" i="32"/>
  <c r="D206" i="39"/>
  <c r="H9" i="32"/>
  <c r="H206" i="39"/>
  <c r="L9" i="32"/>
  <c r="L206" i="39"/>
  <c r="D10" i="32"/>
  <c r="D207" i="39"/>
  <c r="H10" i="32"/>
  <c r="H207" i="39"/>
  <c r="L10" i="32"/>
  <c r="L207" i="39"/>
  <c r="D11" i="32"/>
  <c r="D208" i="39"/>
  <c r="H11" i="32"/>
  <c r="H208" i="39"/>
  <c r="L11" i="32"/>
  <c r="L208" i="39"/>
  <c r="D12" i="32"/>
  <c r="D209" i="39"/>
  <c r="H12" i="32"/>
  <c r="H209" i="39"/>
  <c r="L12" i="32"/>
  <c r="L209" i="39"/>
  <c r="D13" i="32"/>
  <c r="D210" i="39"/>
  <c r="H13" i="32"/>
  <c r="H210" i="39"/>
  <c r="L13" i="32"/>
  <c r="L210" i="39"/>
  <c r="D14" i="32"/>
  <c r="D211" i="39"/>
  <c r="H14" i="32"/>
  <c r="H211" i="39"/>
  <c r="L14" i="32"/>
  <c r="L211" i="39"/>
  <c r="E198" i="39"/>
  <c r="E202" i="39"/>
  <c r="I198" i="39"/>
  <c r="I202" i="39"/>
  <c r="M198" i="39"/>
  <c r="M202" i="39"/>
  <c r="E6" i="32"/>
  <c r="E203" i="39"/>
  <c r="I6" i="32"/>
  <c r="I203" i="39"/>
  <c r="M6" i="32"/>
  <c r="M203" i="39"/>
  <c r="E7" i="32"/>
  <c r="E204" i="39"/>
  <c r="I7" i="32"/>
  <c r="I204" i="39"/>
  <c r="M7" i="32"/>
  <c r="M204" i="39"/>
  <c r="E8" i="32"/>
  <c r="E205" i="39"/>
  <c r="I8" i="32"/>
  <c r="I205" i="39"/>
  <c r="M8" i="32"/>
  <c r="M205" i="39"/>
  <c r="I9" i="32"/>
  <c r="I206" i="39"/>
  <c r="M9" i="32"/>
  <c r="M206" i="39"/>
  <c r="E10" i="32"/>
  <c r="E207" i="39"/>
  <c r="I10" i="32"/>
  <c r="I207" i="39"/>
  <c r="M10" i="32"/>
  <c r="M207" i="39"/>
  <c r="E11" i="32"/>
  <c r="E208" i="39"/>
  <c r="I11" i="32"/>
  <c r="I208" i="39"/>
  <c r="M11" i="32"/>
  <c r="M208" i="39"/>
  <c r="E12" i="32"/>
  <c r="E209" i="39"/>
  <c r="I12" i="32"/>
  <c r="I209" i="39"/>
  <c r="M12" i="32"/>
  <c r="M209" i="39"/>
  <c r="I13" i="32"/>
  <c r="I210" i="39"/>
  <c r="M13" i="32"/>
  <c r="M210" i="39"/>
  <c r="E14" i="32"/>
  <c r="E211" i="39"/>
  <c r="I14" i="32"/>
  <c r="I211" i="39"/>
  <c r="M14" i="32"/>
  <c r="M211" i="39"/>
  <c r="C205" i="39"/>
  <c r="O141" i="39"/>
  <c r="N5" i="32"/>
  <c r="O191" i="39"/>
  <c r="O195" i="39"/>
  <c r="F5" i="32"/>
  <c r="J5" i="32"/>
  <c r="G5" i="32"/>
  <c r="K5" i="32"/>
  <c r="O188" i="39"/>
  <c r="O189" i="39"/>
  <c r="O190" i="39"/>
  <c r="O192" i="39"/>
  <c r="O193" i="39"/>
  <c r="O194" i="39"/>
  <c r="O196" i="39"/>
  <c r="O197" i="39"/>
  <c r="D5" i="32"/>
  <c r="H5" i="32"/>
  <c r="L5" i="32"/>
  <c r="E5" i="32"/>
  <c r="I5" i="32"/>
  <c r="M5" i="32"/>
  <c r="E9" i="32"/>
  <c r="E13" i="32"/>
  <c r="O85" i="39"/>
  <c r="N183" i="39"/>
  <c r="O29" i="39"/>
  <c r="O173" i="39"/>
  <c r="O174" i="39"/>
  <c r="O175" i="39"/>
  <c r="O176" i="39"/>
  <c r="O177" i="39"/>
  <c r="O207" i="39" s="1"/>
  <c r="O178" i="39"/>
  <c r="O208" i="39" s="1"/>
  <c r="O179" i="39"/>
  <c r="O209" i="39" s="1"/>
  <c r="O180" i="39"/>
  <c r="O181" i="39"/>
  <c r="O182" i="39"/>
  <c r="D5" i="2"/>
  <c r="H5" i="2"/>
  <c r="H16" i="2" s="1"/>
  <c r="H63" i="28" s="1"/>
  <c r="L5" i="2"/>
  <c r="L16" i="2" s="1"/>
  <c r="L63" i="28" s="1"/>
  <c r="E5" i="2"/>
  <c r="E16" i="2" s="1"/>
  <c r="E63" i="28" s="1"/>
  <c r="I5" i="2"/>
  <c r="I16" i="2" s="1"/>
  <c r="I63" i="28" s="1"/>
  <c r="M5" i="2"/>
  <c r="M16" i="2" s="1"/>
  <c r="M63" i="28" s="1"/>
  <c r="F5" i="2"/>
  <c r="F16" i="2" s="1"/>
  <c r="F63" i="28" s="1"/>
  <c r="J5" i="2"/>
  <c r="J16" i="2" s="1"/>
  <c r="J63" i="28" s="1"/>
  <c r="N5" i="2"/>
  <c r="N16" i="2" s="1"/>
  <c r="N63" i="28" s="1"/>
  <c r="G5" i="2"/>
  <c r="G16" i="2" s="1"/>
  <c r="G63" i="28" s="1"/>
  <c r="K5" i="2"/>
  <c r="K16" i="2" s="1"/>
  <c r="K63" i="28" s="1"/>
  <c r="C6" i="2"/>
  <c r="C7" i="2"/>
  <c r="C8" i="2"/>
  <c r="C9" i="2"/>
  <c r="C10" i="2"/>
  <c r="C11" i="2"/>
  <c r="C12" i="2"/>
  <c r="C13" i="2"/>
  <c r="C14" i="2"/>
  <c r="C15" i="2"/>
  <c r="O71" i="39"/>
  <c r="O113" i="39"/>
  <c r="O127" i="39"/>
  <c r="O57" i="39"/>
  <c r="O169" i="39"/>
  <c r="O43" i="39"/>
  <c r="O99" i="39"/>
  <c r="O155" i="39"/>
  <c r="I16" i="32" l="1"/>
  <c r="I71" i="28" s="1"/>
  <c r="O156" i="39"/>
  <c r="O203" i="39"/>
  <c r="O210" i="39"/>
  <c r="N213" i="39"/>
  <c r="M16" i="32"/>
  <c r="M71" i="28" s="1"/>
  <c r="H16" i="32"/>
  <c r="H71" i="28" s="1"/>
  <c r="J16" i="32"/>
  <c r="J71" i="28" s="1"/>
  <c r="O205" i="39"/>
  <c r="N16" i="32"/>
  <c r="N71" i="28" s="1"/>
  <c r="O23" i="47"/>
  <c r="P23" i="47" s="1"/>
  <c r="Q23" i="47" s="1"/>
  <c r="R23" i="47" s="1"/>
  <c r="S23" i="47" s="1"/>
  <c r="T23" i="47" s="1"/>
  <c r="U23" i="47" s="1"/>
  <c r="N24" i="47"/>
  <c r="L213" i="39"/>
  <c r="D213" i="39"/>
  <c r="J213" i="39"/>
  <c r="O212" i="39"/>
  <c r="O204" i="39"/>
  <c r="D16" i="32"/>
  <c r="I213" i="39"/>
  <c r="K213" i="39"/>
  <c r="H213" i="39"/>
  <c r="G213" i="39"/>
  <c r="F213" i="39"/>
  <c r="K16" i="32"/>
  <c r="K71" i="28" s="1"/>
  <c r="F16" i="32"/>
  <c r="F71" i="28" s="1"/>
  <c r="Q3" i="47"/>
  <c r="O206" i="39"/>
  <c r="L16" i="32"/>
  <c r="L71" i="28" s="1"/>
  <c r="G16" i="32"/>
  <c r="G71" i="28" s="1"/>
  <c r="M213" i="39"/>
  <c r="E213" i="39"/>
  <c r="D16" i="2"/>
  <c r="D63" i="28" s="1"/>
  <c r="O211" i="39"/>
  <c r="E16" i="32"/>
  <c r="E71" i="28" s="1"/>
  <c r="U105" i="36"/>
  <c r="T105" i="36"/>
  <c r="S105" i="36"/>
  <c r="R105" i="36"/>
  <c r="Q105" i="36"/>
  <c r="P105" i="36"/>
  <c r="O105" i="36"/>
  <c r="N105" i="36"/>
  <c r="M105" i="36"/>
  <c r="L105" i="36"/>
  <c r="K105" i="36"/>
  <c r="J105" i="36"/>
  <c r="I105" i="36"/>
  <c r="H105" i="36"/>
  <c r="G105" i="36"/>
  <c r="F105" i="36"/>
  <c r="E105" i="36"/>
  <c r="D105" i="36"/>
  <c r="C105" i="36"/>
  <c r="U104" i="36"/>
  <c r="T104" i="36"/>
  <c r="S104" i="36"/>
  <c r="R104" i="36"/>
  <c r="Q104" i="36"/>
  <c r="P104" i="36"/>
  <c r="O104" i="36"/>
  <c r="N104" i="36"/>
  <c r="M104" i="36"/>
  <c r="L104" i="36"/>
  <c r="K104" i="36"/>
  <c r="J104" i="36"/>
  <c r="I104" i="36"/>
  <c r="H104" i="36"/>
  <c r="G104" i="36"/>
  <c r="F104" i="36"/>
  <c r="E104" i="36"/>
  <c r="D104" i="36"/>
  <c r="C104" i="36"/>
  <c r="U103" i="36"/>
  <c r="T103" i="36"/>
  <c r="S103" i="36"/>
  <c r="R103" i="36"/>
  <c r="Q103" i="36"/>
  <c r="P103" i="36"/>
  <c r="O103" i="36"/>
  <c r="N103" i="36"/>
  <c r="M103" i="36"/>
  <c r="L103" i="36"/>
  <c r="K103" i="36"/>
  <c r="J103" i="36"/>
  <c r="I103" i="36"/>
  <c r="H103" i="36"/>
  <c r="G103" i="36"/>
  <c r="F103" i="36"/>
  <c r="E103" i="36"/>
  <c r="D103" i="36"/>
  <c r="C103" i="36"/>
  <c r="U102" i="36"/>
  <c r="T102" i="36"/>
  <c r="S102" i="36"/>
  <c r="R102" i="36"/>
  <c r="Q102" i="36"/>
  <c r="P102" i="36"/>
  <c r="O102" i="36"/>
  <c r="N102" i="36"/>
  <c r="M102" i="36"/>
  <c r="L102" i="36"/>
  <c r="K102" i="36"/>
  <c r="J102" i="36"/>
  <c r="I102" i="36"/>
  <c r="H102" i="36"/>
  <c r="G102" i="36"/>
  <c r="F102" i="36"/>
  <c r="E102" i="36"/>
  <c r="D102" i="36"/>
  <c r="C102" i="36"/>
  <c r="U101" i="36"/>
  <c r="T101" i="36"/>
  <c r="S101" i="36"/>
  <c r="R101" i="36"/>
  <c r="Q101" i="36"/>
  <c r="P101" i="36"/>
  <c r="O101" i="36"/>
  <c r="N101" i="36"/>
  <c r="M101" i="36"/>
  <c r="L101" i="36"/>
  <c r="K101" i="36"/>
  <c r="J101" i="36"/>
  <c r="I101" i="36"/>
  <c r="H101" i="36"/>
  <c r="G101" i="36"/>
  <c r="F101" i="36"/>
  <c r="E101" i="36"/>
  <c r="D101" i="36"/>
  <c r="C101" i="36"/>
  <c r="U100" i="36"/>
  <c r="T100" i="36"/>
  <c r="S100" i="36"/>
  <c r="R100" i="36"/>
  <c r="Q100" i="36"/>
  <c r="P100" i="36"/>
  <c r="O100" i="36"/>
  <c r="N100" i="36"/>
  <c r="M100" i="36"/>
  <c r="L100" i="36"/>
  <c r="K100" i="36"/>
  <c r="J100" i="36"/>
  <c r="I100" i="36"/>
  <c r="H100" i="36"/>
  <c r="G100" i="36"/>
  <c r="F100" i="36"/>
  <c r="E100" i="36"/>
  <c r="D100" i="36"/>
  <c r="C100" i="36"/>
  <c r="U99" i="36"/>
  <c r="T99" i="36"/>
  <c r="S99" i="36"/>
  <c r="R99" i="36"/>
  <c r="Q99" i="36"/>
  <c r="P99" i="36"/>
  <c r="O99" i="36"/>
  <c r="N99" i="36"/>
  <c r="M99" i="36"/>
  <c r="L99" i="36"/>
  <c r="K99" i="36"/>
  <c r="J99" i="36"/>
  <c r="I99" i="36"/>
  <c r="H99" i="36"/>
  <c r="G99" i="36"/>
  <c r="F99" i="36"/>
  <c r="E99" i="36"/>
  <c r="D99" i="36"/>
  <c r="C99" i="36"/>
  <c r="U98" i="36"/>
  <c r="T98" i="36"/>
  <c r="S98" i="36"/>
  <c r="R98" i="36"/>
  <c r="Q98" i="36"/>
  <c r="P98" i="36"/>
  <c r="O98" i="36"/>
  <c r="N98" i="36"/>
  <c r="M98" i="36"/>
  <c r="L98" i="36"/>
  <c r="K98" i="36"/>
  <c r="J98" i="36"/>
  <c r="I98" i="36"/>
  <c r="H98" i="36"/>
  <c r="G98" i="36"/>
  <c r="F98" i="36"/>
  <c r="E98" i="36"/>
  <c r="D98" i="36"/>
  <c r="C98" i="36"/>
  <c r="U97" i="36"/>
  <c r="T97" i="36"/>
  <c r="S97" i="36"/>
  <c r="R97" i="36"/>
  <c r="Q97" i="36"/>
  <c r="P97" i="36"/>
  <c r="O97" i="36"/>
  <c r="N97" i="36"/>
  <c r="M97" i="36"/>
  <c r="L97" i="36"/>
  <c r="K97" i="36"/>
  <c r="J97" i="36"/>
  <c r="I97" i="36"/>
  <c r="H97" i="36"/>
  <c r="G97" i="36"/>
  <c r="F97" i="36"/>
  <c r="E97" i="36"/>
  <c r="D97" i="36"/>
  <c r="C97" i="36"/>
  <c r="U96" i="36"/>
  <c r="T96" i="36"/>
  <c r="S96" i="36"/>
  <c r="R96" i="36"/>
  <c r="Q96" i="36"/>
  <c r="P96" i="36"/>
  <c r="O96" i="36"/>
  <c r="N96" i="36"/>
  <c r="M96" i="36"/>
  <c r="L96" i="36"/>
  <c r="K96" i="36"/>
  <c r="J96" i="36"/>
  <c r="I96" i="36"/>
  <c r="H96" i="36"/>
  <c r="G96" i="36"/>
  <c r="F96" i="36"/>
  <c r="E96" i="36"/>
  <c r="D96" i="36"/>
  <c r="C96" i="36"/>
  <c r="U95" i="36"/>
  <c r="T95" i="36"/>
  <c r="S95" i="36"/>
  <c r="R95" i="36"/>
  <c r="Q95" i="36"/>
  <c r="P95" i="36"/>
  <c r="O95" i="36"/>
  <c r="N95" i="36"/>
  <c r="M95" i="36"/>
  <c r="L95" i="36"/>
  <c r="K95" i="36"/>
  <c r="J95" i="36"/>
  <c r="I95" i="36"/>
  <c r="H95" i="36"/>
  <c r="G95" i="36"/>
  <c r="F95" i="36"/>
  <c r="E95" i="36"/>
  <c r="D95" i="36"/>
  <c r="C95" i="36"/>
  <c r="U94" i="36"/>
  <c r="T94" i="36"/>
  <c r="S94" i="36"/>
  <c r="R94" i="36"/>
  <c r="Q94" i="36"/>
  <c r="P94" i="36"/>
  <c r="O94" i="36"/>
  <c r="N94" i="36"/>
  <c r="M94" i="36"/>
  <c r="L94" i="36"/>
  <c r="K94" i="36"/>
  <c r="J94" i="36"/>
  <c r="I94" i="36"/>
  <c r="H94" i="36"/>
  <c r="G94" i="36"/>
  <c r="F94" i="36"/>
  <c r="E94" i="36"/>
  <c r="D94" i="36"/>
  <c r="C94" i="36"/>
  <c r="U93" i="36"/>
  <c r="T93" i="36"/>
  <c r="S93" i="36"/>
  <c r="R93" i="36"/>
  <c r="Q93" i="36"/>
  <c r="P93" i="36"/>
  <c r="O93" i="36"/>
  <c r="N93" i="36"/>
  <c r="M93" i="36"/>
  <c r="L93" i="36"/>
  <c r="K93" i="36"/>
  <c r="J93" i="36"/>
  <c r="I93" i="36"/>
  <c r="H93" i="36"/>
  <c r="G93" i="36"/>
  <c r="F93" i="36"/>
  <c r="E93" i="36"/>
  <c r="D93" i="36"/>
  <c r="U105" i="35"/>
  <c r="T105" i="35"/>
  <c r="S105" i="35"/>
  <c r="R105" i="35"/>
  <c r="Q105" i="35"/>
  <c r="P105" i="35"/>
  <c r="O105" i="35"/>
  <c r="N105" i="35"/>
  <c r="M105" i="35"/>
  <c r="L105" i="35"/>
  <c r="K105" i="35"/>
  <c r="J105" i="35"/>
  <c r="I105" i="35"/>
  <c r="H105" i="35"/>
  <c r="G105" i="35"/>
  <c r="F105" i="35"/>
  <c r="E105" i="35"/>
  <c r="D105" i="35"/>
  <c r="C105" i="35"/>
  <c r="U104" i="35"/>
  <c r="T104" i="35"/>
  <c r="S104" i="35"/>
  <c r="R104" i="35"/>
  <c r="Q104" i="35"/>
  <c r="P104" i="35"/>
  <c r="O104" i="35"/>
  <c r="N104" i="35"/>
  <c r="M104" i="35"/>
  <c r="L104" i="35"/>
  <c r="K104" i="35"/>
  <c r="J104" i="35"/>
  <c r="I104" i="35"/>
  <c r="H104" i="35"/>
  <c r="G104" i="35"/>
  <c r="F104" i="35"/>
  <c r="E104" i="35"/>
  <c r="D104" i="35"/>
  <c r="C104" i="35"/>
  <c r="U103" i="35"/>
  <c r="T103" i="35"/>
  <c r="S103" i="35"/>
  <c r="R103" i="35"/>
  <c r="Q103" i="35"/>
  <c r="P103" i="35"/>
  <c r="O103" i="35"/>
  <c r="N103" i="35"/>
  <c r="M103" i="35"/>
  <c r="L103" i="35"/>
  <c r="K103" i="35"/>
  <c r="J103" i="35"/>
  <c r="I103" i="35"/>
  <c r="H103" i="35"/>
  <c r="G103" i="35"/>
  <c r="F103" i="35"/>
  <c r="E103" i="35"/>
  <c r="D103" i="35"/>
  <c r="C103" i="35"/>
  <c r="U102" i="35"/>
  <c r="T102" i="35"/>
  <c r="S102" i="35"/>
  <c r="R102" i="35"/>
  <c r="Q102" i="35"/>
  <c r="P102" i="35"/>
  <c r="O102" i="35"/>
  <c r="N102" i="35"/>
  <c r="M102" i="35"/>
  <c r="L102" i="35"/>
  <c r="K102" i="35"/>
  <c r="J102" i="35"/>
  <c r="I102" i="35"/>
  <c r="H102" i="35"/>
  <c r="G102" i="35"/>
  <c r="F102" i="35"/>
  <c r="E102" i="35"/>
  <c r="D102" i="35"/>
  <c r="C102" i="35"/>
  <c r="U101" i="35"/>
  <c r="T101" i="35"/>
  <c r="S101" i="35"/>
  <c r="R101" i="35"/>
  <c r="Q101" i="35"/>
  <c r="P101" i="35"/>
  <c r="O101" i="35"/>
  <c r="N101" i="35"/>
  <c r="M101" i="35"/>
  <c r="L101" i="35"/>
  <c r="K101" i="35"/>
  <c r="J101" i="35"/>
  <c r="I101" i="35"/>
  <c r="H101" i="35"/>
  <c r="G101" i="35"/>
  <c r="F101" i="35"/>
  <c r="E101" i="35"/>
  <c r="D101" i="35"/>
  <c r="C101" i="35"/>
  <c r="U100" i="35"/>
  <c r="T100" i="35"/>
  <c r="S100" i="35"/>
  <c r="R100" i="35"/>
  <c r="Q100" i="35"/>
  <c r="P100" i="35"/>
  <c r="O100" i="35"/>
  <c r="N100" i="35"/>
  <c r="M100" i="35"/>
  <c r="L100" i="35"/>
  <c r="K100" i="35"/>
  <c r="J100" i="35"/>
  <c r="I100" i="35"/>
  <c r="H100" i="35"/>
  <c r="G100" i="35"/>
  <c r="F100" i="35"/>
  <c r="E100" i="35"/>
  <c r="D100" i="35"/>
  <c r="C100" i="35"/>
  <c r="U99" i="35"/>
  <c r="T99" i="35"/>
  <c r="S99" i="35"/>
  <c r="R99" i="35"/>
  <c r="Q99" i="35"/>
  <c r="P99" i="35"/>
  <c r="O99" i="35"/>
  <c r="N99" i="35"/>
  <c r="M99" i="35"/>
  <c r="L99" i="35"/>
  <c r="K99" i="35"/>
  <c r="J99" i="35"/>
  <c r="I99" i="35"/>
  <c r="H99" i="35"/>
  <c r="G99" i="35"/>
  <c r="F99" i="35"/>
  <c r="E99" i="35"/>
  <c r="D99" i="35"/>
  <c r="C99" i="35"/>
  <c r="U98" i="35"/>
  <c r="T98" i="35"/>
  <c r="S98" i="35"/>
  <c r="R98" i="35"/>
  <c r="Q98" i="35"/>
  <c r="P98" i="35"/>
  <c r="O98" i="35"/>
  <c r="N98" i="35"/>
  <c r="M98" i="35"/>
  <c r="L98" i="35"/>
  <c r="K98" i="35"/>
  <c r="J98" i="35"/>
  <c r="I98" i="35"/>
  <c r="H98" i="35"/>
  <c r="G98" i="35"/>
  <c r="F98" i="35"/>
  <c r="E98" i="35"/>
  <c r="D98" i="35"/>
  <c r="C98" i="35"/>
  <c r="U97" i="35"/>
  <c r="T97" i="35"/>
  <c r="S97" i="35"/>
  <c r="R97" i="35"/>
  <c r="Q97" i="35"/>
  <c r="P97" i="35"/>
  <c r="O97" i="35"/>
  <c r="N97" i="35"/>
  <c r="M97" i="35"/>
  <c r="L97" i="35"/>
  <c r="K97" i="35"/>
  <c r="J97" i="35"/>
  <c r="I97" i="35"/>
  <c r="H97" i="35"/>
  <c r="G97" i="35"/>
  <c r="F97" i="35"/>
  <c r="E97" i="35"/>
  <c r="D97" i="35"/>
  <c r="C97" i="35"/>
  <c r="U96" i="35"/>
  <c r="T96" i="35"/>
  <c r="S96" i="35"/>
  <c r="R96" i="35"/>
  <c r="Q96" i="35"/>
  <c r="P96" i="35"/>
  <c r="O96" i="35"/>
  <c r="N96" i="35"/>
  <c r="M96" i="35"/>
  <c r="L96" i="35"/>
  <c r="K96" i="35"/>
  <c r="J96" i="35"/>
  <c r="I96" i="35"/>
  <c r="H96" i="35"/>
  <c r="G96" i="35"/>
  <c r="F96" i="35"/>
  <c r="E96" i="35"/>
  <c r="D96" i="35"/>
  <c r="C96" i="35"/>
  <c r="U95" i="35"/>
  <c r="T95" i="35"/>
  <c r="S95" i="35"/>
  <c r="R95" i="35"/>
  <c r="Q95" i="35"/>
  <c r="P95" i="35"/>
  <c r="O95" i="35"/>
  <c r="N95" i="35"/>
  <c r="M95" i="35"/>
  <c r="L95" i="35"/>
  <c r="K95" i="35"/>
  <c r="J95" i="35"/>
  <c r="I95" i="35"/>
  <c r="H95" i="35"/>
  <c r="G95" i="35"/>
  <c r="F95" i="35"/>
  <c r="E95" i="35"/>
  <c r="D95" i="35"/>
  <c r="C95" i="35"/>
  <c r="U94" i="35"/>
  <c r="T94" i="35"/>
  <c r="S94" i="35"/>
  <c r="R94" i="35"/>
  <c r="Q94" i="35"/>
  <c r="P94" i="35"/>
  <c r="O94" i="35"/>
  <c r="N94" i="35"/>
  <c r="M94" i="35"/>
  <c r="L94" i="35"/>
  <c r="K94" i="35"/>
  <c r="J94" i="35"/>
  <c r="I94" i="35"/>
  <c r="H94" i="35"/>
  <c r="G94" i="35"/>
  <c r="F94" i="35"/>
  <c r="E94" i="35"/>
  <c r="D94" i="35"/>
  <c r="C94" i="35"/>
  <c r="U93" i="35"/>
  <c r="T93" i="35"/>
  <c r="S93" i="35"/>
  <c r="R93" i="35"/>
  <c r="Q93" i="35"/>
  <c r="P93" i="35"/>
  <c r="O93" i="35"/>
  <c r="N93" i="35"/>
  <c r="M93" i="35"/>
  <c r="L93" i="35"/>
  <c r="K93" i="35"/>
  <c r="J93" i="35"/>
  <c r="I93" i="35"/>
  <c r="H93" i="35"/>
  <c r="G93" i="35"/>
  <c r="F93" i="35"/>
  <c r="E93" i="35"/>
  <c r="D93" i="35"/>
  <c r="U105" i="34"/>
  <c r="T105" i="34"/>
  <c r="S105" i="34"/>
  <c r="R105" i="34"/>
  <c r="Q105" i="34"/>
  <c r="P105" i="34"/>
  <c r="O105" i="34"/>
  <c r="N105" i="34"/>
  <c r="M105" i="34"/>
  <c r="L105" i="34"/>
  <c r="K105" i="34"/>
  <c r="J105" i="34"/>
  <c r="I105" i="34"/>
  <c r="H105" i="34"/>
  <c r="G105" i="34"/>
  <c r="F105" i="34"/>
  <c r="E105" i="34"/>
  <c r="D105" i="34"/>
  <c r="C105" i="34"/>
  <c r="U104" i="34"/>
  <c r="T104" i="34"/>
  <c r="S104" i="34"/>
  <c r="R104" i="34"/>
  <c r="Q104" i="34"/>
  <c r="P104" i="34"/>
  <c r="O104" i="34"/>
  <c r="N104" i="34"/>
  <c r="M104" i="34"/>
  <c r="L104" i="34"/>
  <c r="K104" i="34"/>
  <c r="J104" i="34"/>
  <c r="I104" i="34"/>
  <c r="H104" i="34"/>
  <c r="G104" i="34"/>
  <c r="F104" i="34"/>
  <c r="E104" i="34"/>
  <c r="D104" i="34"/>
  <c r="C104" i="34"/>
  <c r="U103" i="34"/>
  <c r="T103" i="34"/>
  <c r="S103" i="34"/>
  <c r="R103" i="34"/>
  <c r="Q103" i="34"/>
  <c r="P103" i="34"/>
  <c r="O103" i="34"/>
  <c r="N103" i="34"/>
  <c r="M103" i="34"/>
  <c r="L103" i="34"/>
  <c r="K103" i="34"/>
  <c r="J103" i="34"/>
  <c r="I103" i="34"/>
  <c r="H103" i="34"/>
  <c r="G103" i="34"/>
  <c r="F103" i="34"/>
  <c r="E103" i="34"/>
  <c r="D103" i="34"/>
  <c r="C103" i="34"/>
  <c r="U102" i="34"/>
  <c r="T102" i="34"/>
  <c r="S102" i="34"/>
  <c r="R102" i="34"/>
  <c r="Q102" i="34"/>
  <c r="P102" i="34"/>
  <c r="O102" i="34"/>
  <c r="N102" i="34"/>
  <c r="M102" i="34"/>
  <c r="L102" i="34"/>
  <c r="K102" i="34"/>
  <c r="J102" i="34"/>
  <c r="I102" i="34"/>
  <c r="H102" i="34"/>
  <c r="G102" i="34"/>
  <c r="F102" i="34"/>
  <c r="E102" i="34"/>
  <c r="D102" i="34"/>
  <c r="C102" i="34"/>
  <c r="U101" i="34"/>
  <c r="T101" i="34"/>
  <c r="S101" i="34"/>
  <c r="R101" i="34"/>
  <c r="Q101" i="34"/>
  <c r="P101" i="34"/>
  <c r="O101" i="34"/>
  <c r="N101" i="34"/>
  <c r="M101" i="34"/>
  <c r="L101" i="34"/>
  <c r="K101" i="34"/>
  <c r="J101" i="34"/>
  <c r="I101" i="34"/>
  <c r="H101" i="34"/>
  <c r="G101" i="34"/>
  <c r="F101" i="34"/>
  <c r="E101" i="34"/>
  <c r="D101" i="34"/>
  <c r="C101" i="34"/>
  <c r="U100" i="34"/>
  <c r="T100" i="34"/>
  <c r="S100" i="34"/>
  <c r="R100" i="34"/>
  <c r="Q100" i="34"/>
  <c r="P100" i="34"/>
  <c r="O100" i="34"/>
  <c r="N100" i="34"/>
  <c r="M100" i="34"/>
  <c r="L100" i="34"/>
  <c r="K100" i="34"/>
  <c r="J100" i="34"/>
  <c r="I100" i="34"/>
  <c r="H100" i="34"/>
  <c r="G100" i="34"/>
  <c r="F100" i="34"/>
  <c r="E100" i="34"/>
  <c r="D100" i="34"/>
  <c r="C100" i="34"/>
  <c r="U99" i="34"/>
  <c r="T99" i="34"/>
  <c r="S99" i="34"/>
  <c r="R99" i="34"/>
  <c r="Q99" i="34"/>
  <c r="P99" i="34"/>
  <c r="O99" i="34"/>
  <c r="N99" i="34"/>
  <c r="M99" i="34"/>
  <c r="L99" i="34"/>
  <c r="K99" i="34"/>
  <c r="J99" i="34"/>
  <c r="I99" i="34"/>
  <c r="H99" i="34"/>
  <c r="G99" i="34"/>
  <c r="F99" i="34"/>
  <c r="E99" i="34"/>
  <c r="D99" i="34"/>
  <c r="C99" i="34"/>
  <c r="U98" i="34"/>
  <c r="T98" i="34"/>
  <c r="S98" i="34"/>
  <c r="R98" i="34"/>
  <c r="Q98" i="34"/>
  <c r="P98" i="34"/>
  <c r="O98" i="34"/>
  <c r="N98" i="34"/>
  <c r="M98" i="34"/>
  <c r="L98" i="34"/>
  <c r="K98" i="34"/>
  <c r="J98" i="34"/>
  <c r="I98" i="34"/>
  <c r="H98" i="34"/>
  <c r="G98" i="34"/>
  <c r="F98" i="34"/>
  <c r="E98" i="34"/>
  <c r="D98" i="34"/>
  <c r="C98" i="34"/>
  <c r="U97" i="34"/>
  <c r="T97" i="34"/>
  <c r="S97" i="34"/>
  <c r="R97" i="34"/>
  <c r="Q97" i="34"/>
  <c r="P97" i="34"/>
  <c r="O97" i="34"/>
  <c r="N97" i="34"/>
  <c r="M97" i="34"/>
  <c r="L97" i="34"/>
  <c r="K97" i="34"/>
  <c r="J97" i="34"/>
  <c r="I97" i="34"/>
  <c r="H97" i="34"/>
  <c r="G97" i="34"/>
  <c r="F97" i="34"/>
  <c r="E97" i="34"/>
  <c r="D97" i="34"/>
  <c r="C97" i="34"/>
  <c r="U96" i="34"/>
  <c r="T96" i="34"/>
  <c r="S96" i="34"/>
  <c r="R96" i="34"/>
  <c r="Q96" i="34"/>
  <c r="P96" i="34"/>
  <c r="O96" i="34"/>
  <c r="N96" i="34"/>
  <c r="M96" i="34"/>
  <c r="L96" i="34"/>
  <c r="K96" i="34"/>
  <c r="J96" i="34"/>
  <c r="I96" i="34"/>
  <c r="H96" i="34"/>
  <c r="G96" i="34"/>
  <c r="F96" i="34"/>
  <c r="E96" i="34"/>
  <c r="D96" i="34"/>
  <c r="C96" i="34"/>
  <c r="U95" i="34"/>
  <c r="T95" i="34"/>
  <c r="S95" i="34"/>
  <c r="R95" i="34"/>
  <c r="Q95" i="34"/>
  <c r="P95" i="34"/>
  <c r="O95" i="34"/>
  <c r="N95" i="34"/>
  <c r="M95" i="34"/>
  <c r="L95" i="34"/>
  <c r="K95" i="34"/>
  <c r="J95" i="34"/>
  <c r="I95" i="34"/>
  <c r="H95" i="34"/>
  <c r="G95" i="34"/>
  <c r="F95" i="34"/>
  <c r="E95" i="34"/>
  <c r="D95" i="34"/>
  <c r="C95" i="34"/>
  <c r="U94" i="34"/>
  <c r="T94" i="34"/>
  <c r="S94" i="34"/>
  <c r="R94" i="34"/>
  <c r="Q94" i="34"/>
  <c r="P94" i="34"/>
  <c r="O94" i="34"/>
  <c r="N94" i="34"/>
  <c r="M94" i="34"/>
  <c r="L94" i="34"/>
  <c r="K94" i="34"/>
  <c r="J94" i="34"/>
  <c r="I94" i="34"/>
  <c r="H94" i="34"/>
  <c r="G94" i="34"/>
  <c r="F94" i="34"/>
  <c r="E94" i="34"/>
  <c r="D94" i="34"/>
  <c r="C94" i="34"/>
  <c r="U93" i="34"/>
  <c r="T93" i="34"/>
  <c r="S93" i="34"/>
  <c r="R93" i="34"/>
  <c r="Q93" i="34"/>
  <c r="P93" i="34"/>
  <c r="O93" i="34"/>
  <c r="N93" i="34"/>
  <c r="M93" i="34"/>
  <c r="L93" i="34"/>
  <c r="K93" i="34"/>
  <c r="J93" i="34"/>
  <c r="I93" i="34"/>
  <c r="H93" i="34"/>
  <c r="G93" i="34"/>
  <c r="F93" i="34"/>
  <c r="E93" i="34"/>
  <c r="D93" i="34"/>
  <c r="U93" i="33"/>
  <c r="T93" i="33"/>
  <c r="S93" i="33"/>
  <c r="R93" i="33"/>
  <c r="Q93" i="33"/>
  <c r="P93" i="33"/>
  <c r="O93" i="33"/>
  <c r="N93" i="33"/>
  <c r="M93" i="33"/>
  <c r="L93" i="33"/>
  <c r="K93" i="33"/>
  <c r="J93" i="33"/>
  <c r="I93" i="33"/>
  <c r="H93" i="33"/>
  <c r="G93" i="33"/>
  <c r="F93" i="33"/>
  <c r="E93" i="33"/>
  <c r="D93" i="33"/>
  <c r="C93" i="33"/>
  <c r="U78" i="32"/>
  <c r="T78" i="32"/>
  <c r="S78" i="32"/>
  <c r="R78" i="32"/>
  <c r="Q78" i="32"/>
  <c r="P78" i="32"/>
  <c r="O78" i="32"/>
  <c r="N78" i="32"/>
  <c r="M78" i="32"/>
  <c r="L78" i="32"/>
  <c r="K78" i="32"/>
  <c r="J78" i="32"/>
  <c r="I78" i="32"/>
  <c r="H78" i="32"/>
  <c r="G78" i="32"/>
  <c r="F78" i="32"/>
  <c r="E78" i="32"/>
  <c r="D78" i="32"/>
  <c r="N90" i="36"/>
  <c r="M90" i="36"/>
  <c r="L90" i="36"/>
  <c r="K90" i="36"/>
  <c r="J90" i="36"/>
  <c r="I90" i="36"/>
  <c r="H90" i="36"/>
  <c r="G90" i="36"/>
  <c r="F90" i="36"/>
  <c r="E90" i="36"/>
  <c r="D90" i="36"/>
  <c r="C90" i="36"/>
  <c r="N89" i="36"/>
  <c r="M89" i="36"/>
  <c r="L89" i="36"/>
  <c r="K89" i="36"/>
  <c r="J89" i="36"/>
  <c r="I89" i="36"/>
  <c r="H89" i="36"/>
  <c r="G89" i="36"/>
  <c r="F89" i="36"/>
  <c r="E89" i="36"/>
  <c r="D89" i="36"/>
  <c r="C89" i="36"/>
  <c r="N88" i="36"/>
  <c r="M88" i="36"/>
  <c r="L88" i="36"/>
  <c r="K88" i="36"/>
  <c r="J88" i="36"/>
  <c r="I88" i="36"/>
  <c r="H88" i="36"/>
  <c r="G88" i="36"/>
  <c r="F88" i="36"/>
  <c r="E88" i="36"/>
  <c r="D88" i="36"/>
  <c r="C88" i="36"/>
  <c r="N87" i="36"/>
  <c r="M87" i="36"/>
  <c r="L87" i="36"/>
  <c r="K87" i="36"/>
  <c r="J87" i="36"/>
  <c r="I87" i="36"/>
  <c r="H87" i="36"/>
  <c r="G87" i="36"/>
  <c r="F87" i="36"/>
  <c r="E87" i="36"/>
  <c r="D87" i="36"/>
  <c r="C87" i="36"/>
  <c r="N86" i="36"/>
  <c r="M86" i="36"/>
  <c r="L86" i="36"/>
  <c r="K86" i="36"/>
  <c r="J86" i="36"/>
  <c r="I86" i="36"/>
  <c r="H86" i="36"/>
  <c r="G86" i="36"/>
  <c r="F86" i="36"/>
  <c r="E86" i="36"/>
  <c r="D86" i="36"/>
  <c r="C86" i="36"/>
  <c r="N85" i="36"/>
  <c r="M85" i="36"/>
  <c r="L85" i="36"/>
  <c r="K85" i="36"/>
  <c r="J85" i="36"/>
  <c r="I85" i="36"/>
  <c r="H85" i="36"/>
  <c r="G85" i="36"/>
  <c r="F85" i="36"/>
  <c r="E85" i="36"/>
  <c r="D85" i="36"/>
  <c r="C85" i="36"/>
  <c r="N84" i="36"/>
  <c r="M84" i="36"/>
  <c r="L84" i="36"/>
  <c r="K84" i="36"/>
  <c r="J84" i="36"/>
  <c r="I84" i="36"/>
  <c r="H84" i="36"/>
  <c r="G84" i="36"/>
  <c r="F84" i="36"/>
  <c r="E84" i="36"/>
  <c r="D84" i="36"/>
  <c r="C84" i="36"/>
  <c r="N83" i="36"/>
  <c r="M83" i="36"/>
  <c r="L83" i="36"/>
  <c r="K83" i="36"/>
  <c r="J83" i="36"/>
  <c r="I83" i="36"/>
  <c r="H83" i="36"/>
  <c r="G83" i="36"/>
  <c r="F83" i="36"/>
  <c r="E83" i="36"/>
  <c r="D83" i="36"/>
  <c r="C83" i="36"/>
  <c r="N82" i="36"/>
  <c r="M82" i="36"/>
  <c r="L82" i="36"/>
  <c r="K82" i="36"/>
  <c r="J82" i="36"/>
  <c r="I82" i="36"/>
  <c r="H82" i="36"/>
  <c r="G82" i="36"/>
  <c r="F82" i="36"/>
  <c r="E82" i="36"/>
  <c r="D82" i="36"/>
  <c r="C82" i="36"/>
  <c r="N81" i="36"/>
  <c r="M81" i="36"/>
  <c r="L81" i="36"/>
  <c r="K81" i="36"/>
  <c r="J81" i="36"/>
  <c r="I81" i="36"/>
  <c r="H81" i="36"/>
  <c r="G81" i="36"/>
  <c r="F81" i="36"/>
  <c r="E81" i="36"/>
  <c r="D81" i="36"/>
  <c r="C81" i="36"/>
  <c r="N80" i="36"/>
  <c r="M80" i="36"/>
  <c r="L80" i="36"/>
  <c r="K80" i="36"/>
  <c r="J80" i="36"/>
  <c r="I80" i="36"/>
  <c r="H80" i="36"/>
  <c r="G80" i="36"/>
  <c r="F80" i="36"/>
  <c r="E80" i="36"/>
  <c r="D80" i="36"/>
  <c r="C80" i="36"/>
  <c r="N79" i="36"/>
  <c r="M79" i="36"/>
  <c r="L79" i="36"/>
  <c r="K79" i="36"/>
  <c r="J79" i="36"/>
  <c r="I79" i="36"/>
  <c r="H79" i="36"/>
  <c r="G79" i="36"/>
  <c r="F79" i="36"/>
  <c r="E79" i="36"/>
  <c r="D79" i="36"/>
  <c r="C79" i="36"/>
  <c r="N78" i="36"/>
  <c r="M78" i="36"/>
  <c r="L78" i="36"/>
  <c r="K78" i="36"/>
  <c r="J78" i="36"/>
  <c r="I78" i="36"/>
  <c r="H78" i="36"/>
  <c r="G78" i="36"/>
  <c r="F78" i="36"/>
  <c r="E78" i="36"/>
  <c r="D78" i="36"/>
  <c r="C78" i="36"/>
  <c r="N90" i="35"/>
  <c r="M90" i="35"/>
  <c r="L90" i="35"/>
  <c r="K90" i="35"/>
  <c r="J90" i="35"/>
  <c r="I90" i="35"/>
  <c r="H90" i="35"/>
  <c r="G90" i="35"/>
  <c r="F90" i="35"/>
  <c r="E90" i="35"/>
  <c r="D90" i="35"/>
  <c r="C90" i="35"/>
  <c r="N89" i="35"/>
  <c r="M89" i="35"/>
  <c r="L89" i="35"/>
  <c r="K89" i="35"/>
  <c r="J89" i="35"/>
  <c r="I89" i="35"/>
  <c r="H89" i="35"/>
  <c r="G89" i="35"/>
  <c r="F89" i="35"/>
  <c r="E89" i="35"/>
  <c r="D89" i="35"/>
  <c r="C89" i="35"/>
  <c r="N88" i="35"/>
  <c r="M88" i="35"/>
  <c r="L88" i="35"/>
  <c r="K88" i="35"/>
  <c r="J88" i="35"/>
  <c r="I88" i="35"/>
  <c r="H88" i="35"/>
  <c r="G88" i="35"/>
  <c r="F88" i="35"/>
  <c r="E88" i="35"/>
  <c r="D88" i="35"/>
  <c r="C88" i="35"/>
  <c r="N87" i="35"/>
  <c r="M87" i="35"/>
  <c r="L87" i="35"/>
  <c r="K87" i="35"/>
  <c r="J87" i="35"/>
  <c r="I87" i="35"/>
  <c r="H87" i="35"/>
  <c r="G87" i="35"/>
  <c r="F87" i="35"/>
  <c r="E87" i="35"/>
  <c r="D87" i="35"/>
  <c r="C87" i="35"/>
  <c r="N86" i="35"/>
  <c r="M86" i="35"/>
  <c r="L86" i="35"/>
  <c r="K86" i="35"/>
  <c r="J86" i="35"/>
  <c r="I86" i="35"/>
  <c r="H86" i="35"/>
  <c r="G86" i="35"/>
  <c r="F86" i="35"/>
  <c r="E86" i="35"/>
  <c r="D86" i="35"/>
  <c r="C86" i="35"/>
  <c r="N85" i="35"/>
  <c r="M85" i="35"/>
  <c r="L85" i="35"/>
  <c r="K85" i="35"/>
  <c r="J85" i="35"/>
  <c r="I85" i="35"/>
  <c r="H85" i="35"/>
  <c r="G85" i="35"/>
  <c r="F85" i="35"/>
  <c r="E85" i="35"/>
  <c r="D85" i="35"/>
  <c r="C85" i="35"/>
  <c r="N84" i="35"/>
  <c r="M84" i="35"/>
  <c r="L84" i="35"/>
  <c r="K84" i="35"/>
  <c r="J84" i="35"/>
  <c r="I84" i="35"/>
  <c r="H84" i="35"/>
  <c r="G84" i="35"/>
  <c r="F84" i="35"/>
  <c r="E84" i="35"/>
  <c r="D84" i="35"/>
  <c r="C84" i="35"/>
  <c r="N83" i="35"/>
  <c r="M83" i="35"/>
  <c r="L83" i="35"/>
  <c r="K83" i="35"/>
  <c r="J83" i="35"/>
  <c r="I83" i="35"/>
  <c r="H83" i="35"/>
  <c r="G83" i="35"/>
  <c r="F83" i="35"/>
  <c r="E83" i="35"/>
  <c r="D83" i="35"/>
  <c r="C83" i="35"/>
  <c r="N82" i="35"/>
  <c r="M82" i="35"/>
  <c r="L82" i="35"/>
  <c r="K82" i="35"/>
  <c r="J82" i="35"/>
  <c r="I82" i="35"/>
  <c r="H82" i="35"/>
  <c r="G82" i="35"/>
  <c r="F82" i="35"/>
  <c r="E82" i="35"/>
  <c r="D82" i="35"/>
  <c r="C82" i="35"/>
  <c r="N81" i="35"/>
  <c r="M81" i="35"/>
  <c r="L81" i="35"/>
  <c r="K81" i="35"/>
  <c r="J81" i="35"/>
  <c r="I81" i="35"/>
  <c r="H81" i="35"/>
  <c r="G81" i="35"/>
  <c r="F81" i="35"/>
  <c r="E81" i="35"/>
  <c r="D81" i="35"/>
  <c r="C81" i="35"/>
  <c r="N80" i="35"/>
  <c r="M80" i="35"/>
  <c r="L80" i="35"/>
  <c r="K80" i="35"/>
  <c r="J80" i="35"/>
  <c r="I80" i="35"/>
  <c r="H80" i="35"/>
  <c r="G80" i="35"/>
  <c r="F80" i="35"/>
  <c r="E80" i="35"/>
  <c r="D80" i="35"/>
  <c r="C80" i="35"/>
  <c r="N79" i="35"/>
  <c r="M79" i="35"/>
  <c r="L79" i="35"/>
  <c r="K79" i="35"/>
  <c r="J79" i="35"/>
  <c r="I79" i="35"/>
  <c r="H79" i="35"/>
  <c r="G79" i="35"/>
  <c r="F79" i="35"/>
  <c r="E79" i="35"/>
  <c r="D79" i="35"/>
  <c r="C79" i="35"/>
  <c r="N78" i="35"/>
  <c r="M78" i="35"/>
  <c r="L78" i="35"/>
  <c r="K78" i="35"/>
  <c r="J78" i="35"/>
  <c r="I78" i="35"/>
  <c r="H78" i="35"/>
  <c r="G78" i="35"/>
  <c r="F78" i="35"/>
  <c r="E78" i="35"/>
  <c r="D78" i="35"/>
  <c r="C78" i="35"/>
  <c r="N90" i="34"/>
  <c r="M90" i="34"/>
  <c r="L90" i="34"/>
  <c r="K90" i="34"/>
  <c r="J90" i="34"/>
  <c r="I90" i="34"/>
  <c r="H90" i="34"/>
  <c r="G90" i="34"/>
  <c r="F90" i="34"/>
  <c r="E90" i="34"/>
  <c r="D90" i="34"/>
  <c r="C90" i="34"/>
  <c r="N89" i="34"/>
  <c r="M89" i="34"/>
  <c r="L89" i="34"/>
  <c r="K89" i="34"/>
  <c r="J89" i="34"/>
  <c r="I89" i="34"/>
  <c r="H89" i="34"/>
  <c r="G89" i="34"/>
  <c r="F89" i="34"/>
  <c r="E89" i="34"/>
  <c r="D89" i="34"/>
  <c r="C89" i="34"/>
  <c r="N88" i="34"/>
  <c r="M88" i="34"/>
  <c r="L88" i="34"/>
  <c r="K88" i="34"/>
  <c r="J88" i="34"/>
  <c r="I88" i="34"/>
  <c r="H88" i="34"/>
  <c r="G88" i="34"/>
  <c r="F88" i="34"/>
  <c r="E88" i="34"/>
  <c r="D88" i="34"/>
  <c r="C88" i="34"/>
  <c r="N87" i="34"/>
  <c r="M87" i="34"/>
  <c r="L87" i="34"/>
  <c r="K87" i="34"/>
  <c r="J87" i="34"/>
  <c r="I87" i="34"/>
  <c r="H87" i="34"/>
  <c r="G87" i="34"/>
  <c r="F87" i="34"/>
  <c r="E87" i="34"/>
  <c r="D87" i="34"/>
  <c r="C87" i="34"/>
  <c r="N86" i="34"/>
  <c r="M86" i="34"/>
  <c r="L86" i="34"/>
  <c r="K86" i="34"/>
  <c r="J86" i="34"/>
  <c r="I86" i="34"/>
  <c r="H86" i="34"/>
  <c r="G86" i="34"/>
  <c r="F86" i="34"/>
  <c r="E86" i="34"/>
  <c r="D86" i="34"/>
  <c r="C86" i="34"/>
  <c r="N85" i="34"/>
  <c r="M85" i="34"/>
  <c r="L85" i="34"/>
  <c r="K85" i="34"/>
  <c r="J85" i="34"/>
  <c r="I85" i="34"/>
  <c r="H85" i="34"/>
  <c r="G85" i="34"/>
  <c r="F85" i="34"/>
  <c r="E85" i="34"/>
  <c r="D85" i="34"/>
  <c r="C85" i="34"/>
  <c r="N84" i="34"/>
  <c r="M84" i="34"/>
  <c r="L84" i="34"/>
  <c r="K84" i="34"/>
  <c r="J84" i="34"/>
  <c r="I84" i="34"/>
  <c r="H84" i="34"/>
  <c r="G84" i="34"/>
  <c r="F84" i="34"/>
  <c r="E84" i="34"/>
  <c r="D84" i="34"/>
  <c r="C84" i="34"/>
  <c r="N83" i="34"/>
  <c r="M83" i="34"/>
  <c r="L83" i="34"/>
  <c r="K83" i="34"/>
  <c r="J83" i="34"/>
  <c r="I83" i="34"/>
  <c r="H83" i="34"/>
  <c r="G83" i="34"/>
  <c r="F83" i="34"/>
  <c r="E83" i="34"/>
  <c r="D83" i="34"/>
  <c r="C83" i="34"/>
  <c r="N82" i="34"/>
  <c r="M82" i="34"/>
  <c r="L82" i="34"/>
  <c r="K82" i="34"/>
  <c r="J82" i="34"/>
  <c r="I82" i="34"/>
  <c r="H82" i="34"/>
  <c r="G82" i="34"/>
  <c r="F82" i="34"/>
  <c r="E82" i="34"/>
  <c r="D82" i="34"/>
  <c r="C82" i="34"/>
  <c r="N81" i="34"/>
  <c r="M81" i="34"/>
  <c r="L81" i="34"/>
  <c r="K81" i="34"/>
  <c r="J81" i="34"/>
  <c r="I81" i="34"/>
  <c r="H81" i="34"/>
  <c r="G81" i="34"/>
  <c r="F81" i="34"/>
  <c r="E81" i="34"/>
  <c r="D81" i="34"/>
  <c r="C81" i="34"/>
  <c r="N80" i="34"/>
  <c r="M80" i="34"/>
  <c r="L80" i="34"/>
  <c r="K80" i="34"/>
  <c r="J80" i="34"/>
  <c r="I80" i="34"/>
  <c r="H80" i="34"/>
  <c r="G80" i="34"/>
  <c r="F80" i="34"/>
  <c r="E80" i="34"/>
  <c r="D80" i="34"/>
  <c r="C80" i="34"/>
  <c r="N79" i="34"/>
  <c r="M79" i="34"/>
  <c r="L79" i="34"/>
  <c r="K79" i="34"/>
  <c r="J79" i="34"/>
  <c r="I79" i="34"/>
  <c r="H79" i="34"/>
  <c r="G79" i="34"/>
  <c r="F79" i="34"/>
  <c r="E79" i="34"/>
  <c r="D79" i="34"/>
  <c r="C79" i="34"/>
  <c r="N78" i="34"/>
  <c r="M78" i="34"/>
  <c r="L78" i="34"/>
  <c r="K78" i="34"/>
  <c r="J78" i="34"/>
  <c r="I78" i="34"/>
  <c r="H78" i="34"/>
  <c r="G78" i="34"/>
  <c r="F78" i="34"/>
  <c r="E78" i="34"/>
  <c r="D78" i="34"/>
  <c r="C78" i="34"/>
  <c r="N90" i="33"/>
  <c r="M90" i="33"/>
  <c r="L90" i="33"/>
  <c r="K90" i="33"/>
  <c r="J90" i="33"/>
  <c r="I90" i="33"/>
  <c r="H90" i="33"/>
  <c r="G90" i="33"/>
  <c r="F90" i="33"/>
  <c r="E90" i="33"/>
  <c r="D90" i="33"/>
  <c r="C90" i="33"/>
  <c r="N89" i="33"/>
  <c r="M89" i="33"/>
  <c r="L89" i="33"/>
  <c r="K89" i="33"/>
  <c r="J89" i="33"/>
  <c r="I89" i="33"/>
  <c r="H89" i="33"/>
  <c r="G89" i="33"/>
  <c r="F89" i="33"/>
  <c r="E89" i="33"/>
  <c r="D89" i="33"/>
  <c r="C89" i="33"/>
  <c r="N88" i="33"/>
  <c r="M88" i="33"/>
  <c r="L88" i="33"/>
  <c r="K88" i="33"/>
  <c r="J88" i="33"/>
  <c r="I88" i="33"/>
  <c r="H88" i="33"/>
  <c r="G88" i="33"/>
  <c r="F88" i="33"/>
  <c r="E88" i="33"/>
  <c r="D88" i="33"/>
  <c r="C88" i="33"/>
  <c r="N87" i="33"/>
  <c r="M87" i="33"/>
  <c r="L87" i="33"/>
  <c r="K87" i="33"/>
  <c r="J87" i="33"/>
  <c r="I87" i="33"/>
  <c r="H87" i="33"/>
  <c r="G87" i="33"/>
  <c r="F87" i="33"/>
  <c r="E87" i="33"/>
  <c r="D87" i="33"/>
  <c r="C87" i="33"/>
  <c r="N86" i="33"/>
  <c r="M86" i="33"/>
  <c r="L86" i="33"/>
  <c r="K86" i="33"/>
  <c r="J86" i="33"/>
  <c r="I86" i="33"/>
  <c r="H86" i="33"/>
  <c r="G86" i="33"/>
  <c r="F86" i="33"/>
  <c r="E86" i="33"/>
  <c r="D86" i="33"/>
  <c r="C86" i="33"/>
  <c r="N85" i="33"/>
  <c r="M85" i="33"/>
  <c r="L85" i="33"/>
  <c r="K85" i="33"/>
  <c r="J85" i="33"/>
  <c r="I85" i="33"/>
  <c r="H85" i="33"/>
  <c r="G85" i="33"/>
  <c r="F85" i="33"/>
  <c r="E85" i="33"/>
  <c r="D85" i="33"/>
  <c r="C85" i="33"/>
  <c r="N84" i="33"/>
  <c r="M84" i="33"/>
  <c r="L84" i="33"/>
  <c r="K84" i="33"/>
  <c r="J84" i="33"/>
  <c r="I84" i="33"/>
  <c r="H84" i="33"/>
  <c r="G84" i="33"/>
  <c r="F84" i="33"/>
  <c r="E84" i="33"/>
  <c r="D84" i="33"/>
  <c r="C84" i="33"/>
  <c r="N83" i="33"/>
  <c r="M83" i="33"/>
  <c r="L83" i="33"/>
  <c r="K83" i="33"/>
  <c r="J83" i="33"/>
  <c r="I83" i="33"/>
  <c r="H83" i="33"/>
  <c r="G83" i="33"/>
  <c r="F83" i="33"/>
  <c r="E83" i="33"/>
  <c r="D83" i="33"/>
  <c r="C83" i="33"/>
  <c r="N82" i="33"/>
  <c r="M82" i="33"/>
  <c r="L82" i="33"/>
  <c r="K82" i="33"/>
  <c r="J82" i="33"/>
  <c r="I82" i="33"/>
  <c r="H82" i="33"/>
  <c r="G82" i="33"/>
  <c r="F82" i="33"/>
  <c r="E82" i="33"/>
  <c r="D82" i="33"/>
  <c r="C82" i="33"/>
  <c r="N81" i="33"/>
  <c r="M81" i="33"/>
  <c r="L81" i="33"/>
  <c r="K81" i="33"/>
  <c r="J81" i="33"/>
  <c r="I81" i="33"/>
  <c r="H81" i="33"/>
  <c r="G81" i="33"/>
  <c r="F81" i="33"/>
  <c r="E81" i="33"/>
  <c r="D81" i="33"/>
  <c r="C81" i="33"/>
  <c r="N80" i="33"/>
  <c r="M80" i="33"/>
  <c r="L80" i="33"/>
  <c r="K80" i="33"/>
  <c r="J80" i="33"/>
  <c r="I80" i="33"/>
  <c r="H80" i="33"/>
  <c r="G80" i="33"/>
  <c r="F80" i="33"/>
  <c r="E80" i="33"/>
  <c r="D80" i="33"/>
  <c r="C80" i="33"/>
  <c r="N79" i="33"/>
  <c r="M79" i="33"/>
  <c r="L79" i="33"/>
  <c r="K79" i="33"/>
  <c r="J79" i="33"/>
  <c r="I79" i="33"/>
  <c r="H79" i="33"/>
  <c r="G79" i="33"/>
  <c r="F79" i="33"/>
  <c r="E79" i="33"/>
  <c r="D79" i="33"/>
  <c r="C79" i="33"/>
  <c r="N78" i="33"/>
  <c r="M78" i="33"/>
  <c r="L78" i="33"/>
  <c r="K78" i="33"/>
  <c r="J78" i="33"/>
  <c r="I78" i="33"/>
  <c r="H78" i="33"/>
  <c r="G78" i="33"/>
  <c r="F78" i="33"/>
  <c r="E78" i="33"/>
  <c r="D78" i="33"/>
  <c r="C78" i="33"/>
  <c r="N75" i="32"/>
  <c r="M75" i="32"/>
  <c r="L75" i="32"/>
  <c r="K75" i="32"/>
  <c r="J75" i="32"/>
  <c r="I75" i="32"/>
  <c r="H75" i="32"/>
  <c r="G75" i="32"/>
  <c r="F75" i="32"/>
  <c r="E75" i="32"/>
  <c r="D75" i="32"/>
  <c r="C75" i="32"/>
  <c r="N74" i="32"/>
  <c r="M74" i="32"/>
  <c r="L74" i="32"/>
  <c r="K74" i="32"/>
  <c r="J74" i="32"/>
  <c r="I74" i="32"/>
  <c r="H74" i="32"/>
  <c r="G74" i="32"/>
  <c r="F74" i="32"/>
  <c r="E74" i="32"/>
  <c r="D74" i="32"/>
  <c r="C74" i="32"/>
  <c r="N73" i="32"/>
  <c r="M73" i="32"/>
  <c r="L73" i="32"/>
  <c r="K73" i="32"/>
  <c r="J73" i="32"/>
  <c r="I73" i="32"/>
  <c r="H73" i="32"/>
  <c r="G73" i="32"/>
  <c r="F73" i="32"/>
  <c r="E73" i="32"/>
  <c r="D73" i="32"/>
  <c r="C73" i="32"/>
  <c r="N72" i="32"/>
  <c r="M72" i="32"/>
  <c r="L72" i="32"/>
  <c r="K72" i="32"/>
  <c r="J72" i="32"/>
  <c r="I72" i="32"/>
  <c r="H72" i="32"/>
  <c r="G72" i="32"/>
  <c r="F72" i="32"/>
  <c r="E72" i="32"/>
  <c r="D72" i="32"/>
  <c r="C72" i="32"/>
  <c r="N71" i="32"/>
  <c r="M71" i="32"/>
  <c r="L71" i="32"/>
  <c r="K71" i="32"/>
  <c r="J71" i="32"/>
  <c r="I71" i="32"/>
  <c r="H71" i="32"/>
  <c r="G71" i="32"/>
  <c r="F71" i="32"/>
  <c r="E71" i="32"/>
  <c r="D71" i="32"/>
  <c r="C71" i="32"/>
  <c r="N70" i="32"/>
  <c r="M70" i="32"/>
  <c r="L70" i="32"/>
  <c r="K70" i="32"/>
  <c r="J70" i="32"/>
  <c r="I70" i="32"/>
  <c r="H70" i="32"/>
  <c r="G70" i="32"/>
  <c r="F70" i="32"/>
  <c r="E70" i="32"/>
  <c r="D70" i="32"/>
  <c r="C70" i="32"/>
  <c r="N69" i="32"/>
  <c r="M69" i="32"/>
  <c r="L69" i="32"/>
  <c r="K69" i="32"/>
  <c r="J69" i="32"/>
  <c r="I69" i="32"/>
  <c r="H69" i="32"/>
  <c r="G69" i="32"/>
  <c r="F69" i="32"/>
  <c r="E69" i="32"/>
  <c r="D69" i="32"/>
  <c r="C69" i="32"/>
  <c r="N68" i="32"/>
  <c r="M68" i="32"/>
  <c r="L68" i="32"/>
  <c r="K68" i="32"/>
  <c r="J68" i="32"/>
  <c r="I68" i="32"/>
  <c r="H68" i="32"/>
  <c r="G68" i="32"/>
  <c r="F68" i="32"/>
  <c r="E68" i="32"/>
  <c r="D68" i="32"/>
  <c r="C68" i="32"/>
  <c r="N67" i="32"/>
  <c r="M67" i="32"/>
  <c r="L67" i="32"/>
  <c r="K67" i="32"/>
  <c r="J67" i="32"/>
  <c r="I67" i="32"/>
  <c r="H67" i="32"/>
  <c r="G67" i="32"/>
  <c r="F67" i="32"/>
  <c r="E67" i="32"/>
  <c r="D67" i="32"/>
  <c r="C67" i="32"/>
  <c r="N66" i="32"/>
  <c r="M66" i="32"/>
  <c r="L66" i="32"/>
  <c r="K66" i="32"/>
  <c r="J66" i="32"/>
  <c r="I66" i="32"/>
  <c r="H66" i="32"/>
  <c r="G66" i="32"/>
  <c r="F66" i="32"/>
  <c r="E66" i="32"/>
  <c r="D66" i="32"/>
  <c r="N90" i="31"/>
  <c r="M90" i="31"/>
  <c r="L90" i="31"/>
  <c r="K90" i="31"/>
  <c r="J90" i="31"/>
  <c r="I90" i="31"/>
  <c r="H90" i="31"/>
  <c r="G90" i="31"/>
  <c r="F90" i="31"/>
  <c r="E90" i="31"/>
  <c r="D90" i="31"/>
  <c r="C90" i="31"/>
  <c r="N89" i="31"/>
  <c r="M89" i="31"/>
  <c r="L89" i="31"/>
  <c r="K89" i="31"/>
  <c r="J89" i="31"/>
  <c r="I89" i="31"/>
  <c r="H89" i="31"/>
  <c r="G89" i="31"/>
  <c r="F89" i="31"/>
  <c r="E89" i="31"/>
  <c r="D89" i="31"/>
  <c r="C89" i="31"/>
  <c r="N88" i="31"/>
  <c r="M88" i="31"/>
  <c r="L88" i="31"/>
  <c r="K88" i="31"/>
  <c r="J88" i="31"/>
  <c r="I88" i="31"/>
  <c r="H88" i="31"/>
  <c r="G88" i="31"/>
  <c r="F88" i="31"/>
  <c r="E88" i="31"/>
  <c r="D88" i="31"/>
  <c r="C88" i="31"/>
  <c r="N87" i="31"/>
  <c r="M87" i="31"/>
  <c r="L87" i="31"/>
  <c r="K87" i="31"/>
  <c r="J87" i="31"/>
  <c r="I87" i="31"/>
  <c r="H87" i="31"/>
  <c r="G87" i="31"/>
  <c r="F87" i="31"/>
  <c r="E87" i="31"/>
  <c r="D87" i="31"/>
  <c r="C87" i="31"/>
  <c r="N86" i="31"/>
  <c r="M86" i="31"/>
  <c r="L86" i="31"/>
  <c r="K86" i="31"/>
  <c r="J86" i="31"/>
  <c r="I86" i="31"/>
  <c r="H86" i="31"/>
  <c r="G86" i="31"/>
  <c r="F86" i="31"/>
  <c r="E86" i="31"/>
  <c r="D86" i="31"/>
  <c r="C86" i="31"/>
  <c r="N85" i="31"/>
  <c r="M85" i="31"/>
  <c r="L85" i="31"/>
  <c r="K85" i="31"/>
  <c r="J85" i="31"/>
  <c r="I85" i="31"/>
  <c r="H85" i="31"/>
  <c r="G85" i="31"/>
  <c r="F85" i="31"/>
  <c r="E85" i="31"/>
  <c r="D85" i="31"/>
  <c r="C85" i="31"/>
  <c r="N84" i="31"/>
  <c r="M84" i="31"/>
  <c r="L84" i="31"/>
  <c r="K84" i="31"/>
  <c r="J84" i="31"/>
  <c r="I84" i="31"/>
  <c r="H84" i="31"/>
  <c r="G84" i="31"/>
  <c r="F84" i="31"/>
  <c r="E84" i="31"/>
  <c r="D84" i="31"/>
  <c r="C84" i="31"/>
  <c r="N83" i="31"/>
  <c r="M83" i="31"/>
  <c r="L83" i="31"/>
  <c r="K83" i="31"/>
  <c r="J83" i="31"/>
  <c r="I83" i="31"/>
  <c r="H83" i="31"/>
  <c r="G83" i="31"/>
  <c r="F83" i="31"/>
  <c r="E83" i="31"/>
  <c r="D83" i="31"/>
  <c r="C83" i="31"/>
  <c r="N82" i="31"/>
  <c r="M82" i="31"/>
  <c r="L82" i="31"/>
  <c r="K82" i="31"/>
  <c r="J82" i="31"/>
  <c r="I82" i="31"/>
  <c r="H82" i="31"/>
  <c r="G82" i="31"/>
  <c r="F82" i="31"/>
  <c r="E82" i="31"/>
  <c r="D82" i="31"/>
  <c r="C82" i="31"/>
  <c r="N81" i="31"/>
  <c r="M81" i="31"/>
  <c r="L81" i="31"/>
  <c r="K81" i="31"/>
  <c r="J81" i="31"/>
  <c r="I81" i="31"/>
  <c r="H81" i="31"/>
  <c r="G81" i="31"/>
  <c r="F81" i="31"/>
  <c r="E81" i="31"/>
  <c r="D81" i="31"/>
  <c r="C81" i="31"/>
  <c r="N80" i="31"/>
  <c r="M80" i="31"/>
  <c r="L80" i="31"/>
  <c r="K80" i="31"/>
  <c r="J80" i="31"/>
  <c r="I80" i="31"/>
  <c r="H80" i="31"/>
  <c r="G80" i="31"/>
  <c r="F80" i="31"/>
  <c r="E80" i="31"/>
  <c r="D80" i="31"/>
  <c r="C80" i="31"/>
  <c r="N79" i="31"/>
  <c r="M79" i="31"/>
  <c r="L79" i="31"/>
  <c r="K79" i="31"/>
  <c r="J79" i="31"/>
  <c r="I79" i="31"/>
  <c r="H79" i="31"/>
  <c r="G79" i="31"/>
  <c r="F79" i="31"/>
  <c r="E79" i="31"/>
  <c r="D79" i="31"/>
  <c r="C79" i="31"/>
  <c r="N78" i="31"/>
  <c r="M78" i="31"/>
  <c r="L78" i="31"/>
  <c r="K78" i="31"/>
  <c r="J78" i="31"/>
  <c r="I78" i="31"/>
  <c r="H78" i="31"/>
  <c r="G78" i="31"/>
  <c r="F78" i="31"/>
  <c r="E78" i="31"/>
  <c r="D78" i="31"/>
  <c r="C78" i="31"/>
  <c r="N90" i="30"/>
  <c r="M90" i="30"/>
  <c r="L90" i="30"/>
  <c r="K90" i="30"/>
  <c r="J90" i="30"/>
  <c r="I90" i="30"/>
  <c r="H90" i="30"/>
  <c r="G90" i="30"/>
  <c r="F90" i="30"/>
  <c r="E90" i="30"/>
  <c r="D90" i="30"/>
  <c r="C90" i="30"/>
  <c r="N89" i="30"/>
  <c r="M89" i="30"/>
  <c r="L89" i="30"/>
  <c r="K89" i="30"/>
  <c r="J89" i="30"/>
  <c r="I89" i="30"/>
  <c r="H89" i="30"/>
  <c r="G89" i="30"/>
  <c r="F89" i="30"/>
  <c r="E89" i="30"/>
  <c r="D89" i="30"/>
  <c r="C89" i="30"/>
  <c r="N88" i="30"/>
  <c r="M88" i="30"/>
  <c r="L88" i="30"/>
  <c r="K88" i="30"/>
  <c r="J88" i="30"/>
  <c r="I88" i="30"/>
  <c r="H88" i="30"/>
  <c r="G88" i="30"/>
  <c r="F88" i="30"/>
  <c r="E88" i="30"/>
  <c r="D88" i="30"/>
  <c r="C88" i="30"/>
  <c r="N87" i="30"/>
  <c r="M87" i="30"/>
  <c r="L87" i="30"/>
  <c r="K87" i="30"/>
  <c r="J87" i="30"/>
  <c r="I87" i="30"/>
  <c r="H87" i="30"/>
  <c r="G87" i="30"/>
  <c r="F87" i="30"/>
  <c r="E87" i="30"/>
  <c r="D87" i="30"/>
  <c r="C87" i="30"/>
  <c r="N86" i="30"/>
  <c r="M86" i="30"/>
  <c r="L86" i="30"/>
  <c r="K86" i="30"/>
  <c r="J86" i="30"/>
  <c r="I86" i="30"/>
  <c r="H86" i="30"/>
  <c r="G86" i="30"/>
  <c r="F86" i="30"/>
  <c r="E86" i="30"/>
  <c r="D86" i="30"/>
  <c r="C86" i="30"/>
  <c r="N85" i="30"/>
  <c r="M85" i="30"/>
  <c r="L85" i="30"/>
  <c r="K85" i="30"/>
  <c r="J85" i="30"/>
  <c r="I85" i="30"/>
  <c r="H85" i="30"/>
  <c r="G85" i="30"/>
  <c r="F85" i="30"/>
  <c r="E85" i="30"/>
  <c r="D85" i="30"/>
  <c r="C85" i="30"/>
  <c r="N84" i="30"/>
  <c r="M84" i="30"/>
  <c r="L84" i="30"/>
  <c r="K84" i="30"/>
  <c r="J84" i="30"/>
  <c r="I84" i="30"/>
  <c r="H84" i="30"/>
  <c r="G84" i="30"/>
  <c r="F84" i="30"/>
  <c r="E84" i="30"/>
  <c r="D84" i="30"/>
  <c r="C84" i="30"/>
  <c r="N83" i="30"/>
  <c r="M83" i="30"/>
  <c r="L83" i="30"/>
  <c r="K83" i="30"/>
  <c r="J83" i="30"/>
  <c r="I83" i="30"/>
  <c r="H83" i="30"/>
  <c r="G83" i="30"/>
  <c r="F83" i="30"/>
  <c r="E83" i="30"/>
  <c r="D83" i="30"/>
  <c r="C83" i="30"/>
  <c r="N82" i="30"/>
  <c r="M82" i="30"/>
  <c r="L82" i="30"/>
  <c r="K82" i="30"/>
  <c r="J82" i="30"/>
  <c r="I82" i="30"/>
  <c r="H82" i="30"/>
  <c r="G82" i="30"/>
  <c r="F82" i="30"/>
  <c r="E82" i="30"/>
  <c r="D82" i="30"/>
  <c r="C82" i="30"/>
  <c r="N81" i="30"/>
  <c r="M81" i="30"/>
  <c r="L81" i="30"/>
  <c r="K81" i="30"/>
  <c r="J81" i="30"/>
  <c r="I81" i="30"/>
  <c r="H81" i="30"/>
  <c r="G81" i="30"/>
  <c r="F81" i="30"/>
  <c r="E81" i="30"/>
  <c r="D81" i="30"/>
  <c r="C81" i="30"/>
  <c r="N80" i="30"/>
  <c r="M80" i="30"/>
  <c r="L80" i="30"/>
  <c r="K80" i="30"/>
  <c r="J80" i="30"/>
  <c r="I80" i="30"/>
  <c r="H80" i="30"/>
  <c r="G80" i="30"/>
  <c r="F80" i="30"/>
  <c r="E80" i="30"/>
  <c r="D80" i="30"/>
  <c r="C80" i="30"/>
  <c r="N79" i="30"/>
  <c r="M79" i="30"/>
  <c r="L79" i="30"/>
  <c r="K79" i="30"/>
  <c r="J79" i="30"/>
  <c r="I79" i="30"/>
  <c r="H79" i="30"/>
  <c r="G79" i="30"/>
  <c r="F79" i="30"/>
  <c r="E79" i="30"/>
  <c r="D79" i="30"/>
  <c r="C79" i="30"/>
  <c r="N78" i="30"/>
  <c r="M78" i="30"/>
  <c r="L78" i="30"/>
  <c r="K78" i="30"/>
  <c r="J78" i="30"/>
  <c r="I78" i="30"/>
  <c r="H78" i="30"/>
  <c r="G78" i="30"/>
  <c r="F78" i="30"/>
  <c r="E78" i="30"/>
  <c r="D78" i="30"/>
  <c r="C78" i="30"/>
  <c r="N90" i="29"/>
  <c r="M90" i="29"/>
  <c r="L90" i="29"/>
  <c r="K90" i="29"/>
  <c r="J90" i="29"/>
  <c r="I90" i="29"/>
  <c r="H90" i="29"/>
  <c r="G90" i="29"/>
  <c r="F90" i="29"/>
  <c r="E90" i="29"/>
  <c r="D90" i="29"/>
  <c r="C90" i="29"/>
  <c r="N89" i="29"/>
  <c r="M89" i="29"/>
  <c r="L89" i="29"/>
  <c r="K89" i="29"/>
  <c r="J89" i="29"/>
  <c r="I89" i="29"/>
  <c r="H89" i="29"/>
  <c r="G89" i="29"/>
  <c r="F89" i="29"/>
  <c r="E89" i="29"/>
  <c r="D89" i="29"/>
  <c r="C89" i="29"/>
  <c r="N88" i="29"/>
  <c r="M88" i="29"/>
  <c r="L88" i="29"/>
  <c r="K88" i="29"/>
  <c r="J88" i="29"/>
  <c r="I88" i="29"/>
  <c r="H88" i="29"/>
  <c r="G88" i="29"/>
  <c r="F88" i="29"/>
  <c r="E88" i="29"/>
  <c r="D88" i="29"/>
  <c r="C88" i="29"/>
  <c r="N87" i="29"/>
  <c r="M87" i="29"/>
  <c r="L87" i="29"/>
  <c r="K87" i="29"/>
  <c r="J87" i="29"/>
  <c r="I87" i="29"/>
  <c r="H87" i="29"/>
  <c r="G87" i="29"/>
  <c r="F87" i="29"/>
  <c r="E87" i="29"/>
  <c r="D87" i="29"/>
  <c r="C87" i="29"/>
  <c r="N86" i="29"/>
  <c r="M86" i="29"/>
  <c r="L86" i="29"/>
  <c r="K86" i="29"/>
  <c r="J86" i="29"/>
  <c r="I86" i="29"/>
  <c r="H86" i="29"/>
  <c r="G86" i="29"/>
  <c r="F86" i="29"/>
  <c r="E86" i="29"/>
  <c r="D86" i="29"/>
  <c r="C86" i="29"/>
  <c r="N85" i="29"/>
  <c r="M85" i="29"/>
  <c r="L85" i="29"/>
  <c r="K85" i="29"/>
  <c r="J85" i="29"/>
  <c r="I85" i="29"/>
  <c r="H85" i="29"/>
  <c r="G85" i="29"/>
  <c r="F85" i="29"/>
  <c r="E85" i="29"/>
  <c r="D85" i="29"/>
  <c r="C85" i="29"/>
  <c r="N84" i="29"/>
  <c r="M84" i="29"/>
  <c r="L84" i="29"/>
  <c r="K84" i="29"/>
  <c r="J84" i="29"/>
  <c r="I84" i="29"/>
  <c r="H84" i="29"/>
  <c r="G84" i="29"/>
  <c r="F84" i="29"/>
  <c r="E84" i="29"/>
  <c r="D84" i="29"/>
  <c r="C84" i="29"/>
  <c r="N83" i="29"/>
  <c r="M83" i="29"/>
  <c r="L83" i="29"/>
  <c r="K83" i="29"/>
  <c r="J83" i="29"/>
  <c r="I83" i="29"/>
  <c r="H83" i="29"/>
  <c r="G83" i="29"/>
  <c r="F83" i="29"/>
  <c r="E83" i="29"/>
  <c r="D83" i="29"/>
  <c r="C83" i="29"/>
  <c r="N82" i="29"/>
  <c r="M82" i="29"/>
  <c r="L82" i="29"/>
  <c r="K82" i="29"/>
  <c r="J82" i="29"/>
  <c r="I82" i="29"/>
  <c r="H82" i="29"/>
  <c r="G82" i="29"/>
  <c r="F82" i="29"/>
  <c r="E82" i="29"/>
  <c r="D82" i="29"/>
  <c r="C82" i="29"/>
  <c r="N81" i="29"/>
  <c r="M81" i="29"/>
  <c r="L81" i="29"/>
  <c r="K81" i="29"/>
  <c r="J81" i="29"/>
  <c r="I81" i="29"/>
  <c r="H81" i="29"/>
  <c r="G81" i="29"/>
  <c r="F81" i="29"/>
  <c r="E81" i="29"/>
  <c r="D81" i="29"/>
  <c r="C81" i="29"/>
  <c r="N80" i="29"/>
  <c r="M80" i="29"/>
  <c r="L80" i="29"/>
  <c r="K80" i="29"/>
  <c r="J80" i="29"/>
  <c r="I80" i="29"/>
  <c r="H80" i="29"/>
  <c r="G80" i="29"/>
  <c r="F80" i="29"/>
  <c r="E80" i="29"/>
  <c r="D80" i="29"/>
  <c r="C80" i="29"/>
  <c r="N79" i="29"/>
  <c r="M79" i="29"/>
  <c r="L79" i="29"/>
  <c r="K79" i="29"/>
  <c r="J79" i="29"/>
  <c r="I79" i="29"/>
  <c r="H79" i="29"/>
  <c r="G79" i="29"/>
  <c r="F79" i="29"/>
  <c r="E79" i="29"/>
  <c r="D79" i="29"/>
  <c r="C79" i="29"/>
  <c r="N78" i="29"/>
  <c r="M78" i="29"/>
  <c r="L78" i="29"/>
  <c r="K78" i="29"/>
  <c r="J78" i="29"/>
  <c r="I78" i="29"/>
  <c r="H78" i="29"/>
  <c r="G78" i="29"/>
  <c r="F78" i="29"/>
  <c r="E78" i="29"/>
  <c r="D78" i="29"/>
  <c r="U90" i="10"/>
  <c r="T90" i="10"/>
  <c r="S90" i="10"/>
  <c r="R90" i="10"/>
  <c r="Q90" i="10"/>
  <c r="P90" i="10"/>
  <c r="O90" i="10"/>
  <c r="U89" i="10"/>
  <c r="T89" i="10"/>
  <c r="S89" i="10"/>
  <c r="R89" i="10"/>
  <c r="Q89" i="10"/>
  <c r="P89" i="10"/>
  <c r="O89" i="10"/>
  <c r="U88" i="10"/>
  <c r="T88" i="10"/>
  <c r="S88" i="10"/>
  <c r="R88" i="10"/>
  <c r="Q88" i="10"/>
  <c r="P88" i="10"/>
  <c r="O88" i="10"/>
  <c r="U87" i="10"/>
  <c r="T87" i="10"/>
  <c r="S87" i="10"/>
  <c r="R87" i="10"/>
  <c r="Q87" i="10"/>
  <c r="P87" i="10"/>
  <c r="O87" i="10"/>
  <c r="U86" i="10"/>
  <c r="T86" i="10"/>
  <c r="S86" i="10"/>
  <c r="R86" i="10"/>
  <c r="Q86" i="10"/>
  <c r="P86" i="10"/>
  <c r="O86" i="10"/>
  <c r="U85" i="10"/>
  <c r="T85" i="10"/>
  <c r="S85" i="10"/>
  <c r="R85" i="10"/>
  <c r="Q85" i="10"/>
  <c r="P85" i="10"/>
  <c r="O85" i="10"/>
  <c r="U84" i="10"/>
  <c r="T84" i="10"/>
  <c r="S84" i="10"/>
  <c r="R84" i="10"/>
  <c r="Q84" i="10"/>
  <c r="P84" i="10"/>
  <c r="O84" i="10"/>
  <c r="U83" i="10"/>
  <c r="T83" i="10"/>
  <c r="S83" i="10"/>
  <c r="R83" i="10"/>
  <c r="Q83" i="10"/>
  <c r="P83" i="10"/>
  <c r="O83" i="10"/>
  <c r="U82" i="10"/>
  <c r="T82" i="10"/>
  <c r="T82" i="29" s="1"/>
  <c r="S82" i="10"/>
  <c r="S82" i="29" s="1"/>
  <c r="R82" i="10"/>
  <c r="Q82" i="10"/>
  <c r="P82" i="10"/>
  <c r="O82" i="10"/>
  <c r="U81" i="10"/>
  <c r="U81" i="29" s="1"/>
  <c r="T81" i="10"/>
  <c r="S81" i="10"/>
  <c r="S81" i="29" s="1"/>
  <c r="R81" i="10"/>
  <c r="R81" i="29" s="1"/>
  <c r="Q81" i="10"/>
  <c r="Q81" i="29" s="1"/>
  <c r="P81" i="10"/>
  <c r="O81" i="10"/>
  <c r="O81" i="29" s="1"/>
  <c r="U80" i="10"/>
  <c r="U80" i="29" s="1"/>
  <c r="T80" i="10"/>
  <c r="S80" i="10"/>
  <c r="R80" i="10"/>
  <c r="R80" i="29" s="1"/>
  <c r="Q80" i="10"/>
  <c r="Q80" i="29" s="1"/>
  <c r="P80" i="10"/>
  <c r="O80" i="10"/>
  <c r="U79" i="10"/>
  <c r="U79" i="29" s="1"/>
  <c r="T79" i="10"/>
  <c r="S79" i="10"/>
  <c r="R79" i="10"/>
  <c r="Q79" i="10"/>
  <c r="Q79" i="29" s="1"/>
  <c r="P79" i="10"/>
  <c r="O79" i="10"/>
  <c r="U78" i="10"/>
  <c r="T78" i="10"/>
  <c r="T78" i="29" s="1"/>
  <c r="S78" i="10"/>
  <c r="R78" i="10"/>
  <c r="Q78" i="10"/>
  <c r="P78" i="10"/>
  <c r="P78" i="29" s="1"/>
  <c r="O78" i="10"/>
  <c r="U75" i="32"/>
  <c r="T75" i="2"/>
  <c r="S75" i="2"/>
  <c r="R75" i="2"/>
  <c r="Q75" i="2"/>
  <c r="P75" i="2"/>
  <c r="O75" i="2"/>
  <c r="U74" i="32"/>
  <c r="T74" i="2"/>
  <c r="S74" i="2"/>
  <c r="R74" i="2"/>
  <c r="Q74" i="2"/>
  <c r="P74" i="2"/>
  <c r="O74" i="2"/>
  <c r="U73" i="32"/>
  <c r="T73" i="2"/>
  <c r="S73" i="2"/>
  <c r="R73" i="2"/>
  <c r="Q73" i="2"/>
  <c r="P73" i="2"/>
  <c r="O73" i="2"/>
  <c r="U72" i="32"/>
  <c r="T72" i="2"/>
  <c r="S72" i="2"/>
  <c r="R72" i="2"/>
  <c r="Q72" i="2"/>
  <c r="P72" i="2"/>
  <c r="O72" i="2"/>
  <c r="U71" i="32"/>
  <c r="T71" i="2"/>
  <c r="S71" i="2"/>
  <c r="R71" i="2"/>
  <c r="Q71" i="2"/>
  <c r="P71" i="2"/>
  <c r="O71" i="2"/>
  <c r="U70" i="32"/>
  <c r="T70" i="2"/>
  <c r="S70" i="2"/>
  <c r="R70" i="2"/>
  <c r="Q70" i="2"/>
  <c r="P70" i="2"/>
  <c r="O70" i="2"/>
  <c r="U69" i="32"/>
  <c r="T69" i="2"/>
  <c r="S69" i="2"/>
  <c r="R69" i="2"/>
  <c r="Q69" i="2"/>
  <c r="P69" i="2"/>
  <c r="O69" i="2"/>
  <c r="U68" i="32"/>
  <c r="T68" i="2"/>
  <c r="S68" i="2"/>
  <c r="R68" i="2"/>
  <c r="Q68" i="2"/>
  <c r="P68" i="2"/>
  <c r="O68" i="2"/>
  <c r="U67" i="32"/>
  <c r="T67" i="2"/>
  <c r="S67" i="2"/>
  <c r="R67" i="2"/>
  <c r="Q67" i="2"/>
  <c r="P67" i="2"/>
  <c r="O67" i="2"/>
  <c r="U66" i="32"/>
  <c r="T66" i="2"/>
  <c r="S66" i="2"/>
  <c r="R66" i="2"/>
  <c r="Q66" i="2"/>
  <c r="P66" i="2"/>
  <c r="O66" i="2"/>
  <c r="Q78" i="36" l="1"/>
  <c r="Q78" i="34"/>
  <c r="Q78" i="35"/>
  <c r="Q78" i="30"/>
  <c r="Q78" i="33"/>
  <c r="Q78" i="31"/>
  <c r="U78" i="36"/>
  <c r="U78" i="34"/>
  <c r="U78" i="35"/>
  <c r="U78" i="30"/>
  <c r="U78" i="33"/>
  <c r="U78" i="31"/>
  <c r="R79" i="36"/>
  <c r="R79" i="34"/>
  <c r="R79" i="35"/>
  <c r="R79" i="30"/>
  <c r="R79" i="33"/>
  <c r="R79" i="31"/>
  <c r="O80" i="36"/>
  <c r="O80" i="34"/>
  <c r="O80" i="35"/>
  <c r="O80" i="33"/>
  <c r="O80" i="31"/>
  <c r="O80" i="30"/>
  <c r="S80" i="36"/>
  <c r="S80" i="34"/>
  <c r="S80" i="35"/>
  <c r="S80" i="33"/>
  <c r="S80" i="31"/>
  <c r="S80" i="30"/>
  <c r="P81" i="35"/>
  <c r="P81" i="36"/>
  <c r="P81" i="34"/>
  <c r="P81" i="31"/>
  <c r="P81" i="30"/>
  <c r="P81" i="33"/>
  <c r="T81" i="35"/>
  <c r="T81" i="36"/>
  <c r="T81" i="34"/>
  <c r="T81" i="31"/>
  <c r="T81" i="30"/>
  <c r="T81" i="33"/>
  <c r="Q82" i="35"/>
  <c r="Q82" i="36"/>
  <c r="Q82" i="34"/>
  <c r="Q82" i="30"/>
  <c r="Q82" i="33"/>
  <c r="Q82" i="31"/>
  <c r="U82" i="35"/>
  <c r="U82" i="36"/>
  <c r="U82" i="34"/>
  <c r="U82" i="30"/>
  <c r="U82" i="33"/>
  <c r="U82" i="31"/>
  <c r="U82" i="29"/>
  <c r="R83" i="36"/>
  <c r="R83" i="34"/>
  <c r="R83" i="35"/>
  <c r="R83" i="30"/>
  <c r="R83" i="33"/>
  <c r="R83" i="31"/>
  <c r="R83" i="29"/>
  <c r="O84" i="36"/>
  <c r="O84" i="34"/>
  <c r="O84" i="35"/>
  <c r="O84" i="33"/>
  <c r="O84" i="31"/>
  <c r="O84" i="29"/>
  <c r="O84" i="30"/>
  <c r="S84" i="36"/>
  <c r="S84" i="34"/>
  <c r="S84" i="35"/>
  <c r="S84" i="33"/>
  <c r="S84" i="31"/>
  <c r="S84" i="29"/>
  <c r="S84" i="30"/>
  <c r="P85" i="35"/>
  <c r="P85" i="36"/>
  <c r="P85" i="34"/>
  <c r="P85" i="31"/>
  <c r="P85" i="29"/>
  <c r="P85" i="30"/>
  <c r="P85" i="33"/>
  <c r="T85" i="35"/>
  <c r="T85" i="36"/>
  <c r="T85" i="34"/>
  <c r="T85" i="31"/>
  <c r="T85" i="29"/>
  <c r="T85" i="30"/>
  <c r="T85" i="33"/>
  <c r="Q86" i="35"/>
  <c r="Q86" i="36"/>
  <c r="Q86" i="34"/>
  <c r="Q86" i="30"/>
  <c r="Q86" i="33"/>
  <c r="Q86" i="31"/>
  <c r="Q86" i="29"/>
  <c r="U86" i="35"/>
  <c r="U86" i="36"/>
  <c r="U86" i="34"/>
  <c r="U86" i="30"/>
  <c r="U86" i="33"/>
  <c r="U86" i="31"/>
  <c r="U86" i="29"/>
  <c r="R87" i="36"/>
  <c r="R87" i="34"/>
  <c r="R87" i="35"/>
  <c r="R87" i="33"/>
  <c r="R87" i="30"/>
  <c r="R87" i="31"/>
  <c r="R87" i="29"/>
  <c r="O88" i="36"/>
  <c r="O88" i="34"/>
  <c r="O88" i="35"/>
  <c r="O88" i="33"/>
  <c r="O88" i="31"/>
  <c r="O88" i="29"/>
  <c r="O88" i="30"/>
  <c r="S88" i="36"/>
  <c r="S88" i="34"/>
  <c r="S88" i="35"/>
  <c r="S88" i="33"/>
  <c r="S88" i="31"/>
  <c r="S88" i="29"/>
  <c r="S88" i="30"/>
  <c r="P89" i="35"/>
  <c r="P89" i="33"/>
  <c r="P89" i="36"/>
  <c r="P89" i="34"/>
  <c r="P89" i="31"/>
  <c r="P89" i="29"/>
  <c r="P89" i="30"/>
  <c r="T89" i="35"/>
  <c r="T89" i="33"/>
  <c r="T89" i="36"/>
  <c r="T89" i="34"/>
  <c r="T89" i="31"/>
  <c r="T89" i="29"/>
  <c r="T89" i="30"/>
  <c r="Q90" i="35"/>
  <c r="Q90" i="33"/>
  <c r="Q90" i="36"/>
  <c r="Q90" i="34"/>
  <c r="Q90" i="30"/>
  <c r="Q90" i="31"/>
  <c r="Q90" i="29"/>
  <c r="U90" i="35"/>
  <c r="U90" i="33"/>
  <c r="U90" i="36"/>
  <c r="U90" i="34"/>
  <c r="U90" i="30"/>
  <c r="U90" i="31"/>
  <c r="U90" i="29"/>
  <c r="Q82" i="29"/>
  <c r="R78" i="36"/>
  <c r="R78" i="34"/>
  <c r="R78" i="35"/>
  <c r="R78" i="33"/>
  <c r="R78" i="31"/>
  <c r="R78" i="30"/>
  <c r="O79" i="36"/>
  <c r="O79" i="34"/>
  <c r="O79" i="35"/>
  <c r="O79" i="33"/>
  <c r="O79" i="31"/>
  <c r="O79" i="30"/>
  <c r="S79" i="36"/>
  <c r="S79" i="34"/>
  <c r="S79" i="35"/>
  <c r="S79" i="33"/>
  <c r="S79" i="31"/>
  <c r="S79" i="30"/>
  <c r="P80" i="35"/>
  <c r="P80" i="36"/>
  <c r="P80" i="34"/>
  <c r="P80" i="31"/>
  <c r="P80" i="30"/>
  <c r="P80" i="33"/>
  <c r="T80" i="35"/>
  <c r="T80" i="36"/>
  <c r="T80" i="34"/>
  <c r="T80" i="31"/>
  <c r="T80" i="30"/>
  <c r="T80" i="33"/>
  <c r="Q81" i="35"/>
  <c r="Q81" i="36"/>
  <c r="Q81" i="34"/>
  <c r="Q81" i="30"/>
  <c r="Q81" i="33"/>
  <c r="Q81" i="31"/>
  <c r="U81" i="35"/>
  <c r="U81" i="36"/>
  <c r="U81" i="34"/>
  <c r="U81" i="30"/>
  <c r="U81" i="33"/>
  <c r="U81" i="31"/>
  <c r="R82" i="36"/>
  <c r="R82" i="34"/>
  <c r="R82" i="35"/>
  <c r="R82" i="30"/>
  <c r="R82" i="33"/>
  <c r="R82" i="31"/>
  <c r="R82" i="29"/>
  <c r="O83" i="36"/>
  <c r="O83" i="34"/>
  <c r="O83" i="35"/>
  <c r="O83" i="33"/>
  <c r="O83" i="31"/>
  <c r="O83" i="29"/>
  <c r="O83" i="30"/>
  <c r="S83" i="36"/>
  <c r="S83" i="34"/>
  <c r="S83" i="35"/>
  <c r="S83" i="33"/>
  <c r="S83" i="31"/>
  <c r="S83" i="29"/>
  <c r="S83" i="30"/>
  <c r="P84" i="35"/>
  <c r="P84" i="36"/>
  <c r="P84" i="34"/>
  <c r="P84" i="31"/>
  <c r="P84" i="29"/>
  <c r="P84" i="30"/>
  <c r="P84" i="33"/>
  <c r="T84" i="35"/>
  <c r="T84" i="36"/>
  <c r="T84" i="34"/>
  <c r="T84" i="31"/>
  <c r="T84" i="29"/>
  <c r="T84" i="30"/>
  <c r="T84" i="33"/>
  <c r="Q85" i="35"/>
  <c r="Q85" i="36"/>
  <c r="Q85" i="34"/>
  <c r="Q85" i="30"/>
  <c r="Q85" i="33"/>
  <c r="Q85" i="31"/>
  <c r="Q85" i="29"/>
  <c r="U85" i="35"/>
  <c r="U85" i="36"/>
  <c r="U85" i="34"/>
  <c r="U85" i="30"/>
  <c r="U85" i="33"/>
  <c r="U85" i="31"/>
  <c r="U85" i="29"/>
  <c r="R86" i="36"/>
  <c r="R86" i="34"/>
  <c r="R86" i="35"/>
  <c r="R86" i="30"/>
  <c r="R86" i="33"/>
  <c r="R86" i="31"/>
  <c r="R86" i="29"/>
  <c r="O87" i="36"/>
  <c r="O87" i="34"/>
  <c r="O87" i="35"/>
  <c r="O87" i="33"/>
  <c r="O87" i="31"/>
  <c r="O87" i="29"/>
  <c r="O87" i="30"/>
  <c r="S87" i="36"/>
  <c r="S87" i="34"/>
  <c r="S87" i="35"/>
  <c r="S87" i="33"/>
  <c r="S87" i="31"/>
  <c r="S87" i="29"/>
  <c r="S87" i="30"/>
  <c r="P88" i="35"/>
  <c r="P88" i="33"/>
  <c r="P88" i="36"/>
  <c r="P88" i="34"/>
  <c r="P88" i="31"/>
  <c r="P88" i="29"/>
  <c r="P88" i="30"/>
  <c r="T88" i="35"/>
  <c r="T88" i="33"/>
  <c r="T88" i="36"/>
  <c r="T88" i="34"/>
  <c r="T88" i="31"/>
  <c r="T88" i="29"/>
  <c r="T88" i="30"/>
  <c r="Q89" i="35"/>
  <c r="Q89" i="33"/>
  <c r="Q89" i="36"/>
  <c r="Q89" i="34"/>
  <c r="Q89" i="30"/>
  <c r="Q89" i="31"/>
  <c r="Q89" i="29"/>
  <c r="U89" i="35"/>
  <c r="U89" i="33"/>
  <c r="U89" i="36"/>
  <c r="U89" i="34"/>
  <c r="U89" i="30"/>
  <c r="U89" i="31"/>
  <c r="U89" i="29"/>
  <c r="R90" i="36"/>
  <c r="R90" i="34"/>
  <c r="R90" i="35"/>
  <c r="R90" i="33"/>
  <c r="R90" i="30"/>
  <c r="R90" i="31"/>
  <c r="R90" i="29"/>
  <c r="Q78" i="29"/>
  <c r="U78" i="29"/>
  <c r="R79" i="29"/>
  <c r="S78" i="35"/>
  <c r="S78" i="36"/>
  <c r="S78" i="34"/>
  <c r="S78" i="31"/>
  <c r="S78" i="30"/>
  <c r="S78" i="33"/>
  <c r="P79" i="35"/>
  <c r="P79" i="36"/>
  <c r="P79" i="34"/>
  <c r="P79" i="31"/>
  <c r="P79" i="30"/>
  <c r="P79" i="33"/>
  <c r="T79" i="35"/>
  <c r="T79" i="36"/>
  <c r="T79" i="34"/>
  <c r="T79" i="31"/>
  <c r="T79" i="30"/>
  <c r="T79" i="33"/>
  <c r="Q80" i="35"/>
  <c r="Q80" i="36"/>
  <c r="Q80" i="34"/>
  <c r="Q80" i="30"/>
  <c r="Q80" i="33"/>
  <c r="Q80" i="31"/>
  <c r="U80" i="35"/>
  <c r="U80" i="36"/>
  <c r="U80" i="34"/>
  <c r="U80" i="30"/>
  <c r="U80" i="33"/>
  <c r="U80" i="31"/>
  <c r="R81" i="36"/>
  <c r="R81" i="34"/>
  <c r="R81" i="35"/>
  <c r="R81" i="30"/>
  <c r="R81" i="33"/>
  <c r="R81" i="31"/>
  <c r="O82" i="36"/>
  <c r="O82" i="34"/>
  <c r="O82" i="35"/>
  <c r="O82" i="33"/>
  <c r="O82" i="31"/>
  <c r="O82" i="30"/>
  <c r="S82" i="36"/>
  <c r="S82" i="34"/>
  <c r="S82" i="35"/>
  <c r="S82" i="33"/>
  <c r="S82" i="31"/>
  <c r="S82" i="30"/>
  <c r="P83" i="35"/>
  <c r="P83" i="36"/>
  <c r="P83" i="34"/>
  <c r="P83" i="31"/>
  <c r="P83" i="29"/>
  <c r="P83" i="30"/>
  <c r="P83" i="33"/>
  <c r="T83" i="35"/>
  <c r="T83" i="36"/>
  <c r="T83" i="34"/>
  <c r="T83" i="31"/>
  <c r="T83" i="29"/>
  <c r="T83" i="30"/>
  <c r="T83" i="33"/>
  <c r="Q84" i="35"/>
  <c r="Q84" i="36"/>
  <c r="Q84" i="34"/>
  <c r="Q84" i="30"/>
  <c r="Q84" i="33"/>
  <c r="Q84" i="31"/>
  <c r="Q84" i="29"/>
  <c r="U84" i="35"/>
  <c r="U84" i="36"/>
  <c r="U84" i="34"/>
  <c r="U84" i="30"/>
  <c r="U84" i="33"/>
  <c r="U84" i="31"/>
  <c r="U84" i="29"/>
  <c r="R85" i="36"/>
  <c r="R85" i="34"/>
  <c r="R85" i="35"/>
  <c r="R85" i="30"/>
  <c r="R85" i="33"/>
  <c r="R85" i="31"/>
  <c r="R85" i="29"/>
  <c r="O86" i="36"/>
  <c r="O86" i="34"/>
  <c r="O86" i="35"/>
  <c r="O86" i="33"/>
  <c r="O86" i="31"/>
  <c r="O86" i="29"/>
  <c r="O86" i="30"/>
  <c r="S86" i="36"/>
  <c r="S86" i="34"/>
  <c r="S86" i="35"/>
  <c r="S86" i="33"/>
  <c r="S86" i="31"/>
  <c r="S86" i="29"/>
  <c r="S86" i="30"/>
  <c r="P87" i="35"/>
  <c r="P87" i="33"/>
  <c r="P87" i="36"/>
  <c r="P87" i="34"/>
  <c r="P87" i="31"/>
  <c r="P87" i="29"/>
  <c r="P87" i="30"/>
  <c r="T87" i="35"/>
  <c r="T87" i="33"/>
  <c r="T87" i="36"/>
  <c r="T87" i="34"/>
  <c r="T87" i="31"/>
  <c r="T87" i="29"/>
  <c r="T87" i="30"/>
  <c r="Q88" i="35"/>
  <c r="Q88" i="33"/>
  <c r="Q88" i="36"/>
  <c r="Q88" i="34"/>
  <c r="Q88" i="30"/>
  <c r="Q88" i="31"/>
  <c r="Q88" i="29"/>
  <c r="U88" i="35"/>
  <c r="U88" i="33"/>
  <c r="U88" i="36"/>
  <c r="U88" i="34"/>
  <c r="U88" i="30"/>
  <c r="U88" i="31"/>
  <c r="U88" i="29"/>
  <c r="R89" i="36"/>
  <c r="R89" i="34"/>
  <c r="R89" i="35"/>
  <c r="R89" i="33"/>
  <c r="R89" i="30"/>
  <c r="R89" i="31"/>
  <c r="R89" i="29"/>
  <c r="O90" i="36"/>
  <c r="O90" i="34"/>
  <c r="O90" i="35"/>
  <c r="O90" i="33"/>
  <c r="O90" i="31"/>
  <c r="O90" i="29"/>
  <c r="O90" i="30"/>
  <c r="S90" i="36"/>
  <c r="S90" i="34"/>
  <c r="S90" i="35"/>
  <c r="S90" i="33"/>
  <c r="S90" i="31"/>
  <c r="S90" i="29"/>
  <c r="S90" i="30"/>
  <c r="R78" i="29"/>
  <c r="O79" i="29"/>
  <c r="S79" i="29"/>
  <c r="O80" i="29"/>
  <c r="S80" i="29"/>
  <c r="O82" i="29"/>
  <c r="P78" i="35"/>
  <c r="P78" i="36"/>
  <c r="P78" i="34"/>
  <c r="P78" i="30"/>
  <c r="P78" i="33"/>
  <c r="P78" i="31"/>
  <c r="T78" i="35"/>
  <c r="T78" i="36"/>
  <c r="T78" i="34"/>
  <c r="T78" i="30"/>
  <c r="T78" i="33"/>
  <c r="T78" i="31"/>
  <c r="Q79" i="35"/>
  <c r="Q79" i="36"/>
  <c r="Q79" i="34"/>
  <c r="Q79" i="30"/>
  <c r="Q79" i="33"/>
  <c r="Q79" i="31"/>
  <c r="U79" i="35"/>
  <c r="U79" i="36"/>
  <c r="U79" i="34"/>
  <c r="U79" i="30"/>
  <c r="U79" i="33"/>
  <c r="U79" i="31"/>
  <c r="R80" i="36"/>
  <c r="R80" i="34"/>
  <c r="R80" i="35"/>
  <c r="R80" i="30"/>
  <c r="R80" i="33"/>
  <c r="R80" i="31"/>
  <c r="O81" i="36"/>
  <c r="O81" i="34"/>
  <c r="O81" i="35"/>
  <c r="O81" i="33"/>
  <c r="O81" i="31"/>
  <c r="O81" i="30"/>
  <c r="S81" i="36"/>
  <c r="S81" i="34"/>
  <c r="S81" i="35"/>
  <c r="S81" i="33"/>
  <c r="S81" i="31"/>
  <c r="S81" i="30"/>
  <c r="P82" i="35"/>
  <c r="P82" i="36"/>
  <c r="P82" i="34"/>
  <c r="P82" i="31"/>
  <c r="P82" i="30"/>
  <c r="P82" i="33"/>
  <c r="T82" i="35"/>
  <c r="T82" i="36"/>
  <c r="T82" i="34"/>
  <c r="T82" i="31"/>
  <c r="T82" i="30"/>
  <c r="T82" i="33"/>
  <c r="Q83" i="35"/>
  <c r="Q83" i="36"/>
  <c r="Q83" i="34"/>
  <c r="Q83" i="30"/>
  <c r="Q83" i="33"/>
  <c r="Q83" i="31"/>
  <c r="Q83" i="29"/>
  <c r="U83" i="35"/>
  <c r="U83" i="36"/>
  <c r="U83" i="34"/>
  <c r="U83" i="30"/>
  <c r="U83" i="33"/>
  <c r="U83" i="31"/>
  <c r="U83" i="29"/>
  <c r="R84" i="36"/>
  <c r="R84" i="34"/>
  <c r="R84" i="35"/>
  <c r="R84" i="30"/>
  <c r="R84" i="33"/>
  <c r="R84" i="31"/>
  <c r="R84" i="29"/>
  <c r="O85" i="36"/>
  <c r="O85" i="34"/>
  <c r="O85" i="35"/>
  <c r="O85" i="33"/>
  <c r="O85" i="31"/>
  <c r="O85" i="29"/>
  <c r="O85" i="30"/>
  <c r="S85" i="36"/>
  <c r="S85" i="34"/>
  <c r="S85" i="35"/>
  <c r="S85" i="33"/>
  <c r="S85" i="31"/>
  <c r="S85" i="29"/>
  <c r="S85" i="30"/>
  <c r="P86" i="35"/>
  <c r="P86" i="36"/>
  <c r="P86" i="34"/>
  <c r="P86" i="31"/>
  <c r="P86" i="29"/>
  <c r="P86" i="30"/>
  <c r="P86" i="33"/>
  <c r="T86" i="35"/>
  <c r="T86" i="36"/>
  <c r="T86" i="34"/>
  <c r="T86" i="31"/>
  <c r="T86" i="29"/>
  <c r="T86" i="30"/>
  <c r="T86" i="33"/>
  <c r="Q87" i="35"/>
  <c r="Q87" i="33"/>
  <c r="Q87" i="36"/>
  <c r="Q87" i="34"/>
  <c r="Q87" i="30"/>
  <c r="Q87" i="31"/>
  <c r="Q87" i="29"/>
  <c r="U87" i="35"/>
  <c r="U87" i="33"/>
  <c r="U87" i="36"/>
  <c r="U87" i="34"/>
  <c r="U87" i="30"/>
  <c r="U87" i="31"/>
  <c r="U87" i="29"/>
  <c r="R88" i="36"/>
  <c r="R88" i="34"/>
  <c r="R88" i="35"/>
  <c r="R88" i="33"/>
  <c r="R88" i="30"/>
  <c r="R88" i="31"/>
  <c r="R88" i="29"/>
  <c r="O89" i="36"/>
  <c r="O89" i="34"/>
  <c r="O89" i="35"/>
  <c r="O89" i="33"/>
  <c r="O89" i="31"/>
  <c r="O89" i="29"/>
  <c r="O89" i="30"/>
  <c r="S89" i="36"/>
  <c r="S89" i="34"/>
  <c r="S89" i="35"/>
  <c r="S89" i="33"/>
  <c r="S89" i="31"/>
  <c r="S89" i="29"/>
  <c r="S89" i="30"/>
  <c r="P90" i="35"/>
  <c r="P90" i="33"/>
  <c r="P90" i="36"/>
  <c r="P90" i="34"/>
  <c r="P90" i="31"/>
  <c r="P90" i="29"/>
  <c r="P90" i="30"/>
  <c r="T90" i="35"/>
  <c r="T90" i="33"/>
  <c r="T90" i="36"/>
  <c r="T90" i="34"/>
  <c r="T90" i="31"/>
  <c r="T90" i="29"/>
  <c r="T90" i="30"/>
  <c r="S78" i="29"/>
  <c r="P79" i="29"/>
  <c r="T79" i="29"/>
  <c r="P80" i="29"/>
  <c r="T80" i="29"/>
  <c r="P81" i="29"/>
  <c r="T81" i="29"/>
  <c r="P82" i="29"/>
  <c r="O66" i="32"/>
  <c r="R72" i="32"/>
  <c r="S66" i="32"/>
  <c r="S71" i="32"/>
  <c r="S73" i="32"/>
  <c r="P66" i="32"/>
  <c r="T66" i="32"/>
  <c r="P67" i="32"/>
  <c r="T67" i="32"/>
  <c r="P68" i="32"/>
  <c r="T68" i="32"/>
  <c r="P69" i="32"/>
  <c r="T69" i="32"/>
  <c r="P70" i="32"/>
  <c r="T70" i="32"/>
  <c r="P71" i="32"/>
  <c r="T71" i="32"/>
  <c r="P72" i="32"/>
  <c r="T72" i="32"/>
  <c r="P73" i="32"/>
  <c r="T73" i="32"/>
  <c r="P74" i="32"/>
  <c r="T74" i="32"/>
  <c r="P75" i="32"/>
  <c r="T75" i="32"/>
  <c r="Q66" i="32"/>
  <c r="Q67" i="32"/>
  <c r="Q68" i="32"/>
  <c r="Q69" i="32"/>
  <c r="Q70" i="32"/>
  <c r="Q71" i="32"/>
  <c r="Q72" i="32"/>
  <c r="Q73" i="32"/>
  <c r="Q74" i="32"/>
  <c r="Q75" i="32"/>
  <c r="R66" i="32"/>
  <c r="R67" i="32"/>
  <c r="R68" i="32"/>
  <c r="R69" i="32"/>
  <c r="R70" i="32"/>
  <c r="R71" i="32"/>
  <c r="R73" i="32"/>
  <c r="R74" i="32"/>
  <c r="R75" i="32"/>
  <c r="O67" i="32"/>
  <c r="S67" i="32"/>
  <c r="O68" i="32"/>
  <c r="S68" i="32"/>
  <c r="O69" i="32"/>
  <c r="S69" i="32"/>
  <c r="O70" i="32"/>
  <c r="S70" i="32"/>
  <c r="O71" i="32"/>
  <c r="O72" i="32"/>
  <c r="S72" i="32"/>
  <c r="O73" i="32"/>
  <c r="O74" i="32"/>
  <c r="S74" i="32"/>
  <c r="O75" i="32"/>
  <c r="S75" i="32"/>
  <c r="O78" i="34"/>
  <c r="O78" i="36"/>
  <c r="O78" i="29"/>
  <c r="O78" i="31"/>
  <c r="O78" i="33"/>
  <c r="O78" i="35"/>
  <c r="O78" i="30"/>
  <c r="E2" i="43" l="1"/>
  <c r="E2" i="36"/>
  <c r="E2" i="35"/>
  <c r="E2" i="34"/>
  <c r="E2" i="33"/>
  <c r="E2" i="32"/>
  <c r="E2" i="31"/>
  <c r="E2" i="30"/>
  <c r="E2" i="29"/>
  <c r="E2" i="10"/>
  <c r="R90" i="43" l="1"/>
  <c r="S90" i="43"/>
  <c r="T90" i="43"/>
  <c r="U90" i="43"/>
  <c r="R91" i="43"/>
  <c r="S91" i="43"/>
  <c r="T91" i="43"/>
  <c r="U91" i="43"/>
  <c r="R92" i="43"/>
  <c r="S92" i="43"/>
  <c r="T92" i="43"/>
  <c r="U92" i="43"/>
  <c r="R93" i="43"/>
  <c r="S93" i="43"/>
  <c r="T93" i="43"/>
  <c r="U93" i="43"/>
  <c r="S53" i="36" l="1"/>
  <c r="T53" i="36" s="1"/>
  <c r="U53" i="36" s="1"/>
  <c r="S52" i="36"/>
  <c r="T52" i="36" s="1"/>
  <c r="U52" i="36" s="1"/>
  <c r="S51" i="36"/>
  <c r="T51" i="36" s="1"/>
  <c r="U51" i="36" s="1"/>
  <c r="S50" i="36"/>
  <c r="T50" i="36" s="1"/>
  <c r="U50" i="36" s="1"/>
  <c r="T49" i="36"/>
  <c r="U49" i="36" s="1"/>
  <c r="S49" i="36"/>
  <c r="T48" i="36"/>
  <c r="U48" i="36" s="1"/>
  <c r="S48" i="36"/>
  <c r="T47" i="36"/>
  <c r="U47" i="36" s="1"/>
  <c r="S47" i="36"/>
  <c r="T46" i="36"/>
  <c r="U46" i="36" s="1"/>
  <c r="S46" i="36"/>
  <c r="T45" i="36"/>
  <c r="U45" i="36" s="1"/>
  <c r="S45" i="36"/>
  <c r="S44" i="36"/>
  <c r="T44" i="36" s="1"/>
  <c r="U44" i="36" s="1"/>
  <c r="S43" i="36"/>
  <c r="T43" i="36" s="1"/>
  <c r="U43" i="36" s="1"/>
  <c r="S42" i="36"/>
  <c r="T42" i="36" s="1"/>
  <c r="U42" i="36" s="1"/>
  <c r="S41" i="36"/>
  <c r="T41" i="36" s="1"/>
  <c r="U41" i="36" s="1"/>
  <c r="S53" i="35"/>
  <c r="T53" i="35" s="1"/>
  <c r="U53" i="35" s="1"/>
  <c r="S52" i="35"/>
  <c r="T52" i="35" s="1"/>
  <c r="U52" i="35" s="1"/>
  <c r="S51" i="35"/>
  <c r="T51" i="35" s="1"/>
  <c r="U51" i="35" s="1"/>
  <c r="S50" i="35"/>
  <c r="T50" i="35" s="1"/>
  <c r="U50" i="35" s="1"/>
  <c r="S49" i="35"/>
  <c r="T49" i="35" s="1"/>
  <c r="U49" i="35" s="1"/>
  <c r="U48" i="35"/>
  <c r="S48" i="35"/>
  <c r="T48" i="35" s="1"/>
  <c r="S47" i="35"/>
  <c r="T47" i="35" s="1"/>
  <c r="U47" i="35" s="1"/>
  <c r="S46" i="35"/>
  <c r="T46" i="35" s="1"/>
  <c r="U46" i="35" s="1"/>
  <c r="S45" i="35"/>
  <c r="T45" i="35" s="1"/>
  <c r="U45" i="35" s="1"/>
  <c r="S44" i="35"/>
  <c r="T44" i="35" s="1"/>
  <c r="U44" i="35" s="1"/>
  <c r="S43" i="35"/>
  <c r="T43" i="35" s="1"/>
  <c r="U43" i="35" s="1"/>
  <c r="S42" i="35"/>
  <c r="T42" i="35" s="1"/>
  <c r="U42" i="35" s="1"/>
  <c r="S41" i="35"/>
  <c r="T41" i="35" s="1"/>
  <c r="U41" i="35" s="1"/>
  <c r="S53" i="34"/>
  <c r="T53" i="34" s="1"/>
  <c r="U53" i="34" s="1"/>
  <c r="S52" i="34"/>
  <c r="T52" i="34" s="1"/>
  <c r="U52" i="34" s="1"/>
  <c r="S51" i="34"/>
  <c r="T51" i="34" s="1"/>
  <c r="U51" i="34" s="1"/>
  <c r="S50" i="34"/>
  <c r="T50" i="34" s="1"/>
  <c r="U50" i="34" s="1"/>
  <c r="S49" i="34"/>
  <c r="T49" i="34" s="1"/>
  <c r="U49" i="34" s="1"/>
  <c r="U48" i="34"/>
  <c r="S48" i="34"/>
  <c r="T48" i="34" s="1"/>
  <c r="U47" i="34"/>
  <c r="S47" i="34"/>
  <c r="T47" i="34" s="1"/>
  <c r="S46" i="34"/>
  <c r="T46" i="34" s="1"/>
  <c r="U46" i="34" s="1"/>
  <c r="S45" i="34"/>
  <c r="T45" i="34" s="1"/>
  <c r="U45" i="34" s="1"/>
  <c r="T44" i="34"/>
  <c r="U44" i="34" s="1"/>
  <c r="S44" i="34"/>
  <c r="T43" i="34"/>
  <c r="U43" i="34" s="1"/>
  <c r="S43" i="34"/>
  <c r="T42" i="34"/>
  <c r="U42" i="34" s="1"/>
  <c r="S42" i="34"/>
  <c r="S41" i="34"/>
  <c r="T41" i="34" s="1"/>
  <c r="U41" i="34" s="1"/>
  <c r="S53" i="33"/>
  <c r="T53" i="33" s="1"/>
  <c r="U53" i="33" s="1"/>
  <c r="S52" i="33"/>
  <c r="T52" i="33" s="1"/>
  <c r="U52" i="33" s="1"/>
  <c r="S51" i="33"/>
  <c r="T51" i="33" s="1"/>
  <c r="U51" i="33" s="1"/>
  <c r="S50" i="33"/>
  <c r="T50" i="33" s="1"/>
  <c r="U50" i="33" s="1"/>
  <c r="S49" i="33"/>
  <c r="T49" i="33" s="1"/>
  <c r="U49" i="33" s="1"/>
  <c r="S48" i="33"/>
  <c r="T48" i="33" s="1"/>
  <c r="U48" i="33" s="1"/>
  <c r="S47" i="33"/>
  <c r="T47" i="33" s="1"/>
  <c r="U47" i="33" s="1"/>
  <c r="S46" i="33"/>
  <c r="T46" i="33" s="1"/>
  <c r="U46" i="33" s="1"/>
  <c r="S45" i="33"/>
  <c r="T45" i="33" s="1"/>
  <c r="U45" i="33" s="1"/>
  <c r="S44" i="33"/>
  <c r="T44" i="33" s="1"/>
  <c r="U44" i="33" s="1"/>
  <c r="T43" i="33"/>
  <c r="U43" i="33" s="1"/>
  <c r="S43" i="33"/>
  <c r="T42" i="33"/>
  <c r="U42" i="33" s="1"/>
  <c r="S42" i="33"/>
  <c r="S41" i="33"/>
  <c r="T41" i="33" s="1"/>
  <c r="U41" i="33" s="1"/>
  <c r="S45" i="32"/>
  <c r="T45" i="32" s="1"/>
  <c r="U45" i="32" s="1"/>
  <c r="S44" i="32"/>
  <c r="T44" i="32" s="1"/>
  <c r="U44" i="32" s="1"/>
  <c r="S43" i="32"/>
  <c r="T43" i="32" s="1"/>
  <c r="U43" i="32" s="1"/>
  <c r="S42" i="32"/>
  <c r="T42" i="32" s="1"/>
  <c r="U42" i="32" s="1"/>
  <c r="S41" i="32"/>
  <c r="T41" i="32" s="1"/>
  <c r="U41" i="32" s="1"/>
  <c r="S40" i="32"/>
  <c r="T40" i="32" s="1"/>
  <c r="U40" i="32" s="1"/>
  <c r="S39" i="32"/>
  <c r="T39" i="32" s="1"/>
  <c r="U39" i="32" s="1"/>
  <c r="S38" i="32"/>
  <c r="T38" i="32" s="1"/>
  <c r="U38" i="32" s="1"/>
  <c r="S37" i="32"/>
  <c r="T37" i="32" s="1"/>
  <c r="U37" i="32" s="1"/>
  <c r="S36" i="32"/>
  <c r="T36" i="32" s="1"/>
  <c r="U36" i="32" s="1"/>
  <c r="S35" i="32"/>
  <c r="T35" i="32" s="1"/>
  <c r="U35" i="32" s="1"/>
  <c r="S53" i="31"/>
  <c r="T53" i="31" s="1"/>
  <c r="U53" i="31" s="1"/>
  <c r="S52" i="31"/>
  <c r="T52" i="31" s="1"/>
  <c r="U52" i="31" s="1"/>
  <c r="S51" i="31"/>
  <c r="T51" i="31" s="1"/>
  <c r="U51" i="31" s="1"/>
  <c r="S50" i="31"/>
  <c r="T50" i="31" s="1"/>
  <c r="U50" i="31" s="1"/>
  <c r="S49" i="31"/>
  <c r="T49" i="31" s="1"/>
  <c r="U49" i="31" s="1"/>
  <c r="S48" i="31"/>
  <c r="T48" i="31" s="1"/>
  <c r="U48" i="31" s="1"/>
  <c r="U47" i="31"/>
  <c r="S47" i="31"/>
  <c r="T47" i="31" s="1"/>
  <c r="S46" i="31"/>
  <c r="T46" i="31" s="1"/>
  <c r="U46" i="31" s="1"/>
  <c r="S45" i="31"/>
  <c r="T45" i="31" s="1"/>
  <c r="U45" i="31" s="1"/>
  <c r="S44" i="31"/>
  <c r="T44" i="31" s="1"/>
  <c r="U44" i="31" s="1"/>
  <c r="S43" i="31"/>
  <c r="T43" i="31" s="1"/>
  <c r="U43" i="31" s="1"/>
  <c r="S42" i="31"/>
  <c r="T42" i="31" s="1"/>
  <c r="U42" i="31" s="1"/>
  <c r="S41" i="31"/>
  <c r="T41" i="31" s="1"/>
  <c r="U41" i="31" s="1"/>
  <c r="S53" i="30"/>
  <c r="T53" i="30" s="1"/>
  <c r="U53" i="30" s="1"/>
  <c r="S52" i="30"/>
  <c r="T52" i="30" s="1"/>
  <c r="U52" i="30" s="1"/>
  <c r="S51" i="30"/>
  <c r="T51" i="30" s="1"/>
  <c r="U51" i="30" s="1"/>
  <c r="S50" i="30"/>
  <c r="T50" i="30" s="1"/>
  <c r="U50" i="30" s="1"/>
  <c r="S49" i="30"/>
  <c r="T49" i="30" s="1"/>
  <c r="U49" i="30" s="1"/>
  <c r="S48" i="30"/>
  <c r="T48" i="30" s="1"/>
  <c r="U48" i="30" s="1"/>
  <c r="S47" i="30"/>
  <c r="T47" i="30" s="1"/>
  <c r="U47" i="30" s="1"/>
  <c r="S46" i="30"/>
  <c r="T46" i="30" s="1"/>
  <c r="U46" i="30" s="1"/>
  <c r="S45" i="30"/>
  <c r="T45" i="30" s="1"/>
  <c r="U45" i="30" s="1"/>
  <c r="S44" i="30"/>
  <c r="T44" i="30" s="1"/>
  <c r="U44" i="30" s="1"/>
  <c r="S43" i="30"/>
  <c r="T43" i="30" s="1"/>
  <c r="U43" i="30" s="1"/>
  <c r="S42" i="30"/>
  <c r="T42" i="30" s="1"/>
  <c r="U42" i="30" s="1"/>
  <c r="S41" i="30"/>
  <c r="T41" i="30" s="1"/>
  <c r="U41" i="30" s="1"/>
  <c r="S53" i="29"/>
  <c r="T53" i="29" s="1"/>
  <c r="U53" i="29" s="1"/>
  <c r="S52" i="29"/>
  <c r="T52" i="29" s="1"/>
  <c r="U52" i="29" s="1"/>
  <c r="S51" i="29"/>
  <c r="T51" i="29" s="1"/>
  <c r="U51" i="29" s="1"/>
  <c r="S50" i="29"/>
  <c r="T50" i="29" s="1"/>
  <c r="U50" i="29" s="1"/>
  <c r="S49" i="29"/>
  <c r="T49" i="29" s="1"/>
  <c r="U49" i="29" s="1"/>
  <c r="S48" i="29"/>
  <c r="T48" i="29" s="1"/>
  <c r="U48" i="29" s="1"/>
  <c r="S47" i="29"/>
  <c r="T47" i="29" s="1"/>
  <c r="U47" i="29" s="1"/>
  <c r="S46" i="29"/>
  <c r="T46" i="29" s="1"/>
  <c r="U46" i="29" s="1"/>
  <c r="S45" i="29"/>
  <c r="T45" i="29" s="1"/>
  <c r="U45" i="29" s="1"/>
  <c r="S44" i="29"/>
  <c r="T44" i="29" s="1"/>
  <c r="U44" i="29" s="1"/>
  <c r="S43" i="29"/>
  <c r="T43" i="29" s="1"/>
  <c r="U43" i="29" s="1"/>
  <c r="S42" i="29"/>
  <c r="T42" i="29" s="1"/>
  <c r="U42" i="29" s="1"/>
  <c r="S41" i="29"/>
  <c r="T41" i="29" s="1"/>
  <c r="U41" i="29" s="1"/>
  <c r="S53" i="10"/>
  <c r="T53" i="10" s="1"/>
  <c r="U53" i="10" s="1"/>
  <c r="S52" i="10"/>
  <c r="T52" i="10" s="1"/>
  <c r="U52" i="10" s="1"/>
  <c r="S51" i="10"/>
  <c r="T51" i="10" s="1"/>
  <c r="U51" i="10" s="1"/>
  <c r="S50" i="10"/>
  <c r="T50" i="10" s="1"/>
  <c r="U50" i="10" s="1"/>
  <c r="S49" i="10"/>
  <c r="T49" i="10" s="1"/>
  <c r="U49" i="10" s="1"/>
  <c r="S48" i="10"/>
  <c r="T48" i="10" s="1"/>
  <c r="U48" i="10" s="1"/>
  <c r="S47" i="10"/>
  <c r="T47" i="10" s="1"/>
  <c r="U47" i="10" s="1"/>
  <c r="S46" i="10"/>
  <c r="T46" i="10" s="1"/>
  <c r="U46" i="10" s="1"/>
  <c r="S45" i="10"/>
  <c r="T45" i="10" s="1"/>
  <c r="U45" i="10" s="1"/>
  <c r="S44" i="10"/>
  <c r="T44" i="10" s="1"/>
  <c r="U44" i="10" s="1"/>
  <c r="S43" i="10"/>
  <c r="T43" i="10" s="1"/>
  <c r="U43" i="10" s="1"/>
  <c r="S42" i="10"/>
  <c r="T42" i="10" s="1"/>
  <c r="U42" i="10" s="1"/>
  <c r="S41" i="10"/>
  <c r="T41" i="10" s="1"/>
  <c r="U41" i="10" s="1"/>
  <c r="S45" i="2"/>
  <c r="T45" i="2" s="1"/>
  <c r="U45" i="2" s="1"/>
  <c r="S44" i="2"/>
  <c r="T44" i="2" s="1"/>
  <c r="U44" i="2" s="1"/>
  <c r="S43" i="2"/>
  <c r="T43" i="2" s="1"/>
  <c r="U43" i="2" s="1"/>
  <c r="S42" i="2"/>
  <c r="T42" i="2" s="1"/>
  <c r="U42" i="2" s="1"/>
  <c r="S41" i="2"/>
  <c r="T41" i="2" s="1"/>
  <c r="U41" i="2" s="1"/>
  <c r="S40" i="2"/>
  <c r="T40" i="2" s="1"/>
  <c r="U40" i="2" s="1"/>
  <c r="S39" i="2"/>
  <c r="T39" i="2" s="1"/>
  <c r="U39" i="2" s="1"/>
  <c r="S38" i="2"/>
  <c r="T38" i="2" s="1"/>
  <c r="U38" i="2" s="1"/>
  <c r="S37" i="2"/>
  <c r="T37" i="2" s="1"/>
  <c r="U37" i="2" s="1"/>
  <c r="S36" i="2"/>
  <c r="T36" i="2" s="1"/>
  <c r="U36" i="2" s="1"/>
  <c r="D20" i="2" l="1"/>
  <c r="D50" i="2" s="1"/>
  <c r="X46" i="28" l="1"/>
  <c r="X43" i="28"/>
  <c r="X40" i="28"/>
  <c r="X36" i="28"/>
  <c r="X48" i="28" s="1"/>
  <c r="X35" i="28"/>
  <c r="X47" i="28" s="1"/>
  <c r="X49" i="28" l="1"/>
  <c r="X37" i="28"/>
  <c r="W36" i="28"/>
  <c r="W48" i="28" s="1"/>
  <c r="W35" i="28"/>
  <c r="W47" i="28" s="1"/>
  <c r="W46" i="28"/>
  <c r="W43" i="28"/>
  <c r="W40" i="28"/>
  <c r="N42" i="28" l="1"/>
  <c r="N41" i="28"/>
  <c r="N39" i="28"/>
  <c r="N38" i="28"/>
  <c r="N45" i="28"/>
  <c r="N44" i="28"/>
  <c r="W49" i="28"/>
  <c r="N47" i="28" s="1"/>
  <c r="W37" i="28"/>
  <c r="N36" i="28" s="1"/>
  <c r="N35" i="28" l="1"/>
  <c r="N48" i="28"/>
  <c r="C187" i="39" l="1"/>
  <c r="C202" i="39" l="1"/>
  <c r="N49" i="28" l="1"/>
  <c r="N46" i="28"/>
  <c r="N43" i="28"/>
  <c r="N40" i="28"/>
  <c r="N37" i="28"/>
  <c r="C143" i="29" l="1"/>
  <c r="C144" i="29"/>
  <c r="C145" i="29"/>
  <c r="C146" i="29"/>
  <c r="C147" i="29"/>
  <c r="C148" i="29"/>
  <c r="C149" i="29"/>
  <c r="C150" i="29"/>
  <c r="C151" i="29"/>
  <c r="C152" i="29"/>
  <c r="C153" i="29"/>
  <c r="C154" i="29"/>
  <c r="C155" i="29"/>
  <c r="C162" i="29"/>
  <c r="C163" i="29"/>
  <c r="C164" i="29"/>
  <c r="C165" i="29"/>
  <c r="C166" i="29"/>
  <c r="C167" i="29"/>
  <c r="C168" i="29"/>
  <c r="C169" i="29"/>
  <c r="C170" i="29"/>
  <c r="C171" i="29"/>
  <c r="C172" i="29"/>
  <c r="C173" i="29"/>
  <c r="C174" i="29"/>
  <c r="F49" i="28"/>
  <c r="G49" i="28"/>
  <c r="H49" i="28"/>
  <c r="I49" i="28"/>
  <c r="J49" i="28"/>
  <c r="K49" i="28"/>
  <c r="L49" i="28"/>
  <c r="M49" i="28"/>
  <c r="E49" i="28"/>
  <c r="F46" i="28"/>
  <c r="G46" i="28"/>
  <c r="H46" i="28"/>
  <c r="I46" i="28"/>
  <c r="J46" i="28"/>
  <c r="K46" i="28"/>
  <c r="L46" i="28"/>
  <c r="M46" i="28"/>
  <c r="E46" i="28"/>
  <c r="K43" i="28"/>
  <c r="L43" i="28"/>
  <c r="M43" i="28"/>
  <c r="K40" i="28"/>
  <c r="L40" i="28"/>
  <c r="M40" i="28"/>
  <c r="K37" i="28"/>
  <c r="L37" i="28"/>
  <c r="M37" i="28"/>
  <c r="C176" i="29" l="1"/>
  <c r="C190" i="29" s="1"/>
  <c r="C157" i="29"/>
  <c r="C182" i="29" l="1"/>
  <c r="C178" i="29"/>
  <c r="C183" i="29"/>
  <c r="C177" i="29"/>
  <c r="C158" i="29"/>
  <c r="C189" i="29"/>
  <c r="C197" i="29" l="1"/>
  <c r="C196" i="29"/>
  <c r="C198" i="29" l="1"/>
  <c r="J43" i="28"/>
  <c r="J40" i="28"/>
  <c r="J37" i="28"/>
  <c r="I43" i="28" l="1"/>
  <c r="I40" i="28"/>
  <c r="I37" i="28"/>
  <c r="H43" i="28" l="1"/>
  <c r="H40" i="28"/>
  <c r="H37" i="28"/>
  <c r="G43" i="28" l="1"/>
  <c r="G40" i="28"/>
  <c r="G37" i="28"/>
  <c r="F43" i="28" l="1"/>
  <c r="E43" i="28"/>
  <c r="F37" i="28"/>
  <c r="F40" i="28"/>
  <c r="E40" i="28" l="1"/>
  <c r="E37" i="28"/>
  <c r="C61" i="32" l="1"/>
  <c r="C73" i="36"/>
  <c r="C73" i="34"/>
  <c r="C73" i="33"/>
  <c r="C73" i="31"/>
  <c r="C74" i="31" s="1"/>
  <c r="C73" i="30"/>
  <c r="C74" i="30" s="1"/>
  <c r="C74" i="36" l="1"/>
  <c r="C103" i="28"/>
  <c r="C74" i="34"/>
  <c r="C101" i="28"/>
  <c r="C74" i="33"/>
  <c r="C100" i="28"/>
  <c r="C62" i="32"/>
  <c r="C99" i="28"/>
  <c r="C22" i="28"/>
  <c r="R73" i="43" l="1"/>
  <c r="C93" i="36" l="1"/>
  <c r="C93" i="35"/>
  <c r="C93" i="34"/>
  <c r="C78" i="32"/>
  <c r="C82" i="43" l="1"/>
  <c r="D90" i="43" l="1"/>
  <c r="E90" i="43"/>
  <c r="F90" i="43"/>
  <c r="G90" i="43"/>
  <c r="H90" i="43"/>
  <c r="I90" i="43"/>
  <c r="J90" i="43"/>
  <c r="K90" i="43"/>
  <c r="L90" i="43"/>
  <c r="M90" i="43"/>
  <c r="N90" i="43"/>
  <c r="O90" i="43"/>
  <c r="P90" i="43"/>
  <c r="Q90" i="43"/>
  <c r="D91" i="43"/>
  <c r="E91" i="43"/>
  <c r="F91" i="43"/>
  <c r="G91" i="43"/>
  <c r="H91" i="43"/>
  <c r="I91" i="43"/>
  <c r="J91" i="43"/>
  <c r="K91" i="43"/>
  <c r="L91" i="43"/>
  <c r="M91" i="43"/>
  <c r="N91" i="43"/>
  <c r="O91" i="43"/>
  <c r="P91" i="43"/>
  <c r="Q91" i="43"/>
  <c r="D92" i="43"/>
  <c r="E92" i="43"/>
  <c r="F92" i="43"/>
  <c r="G92" i="43"/>
  <c r="H92" i="43"/>
  <c r="I92" i="43"/>
  <c r="J92" i="43"/>
  <c r="K92" i="43"/>
  <c r="L92" i="43"/>
  <c r="M92" i="43"/>
  <c r="N92" i="43"/>
  <c r="O92" i="43"/>
  <c r="P92" i="43"/>
  <c r="Q92" i="43"/>
  <c r="D93" i="43"/>
  <c r="E93" i="43"/>
  <c r="F93" i="43"/>
  <c r="G93" i="43"/>
  <c r="H93" i="43"/>
  <c r="I93" i="43"/>
  <c r="J93" i="43"/>
  <c r="K93" i="43"/>
  <c r="L93" i="43"/>
  <c r="M93" i="43"/>
  <c r="N93" i="43"/>
  <c r="O93" i="43"/>
  <c r="P93" i="43"/>
  <c r="Q93" i="43"/>
  <c r="C93" i="43"/>
  <c r="C92" i="43"/>
  <c r="C91" i="43"/>
  <c r="C90" i="43"/>
  <c r="F2" i="43" l="1"/>
  <c r="G2" i="43" s="1"/>
  <c r="H2" i="43" s="1"/>
  <c r="I2" i="43" s="1"/>
  <c r="J2" i="43" s="1"/>
  <c r="K2" i="43" s="1"/>
  <c r="L2" i="43" s="1"/>
  <c r="M2" i="43" s="1"/>
  <c r="N2" i="43" s="1"/>
  <c r="O2" i="43" s="1"/>
  <c r="B37" i="43"/>
  <c r="B55" i="43" s="1"/>
  <c r="B73" i="43" s="1"/>
  <c r="O19" i="43"/>
  <c r="P19" i="43"/>
  <c r="Q19" i="43"/>
  <c r="R19" i="43"/>
  <c r="S19" i="43"/>
  <c r="T19" i="43"/>
  <c r="U19" i="43"/>
  <c r="B22" i="43"/>
  <c r="B40" i="43" s="1"/>
  <c r="B58" i="43" s="1"/>
  <c r="B23" i="43"/>
  <c r="B24" i="43"/>
  <c r="B25" i="43"/>
  <c r="B26" i="43"/>
  <c r="B27" i="43"/>
  <c r="B28" i="43"/>
  <c r="B29" i="43"/>
  <c r="B30" i="43"/>
  <c r="B31" i="43"/>
  <c r="B49" i="43" s="1"/>
  <c r="B67" i="43" s="1"/>
  <c r="B32" i="43"/>
  <c r="B50" i="43" s="1"/>
  <c r="B68" i="43" s="1"/>
  <c r="B33" i="43"/>
  <c r="B51" i="43" s="1"/>
  <c r="B69" i="43" s="1"/>
  <c r="B34" i="43"/>
  <c r="B35" i="43"/>
  <c r="B36" i="43"/>
  <c r="B54" i="43" s="1"/>
  <c r="O37" i="43"/>
  <c r="P37" i="43"/>
  <c r="Q37" i="43"/>
  <c r="R37" i="43"/>
  <c r="S37" i="43"/>
  <c r="T37" i="43"/>
  <c r="U37" i="43"/>
  <c r="B41" i="43"/>
  <c r="B42" i="43"/>
  <c r="B60" i="43" s="1"/>
  <c r="B43" i="43"/>
  <c r="B44" i="43"/>
  <c r="B62" i="43" s="1"/>
  <c r="B45" i="43"/>
  <c r="B46" i="43"/>
  <c r="B47" i="43"/>
  <c r="B65" i="43" s="1"/>
  <c r="B48" i="43"/>
  <c r="B66" i="43" s="1"/>
  <c r="B52" i="43"/>
  <c r="B53" i="43"/>
  <c r="O55" i="43"/>
  <c r="P55" i="43"/>
  <c r="Q55" i="43"/>
  <c r="R55" i="43"/>
  <c r="S55" i="43"/>
  <c r="T55" i="43"/>
  <c r="U55" i="43"/>
  <c r="B59" i="43"/>
  <c r="B61" i="43"/>
  <c r="B63" i="43"/>
  <c r="B64" i="43"/>
  <c r="B70" i="43"/>
  <c r="B71" i="43"/>
  <c r="O73" i="43"/>
  <c r="P73" i="43"/>
  <c r="Q73" i="43"/>
  <c r="S73" i="43"/>
  <c r="T73" i="43"/>
  <c r="U73" i="43"/>
  <c r="O80" i="43" l="1"/>
  <c r="O79" i="43"/>
  <c r="O78" i="43"/>
  <c r="O77" i="43"/>
  <c r="P2" i="43"/>
  <c r="B72" i="43"/>
  <c r="B81" i="43"/>
  <c r="P80" i="43" l="1"/>
  <c r="P79" i="43"/>
  <c r="P78" i="43"/>
  <c r="P77" i="43"/>
  <c r="Q2" i="43"/>
  <c r="H15" i="39"/>
  <c r="C183" i="39"/>
  <c r="C198" i="39"/>
  <c r="C5" i="32"/>
  <c r="C5" i="2"/>
  <c r="O198" i="39" l="1"/>
  <c r="Q80" i="43"/>
  <c r="Q79" i="43"/>
  <c r="Q78" i="43"/>
  <c r="Q77" i="43"/>
  <c r="O183" i="39"/>
  <c r="C213" i="39"/>
  <c r="O187" i="39"/>
  <c r="O172" i="39"/>
  <c r="O15" i="39"/>
  <c r="R2" i="43"/>
  <c r="R79" i="43" l="1"/>
  <c r="R80" i="43"/>
  <c r="R78" i="43"/>
  <c r="R77" i="43"/>
  <c r="O202" i="39"/>
  <c r="O200" i="39"/>
  <c r="O213" i="39"/>
  <c r="J200" i="39"/>
  <c r="S2" i="43"/>
  <c r="S80" i="43" l="1"/>
  <c r="S79" i="43"/>
  <c r="S78" i="43"/>
  <c r="S77" i="43"/>
  <c r="T2" i="43"/>
  <c r="T80" i="43" l="1"/>
  <c r="T79" i="43"/>
  <c r="T78" i="43"/>
  <c r="T77" i="43"/>
  <c r="U2" i="43"/>
  <c r="D4" i="32"/>
  <c r="D4" i="33" s="1"/>
  <c r="D4" i="34" s="1"/>
  <c r="D4" i="35" s="1"/>
  <c r="E4" i="32"/>
  <c r="E4" i="33" s="1"/>
  <c r="E4" i="34" s="1"/>
  <c r="E4" i="35" s="1"/>
  <c r="F4" i="32"/>
  <c r="F4" i="33" s="1"/>
  <c r="F4" i="34" s="1"/>
  <c r="F4" i="35" s="1"/>
  <c r="G4" i="32"/>
  <c r="G4" i="33" s="1"/>
  <c r="G4" i="34" s="1"/>
  <c r="G4" i="35" s="1"/>
  <c r="H4" i="32"/>
  <c r="H4" i="33" s="1"/>
  <c r="H4" i="34" s="1"/>
  <c r="H4" i="35" s="1"/>
  <c r="I4" i="32"/>
  <c r="I4" i="33" s="1"/>
  <c r="I4" i="34" s="1"/>
  <c r="I4" i="35" s="1"/>
  <c r="J4" i="32"/>
  <c r="J4" i="33" s="1"/>
  <c r="J4" i="34" s="1"/>
  <c r="J4" i="35" s="1"/>
  <c r="K4" i="32"/>
  <c r="K4" i="33" s="1"/>
  <c r="K4" i="34" s="1"/>
  <c r="K4" i="35" s="1"/>
  <c r="L4" i="32"/>
  <c r="L4" i="33" s="1"/>
  <c r="L4" i="34" s="1"/>
  <c r="L4" i="35" s="1"/>
  <c r="M4" i="32"/>
  <c r="M4" i="33" s="1"/>
  <c r="M4" i="34" s="1"/>
  <c r="M4" i="35" s="1"/>
  <c r="N4" i="32"/>
  <c r="N4" i="33" s="1"/>
  <c r="N4" i="34" s="1"/>
  <c r="N4" i="35" s="1"/>
  <c r="O4" i="32"/>
  <c r="O4" i="33" s="1"/>
  <c r="O4" i="34" s="1"/>
  <c r="O4" i="35" s="1"/>
  <c r="P4" i="32"/>
  <c r="P4" i="33" s="1"/>
  <c r="P4" i="34" s="1"/>
  <c r="P4" i="35" s="1"/>
  <c r="Q4" i="32"/>
  <c r="Q4" i="33" s="1"/>
  <c r="Q4" i="34" s="1"/>
  <c r="Q4" i="35" s="1"/>
  <c r="R4" i="32"/>
  <c r="R4" i="33" s="1"/>
  <c r="R4" i="34" s="1"/>
  <c r="R4" i="35" s="1"/>
  <c r="S4" i="32"/>
  <c r="S4" i="33" s="1"/>
  <c r="S4" i="34" s="1"/>
  <c r="S4" i="35" s="1"/>
  <c r="T4" i="32"/>
  <c r="T4" i="33" s="1"/>
  <c r="T4" i="34" s="1"/>
  <c r="T4" i="35" s="1"/>
  <c r="U4" i="32"/>
  <c r="U4" i="33" s="1"/>
  <c r="U4" i="34" s="1"/>
  <c r="U4" i="35" s="1"/>
  <c r="C4" i="32"/>
  <c r="C4" i="33" s="1"/>
  <c r="C4" i="34" s="1"/>
  <c r="C4" i="35" s="1"/>
  <c r="C66" i="32"/>
  <c r="D4" i="31"/>
  <c r="E4" i="31"/>
  <c r="F4" i="31"/>
  <c r="G4" i="31"/>
  <c r="H4" i="31"/>
  <c r="I4" i="31"/>
  <c r="J4" i="31"/>
  <c r="K4" i="31"/>
  <c r="L4" i="31"/>
  <c r="M4" i="31"/>
  <c r="N4" i="31"/>
  <c r="O4" i="31"/>
  <c r="P4" i="31"/>
  <c r="Q4" i="31"/>
  <c r="R4" i="31"/>
  <c r="S4" i="31"/>
  <c r="T4" i="31"/>
  <c r="U4" i="31"/>
  <c r="C4" i="31"/>
  <c r="D4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C4" i="30"/>
  <c r="C78" i="29"/>
  <c r="D4" i="10"/>
  <c r="D4" i="29" s="1"/>
  <c r="E4" i="10"/>
  <c r="E4" i="29" s="1"/>
  <c r="F4" i="10"/>
  <c r="F4" i="29" s="1"/>
  <c r="G4" i="10"/>
  <c r="G4" i="29" s="1"/>
  <c r="H4" i="10"/>
  <c r="H4" i="29" s="1"/>
  <c r="I4" i="10"/>
  <c r="I4" i="29" s="1"/>
  <c r="J4" i="10"/>
  <c r="J4" i="29" s="1"/>
  <c r="K4" i="10"/>
  <c r="K4" i="29" s="1"/>
  <c r="L4" i="10"/>
  <c r="L4" i="29" s="1"/>
  <c r="M4" i="10"/>
  <c r="M4" i="29" s="1"/>
  <c r="N4" i="10"/>
  <c r="N4" i="29" s="1"/>
  <c r="O4" i="10"/>
  <c r="O4" i="29" s="1"/>
  <c r="P4" i="10"/>
  <c r="P4" i="29" s="1"/>
  <c r="Q4" i="10"/>
  <c r="Q4" i="29" s="1"/>
  <c r="R4" i="10"/>
  <c r="R4" i="29" s="1"/>
  <c r="S4" i="10"/>
  <c r="S4" i="29" s="1"/>
  <c r="T4" i="10"/>
  <c r="T4" i="29" s="1"/>
  <c r="U4" i="10"/>
  <c r="U4" i="29" s="1"/>
  <c r="C4" i="10"/>
  <c r="C4" i="29" s="1"/>
  <c r="U80" i="43" l="1"/>
  <c r="U79" i="43"/>
  <c r="U78" i="43"/>
  <c r="U77" i="43"/>
  <c r="C126" i="30"/>
  <c r="C109" i="30"/>
  <c r="S126" i="30"/>
  <c r="S109" i="30"/>
  <c r="O126" i="30"/>
  <c r="O109" i="30"/>
  <c r="K126" i="30"/>
  <c r="K109" i="30"/>
  <c r="G126" i="30"/>
  <c r="G109" i="30"/>
  <c r="C126" i="31"/>
  <c r="C109" i="31"/>
  <c r="S126" i="31"/>
  <c r="S109" i="31"/>
  <c r="O126" i="31"/>
  <c r="O109" i="31"/>
  <c r="K126" i="31"/>
  <c r="K109" i="31"/>
  <c r="G126" i="31"/>
  <c r="G109" i="31"/>
  <c r="U4" i="36"/>
  <c r="U4" i="47" s="1"/>
  <c r="U20" i="47" s="1"/>
  <c r="U27" i="47" s="1"/>
  <c r="U126" i="35"/>
  <c r="U109" i="35"/>
  <c r="Q4" i="36"/>
  <c r="Q4" i="47" s="1"/>
  <c r="Q20" i="47" s="1"/>
  <c r="Q27" i="47" s="1"/>
  <c r="Q126" i="35"/>
  <c r="Q109" i="35"/>
  <c r="M4" i="36"/>
  <c r="M4" i="47" s="1"/>
  <c r="M20" i="47" s="1"/>
  <c r="M27" i="47" s="1"/>
  <c r="M126" i="35"/>
  <c r="M109" i="35"/>
  <c r="I4" i="36"/>
  <c r="I4" i="47" s="1"/>
  <c r="I20" i="47" s="1"/>
  <c r="I27" i="47" s="1"/>
  <c r="I126" i="35"/>
  <c r="I109" i="35"/>
  <c r="E4" i="36"/>
  <c r="E4" i="47" s="1"/>
  <c r="E20" i="47" s="1"/>
  <c r="E27" i="47" s="1"/>
  <c r="E126" i="35"/>
  <c r="E109" i="35"/>
  <c r="R126" i="30"/>
  <c r="R109" i="30"/>
  <c r="N126" i="30"/>
  <c r="N109" i="30"/>
  <c r="J126" i="30"/>
  <c r="J109" i="30"/>
  <c r="F126" i="30"/>
  <c r="F109" i="30"/>
  <c r="R126" i="31"/>
  <c r="R109" i="31"/>
  <c r="N126" i="31"/>
  <c r="N109" i="31"/>
  <c r="J126" i="31"/>
  <c r="J109" i="31"/>
  <c r="F126" i="31"/>
  <c r="F109" i="31"/>
  <c r="T4" i="36"/>
  <c r="T4" i="47" s="1"/>
  <c r="T20" i="47" s="1"/>
  <c r="T27" i="47" s="1"/>
  <c r="T126" i="35"/>
  <c r="T109" i="35"/>
  <c r="P4" i="36"/>
  <c r="P4" i="47" s="1"/>
  <c r="P20" i="47" s="1"/>
  <c r="P27" i="47" s="1"/>
  <c r="P126" i="35"/>
  <c r="P109" i="35"/>
  <c r="L4" i="36"/>
  <c r="L4" i="47" s="1"/>
  <c r="L20" i="47" s="1"/>
  <c r="L27" i="47" s="1"/>
  <c r="L126" i="35"/>
  <c r="L109" i="35"/>
  <c r="H4" i="36"/>
  <c r="H4" i="47" s="1"/>
  <c r="H20" i="47" s="1"/>
  <c r="H27" i="47" s="1"/>
  <c r="H126" i="35"/>
  <c r="H109" i="35"/>
  <c r="D4" i="36"/>
  <c r="D4" i="47" s="1"/>
  <c r="D20" i="47" s="1"/>
  <c r="D27" i="47" s="1"/>
  <c r="D126" i="35"/>
  <c r="D109" i="35"/>
  <c r="U126" i="30"/>
  <c r="U109" i="30"/>
  <c r="Q126" i="30"/>
  <c r="Q109" i="30"/>
  <c r="M126" i="30"/>
  <c r="M109" i="30"/>
  <c r="I126" i="30"/>
  <c r="I109" i="30"/>
  <c r="E126" i="30"/>
  <c r="E109" i="30"/>
  <c r="U126" i="31"/>
  <c r="U109" i="31"/>
  <c r="Q126" i="31"/>
  <c r="Q109" i="31"/>
  <c r="M126" i="31"/>
  <c r="M109" i="31"/>
  <c r="I126" i="31"/>
  <c r="I109" i="31"/>
  <c r="E126" i="31"/>
  <c r="E109" i="31"/>
  <c r="C4" i="36"/>
  <c r="C4" i="47" s="1"/>
  <c r="C20" i="47" s="1"/>
  <c r="C27" i="47" s="1"/>
  <c r="C126" i="35"/>
  <c r="C109" i="35"/>
  <c r="S4" i="36"/>
  <c r="S4" i="47" s="1"/>
  <c r="S20" i="47" s="1"/>
  <c r="S27" i="47" s="1"/>
  <c r="S126" i="35"/>
  <c r="S109" i="35"/>
  <c r="O4" i="36"/>
  <c r="O4" i="47" s="1"/>
  <c r="O20" i="47" s="1"/>
  <c r="O27" i="47" s="1"/>
  <c r="O126" i="35"/>
  <c r="O109" i="35"/>
  <c r="K4" i="36"/>
  <c r="K4" i="47" s="1"/>
  <c r="K20" i="47" s="1"/>
  <c r="K27" i="47" s="1"/>
  <c r="K126" i="35"/>
  <c r="K109" i="35"/>
  <c r="G4" i="36"/>
  <c r="G4" i="47" s="1"/>
  <c r="G20" i="47" s="1"/>
  <c r="G27" i="47" s="1"/>
  <c r="G126" i="35"/>
  <c r="G109" i="35"/>
  <c r="T126" i="30"/>
  <c r="T109" i="30"/>
  <c r="P126" i="30"/>
  <c r="P109" i="30"/>
  <c r="L126" i="30"/>
  <c r="L109" i="30"/>
  <c r="H126" i="30"/>
  <c r="H109" i="30"/>
  <c r="D126" i="30"/>
  <c r="D109" i="30"/>
  <c r="T126" i="31"/>
  <c r="T109" i="31"/>
  <c r="P126" i="31"/>
  <c r="P109" i="31"/>
  <c r="L126" i="31"/>
  <c r="L109" i="31"/>
  <c r="H126" i="31"/>
  <c r="H109" i="31"/>
  <c r="D126" i="31"/>
  <c r="D109" i="31"/>
  <c r="R4" i="36"/>
  <c r="R4" i="47" s="1"/>
  <c r="R20" i="47" s="1"/>
  <c r="R27" i="47" s="1"/>
  <c r="R126" i="35"/>
  <c r="R109" i="35"/>
  <c r="N4" i="36"/>
  <c r="N4" i="47" s="1"/>
  <c r="N20" i="47" s="1"/>
  <c r="N27" i="47" s="1"/>
  <c r="N126" i="35"/>
  <c r="N109" i="35"/>
  <c r="J4" i="36"/>
  <c r="J4" i="47" s="1"/>
  <c r="J20" i="47" s="1"/>
  <c r="J27" i="47" s="1"/>
  <c r="J126" i="35"/>
  <c r="J109" i="35"/>
  <c r="F4" i="36"/>
  <c r="F4" i="47" s="1"/>
  <c r="F20" i="47" s="1"/>
  <c r="F27" i="47" s="1"/>
  <c r="F126" i="35"/>
  <c r="F109" i="35"/>
  <c r="O16" i="2"/>
  <c r="O63" i="28" s="1"/>
  <c r="P16" i="2"/>
  <c r="P63" i="28" s="1"/>
  <c r="Q16" i="2"/>
  <c r="Q63" i="28" s="1"/>
  <c r="R16" i="2"/>
  <c r="R63" i="28" s="1"/>
  <c r="S16" i="2"/>
  <c r="S63" i="28" s="1"/>
  <c r="T16" i="2"/>
  <c r="T63" i="28" s="1"/>
  <c r="U63" i="28"/>
  <c r="C16" i="2"/>
  <c r="C63" i="28" l="1"/>
  <c r="P32" i="2"/>
  <c r="Q3" i="2"/>
  <c r="N4" i="43"/>
  <c r="N22" i="43" s="1"/>
  <c r="N40" i="43" s="1"/>
  <c r="N126" i="36"/>
  <c r="N109" i="36"/>
  <c r="K4" i="43"/>
  <c r="K22" i="43" s="1"/>
  <c r="K40" i="43" s="1"/>
  <c r="K126" i="36"/>
  <c r="K109" i="36"/>
  <c r="D4" i="43"/>
  <c r="D22" i="43" s="1"/>
  <c r="D40" i="43" s="1"/>
  <c r="D126" i="36"/>
  <c r="D109" i="36"/>
  <c r="T4" i="43"/>
  <c r="T22" i="43" s="1"/>
  <c r="T40" i="43" s="1"/>
  <c r="T126" i="36"/>
  <c r="T109" i="36"/>
  <c r="Q4" i="43"/>
  <c r="Q22" i="43" s="1"/>
  <c r="Q40" i="43" s="1"/>
  <c r="Q126" i="36"/>
  <c r="Q109" i="36"/>
  <c r="J4" i="43"/>
  <c r="J22" i="43" s="1"/>
  <c r="J40" i="43" s="1"/>
  <c r="J126" i="36"/>
  <c r="J109" i="36"/>
  <c r="G4" i="43"/>
  <c r="G22" i="43" s="1"/>
  <c r="G40" i="43" s="1"/>
  <c r="G126" i="36"/>
  <c r="G109" i="36"/>
  <c r="C4" i="43"/>
  <c r="C22" i="43" s="1"/>
  <c r="C40" i="43" s="1"/>
  <c r="C126" i="36"/>
  <c r="C109" i="36"/>
  <c r="P4" i="43"/>
  <c r="P22" i="43" s="1"/>
  <c r="P40" i="43" s="1"/>
  <c r="P126" i="36"/>
  <c r="P109" i="36"/>
  <c r="M4" i="43"/>
  <c r="M22" i="43" s="1"/>
  <c r="M40" i="43" s="1"/>
  <c r="M126" i="36"/>
  <c r="M109" i="36"/>
  <c r="F4" i="43"/>
  <c r="F22" i="43" s="1"/>
  <c r="F40" i="43" s="1"/>
  <c r="F126" i="36"/>
  <c r="F109" i="36"/>
  <c r="S4" i="43"/>
  <c r="S22" i="43" s="1"/>
  <c r="S40" i="43" s="1"/>
  <c r="S126" i="36"/>
  <c r="S109" i="36"/>
  <c r="L4" i="43"/>
  <c r="L22" i="43" s="1"/>
  <c r="L40" i="43" s="1"/>
  <c r="L126" i="36"/>
  <c r="L109" i="36"/>
  <c r="I4" i="43"/>
  <c r="I22" i="43" s="1"/>
  <c r="I40" i="43" s="1"/>
  <c r="I126" i="36"/>
  <c r="I109" i="36"/>
  <c r="R4" i="43"/>
  <c r="R22" i="43" s="1"/>
  <c r="R40" i="43" s="1"/>
  <c r="R126" i="36"/>
  <c r="R109" i="36"/>
  <c r="O4" i="43"/>
  <c r="O22" i="43" s="1"/>
  <c r="O40" i="43" s="1"/>
  <c r="O126" i="36"/>
  <c r="O109" i="36"/>
  <c r="H4" i="43"/>
  <c r="H22" i="43" s="1"/>
  <c r="H40" i="43" s="1"/>
  <c r="H126" i="36"/>
  <c r="H109" i="36"/>
  <c r="E4" i="43"/>
  <c r="E22" i="43" s="1"/>
  <c r="E40" i="43" s="1"/>
  <c r="E126" i="36"/>
  <c r="E109" i="36"/>
  <c r="U4" i="43"/>
  <c r="U22" i="43" s="1"/>
  <c r="U40" i="43" s="1"/>
  <c r="U126" i="36"/>
  <c r="U109" i="36"/>
  <c r="D21" i="2"/>
  <c r="D27" i="2"/>
  <c r="D24" i="2"/>
  <c r="D25" i="2"/>
  <c r="D55" i="2" s="1"/>
  <c r="D26" i="2"/>
  <c r="D22" i="2"/>
  <c r="D29" i="2"/>
  <c r="D23" i="2"/>
  <c r="E20" i="2"/>
  <c r="D28" i="2"/>
  <c r="E29" i="2" l="1"/>
  <c r="D59" i="2"/>
  <c r="E24" i="2"/>
  <c r="D54" i="2"/>
  <c r="E28" i="2"/>
  <c r="D58" i="2"/>
  <c r="E22" i="2"/>
  <c r="D52" i="2"/>
  <c r="E27" i="2"/>
  <c r="E57" i="2" s="1"/>
  <c r="D57" i="2"/>
  <c r="E26" i="2"/>
  <c r="D56" i="2"/>
  <c r="E21" i="2"/>
  <c r="D51" i="2"/>
  <c r="E23" i="2"/>
  <c r="D53" i="2"/>
  <c r="H58" i="43"/>
  <c r="H76" i="43"/>
  <c r="H89" i="43" s="1"/>
  <c r="L58" i="43"/>
  <c r="L76" i="43"/>
  <c r="L89" i="43" s="1"/>
  <c r="M58" i="43"/>
  <c r="M76" i="43"/>
  <c r="M89" i="43" s="1"/>
  <c r="J58" i="43"/>
  <c r="J76" i="43"/>
  <c r="J89" i="43" s="1"/>
  <c r="K76" i="43"/>
  <c r="K89" i="43" s="1"/>
  <c r="K58" i="43"/>
  <c r="E76" i="43"/>
  <c r="E89" i="43" s="1"/>
  <c r="E58" i="43"/>
  <c r="I58" i="43"/>
  <c r="I76" i="43"/>
  <c r="I89" i="43" s="1"/>
  <c r="F76" i="43"/>
  <c r="F89" i="43" s="1"/>
  <c r="F58" i="43"/>
  <c r="G58" i="43"/>
  <c r="G76" i="43"/>
  <c r="G89" i="43" s="1"/>
  <c r="D58" i="43"/>
  <c r="D76" i="43"/>
  <c r="D89" i="43" s="1"/>
  <c r="U58" i="43"/>
  <c r="U76" i="43"/>
  <c r="U89" i="43" s="1"/>
  <c r="R58" i="43"/>
  <c r="R76" i="43"/>
  <c r="R89" i="43" s="1"/>
  <c r="C58" i="43"/>
  <c r="C76" i="43"/>
  <c r="C89" i="43" s="1"/>
  <c r="T58" i="43"/>
  <c r="T76" i="43"/>
  <c r="T89" i="43" s="1"/>
  <c r="O76" i="43"/>
  <c r="O89" i="43" s="1"/>
  <c r="O58" i="43"/>
  <c r="S76" i="43"/>
  <c r="S89" i="43" s="1"/>
  <c r="S58" i="43"/>
  <c r="P58" i="43"/>
  <c r="P76" i="43"/>
  <c r="P89" i="43" s="1"/>
  <c r="Q58" i="43"/>
  <c r="Q76" i="43"/>
  <c r="Q89" i="43" s="1"/>
  <c r="N76" i="43"/>
  <c r="N89" i="43" s="1"/>
  <c r="N58" i="43"/>
  <c r="F20" i="2"/>
  <c r="E50" i="2"/>
  <c r="E25" i="2"/>
  <c r="F27" i="2"/>
  <c r="U55" i="36"/>
  <c r="T55" i="36"/>
  <c r="S55" i="36"/>
  <c r="R55" i="36"/>
  <c r="Q55" i="36"/>
  <c r="P55" i="36"/>
  <c r="O55" i="36"/>
  <c r="N55" i="36"/>
  <c r="M55" i="36"/>
  <c r="L55" i="36"/>
  <c r="K55" i="36"/>
  <c r="J55" i="36"/>
  <c r="I55" i="36"/>
  <c r="H55" i="36"/>
  <c r="G55" i="36"/>
  <c r="F55" i="36"/>
  <c r="E55" i="36"/>
  <c r="D55" i="36"/>
  <c r="C55" i="36"/>
  <c r="B36" i="36"/>
  <c r="B54" i="36" s="1"/>
  <c r="B72" i="36" s="1"/>
  <c r="B35" i="36"/>
  <c r="B53" i="36" s="1"/>
  <c r="B34" i="36"/>
  <c r="B52" i="36" s="1"/>
  <c r="B33" i="36"/>
  <c r="B51" i="36" s="1"/>
  <c r="B32" i="36"/>
  <c r="B50" i="36" s="1"/>
  <c r="B31" i="36"/>
  <c r="B49" i="36" s="1"/>
  <c r="B30" i="36"/>
  <c r="B48" i="36" s="1"/>
  <c r="B29" i="36"/>
  <c r="B47" i="36" s="1"/>
  <c r="B28" i="36"/>
  <c r="B46" i="36" s="1"/>
  <c r="B27" i="36"/>
  <c r="B45" i="36" s="1"/>
  <c r="B26" i="36"/>
  <c r="B44" i="36" s="1"/>
  <c r="B25" i="36"/>
  <c r="B43" i="36" s="1"/>
  <c r="B24" i="36"/>
  <c r="B42" i="36" s="1"/>
  <c r="B23" i="36"/>
  <c r="B41" i="36" s="1"/>
  <c r="U22" i="36"/>
  <c r="U40" i="36" s="1"/>
  <c r="T22" i="36"/>
  <c r="T40" i="36" s="1"/>
  <c r="S22" i="36"/>
  <c r="S40" i="36" s="1"/>
  <c r="R22" i="36"/>
  <c r="R40" i="36" s="1"/>
  <c r="Q22" i="36"/>
  <c r="Q40" i="36" s="1"/>
  <c r="P22" i="36"/>
  <c r="P40" i="36" s="1"/>
  <c r="O22" i="36"/>
  <c r="O40" i="36" s="1"/>
  <c r="N22" i="36"/>
  <c r="N40" i="36" s="1"/>
  <c r="M22" i="36"/>
  <c r="M40" i="36" s="1"/>
  <c r="L22" i="36"/>
  <c r="L40" i="36" s="1"/>
  <c r="K22" i="36"/>
  <c r="K40" i="36" s="1"/>
  <c r="J22" i="36"/>
  <c r="J40" i="36" s="1"/>
  <c r="I22" i="36"/>
  <c r="I40" i="36" s="1"/>
  <c r="H22" i="36"/>
  <c r="H40" i="36" s="1"/>
  <c r="G22" i="36"/>
  <c r="G40" i="36" s="1"/>
  <c r="F22" i="36"/>
  <c r="F40" i="36" s="1"/>
  <c r="E22" i="36"/>
  <c r="E40" i="36" s="1"/>
  <c r="D22" i="36"/>
  <c r="D40" i="36" s="1"/>
  <c r="C22" i="36"/>
  <c r="C40" i="36" s="1"/>
  <c r="B22" i="36"/>
  <c r="B40" i="36" s="1"/>
  <c r="U19" i="36"/>
  <c r="U75" i="28" s="1"/>
  <c r="T19" i="36"/>
  <c r="T75" i="28" s="1"/>
  <c r="S19" i="36"/>
  <c r="S75" i="28" s="1"/>
  <c r="R19" i="36"/>
  <c r="R75" i="28" s="1"/>
  <c r="Q19" i="36"/>
  <c r="Q75" i="28" s="1"/>
  <c r="P19" i="36"/>
  <c r="P75" i="28" s="1"/>
  <c r="O19" i="36"/>
  <c r="O75" i="28" s="1"/>
  <c r="B19" i="36"/>
  <c r="B37" i="36" s="1"/>
  <c r="B55" i="36" s="1"/>
  <c r="F2" i="36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U55" i="35"/>
  <c r="T55" i="35"/>
  <c r="S55" i="35"/>
  <c r="R55" i="35"/>
  <c r="Q55" i="35"/>
  <c r="P55" i="35"/>
  <c r="O55" i="35"/>
  <c r="N55" i="35"/>
  <c r="M55" i="35"/>
  <c r="L55" i="35"/>
  <c r="K55" i="35"/>
  <c r="J55" i="35"/>
  <c r="I55" i="35"/>
  <c r="H55" i="35"/>
  <c r="G55" i="35"/>
  <c r="F55" i="35"/>
  <c r="E55" i="35"/>
  <c r="D55" i="35"/>
  <c r="C55" i="35"/>
  <c r="B36" i="35"/>
  <c r="B54" i="35" s="1"/>
  <c r="B72" i="35" s="1"/>
  <c r="B35" i="35"/>
  <c r="B53" i="35" s="1"/>
  <c r="B34" i="35"/>
  <c r="B52" i="35" s="1"/>
  <c r="B33" i="35"/>
  <c r="B51" i="35" s="1"/>
  <c r="B32" i="35"/>
  <c r="B50" i="35" s="1"/>
  <c r="B31" i="35"/>
  <c r="B49" i="35" s="1"/>
  <c r="B30" i="35"/>
  <c r="B48" i="35" s="1"/>
  <c r="B29" i="35"/>
  <c r="B47" i="35" s="1"/>
  <c r="B28" i="35"/>
  <c r="B46" i="35" s="1"/>
  <c r="B27" i="35"/>
  <c r="B45" i="35" s="1"/>
  <c r="B26" i="35"/>
  <c r="B44" i="35" s="1"/>
  <c r="B25" i="35"/>
  <c r="B43" i="35" s="1"/>
  <c r="B24" i="35"/>
  <c r="B42" i="35" s="1"/>
  <c r="B23" i="35"/>
  <c r="B41" i="35" s="1"/>
  <c r="U22" i="35"/>
  <c r="U40" i="35" s="1"/>
  <c r="T22" i="35"/>
  <c r="T40" i="35" s="1"/>
  <c r="S22" i="35"/>
  <c r="S40" i="35" s="1"/>
  <c r="R22" i="35"/>
  <c r="R40" i="35" s="1"/>
  <c r="Q22" i="35"/>
  <c r="Q40" i="35" s="1"/>
  <c r="P22" i="35"/>
  <c r="P40" i="35" s="1"/>
  <c r="O22" i="35"/>
  <c r="O40" i="35" s="1"/>
  <c r="N22" i="35"/>
  <c r="N40" i="35" s="1"/>
  <c r="M22" i="35"/>
  <c r="M40" i="35" s="1"/>
  <c r="L22" i="35"/>
  <c r="L40" i="35" s="1"/>
  <c r="K22" i="35"/>
  <c r="K40" i="35" s="1"/>
  <c r="J22" i="35"/>
  <c r="J40" i="35" s="1"/>
  <c r="I22" i="35"/>
  <c r="I40" i="35" s="1"/>
  <c r="H22" i="35"/>
  <c r="H40" i="35" s="1"/>
  <c r="G22" i="35"/>
  <c r="G40" i="35" s="1"/>
  <c r="F22" i="35"/>
  <c r="F40" i="35" s="1"/>
  <c r="E22" i="35"/>
  <c r="E40" i="35" s="1"/>
  <c r="D22" i="35"/>
  <c r="D40" i="35" s="1"/>
  <c r="C22" i="35"/>
  <c r="C40" i="35" s="1"/>
  <c r="B22" i="35"/>
  <c r="B40" i="35" s="1"/>
  <c r="U19" i="35"/>
  <c r="U74" i="28" s="1"/>
  <c r="T19" i="35"/>
  <c r="T74" i="28" s="1"/>
  <c r="S19" i="35"/>
  <c r="S74" i="28" s="1"/>
  <c r="R19" i="35"/>
  <c r="R74" i="28" s="1"/>
  <c r="Q19" i="35"/>
  <c r="Q74" i="28" s="1"/>
  <c r="P19" i="35"/>
  <c r="P74" i="28" s="1"/>
  <c r="O19" i="35"/>
  <c r="O74" i="28" s="1"/>
  <c r="B19" i="35"/>
  <c r="B37" i="35" s="1"/>
  <c r="B55" i="35" s="1"/>
  <c r="F2" i="35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U55" i="34"/>
  <c r="T55" i="34"/>
  <c r="S55" i="34"/>
  <c r="R55" i="34"/>
  <c r="Q55" i="34"/>
  <c r="P55" i="34"/>
  <c r="O55" i="34"/>
  <c r="N55" i="34"/>
  <c r="M55" i="34"/>
  <c r="L55" i="34"/>
  <c r="K55" i="34"/>
  <c r="J55" i="34"/>
  <c r="I55" i="34"/>
  <c r="H55" i="34"/>
  <c r="G55" i="34"/>
  <c r="F55" i="34"/>
  <c r="E55" i="34"/>
  <c r="D55" i="34"/>
  <c r="C55" i="34"/>
  <c r="B36" i="34"/>
  <c r="B54" i="34" s="1"/>
  <c r="B72" i="34" s="1"/>
  <c r="B35" i="34"/>
  <c r="B53" i="34" s="1"/>
  <c r="B34" i="34"/>
  <c r="B52" i="34" s="1"/>
  <c r="B33" i="34"/>
  <c r="B51" i="34" s="1"/>
  <c r="B32" i="34"/>
  <c r="B50" i="34" s="1"/>
  <c r="B31" i="34"/>
  <c r="B49" i="34" s="1"/>
  <c r="B30" i="34"/>
  <c r="B48" i="34" s="1"/>
  <c r="B29" i="34"/>
  <c r="B47" i="34" s="1"/>
  <c r="B28" i="34"/>
  <c r="B46" i="34" s="1"/>
  <c r="B27" i="34"/>
  <c r="B45" i="34" s="1"/>
  <c r="B26" i="34"/>
  <c r="B44" i="34" s="1"/>
  <c r="B25" i="34"/>
  <c r="B43" i="34" s="1"/>
  <c r="B24" i="34"/>
  <c r="B42" i="34" s="1"/>
  <c r="B23" i="34"/>
  <c r="B41" i="34" s="1"/>
  <c r="U22" i="34"/>
  <c r="U40" i="34" s="1"/>
  <c r="T22" i="34"/>
  <c r="T40" i="34" s="1"/>
  <c r="S22" i="34"/>
  <c r="S40" i="34" s="1"/>
  <c r="R22" i="34"/>
  <c r="R40" i="34" s="1"/>
  <c r="Q22" i="34"/>
  <c r="Q40" i="34" s="1"/>
  <c r="P22" i="34"/>
  <c r="P40" i="34" s="1"/>
  <c r="O22" i="34"/>
  <c r="O40" i="34" s="1"/>
  <c r="N22" i="34"/>
  <c r="N40" i="34" s="1"/>
  <c r="M22" i="34"/>
  <c r="M40" i="34" s="1"/>
  <c r="L22" i="34"/>
  <c r="L40" i="34" s="1"/>
  <c r="K22" i="34"/>
  <c r="K40" i="34" s="1"/>
  <c r="J22" i="34"/>
  <c r="J40" i="34" s="1"/>
  <c r="I22" i="34"/>
  <c r="I40" i="34" s="1"/>
  <c r="H22" i="34"/>
  <c r="H40" i="34" s="1"/>
  <c r="G22" i="34"/>
  <c r="G40" i="34" s="1"/>
  <c r="F22" i="34"/>
  <c r="F40" i="34" s="1"/>
  <c r="E22" i="34"/>
  <c r="E40" i="34" s="1"/>
  <c r="D22" i="34"/>
  <c r="D40" i="34" s="1"/>
  <c r="C22" i="34"/>
  <c r="C40" i="34" s="1"/>
  <c r="B22" i="34"/>
  <c r="B40" i="34" s="1"/>
  <c r="U19" i="34"/>
  <c r="U73" i="28" s="1"/>
  <c r="T19" i="34"/>
  <c r="T73" i="28" s="1"/>
  <c r="S19" i="34"/>
  <c r="S73" i="28" s="1"/>
  <c r="R19" i="34"/>
  <c r="R73" i="28" s="1"/>
  <c r="Q19" i="34"/>
  <c r="Q73" i="28" s="1"/>
  <c r="P19" i="34"/>
  <c r="P73" i="28" s="1"/>
  <c r="O19" i="34"/>
  <c r="O73" i="28" s="1"/>
  <c r="B19" i="34"/>
  <c r="B37" i="34" s="1"/>
  <c r="B55" i="34" s="1"/>
  <c r="F2" i="34"/>
  <c r="G2" i="34" s="1"/>
  <c r="H2" i="34" s="1"/>
  <c r="I2" i="34" s="1"/>
  <c r="J2" i="34" s="1"/>
  <c r="K2" i="34" s="1"/>
  <c r="L2" i="34" s="1"/>
  <c r="M2" i="34" s="1"/>
  <c r="N2" i="34" s="1"/>
  <c r="O2" i="34" s="1"/>
  <c r="P2" i="34" s="1"/>
  <c r="Q2" i="34" s="1"/>
  <c r="R2" i="34" s="1"/>
  <c r="S2" i="34" s="1"/>
  <c r="T2" i="34" s="1"/>
  <c r="U2" i="34" s="1"/>
  <c r="U55" i="33"/>
  <c r="T55" i="33"/>
  <c r="S55" i="33"/>
  <c r="R55" i="33"/>
  <c r="Q55" i="33"/>
  <c r="P55" i="33"/>
  <c r="O55" i="33"/>
  <c r="N55" i="33"/>
  <c r="M55" i="33"/>
  <c r="L55" i="33"/>
  <c r="K55" i="33"/>
  <c r="J55" i="33"/>
  <c r="I55" i="33"/>
  <c r="H55" i="33"/>
  <c r="G55" i="33"/>
  <c r="F55" i="33"/>
  <c r="E55" i="33"/>
  <c r="D55" i="33"/>
  <c r="C55" i="33"/>
  <c r="B36" i="33"/>
  <c r="B54" i="33" s="1"/>
  <c r="B72" i="33" s="1"/>
  <c r="B35" i="33"/>
  <c r="B53" i="33" s="1"/>
  <c r="B34" i="33"/>
  <c r="B52" i="33" s="1"/>
  <c r="B33" i="33"/>
  <c r="B51" i="33" s="1"/>
  <c r="B32" i="33"/>
  <c r="B50" i="33" s="1"/>
  <c r="B31" i="33"/>
  <c r="B49" i="33" s="1"/>
  <c r="B30" i="33"/>
  <c r="B48" i="33" s="1"/>
  <c r="B29" i="33"/>
  <c r="B47" i="33" s="1"/>
  <c r="B28" i="33"/>
  <c r="B46" i="33" s="1"/>
  <c r="B27" i="33"/>
  <c r="B45" i="33" s="1"/>
  <c r="B26" i="33"/>
  <c r="B44" i="33" s="1"/>
  <c r="B25" i="33"/>
  <c r="B43" i="33" s="1"/>
  <c r="B24" i="33"/>
  <c r="B42" i="33" s="1"/>
  <c r="B23" i="33"/>
  <c r="B41" i="33" s="1"/>
  <c r="U22" i="33"/>
  <c r="U40" i="33" s="1"/>
  <c r="T22" i="33"/>
  <c r="T40" i="33" s="1"/>
  <c r="S22" i="33"/>
  <c r="S40" i="33" s="1"/>
  <c r="R22" i="33"/>
  <c r="R40" i="33" s="1"/>
  <c r="Q22" i="33"/>
  <c r="Q40" i="33" s="1"/>
  <c r="P22" i="33"/>
  <c r="P40" i="33" s="1"/>
  <c r="O22" i="33"/>
  <c r="O40" i="33" s="1"/>
  <c r="N22" i="33"/>
  <c r="N40" i="33" s="1"/>
  <c r="M22" i="33"/>
  <c r="M40" i="33" s="1"/>
  <c r="L22" i="33"/>
  <c r="L40" i="33" s="1"/>
  <c r="K22" i="33"/>
  <c r="K40" i="33" s="1"/>
  <c r="J22" i="33"/>
  <c r="J40" i="33" s="1"/>
  <c r="I22" i="33"/>
  <c r="I40" i="33" s="1"/>
  <c r="H22" i="33"/>
  <c r="H40" i="33" s="1"/>
  <c r="G22" i="33"/>
  <c r="G40" i="33" s="1"/>
  <c r="F22" i="33"/>
  <c r="F40" i="33" s="1"/>
  <c r="E22" i="33"/>
  <c r="E40" i="33" s="1"/>
  <c r="D22" i="33"/>
  <c r="D40" i="33" s="1"/>
  <c r="C22" i="33"/>
  <c r="C40" i="33" s="1"/>
  <c r="B22" i="33"/>
  <c r="B40" i="33" s="1"/>
  <c r="U19" i="33"/>
  <c r="U72" i="28" s="1"/>
  <c r="T19" i="33"/>
  <c r="T72" i="28" s="1"/>
  <c r="S19" i="33"/>
  <c r="S72" i="28" s="1"/>
  <c r="R19" i="33"/>
  <c r="R72" i="28" s="1"/>
  <c r="Q19" i="33"/>
  <c r="Q72" i="28" s="1"/>
  <c r="P19" i="33"/>
  <c r="P72" i="28" s="1"/>
  <c r="O19" i="33"/>
  <c r="O72" i="28" s="1"/>
  <c r="B19" i="33"/>
  <c r="B37" i="33" s="1"/>
  <c r="B55" i="33" s="1"/>
  <c r="F2" i="33"/>
  <c r="G2" i="33" s="1"/>
  <c r="H2" i="33" s="1"/>
  <c r="I2" i="33" s="1"/>
  <c r="J2" i="33" s="1"/>
  <c r="K2" i="33" s="1"/>
  <c r="L2" i="33" s="1"/>
  <c r="M2" i="33" s="1"/>
  <c r="N2" i="33" s="1"/>
  <c r="O2" i="33" s="1"/>
  <c r="P2" i="33" s="1"/>
  <c r="Q2" i="33" s="1"/>
  <c r="R2" i="33" s="1"/>
  <c r="S2" i="33" s="1"/>
  <c r="T2" i="33" s="1"/>
  <c r="U2" i="33" s="1"/>
  <c r="U46" i="32"/>
  <c r="T46" i="32"/>
  <c r="S46" i="32"/>
  <c r="R46" i="32"/>
  <c r="Q46" i="32"/>
  <c r="P46" i="32"/>
  <c r="O46" i="32"/>
  <c r="N46" i="32"/>
  <c r="M46" i="32"/>
  <c r="L46" i="32"/>
  <c r="K46" i="32"/>
  <c r="J46" i="32"/>
  <c r="I46" i="32"/>
  <c r="H46" i="32"/>
  <c r="G46" i="32"/>
  <c r="F46" i="32"/>
  <c r="E46" i="32"/>
  <c r="D46" i="32"/>
  <c r="C46" i="32"/>
  <c r="B31" i="32"/>
  <c r="B46" i="32" s="1"/>
  <c r="B30" i="32"/>
  <c r="B45" i="32" s="1"/>
  <c r="B60" i="32" s="1"/>
  <c r="C29" i="32"/>
  <c r="B29" i="32"/>
  <c r="B44" i="32" s="1"/>
  <c r="B59" i="32" s="1"/>
  <c r="C28" i="32"/>
  <c r="B28" i="32"/>
  <c r="B43" i="32" s="1"/>
  <c r="B58" i="32" s="1"/>
  <c r="C27" i="32"/>
  <c r="B27" i="32"/>
  <c r="B42" i="32" s="1"/>
  <c r="B57" i="32" s="1"/>
  <c r="C26" i="32"/>
  <c r="B26" i="32"/>
  <c r="B41" i="32" s="1"/>
  <c r="B56" i="32" s="1"/>
  <c r="C25" i="32"/>
  <c r="B25" i="32"/>
  <c r="B40" i="32" s="1"/>
  <c r="B55" i="32" s="1"/>
  <c r="C24" i="32"/>
  <c r="B24" i="32"/>
  <c r="B39" i="32" s="1"/>
  <c r="B54" i="32" s="1"/>
  <c r="C23" i="32"/>
  <c r="B23" i="32"/>
  <c r="B38" i="32" s="1"/>
  <c r="B53" i="32" s="1"/>
  <c r="C22" i="32"/>
  <c r="B22" i="32"/>
  <c r="B37" i="32" s="1"/>
  <c r="B52" i="32" s="1"/>
  <c r="C21" i="32"/>
  <c r="B21" i="32"/>
  <c r="B36" i="32" s="1"/>
  <c r="B51" i="32" s="1"/>
  <c r="C20" i="32"/>
  <c r="B20" i="32"/>
  <c r="B35" i="32" s="1"/>
  <c r="B50" i="32" s="1"/>
  <c r="U19" i="32"/>
  <c r="U34" i="32" s="1"/>
  <c r="T19" i="32"/>
  <c r="T34" i="32" s="1"/>
  <c r="S19" i="32"/>
  <c r="S34" i="32" s="1"/>
  <c r="R19" i="32"/>
  <c r="R34" i="32" s="1"/>
  <c r="Q19" i="32"/>
  <c r="Q34" i="32" s="1"/>
  <c r="P19" i="32"/>
  <c r="P34" i="32" s="1"/>
  <c r="O19" i="32"/>
  <c r="O34" i="32" s="1"/>
  <c r="O49" i="32" s="1"/>
  <c r="O65" i="32" s="1"/>
  <c r="O77" i="32" s="1"/>
  <c r="N19" i="32"/>
  <c r="N34" i="32" s="1"/>
  <c r="M19" i="32"/>
  <c r="M34" i="32" s="1"/>
  <c r="L19" i="32"/>
  <c r="L34" i="32" s="1"/>
  <c r="K19" i="32"/>
  <c r="K34" i="32" s="1"/>
  <c r="J19" i="32"/>
  <c r="J34" i="32" s="1"/>
  <c r="I19" i="32"/>
  <c r="I34" i="32" s="1"/>
  <c r="H19" i="32"/>
  <c r="H34" i="32" s="1"/>
  <c r="G19" i="32"/>
  <c r="G34" i="32" s="1"/>
  <c r="F19" i="32"/>
  <c r="F34" i="32" s="1"/>
  <c r="E19" i="32"/>
  <c r="E34" i="32" s="1"/>
  <c r="D19" i="32"/>
  <c r="D34" i="32" s="1"/>
  <c r="C19" i="32"/>
  <c r="C34" i="32" s="1"/>
  <c r="B19" i="32"/>
  <c r="B34" i="32" s="1"/>
  <c r="U16" i="32"/>
  <c r="U71" i="28" s="1"/>
  <c r="U55" i="28" s="1"/>
  <c r="T16" i="32"/>
  <c r="T71" i="28" s="1"/>
  <c r="T55" i="28" s="1"/>
  <c r="S16" i="32"/>
  <c r="S71" i="28" s="1"/>
  <c r="S55" i="28" s="1"/>
  <c r="R16" i="32"/>
  <c r="R71" i="28" s="1"/>
  <c r="R55" i="28" s="1"/>
  <c r="Q16" i="32"/>
  <c r="Q71" i="28" s="1"/>
  <c r="Q55" i="28" s="1"/>
  <c r="P16" i="32"/>
  <c r="P71" i="28" s="1"/>
  <c r="P55" i="28" s="1"/>
  <c r="O16" i="32"/>
  <c r="O71" i="28" s="1"/>
  <c r="O55" i="28" s="1"/>
  <c r="D71" i="28"/>
  <c r="C16" i="32"/>
  <c r="Q3" i="32" s="1"/>
  <c r="F2" i="32"/>
  <c r="G2" i="32" s="1"/>
  <c r="H2" i="32" s="1"/>
  <c r="U55" i="31"/>
  <c r="T55" i="31"/>
  <c r="S55" i="31"/>
  <c r="R55" i="31"/>
  <c r="Q55" i="31"/>
  <c r="P55" i="31"/>
  <c r="O55" i="31"/>
  <c r="N55" i="31"/>
  <c r="M55" i="31"/>
  <c r="L55" i="31"/>
  <c r="K55" i="31"/>
  <c r="J55" i="31"/>
  <c r="I55" i="31"/>
  <c r="H55" i="31"/>
  <c r="G55" i="31"/>
  <c r="F55" i="31"/>
  <c r="E55" i="31"/>
  <c r="D55" i="31"/>
  <c r="C55" i="31"/>
  <c r="B36" i="31"/>
  <c r="B54" i="31" s="1"/>
  <c r="B72" i="31" s="1"/>
  <c r="B35" i="31"/>
  <c r="B53" i="31" s="1"/>
  <c r="B34" i="31"/>
  <c r="B52" i="31" s="1"/>
  <c r="B33" i="31"/>
  <c r="B51" i="31" s="1"/>
  <c r="B32" i="31"/>
  <c r="B50" i="31" s="1"/>
  <c r="B31" i="31"/>
  <c r="B49" i="31" s="1"/>
  <c r="B30" i="31"/>
  <c r="B48" i="31" s="1"/>
  <c r="B29" i="31"/>
  <c r="B47" i="31" s="1"/>
  <c r="B28" i="31"/>
  <c r="B46" i="31" s="1"/>
  <c r="B27" i="31"/>
  <c r="B45" i="31" s="1"/>
  <c r="B26" i="31"/>
  <c r="B44" i="31" s="1"/>
  <c r="B25" i="31"/>
  <c r="B43" i="31" s="1"/>
  <c r="B24" i="31"/>
  <c r="B42" i="31" s="1"/>
  <c r="B23" i="31"/>
  <c r="B41" i="31" s="1"/>
  <c r="U22" i="31"/>
  <c r="U40" i="31" s="1"/>
  <c r="T22" i="31"/>
  <c r="T40" i="31" s="1"/>
  <c r="S22" i="31"/>
  <c r="S40" i="31" s="1"/>
  <c r="R22" i="31"/>
  <c r="R40" i="31" s="1"/>
  <c r="Q22" i="31"/>
  <c r="Q40" i="31" s="1"/>
  <c r="P22" i="31"/>
  <c r="P40" i="31" s="1"/>
  <c r="O22" i="31"/>
  <c r="O40" i="31" s="1"/>
  <c r="N22" i="31"/>
  <c r="N40" i="31" s="1"/>
  <c r="M22" i="31"/>
  <c r="M40" i="31" s="1"/>
  <c r="L22" i="31"/>
  <c r="L40" i="31" s="1"/>
  <c r="K22" i="31"/>
  <c r="K40" i="31" s="1"/>
  <c r="J22" i="31"/>
  <c r="J40" i="31" s="1"/>
  <c r="I22" i="31"/>
  <c r="I40" i="31" s="1"/>
  <c r="H22" i="31"/>
  <c r="H40" i="31" s="1"/>
  <c r="G22" i="31"/>
  <c r="G40" i="31" s="1"/>
  <c r="F22" i="31"/>
  <c r="F40" i="31" s="1"/>
  <c r="E22" i="31"/>
  <c r="E40" i="31" s="1"/>
  <c r="D22" i="31"/>
  <c r="D40" i="31" s="1"/>
  <c r="C22" i="31"/>
  <c r="C40" i="31" s="1"/>
  <c r="B22" i="31"/>
  <c r="B40" i="31" s="1"/>
  <c r="U19" i="31"/>
  <c r="U67" i="28" s="1"/>
  <c r="T19" i="31"/>
  <c r="T67" i="28" s="1"/>
  <c r="T59" i="28" s="1"/>
  <c r="S19" i="31"/>
  <c r="S67" i="28" s="1"/>
  <c r="S59" i="28" s="1"/>
  <c r="R19" i="31"/>
  <c r="R67" i="28" s="1"/>
  <c r="R59" i="28" s="1"/>
  <c r="Q19" i="31"/>
  <c r="Q67" i="28" s="1"/>
  <c r="P19" i="31"/>
  <c r="P67" i="28" s="1"/>
  <c r="P59" i="28" s="1"/>
  <c r="O19" i="31"/>
  <c r="B19" i="31"/>
  <c r="B37" i="31" s="1"/>
  <c r="B55" i="31" s="1"/>
  <c r="F2" i="31"/>
  <c r="G2" i="31" s="1"/>
  <c r="H2" i="31" s="1"/>
  <c r="I2" i="31" s="1"/>
  <c r="J2" i="31" s="1"/>
  <c r="K2" i="31" s="1"/>
  <c r="L2" i="31" s="1"/>
  <c r="M2" i="31" s="1"/>
  <c r="N2" i="31" s="1"/>
  <c r="O2" i="31" s="1"/>
  <c r="P2" i="31" s="1"/>
  <c r="Q2" i="31" s="1"/>
  <c r="R2" i="31" s="1"/>
  <c r="S2" i="31" s="1"/>
  <c r="T2" i="31" s="1"/>
  <c r="U2" i="31" s="1"/>
  <c r="U55" i="30"/>
  <c r="T55" i="30"/>
  <c r="S55" i="30"/>
  <c r="R55" i="30"/>
  <c r="Q55" i="30"/>
  <c r="P55" i="30"/>
  <c r="O55" i="30"/>
  <c r="N55" i="30"/>
  <c r="M55" i="30"/>
  <c r="L55" i="30"/>
  <c r="K55" i="30"/>
  <c r="J55" i="30"/>
  <c r="I55" i="30"/>
  <c r="H55" i="30"/>
  <c r="G55" i="30"/>
  <c r="F55" i="30"/>
  <c r="E55" i="30"/>
  <c r="D55" i="30"/>
  <c r="C55" i="30"/>
  <c r="B36" i="30"/>
  <c r="B54" i="30" s="1"/>
  <c r="B72" i="30" s="1"/>
  <c r="B35" i="30"/>
  <c r="B53" i="30" s="1"/>
  <c r="B34" i="30"/>
  <c r="B52" i="30" s="1"/>
  <c r="B33" i="30"/>
  <c r="B51" i="30" s="1"/>
  <c r="B32" i="30"/>
  <c r="B50" i="30" s="1"/>
  <c r="B31" i="30"/>
  <c r="B49" i="30" s="1"/>
  <c r="B30" i="30"/>
  <c r="B48" i="30" s="1"/>
  <c r="B29" i="30"/>
  <c r="B47" i="30" s="1"/>
  <c r="B28" i="30"/>
  <c r="B46" i="30" s="1"/>
  <c r="B27" i="30"/>
  <c r="B45" i="30" s="1"/>
  <c r="B26" i="30"/>
  <c r="B44" i="30" s="1"/>
  <c r="B25" i="30"/>
  <c r="B43" i="30" s="1"/>
  <c r="B24" i="30"/>
  <c r="B42" i="30" s="1"/>
  <c r="B23" i="30"/>
  <c r="B41" i="30" s="1"/>
  <c r="U22" i="30"/>
  <c r="U40" i="30" s="1"/>
  <c r="U58" i="30" s="1"/>
  <c r="T22" i="30"/>
  <c r="T40" i="30" s="1"/>
  <c r="T58" i="30" s="1"/>
  <c r="S22" i="30"/>
  <c r="S40" i="30" s="1"/>
  <c r="S58" i="30" s="1"/>
  <c r="R22" i="30"/>
  <c r="R40" i="30" s="1"/>
  <c r="R58" i="30" s="1"/>
  <c r="Q22" i="30"/>
  <c r="Q40" i="30" s="1"/>
  <c r="Q58" i="30" s="1"/>
  <c r="P22" i="30"/>
  <c r="P40" i="30" s="1"/>
  <c r="P58" i="30" s="1"/>
  <c r="O22" i="30"/>
  <c r="O40" i="30" s="1"/>
  <c r="O58" i="30" s="1"/>
  <c r="N22" i="30"/>
  <c r="N40" i="30" s="1"/>
  <c r="N58" i="30" s="1"/>
  <c r="M22" i="30"/>
  <c r="M40" i="30" s="1"/>
  <c r="M58" i="30" s="1"/>
  <c r="L22" i="30"/>
  <c r="L40" i="30" s="1"/>
  <c r="L58" i="30" s="1"/>
  <c r="K22" i="30"/>
  <c r="K40" i="30" s="1"/>
  <c r="K58" i="30" s="1"/>
  <c r="J22" i="30"/>
  <c r="J40" i="30" s="1"/>
  <c r="J58" i="30" s="1"/>
  <c r="I22" i="30"/>
  <c r="I40" i="30" s="1"/>
  <c r="I58" i="30" s="1"/>
  <c r="H22" i="30"/>
  <c r="H40" i="30" s="1"/>
  <c r="H58" i="30" s="1"/>
  <c r="G22" i="30"/>
  <c r="G40" i="30" s="1"/>
  <c r="G58" i="30" s="1"/>
  <c r="F22" i="30"/>
  <c r="F40" i="30" s="1"/>
  <c r="F58" i="30" s="1"/>
  <c r="E22" i="30"/>
  <c r="E40" i="30" s="1"/>
  <c r="E58" i="30" s="1"/>
  <c r="D22" i="30"/>
  <c r="D40" i="30" s="1"/>
  <c r="D58" i="30" s="1"/>
  <c r="C22" i="30"/>
  <c r="C40" i="30" s="1"/>
  <c r="C58" i="30" s="1"/>
  <c r="B22" i="30"/>
  <c r="B40" i="30" s="1"/>
  <c r="U19" i="30"/>
  <c r="U66" i="28" s="1"/>
  <c r="T19" i="30"/>
  <c r="T66" i="28" s="1"/>
  <c r="S19" i="30"/>
  <c r="S66" i="28" s="1"/>
  <c r="R19" i="30"/>
  <c r="R66" i="28" s="1"/>
  <c r="Q19" i="30"/>
  <c r="Q66" i="28" s="1"/>
  <c r="P19" i="30"/>
  <c r="P66" i="28" s="1"/>
  <c r="O19" i="30"/>
  <c r="O66" i="28" s="1"/>
  <c r="B19" i="30"/>
  <c r="B37" i="30" s="1"/>
  <c r="B55" i="30" s="1"/>
  <c r="F2" i="30"/>
  <c r="G2" i="30" s="1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U55" i="29"/>
  <c r="T55" i="29"/>
  <c r="S55" i="29"/>
  <c r="R55" i="29"/>
  <c r="Q55" i="29"/>
  <c r="P55" i="29"/>
  <c r="O55" i="29"/>
  <c r="N55" i="29"/>
  <c r="M55" i="29"/>
  <c r="L55" i="29"/>
  <c r="K55" i="29"/>
  <c r="J55" i="29"/>
  <c r="I55" i="29"/>
  <c r="H55" i="29"/>
  <c r="G55" i="29"/>
  <c r="F55" i="29"/>
  <c r="E55" i="29"/>
  <c r="D55" i="29"/>
  <c r="C55" i="29"/>
  <c r="B36" i="29"/>
  <c r="B54" i="29" s="1"/>
  <c r="B72" i="29" s="1"/>
  <c r="B35" i="29"/>
  <c r="B53" i="29" s="1"/>
  <c r="B34" i="29"/>
  <c r="B52" i="29" s="1"/>
  <c r="B33" i="29"/>
  <c r="B51" i="29" s="1"/>
  <c r="B32" i="29"/>
  <c r="B50" i="29" s="1"/>
  <c r="B31" i="29"/>
  <c r="B49" i="29" s="1"/>
  <c r="B30" i="29"/>
  <c r="B48" i="29" s="1"/>
  <c r="B29" i="29"/>
  <c r="B47" i="29" s="1"/>
  <c r="B28" i="29"/>
  <c r="B46" i="29" s="1"/>
  <c r="B27" i="29"/>
  <c r="B45" i="29" s="1"/>
  <c r="B26" i="29"/>
  <c r="B44" i="29" s="1"/>
  <c r="B25" i="29"/>
  <c r="B43" i="29" s="1"/>
  <c r="B24" i="29"/>
  <c r="B42" i="29" s="1"/>
  <c r="B23" i="29"/>
  <c r="B41" i="29" s="1"/>
  <c r="U22" i="29"/>
  <c r="U40" i="29" s="1"/>
  <c r="T22" i="29"/>
  <c r="T40" i="29" s="1"/>
  <c r="S22" i="29"/>
  <c r="S40" i="29" s="1"/>
  <c r="R22" i="29"/>
  <c r="R40" i="29" s="1"/>
  <c r="Q22" i="29"/>
  <c r="Q40" i="29" s="1"/>
  <c r="P22" i="29"/>
  <c r="P40" i="29" s="1"/>
  <c r="O22" i="29"/>
  <c r="O40" i="29" s="1"/>
  <c r="N22" i="29"/>
  <c r="N40" i="29" s="1"/>
  <c r="M22" i="29"/>
  <c r="M40" i="29" s="1"/>
  <c r="L22" i="29"/>
  <c r="L40" i="29" s="1"/>
  <c r="K22" i="29"/>
  <c r="K40" i="29" s="1"/>
  <c r="J22" i="29"/>
  <c r="J40" i="29" s="1"/>
  <c r="I22" i="29"/>
  <c r="I40" i="29" s="1"/>
  <c r="H22" i="29"/>
  <c r="H40" i="29" s="1"/>
  <c r="G22" i="29"/>
  <c r="G40" i="29" s="1"/>
  <c r="F22" i="29"/>
  <c r="F40" i="29" s="1"/>
  <c r="E22" i="29"/>
  <c r="E40" i="29" s="1"/>
  <c r="D22" i="29"/>
  <c r="D40" i="29" s="1"/>
  <c r="C22" i="29"/>
  <c r="C40" i="29" s="1"/>
  <c r="B22" i="29"/>
  <c r="B40" i="29" s="1"/>
  <c r="U19" i="29"/>
  <c r="U65" i="28" s="1"/>
  <c r="T19" i="29"/>
  <c r="T65" i="28" s="1"/>
  <c r="S19" i="29"/>
  <c r="S65" i="28" s="1"/>
  <c r="R19" i="29"/>
  <c r="R65" i="28" s="1"/>
  <c r="Q19" i="29"/>
  <c r="Q65" i="28" s="1"/>
  <c r="P19" i="29"/>
  <c r="P65" i="28" s="1"/>
  <c r="O19" i="29"/>
  <c r="O65" i="28" s="1"/>
  <c r="B19" i="29"/>
  <c r="B37" i="29" s="1"/>
  <c r="B55" i="29" s="1"/>
  <c r="F2" i="29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F2" i="2"/>
  <c r="G2" i="2" s="1"/>
  <c r="H2" i="2" s="1"/>
  <c r="I2" i="2" s="1"/>
  <c r="J2" i="2" s="1"/>
  <c r="K2" i="2" s="1"/>
  <c r="L2" i="2" s="1"/>
  <c r="M2" i="2" s="1"/>
  <c r="N2" i="2" s="1"/>
  <c r="O2" i="2" s="1"/>
  <c r="P2" i="2" s="1"/>
  <c r="Q2" i="2" s="1"/>
  <c r="R2" i="2" s="1"/>
  <c r="S2" i="2" s="1"/>
  <c r="T2" i="2" s="1"/>
  <c r="U2" i="2" s="1"/>
  <c r="Q59" i="28" l="1"/>
  <c r="U59" i="28"/>
  <c r="B62" i="36"/>
  <c r="B81" i="36" s="1"/>
  <c r="B66" i="36"/>
  <c r="B85" i="36" s="1"/>
  <c r="B70" i="36"/>
  <c r="B89" i="36" s="1"/>
  <c r="B59" i="36"/>
  <c r="B78" i="36" s="1"/>
  <c r="B63" i="36"/>
  <c r="B82" i="36" s="1"/>
  <c r="B67" i="36"/>
  <c r="B86" i="36" s="1"/>
  <c r="B71" i="36"/>
  <c r="B90" i="36" s="1"/>
  <c r="B60" i="36"/>
  <c r="B79" i="36" s="1"/>
  <c r="B64" i="36"/>
  <c r="B83" i="36" s="1"/>
  <c r="B68" i="36"/>
  <c r="B87" i="36" s="1"/>
  <c r="B61" i="36"/>
  <c r="B80" i="36" s="1"/>
  <c r="B65" i="36"/>
  <c r="B84" i="36" s="1"/>
  <c r="B69" i="36"/>
  <c r="B88" i="36" s="1"/>
  <c r="B68" i="35"/>
  <c r="B87" i="35" s="1"/>
  <c r="B102" i="35" s="1"/>
  <c r="B65" i="35"/>
  <c r="B84" i="35" s="1"/>
  <c r="B99" i="35" s="1"/>
  <c r="B62" i="35"/>
  <c r="B81" i="35" s="1"/>
  <c r="B96" i="35" s="1"/>
  <c r="B66" i="35"/>
  <c r="B85" i="35" s="1"/>
  <c r="B100" i="35" s="1"/>
  <c r="B70" i="35"/>
  <c r="B89" i="35" s="1"/>
  <c r="B104" i="35" s="1"/>
  <c r="B60" i="35"/>
  <c r="B79" i="35" s="1"/>
  <c r="B94" i="35" s="1"/>
  <c r="B64" i="35"/>
  <c r="B83" i="35" s="1"/>
  <c r="B98" i="35" s="1"/>
  <c r="B61" i="35"/>
  <c r="B80" i="35" s="1"/>
  <c r="B95" i="35" s="1"/>
  <c r="B69" i="35"/>
  <c r="B88" i="35" s="1"/>
  <c r="B103" i="35" s="1"/>
  <c r="B59" i="35"/>
  <c r="B78" i="35" s="1"/>
  <c r="B93" i="35" s="1"/>
  <c r="B63" i="35"/>
  <c r="B82" i="35" s="1"/>
  <c r="B97" i="35" s="1"/>
  <c r="B67" i="35"/>
  <c r="B86" i="35" s="1"/>
  <c r="B101" i="35" s="1"/>
  <c r="B71" i="35"/>
  <c r="B90" i="35" s="1"/>
  <c r="B105" i="35" s="1"/>
  <c r="B59" i="33"/>
  <c r="B78" i="33" s="1"/>
  <c r="B63" i="33"/>
  <c r="B82" i="33" s="1"/>
  <c r="B67" i="33"/>
  <c r="B86" i="33" s="1"/>
  <c r="B71" i="33"/>
  <c r="B90" i="33" s="1"/>
  <c r="B60" i="33"/>
  <c r="B79" i="33" s="1"/>
  <c r="B64" i="33"/>
  <c r="B83" i="33" s="1"/>
  <c r="B68" i="33"/>
  <c r="B87" i="33" s="1"/>
  <c r="B61" i="33"/>
  <c r="B80" i="33" s="1"/>
  <c r="B65" i="33"/>
  <c r="B84" i="33" s="1"/>
  <c r="B69" i="33"/>
  <c r="B88" i="33" s="1"/>
  <c r="B62" i="33"/>
  <c r="B81" i="33" s="1"/>
  <c r="B66" i="33"/>
  <c r="B85" i="33" s="1"/>
  <c r="B70" i="33"/>
  <c r="B89" i="33" s="1"/>
  <c r="B67" i="31"/>
  <c r="B86" i="31" s="1"/>
  <c r="B60" i="31"/>
  <c r="B79" i="31" s="1"/>
  <c r="B64" i="31"/>
  <c r="B83" i="31" s="1"/>
  <c r="B68" i="31"/>
  <c r="B87" i="31" s="1"/>
  <c r="B63" i="31"/>
  <c r="B82" i="31" s="1"/>
  <c r="B61" i="31"/>
  <c r="B80" i="31" s="1"/>
  <c r="B65" i="31"/>
  <c r="B84" i="31" s="1"/>
  <c r="B69" i="31"/>
  <c r="B88" i="31" s="1"/>
  <c r="B59" i="31"/>
  <c r="B78" i="31" s="1"/>
  <c r="B71" i="31"/>
  <c r="B90" i="31" s="1"/>
  <c r="B62" i="31"/>
  <c r="B81" i="31" s="1"/>
  <c r="B66" i="31"/>
  <c r="B85" i="31" s="1"/>
  <c r="B70" i="31"/>
  <c r="B89" i="31" s="1"/>
  <c r="B62" i="30"/>
  <c r="B81" i="30" s="1"/>
  <c r="B96" i="30" s="1"/>
  <c r="B66" i="30"/>
  <c r="B85" i="30" s="1"/>
  <c r="B100" i="30" s="1"/>
  <c r="B70" i="30"/>
  <c r="B89" i="30" s="1"/>
  <c r="B104" i="30" s="1"/>
  <c r="B59" i="30"/>
  <c r="B78" i="30" s="1"/>
  <c r="B93" i="30" s="1"/>
  <c r="B63" i="30"/>
  <c r="B82" i="30" s="1"/>
  <c r="B97" i="30" s="1"/>
  <c r="B67" i="30"/>
  <c r="B86" i="30" s="1"/>
  <c r="B101" i="30" s="1"/>
  <c r="B71" i="30"/>
  <c r="B90" i="30" s="1"/>
  <c r="B105" i="30" s="1"/>
  <c r="B60" i="30"/>
  <c r="B79" i="30" s="1"/>
  <c r="B94" i="30" s="1"/>
  <c r="B64" i="30"/>
  <c r="B83" i="30" s="1"/>
  <c r="B98" i="30" s="1"/>
  <c r="B68" i="30"/>
  <c r="B87" i="30" s="1"/>
  <c r="B102" i="30" s="1"/>
  <c r="B61" i="30"/>
  <c r="B80" i="30" s="1"/>
  <c r="B95" i="30" s="1"/>
  <c r="B65" i="30"/>
  <c r="B84" i="30" s="1"/>
  <c r="B99" i="30" s="1"/>
  <c r="B69" i="30"/>
  <c r="B88" i="30" s="1"/>
  <c r="B103" i="30" s="1"/>
  <c r="B66" i="29"/>
  <c r="B85" i="29" s="1"/>
  <c r="B60" i="29"/>
  <c r="B79" i="29" s="1"/>
  <c r="B64" i="29"/>
  <c r="B83" i="29" s="1"/>
  <c r="B68" i="29"/>
  <c r="B87" i="29" s="1"/>
  <c r="B61" i="29"/>
  <c r="B80" i="29" s="1"/>
  <c r="B65" i="29"/>
  <c r="B84" i="29" s="1"/>
  <c r="B69" i="29"/>
  <c r="B88" i="29" s="1"/>
  <c r="B62" i="29"/>
  <c r="B81" i="29" s="1"/>
  <c r="B70" i="29"/>
  <c r="B89" i="29" s="1"/>
  <c r="B59" i="29"/>
  <c r="B78" i="29" s="1"/>
  <c r="B63" i="29"/>
  <c r="B82" i="29" s="1"/>
  <c r="B67" i="29"/>
  <c r="B86" i="29" s="1"/>
  <c r="B71" i="29"/>
  <c r="B90" i="29" s="1"/>
  <c r="G20" i="2"/>
  <c r="F50" i="2"/>
  <c r="F23" i="2"/>
  <c r="E53" i="2"/>
  <c r="F26" i="2"/>
  <c r="E56" i="2"/>
  <c r="F22" i="2"/>
  <c r="E52" i="2"/>
  <c r="F24" i="2"/>
  <c r="E54" i="2"/>
  <c r="G27" i="2"/>
  <c r="F57" i="2"/>
  <c r="F25" i="2"/>
  <c r="E55" i="2"/>
  <c r="F21" i="2"/>
  <c r="E51" i="2"/>
  <c r="F28" i="2"/>
  <c r="E58" i="2"/>
  <c r="F29" i="2"/>
  <c r="E59" i="2"/>
  <c r="P32" i="32"/>
  <c r="C71" i="28"/>
  <c r="E58" i="29"/>
  <c r="E77" i="29" s="1"/>
  <c r="E77" i="30" s="1"/>
  <c r="E92" i="30" s="1"/>
  <c r="I58" i="29"/>
  <c r="I77" i="29" s="1"/>
  <c r="I77" i="30" s="1"/>
  <c r="I92" i="30" s="1"/>
  <c r="M58" i="29"/>
  <c r="M77" i="29" s="1"/>
  <c r="M77" i="30" s="1"/>
  <c r="M92" i="30" s="1"/>
  <c r="Q58" i="29"/>
  <c r="Q77" i="29" s="1"/>
  <c r="Q77" i="30" s="1"/>
  <c r="Q92" i="30" s="1"/>
  <c r="U58" i="29"/>
  <c r="U77" i="29" s="1"/>
  <c r="U77" i="30" s="1"/>
  <c r="U92" i="30" s="1"/>
  <c r="F58" i="31"/>
  <c r="F77" i="31" s="1"/>
  <c r="F92" i="31" s="1"/>
  <c r="J58" i="31"/>
  <c r="J77" i="31" s="1"/>
  <c r="J92" i="31" s="1"/>
  <c r="N58" i="31"/>
  <c r="N77" i="31" s="1"/>
  <c r="N92" i="31" s="1"/>
  <c r="R58" i="31"/>
  <c r="R77" i="31" s="1"/>
  <c r="R92" i="31" s="1"/>
  <c r="F49" i="32"/>
  <c r="F65" i="32" s="1"/>
  <c r="F77" i="32" s="1"/>
  <c r="J49" i="32"/>
  <c r="J65" i="32" s="1"/>
  <c r="J77" i="32" s="1"/>
  <c r="N49" i="32"/>
  <c r="N65" i="32" s="1"/>
  <c r="N77" i="32" s="1"/>
  <c r="R49" i="32"/>
  <c r="R65" i="32" s="1"/>
  <c r="R77" i="32" s="1"/>
  <c r="F58" i="33"/>
  <c r="F77" i="33" s="1"/>
  <c r="F92" i="33" s="1"/>
  <c r="J58" i="33"/>
  <c r="J77" i="33" s="1"/>
  <c r="J92" i="33" s="1"/>
  <c r="N58" i="33"/>
  <c r="N77" i="33" s="1"/>
  <c r="N92" i="33" s="1"/>
  <c r="R58" i="33"/>
  <c r="R77" i="33" s="1"/>
  <c r="R92" i="33" s="1"/>
  <c r="F58" i="29"/>
  <c r="F77" i="29" s="1"/>
  <c r="F77" i="30" s="1"/>
  <c r="F92" i="30" s="1"/>
  <c r="J58" i="29"/>
  <c r="J77" i="29" s="1"/>
  <c r="J77" i="30" s="1"/>
  <c r="J92" i="30" s="1"/>
  <c r="N58" i="29"/>
  <c r="N77" i="29" s="1"/>
  <c r="N77" i="30" s="1"/>
  <c r="N92" i="30" s="1"/>
  <c r="R58" i="29"/>
  <c r="R77" i="29" s="1"/>
  <c r="R77" i="30" s="1"/>
  <c r="R92" i="30" s="1"/>
  <c r="C58" i="31"/>
  <c r="C77" i="31" s="1"/>
  <c r="C92" i="31" s="1"/>
  <c r="G58" i="31"/>
  <c r="G77" i="31" s="1"/>
  <c r="G92" i="31" s="1"/>
  <c r="K58" i="31"/>
  <c r="K77" i="31" s="1"/>
  <c r="K92" i="31" s="1"/>
  <c r="O58" i="31"/>
  <c r="O77" i="31" s="1"/>
  <c r="O92" i="31" s="1"/>
  <c r="S58" i="31"/>
  <c r="S77" i="31" s="1"/>
  <c r="S92" i="31" s="1"/>
  <c r="C49" i="32"/>
  <c r="C65" i="32" s="1"/>
  <c r="C77" i="32" s="1"/>
  <c r="G49" i="32"/>
  <c r="G65" i="32" s="1"/>
  <c r="G77" i="32" s="1"/>
  <c r="K49" i="32"/>
  <c r="K65" i="32" s="1"/>
  <c r="K77" i="32" s="1"/>
  <c r="S49" i="32"/>
  <c r="S65" i="32" s="1"/>
  <c r="S77" i="32" s="1"/>
  <c r="C58" i="33"/>
  <c r="C77" i="33" s="1"/>
  <c r="C92" i="33" s="1"/>
  <c r="G58" i="33"/>
  <c r="G77" i="33" s="1"/>
  <c r="G92" i="33" s="1"/>
  <c r="K58" i="33"/>
  <c r="K77" i="33" s="1"/>
  <c r="K92" i="33" s="1"/>
  <c r="O58" i="33"/>
  <c r="O77" i="33" s="1"/>
  <c r="O92" i="33" s="1"/>
  <c r="S58" i="33"/>
  <c r="S77" i="33" s="1"/>
  <c r="S92" i="33" s="1"/>
  <c r="C58" i="29"/>
  <c r="C77" i="29" s="1"/>
  <c r="G58" i="29"/>
  <c r="G77" i="29" s="1"/>
  <c r="G77" i="30" s="1"/>
  <c r="G92" i="30" s="1"/>
  <c r="K58" i="29"/>
  <c r="K77" i="29" s="1"/>
  <c r="K77" i="30" s="1"/>
  <c r="K92" i="30" s="1"/>
  <c r="O58" i="29"/>
  <c r="O77" i="29" s="1"/>
  <c r="O77" i="30" s="1"/>
  <c r="O92" i="30" s="1"/>
  <c r="S58" i="29"/>
  <c r="S77" i="29" s="1"/>
  <c r="S77" i="30" s="1"/>
  <c r="S92" i="30" s="1"/>
  <c r="D58" i="31"/>
  <c r="D77" i="31" s="1"/>
  <c r="D92" i="31" s="1"/>
  <c r="H58" i="31"/>
  <c r="H77" i="31" s="1"/>
  <c r="H92" i="31" s="1"/>
  <c r="L58" i="31"/>
  <c r="L77" i="31" s="1"/>
  <c r="L92" i="31" s="1"/>
  <c r="P58" i="31"/>
  <c r="P77" i="31" s="1"/>
  <c r="P92" i="31" s="1"/>
  <c r="T58" i="31"/>
  <c r="T77" i="31" s="1"/>
  <c r="T92" i="31" s="1"/>
  <c r="D49" i="32"/>
  <c r="D65" i="32" s="1"/>
  <c r="D77" i="32" s="1"/>
  <c r="H49" i="32"/>
  <c r="H65" i="32" s="1"/>
  <c r="H77" i="32" s="1"/>
  <c r="L49" i="32"/>
  <c r="L65" i="32" s="1"/>
  <c r="L77" i="32" s="1"/>
  <c r="P49" i="32"/>
  <c r="P65" i="32" s="1"/>
  <c r="P77" i="32" s="1"/>
  <c r="T49" i="32"/>
  <c r="T65" i="32" s="1"/>
  <c r="T77" i="32" s="1"/>
  <c r="D58" i="33"/>
  <c r="D77" i="33" s="1"/>
  <c r="D92" i="33" s="1"/>
  <c r="H58" i="33"/>
  <c r="H77" i="33" s="1"/>
  <c r="H92" i="33" s="1"/>
  <c r="L58" i="33"/>
  <c r="L77" i="33" s="1"/>
  <c r="L92" i="33" s="1"/>
  <c r="P58" i="33"/>
  <c r="P77" i="33" s="1"/>
  <c r="P92" i="33" s="1"/>
  <c r="T58" i="33"/>
  <c r="T77" i="33" s="1"/>
  <c r="T92" i="33" s="1"/>
  <c r="D58" i="29"/>
  <c r="D77" i="29" s="1"/>
  <c r="D77" i="30" s="1"/>
  <c r="D92" i="30" s="1"/>
  <c r="H58" i="29"/>
  <c r="H77" i="29" s="1"/>
  <c r="H77" i="30" s="1"/>
  <c r="H92" i="30" s="1"/>
  <c r="L58" i="29"/>
  <c r="L77" i="29" s="1"/>
  <c r="L77" i="30" s="1"/>
  <c r="L92" i="30" s="1"/>
  <c r="P58" i="29"/>
  <c r="P77" i="29" s="1"/>
  <c r="P77" i="30" s="1"/>
  <c r="P92" i="30" s="1"/>
  <c r="T58" i="29"/>
  <c r="T77" i="29" s="1"/>
  <c r="T77" i="30" s="1"/>
  <c r="T92" i="30" s="1"/>
  <c r="E58" i="31"/>
  <c r="E77" i="31" s="1"/>
  <c r="E92" i="31" s="1"/>
  <c r="I58" i="31"/>
  <c r="I77" i="31" s="1"/>
  <c r="I92" i="31" s="1"/>
  <c r="M58" i="31"/>
  <c r="M77" i="31" s="1"/>
  <c r="M92" i="31" s="1"/>
  <c r="Q58" i="31"/>
  <c r="Q77" i="31" s="1"/>
  <c r="Q92" i="31" s="1"/>
  <c r="U58" i="31"/>
  <c r="U77" i="31" s="1"/>
  <c r="U92" i="31" s="1"/>
  <c r="E49" i="32"/>
  <c r="E65" i="32" s="1"/>
  <c r="E77" i="32" s="1"/>
  <c r="I49" i="32"/>
  <c r="I65" i="32" s="1"/>
  <c r="I77" i="32" s="1"/>
  <c r="M49" i="32"/>
  <c r="M65" i="32" s="1"/>
  <c r="M77" i="32" s="1"/>
  <c r="Q49" i="32"/>
  <c r="Q65" i="32" s="1"/>
  <c r="Q77" i="32" s="1"/>
  <c r="U49" i="32"/>
  <c r="U65" i="32" s="1"/>
  <c r="U77" i="32" s="1"/>
  <c r="E58" i="33"/>
  <c r="E77" i="33" s="1"/>
  <c r="E92" i="33" s="1"/>
  <c r="I58" i="33"/>
  <c r="I77" i="33" s="1"/>
  <c r="I92" i="33" s="1"/>
  <c r="M58" i="33"/>
  <c r="M77" i="33" s="1"/>
  <c r="M92" i="33" s="1"/>
  <c r="Q58" i="33"/>
  <c r="Q77" i="33" s="1"/>
  <c r="Q92" i="33" s="1"/>
  <c r="U58" i="33"/>
  <c r="U77" i="33" s="1"/>
  <c r="U92" i="33" s="1"/>
  <c r="B70" i="34"/>
  <c r="B89" i="34" s="1"/>
  <c r="B62" i="34"/>
  <c r="B81" i="34" s="1"/>
  <c r="B67" i="34"/>
  <c r="B86" i="34" s="1"/>
  <c r="I58" i="35"/>
  <c r="I77" i="35" s="1"/>
  <c r="I92" i="35" s="1"/>
  <c r="U57" i="28"/>
  <c r="U76" i="28"/>
  <c r="H58" i="34"/>
  <c r="H77" i="34" s="1"/>
  <c r="H92" i="34" s="1"/>
  <c r="P58" i="34"/>
  <c r="P77" i="34" s="1"/>
  <c r="P92" i="34" s="1"/>
  <c r="J58" i="35"/>
  <c r="J77" i="35" s="1"/>
  <c r="J92" i="35" s="1"/>
  <c r="R58" i="35"/>
  <c r="R77" i="35" s="1"/>
  <c r="R92" i="35" s="1"/>
  <c r="F58" i="36"/>
  <c r="F77" i="36" s="1"/>
  <c r="F92" i="36" s="1"/>
  <c r="N58" i="36"/>
  <c r="N77" i="36" s="1"/>
  <c r="N92" i="36" s="1"/>
  <c r="G58" i="34"/>
  <c r="G77" i="34" s="1"/>
  <c r="G92" i="34" s="1"/>
  <c r="I58" i="34"/>
  <c r="I77" i="34" s="1"/>
  <c r="I92" i="34" s="1"/>
  <c r="Q58" i="34"/>
  <c r="Q77" i="34" s="1"/>
  <c r="Q92" i="34" s="1"/>
  <c r="B79" i="34"/>
  <c r="B60" i="34"/>
  <c r="B83" i="34"/>
  <c r="B64" i="34"/>
  <c r="B68" i="34"/>
  <c r="B87" i="34" s="1"/>
  <c r="C58" i="35"/>
  <c r="C77" i="35" s="1"/>
  <c r="C92" i="35" s="1"/>
  <c r="K58" i="35"/>
  <c r="K77" i="35" s="1"/>
  <c r="K92" i="35" s="1"/>
  <c r="S58" i="35"/>
  <c r="S77" i="35" s="1"/>
  <c r="S92" i="35" s="1"/>
  <c r="G58" i="36"/>
  <c r="G77" i="36" s="1"/>
  <c r="G92" i="36" s="1"/>
  <c r="O58" i="36"/>
  <c r="O77" i="36" s="1"/>
  <c r="O92" i="36" s="1"/>
  <c r="B63" i="34"/>
  <c r="B82" i="34" s="1"/>
  <c r="E58" i="36"/>
  <c r="E77" i="36" s="1"/>
  <c r="E92" i="36" s="1"/>
  <c r="O57" i="28"/>
  <c r="O76" i="28"/>
  <c r="J58" i="34"/>
  <c r="J77" i="34" s="1"/>
  <c r="J92" i="34" s="1"/>
  <c r="R58" i="34"/>
  <c r="R77" i="34" s="1"/>
  <c r="R92" i="34" s="1"/>
  <c r="D58" i="35"/>
  <c r="D77" i="35" s="1"/>
  <c r="D92" i="35" s="1"/>
  <c r="L58" i="35"/>
  <c r="L77" i="35" s="1"/>
  <c r="L92" i="35" s="1"/>
  <c r="T58" i="35"/>
  <c r="T77" i="35" s="1"/>
  <c r="T92" i="35" s="1"/>
  <c r="H58" i="36"/>
  <c r="H77" i="36" s="1"/>
  <c r="H92" i="36" s="1"/>
  <c r="P58" i="36"/>
  <c r="P77" i="36" s="1"/>
  <c r="P92" i="36" s="1"/>
  <c r="O58" i="34"/>
  <c r="O77" i="34" s="1"/>
  <c r="O92" i="34" s="1"/>
  <c r="Q58" i="35"/>
  <c r="Q77" i="35" s="1"/>
  <c r="Q92" i="35" s="1"/>
  <c r="P76" i="28"/>
  <c r="P57" i="28"/>
  <c r="C58" i="34"/>
  <c r="C77" i="34" s="1"/>
  <c r="C92" i="34" s="1"/>
  <c r="C109" i="34" s="1"/>
  <c r="K58" i="34"/>
  <c r="K77" i="34" s="1"/>
  <c r="K92" i="34" s="1"/>
  <c r="S58" i="34"/>
  <c r="S77" i="34" s="1"/>
  <c r="S92" i="34" s="1"/>
  <c r="B61" i="34"/>
  <c r="B80" i="34" s="1"/>
  <c r="B65" i="34"/>
  <c r="B84" i="34" s="1"/>
  <c r="B69" i="34"/>
  <c r="B88" i="34" s="1"/>
  <c r="E58" i="35"/>
  <c r="E77" i="35" s="1"/>
  <c r="E92" i="35" s="1"/>
  <c r="M58" i="35"/>
  <c r="M77" i="35" s="1"/>
  <c r="M92" i="35" s="1"/>
  <c r="U58" i="35"/>
  <c r="U77" i="35" s="1"/>
  <c r="U92" i="35" s="1"/>
  <c r="I58" i="36"/>
  <c r="I77" i="36" s="1"/>
  <c r="I92" i="36" s="1"/>
  <c r="Q58" i="36"/>
  <c r="Q77" i="36" s="1"/>
  <c r="Q92" i="36" s="1"/>
  <c r="B71" i="34"/>
  <c r="B90" i="34" s="1"/>
  <c r="M58" i="36"/>
  <c r="M77" i="36" s="1"/>
  <c r="M92" i="36" s="1"/>
  <c r="Q57" i="28"/>
  <c r="Q76" i="28"/>
  <c r="D58" i="34"/>
  <c r="D77" i="34" s="1"/>
  <c r="D92" i="34" s="1"/>
  <c r="L58" i="34"/>
  <c r="L77" i="34" s="1"/>
  <c r="L92" i="34" s="1"/>
  <c r="T58" i="34"/>
  <c r="T77" i="34" s="1"/>
  <c r="T92" i="34" s="1"/>
  <c r="F58" i="35"/>
  <c r="F77" i="35" s="1"/>
  <c r="F92" i="35" s="1"/>
  <c r="N58" i="35"/>
  <c r="N77" i="35" s="1"/>
  <c r="N92" i="35" s="1"/>
  <c r="J58" i="36"/>
  <c r="J77" i="36" s="1"/>
  <c r="J92" i="36" s="1"/>
  <c r="R58" i="36"/>
  <c r="R77" i="36" s="1"/>
  <c r="R92" i="36" s="1"/>
  <c r="T57" i="28"/>
  <c r="T76" i="28"/>
  <c r="B59" i="34"/>
  <c r="B78" i="34" s="1"/>
  <c r="R76" i="28"/>
  <c r="R57" i="28"/>
  <c r="E58" i="34"/>
  <c r="E77" i="34" s="1"/>
  <c r="E92" i="34" s="1"/>
  <c r="M58" i="34"/>
  <c r="M77" i="34" s="1"/>
  <c r="M92" i="34" s="1"/>
  <c r="U58" i="34"/>
  <c r="U77" i="34" s="1"/>
  <c r="U92" i="34" s="1"/>
  <c r="B66" i="34"/>
  <c r="B85" i="34" s="1"/>
  <c r="G58" i="35"/>
  <c r="G77" i="35" s="1"/>
  <c r="G92" i="35" s="1"/>
  <c r="O58" i="35"/>
  <c r="O77" i="35" s="1"/>
  <c r="O92" i="35" s="1"/>
  <c r="C58" i="36"/>
  <c r="C77" i="36" s="1"/>
  <c r="C92" i="36" s="1"/>
  <c r="K58" i="36"/>
  <c r="K77" i="36" s="1"/>
  <c r="K92" i="36" s="1"/>
  <c r="S58" i="36"/>
  <c r="S77" i="36" s="1"/>
  <c r="S92" i="36" s="1"/>
  <c r="U58" i="36"/>
  <c r="U77" i="36" s="1"/>
  <c r="U92" i="36" s="1"/>
  <c r="S76" i="28"/>
  <c r="S57" i="28"/>
  <c r="F58" i="34"/>
  <c r="F77" i="34" s="1"/>
  <c r="F92" i="34" s="1"/>
  <c r="N58" i="34"/>
  <c r="N77" i="34" s="1"/>
  <c r="N92" i="34" s="1"/>
  <c r="H58" i="35"/>
  <c r="H77" i="35" s="1"/>
  <c r="H92" i="35" s="1"/>
  <c r="P58" i="35"/>
  <c r="P77" i="35" s="1"/>
  <c r="P92" i="35" s="1"/>
  <c r="D58" i="36"/>
  <c r="D77" i="36" s="1"/>
  <c r="D92" i="36" s="1"/>
  <c r="L58" i="36"/>
  <c r="L77" i="36" s="1"/>
  <c r="L92" i="36" s="1"/>
  <c r="T58" i="36"/>
  <c r="T77" i="36" s="1"/>
  <c r="T92" i="36" s="1"/>
  <c r="H55" i="28"/>
  <c r="D29" i="32"/>
  <c r="D59" i="32" s="1"/>
  <c r="D24" i="32"/>
  <c r="D54" i="32" s="1"/>
  <c r="D21" i="32"/>
  <c r="D51" i="32" s="1"/>
  <c r="D27" i="32"/>
  <c r="D57" i="32" s="1"/>
  <c r="D20" i="32"/>
  <c r="D50" i="32" s="1"/>
  <c r="D22" i="32"/>
  <c r="D52" i="32" s="1"/>
  <c r="D26" i="32"/>
  <c r="D56" i="32" s="1"/>
  <c r="D25" i="32"/>
  <c r="D55" i="32" s="1"/>
  <c r="D23" i="32"/>
  <c r="D53" i="32" s="1"/>
  <c r="D28" i="32"/>
  <c r="D58" i="32" s="1"/>
  <c r="D55" i="28"/>
  <c r="O67" i="28"/>
  <c r="O59" i="28" s="1"/>
  <c r="L55" i="28"/>
  <c r="M55" i="28"/>
  <c r="J55" i="28"/>
  <c r="N55" i="28"/>
  <c r="K55" i="28"/>
  <c r="E55" i="28"/>
  <c r="G55" i="28"/>
  <c r="I55" i="28"/>
  <c r="F55" i="28"/>
  <c r="Q58" i="28"/>
  <c r="U58" i="28"/>
  <c r="R58" i="28"/>
  <c r="O58" i="28"/>
  <c r="S58" i="28"/>
  <c r="P58" i="28"/>
  <c r="T58" i="28"/>
  <c r="I2" i="32"/>
  <c r="J2" i="32" s="1"/>
  <c r="K2" i="32" s="1"/>
  <c r="C31" i="32"/>
  <c r="C37" i="29"/>
  <c r="G29" i="2" l="1"/>
  <c r="F59" i="2"/>
  <c r="G21" i="2"/>
  <c r="F51" i="2"/>
  <c r="H27" i="2"/>
  <c r="G57" i="2"/>
  <c r="G22" i="2"/>
  <c r="F52" i="2"/>
  <c r="G23" i="2"/>
  <c r="F53" i="2"/>
  <c r="G28" i="2"/>
  <c r="F58" i="2"/>
  <c r="G25" i="2"/>
  <c r="F55" i="2"/>
  <c r="G24" i="2"/>
  <c r="F54" i="2"/>
  <c r="G26" i="2"/>
  <c r="F56" i="2"/>
  <c r="H20" i="2"/>
  <c r="G50" i="2"/>
  <c r="C55" i="28"/>
  <c r="C92" i="29"/>
  <c r="C126" i="29"/>
  <c r="C77" i="30"/>
  <c r="C92" i="30" s="1"/>
  <c r="C109" i="29"/>
  <c r="T92" i="29"/>
  <c r="T109" i="29"/>
  <c r="T126" i="29"/>
  <c r="L92" i="29"/>
  <c r="L109" i="29"/>
  <c r="L126" i="29"/>
  <c r="D92" i="29"/>
  <c r="D109" i="29"/>
  <c r="D126" i="29"/>
  <c r="S92" i="29"/>
  <c r="S109" i="29"/>
  <c r="S126" i="29"/>
  <c r="K92" i="29"/>
  <c r="K109" i="29"/>
  <c r="K126" i="29"/>
  <c r="R92" i="29"/>
  <c r="R109" i="29"/>
  <c r="R126" i="29"/>
  <c r="J92" i="29"/>
  <c r="J109" i="29"/>
  <c r="J126" i="29"/>
  <c r="Q92" i="29"/>
  <c r="Q126" i="29"/>
  <c r="Q109" i="29"/>
  <c r="I92" i="29"/>
  <c r="I126" i="29"/>
  <c r="I109" i="29"/>
  <c r="P92" i="29"/>
  <c r="P109" i="29"/>
  <c r="P126" i="29"/>
  <c r="H92" i="29"/>
  <c r="H109" i="29"/>
  <c r="H126" i="29"/>
  <c r="O92" i="29"/>
  <c r="O109" i="29"/>
  <c r="O126" i="29"/>
  <c r="G92" i="29"/>
  <c r="G109" i="29"/>
  <c r="G126" i="29"/>
  <c r="N92" i="29"/>
  <c r="N109" i="29"/>
  <c r="N126" i="29"/>
  <c r="F92" i="29"/>
  <c r="F109" i="29"/>
  <c r="F126" i="29"/>
  <c r="U92" i="29"/>
  <c r="U126" i="29"/>
  <c r="U109" i="29"/>
  <c r="M92" i="29"/>
  <c r="M126" i="29"/>
  <c r="M109" i="29"/>
  <c r="E92" i="29"/>
  <c r="E126" i="29"/>
  <c r="E109" i="29"/>
  <c r="L126" i="34"/>
  <c r="L109" i="34"/>
  <c r="R126" i="34"/>
  <c r="R109" i="34"/>
  <c r="H109" i="34"/>
  <c r="H126" i="34"/>
  <c r="U126" i="34"/>
  <c r="U109" i="34"/>
  <c r="F126" i="34"/>
  <c r="F109" i="34"/>
  <c r="M126" i="34"/>
  <c r="M109" i="34"/>
  <c r="S126" i="34"/>
  <c r="S109" i="34"/>
  <c r="Q109" i="34"/>
  <c r="Q126" i="34"/>
  <c r="K126" i="34"/>
  <c r="K109" i="34"/>
  <c r="I109" i="34"/>
  <c r="I126" i="34"/>
  <c r="D109" i="34"/>
  <c r="D126" i="34"/>
  <c r="C126" i="34"/>
  <c r="E126" i="34"/>
  <c r="E109" i="34"/>
  <c r="O109" i="34"/>
  <c r="O126" i="34"/>
  <c r="J126" i="34"/>
  <c r="J109" i="34"/>
  <c r="N126" i="34"/>
  <c r="N109" i="34"/>
  <c r="T126" i="34"/>
  <c r="T109" i="34"/>
  <c r="G109" i="34"/>
  <c r="G126" i="34"/>
  <c r="P109" i="34"/>
  <c r="P126" i="34"/>
  <c r="E27" i="32"/>
  <c r="E21" i="32"/>
  <c r="E51" i="32" s="1"/>
  <c r="E22" i="32"/>
  <c r="E52" i="32" s="1"/>
  <c r="E20" i="32"/>
  <c r="E29" i="32"/>
  <c r="E59" i="32" s="1"/>
  <c r="E23" i="32"/>
  <c r="E53" i="32" s="1"/>
  <c r="E25" i="32"/>
  <c r="E55" i="32" s="1"/>
  <c r="E28" i="32"/>
  <c r="E58" i="32" s="1"/>
  <c r="E26" i="32"/>
  <c r="E56" i="32" s="1"/>
  <c r="E24" i="32"/>
  <c r="E54" i="32" s="1"/>
  <c r="D31" i="32"/>
  <c r="C26" i="28"/>
  <c r="C24" i="28"/>
  <c r="C23" i="28"/>
  <c r="L2" i="32"/>
  <c r="I20" i="2" l="1"/>
  <c r="H50" i="2"/>
  <c r="H24" i="2"/>
  <c r="G54" i="2"/>
  <c r="H28" i="2"/>
  <c r="G58" i="2"/>
  <c r="H22" i="2"/>
  <c r="G52" i="2"/>
  <c r="H21" i="2"/>
  <c r="G51" i="2"/>
  <c r="F27" i="32"/>
  <c r="F57" i="32" s="1"/>
  <c r="E57" i="32"/>
  <c r="H26" i="2"/>
  <c r="G56" i="2"/>
  <c r="H25" i="2"/>
  <c r="G55" i="2"/>
  <c r="H23" i="2"/>
  <c r="G53" i="2"/>
  <c r="I27" i="2"/>
  <c r="H57" i="2"/>
  <c r="H29" i="2"/>
  <c r="G59" i="2"/>
  <c r="F21" i="32"/>
  <c r="D61" i="32"/>
  <c r="E31" i="32"/>
  <c r="F26" i="32"/>
  <c r="F56" i="32" s="1"/>
  <c r="F20" i="32"/>
  <c r="F50" i="32" s="1"/>
  <c r="E50" i="32"/>
  <c r="F24" i="32"/>
  <c r="F54" i="32" s="1"/>
  <c r="F28" i="32"/>
  <c r="F58" i="32" s="1"/>
  <c r="F22" i="32"/>
  <c r="F52" i="32" s="1"/>
  <c r="G27" i="32"/>
  <c r="G57" i="32" s="1"/>
  <c r="F23" i="32"/>
  <c r="F53" i="32" s="1"/>
  <c r="F25" i="32"/>
  <c r="F55" i="32" s="1"/>
  <c r="F29" i="32"/>
  <c r="F59" i="32" s="1"/>
  <c r="M2" i="32"/>
  <c r="G21" i="32" l="1"/>
  <c r="G51" i="32" s="1"/>
  <c r="F51" i="32"/>
  <c r="J27" i="2"/>
  <c r="I57" i="2"/>
  <c r="I25" i="2"/>
  <c r="H55" i="2"/>
  <c r="I22" i="2"/>
  <c r="H52" i="2"/>
  <c r="I24" i="2"/>
  <c r="H54" i="2"/>
  <c r="I29" i="2"/>
  <c r="H59" i="2"/>
  <c r="I23" i="2"/>
  <c r="H53" i="2"/>
  <c r="I26" i="2"/>
  <c r="H56" i="2"/>
  <c r="I21" i="2"/>
  <c r="H51" i="2"/>
  <c r="I28" i="2"/>
  <c r="H58" i="2"/>
  <c r="J20" i="2"/>
  <c r="I50" i="2"/>
  <c r="D62" i="32"/>
  <c r="D99" i="28"/>
  <c r="F31" i="32"/>
  <c r="G28" i="32"/>
  <c r="G58" i="32" s="1"/>
  <c r="G26" i="32"/>
  <c r="G56" i="32" s="1"/>
  <c r="H27" i="32"/>
  <c r="H57" i="32" s="1"/>
  <c r="E61" i="32"/>
  <c r="G29" i="32"/>
  <c r="G59" i="32" s="1"/>
  <c r="G20" i="32"/>
  <c r="G50" i="32" s="1"/>
  <c r="G22" i="32"/>
  <c r="G52" i="32" s="1"/>
  <c r="H21" i="32"/>
  <c r="H51" i="32" s="1"/>
  <c r="G24" i="32"/>
  <c r="G54" i="32" s="1"/>
  <c r="G25" i="32"/>
  <c r="G55" i="32" s="1"/>
  <c r="G23" i="32"/>
  <c r="G53" i="32" s="1"/>
  <c r="N2" i="32"/>
  <c r="U5" i="28"/>
  <c r="T5" i="28"/>
  <c r="S5" i="28"/>
  <c r="R5" i="28"/>
  <c r="Q5" i="28"/>
  <c r="P5" i="28"/>
  <c r="O5" i="28"/>
  <c r="N5" i="28"/>
  <c r="M5" i="28"/>
  <c r="L5" i="28"/>
  <c r="K5" i="28"/>
  <c r="J5" i="28"/>
  <c r="I5" i="28"/>
  <c r="H5" i="28"/>
  <c r="G5" i="28"/>
  <c r="F5" i="28"/>
  <c r="E5" i="28"/>
  <c r="D5" i="28"/>
  <c r="C5" i="28"/>
  <c r="J28" i="2" l="1"/>
  <c r="I58" i="2"/>
  <c r="J26" i="2"/>
  <c r="I56" i="2"/>
  <c r="J29" i="2"/>
  <c r="I59" i="2"/>
  <c r="J22" i="2"/>
  <c r="I52" i="2"/>
  <c r="K27" i="2"/>
  <c r="J57" i="2"/>
  <c r="K20" i="2"/>
  <c r="J50" i="2"/>
  <c r="J21" i="2"/>
  <c r="I51" i="2"/>
  <c r="J23" i="2"/>
  <c r="I53" i="2"/>
  <c r="J24" i="2"/>
  <c r="I54" i="2"/>
  <c r="J25" i="2"/>
  <c r="I55" i="2"/>
  <c r="D22" i="28"/>
  <c r="E62" i="32"/>
  <c r="E99" i="28"/>
  <c r="G31" i="32"/>
  <c r="H25" i="32"/>
  <c r="H55" i="32" s="1"/>
  <c r="I21" i="32"/>
  <c r="I51" i="32" s="1"/>
  <c r="H24" i="32"/>
  <c r="H54" i="32" s="1"/>
  <c r="H29" i="32"/>
  <c r="H59" i="32" s="1"/>
  <c r="H26" i="32"/>
  <c r="H56" i="32" s="1"/>
  <c r="H28" i="32"/>
  <c r="H58" i="32" s="1"/>
  <c r="H23" i="32"/>
  <c r="H53" i="32" s="1"/>
  <c r="F61" i="32"/>
  <c r="H22" i="32"/>
  <c r="H52" i="32" s="1"/>
  <c r="H20" i="32"/>
  <c r="H50" i="32" s="1"/>
  <c r="I27" i="32"/>
  <c r="I57" i="32" s="1"/>
  <c r="I13" i="28"/>
  <c r="F13" i="28"/>
  <c r="J13" i="28"/>
  <c r="N13" i="28"/>
  <c r="R13" i="28"/>
  <c r="E13" i="28"/>
  <c r="Q13" i="28"/>
  <c r="C13" i="28"/>
  <c r="C21" i="28" s="1"/>
  <c r="G13" i="28"/>
  <c r="K13" i="28"/>
  <c r="O13" i="28"/>
  <c r="S13" i="28"/>
  <c r="H13" i="28"/>
  <c r="L13" i="28"/>
  <c r="P13" i="28"/>
  <c r="T13" i="28"/>
  <c r="D13" i="28"/>
  <c r="M13" i="28"/>
  <c r="U13" i="28"/>
  <c r="O2" i="32"/>
  <c r="K25" i="2" l="1"/>
  <c r="J55" i="2"/>
  <c r="K23" i="2"/>
  <c r="J53" i="2"/>
  <c r="K50" i="2"/>
  <c r="L20" i="2"/>
  <c r="K22" i="2"/>
  <c r="J52" i="2"/>
  <c r="K26" i="2"/>
  <c r="J56" i="2"/>
  <c r="K24" i="2"/>
  <c r="J54" i="2"/>
  <c r="K21" i="2"/>
  <c r="J51" i="2"/>
  <c r="L27" i="2"/>
  <c r="K57" i="2"/>
  <c r="K29" i="2"/>
  <c r="J59" i="2"/>
  <c r="K28" i="2"/>
  <c r="J58" i="2"/>
  <c r="E22" i="28"/>
  <c r="F62" i="32"/>
  <c r="F99" i="28"/>
  <c r="H31" i="32"/>
  <c r="G61" i="32"/>
  <c r="I23" i="32"/>
  <c r="I53" i="32" s="1"/>
  <c r="I24" i="32"/>
  <c r="I54" i="32" s="1"/>
  <c r="J27" i="32"/>
  <c r="J57" i="32" s="1"/>
  <c r="I25" i="32"/>
  <c r="I55" i="32" s="1"/>
  <c r="I26" i="32"/>
  <c r="I56" i="32" s="1"/>
  <c r="I29" i="32"/>
  <c r="I59" i="32" s="1"/>
  <c r="I20" i="32"/>
  <c r="I50" i="32" s="1"/>
  <c r="J21" i="32"/>
  <c r="J51" i="32" s="1"/>
  <c r="I28" i="32"/>
  <c r="I58" i="32" s="1"/>
  <c r="I22" i="32"/>
  <c r="I52" i="32" s="1"/>
  <c r="P2" i="32"/>
  <c r="L28" i="2" l="1"/>
  <c r="K58" i="2"/>
  <c r="M27" i="2"/>
  <c r="L57" i="2"/>
  <c r="L24" i="2"/>
  <c r="K54" i="2"/>
  <c r="L22" i="2"/>
  <c r="K52" i="2"/>
  <c r="L23" i="2"/>
  <c r="K53" i="2"/>
  <c r="L50" i="2"/>
  <c r="M20" i="2"/>
  <c r="L29" i="2"/>
  <c r="K59" i="2"/>
  <c r="L21" i="2"/>
  <c r="K51" i="2"/>
  <c r="L26" i="2"/>
  <c r="K56" i="2"/>
  <c r="L25" i="2"/>
  <c r="K55" i="2"/>
  <c r="F22" i="28"/>
  <c r="G62" i="32"/>
  <c r="G99" i="28"/>
  <c r="J28" i="32"/>
  <c r="J58" i="32" s="1"/>
  <c r="K21" i="32"/>
  <c r="K51" i="32" s="1"/>
  <c r="J29" i="32"/>
  <c r="J59" i="32" s="1"/>
  <c r="J22" i="32"/>
  <c r="J52" i="32" s="1"/>
  <c r="H61" i="32"/>
  <c r="J26" i="32"/>
  <c r="J56" i="32" s="1"/>
  <c r="K27" i="32"/>
  <c r="K57" i="32" s="1"/>
  <c r="J23" i="32"/>
  <c r="J53" i="32" s="1"/>
  <c r="J20" i="32"/>
  <c r="J50" i="32" s="1"/>
  <c r="I31" i="32"/>
  <c r="J24" i="32"/>
  <c r="J54" i="32" s="1"/>
  <c r="J25" i="32"/>
  <c r="J55" i="32" s="1"/>
  <c r="Q2" i="32"/>
  <c r="M50" i="2" l="1"/>
  <c r="N20" i="2"/>
  <c r="M25" i="2"/>
  <c r="L55" i="2"/>
  <c r="M21" i="2"/>
  <c r="L51" i="2"/>
  <c r="M22" i="2"/>
  <c r="L52" i="2"/>
  <c r="N27" i="2"/>
  <c r="M57" i="2"/>
  <c r="M26" i="2"/>
  <c r="L56" i="2"/>
  <c r="M29" i="2"/>
  <c r="L59" i="2"/>
  <c r="M23" i="2"/>
  <c r="L53" i="2"/>
  <c r="M24" i="2"/>
  <c r="L54" i="2"/>
  <c r="M28" i="2"/>
  <c r="L58" i="2"/>
  <c r="G22" i="28"/>
  <c r="H62" i="32"/>
  <c r="H99" i="28"/>
  <c r="K22" i="32"/>
  <c r="K52" i="32" s="1"/>
  <c r="K26" i="32"/>
  <c r="K56" i="32" s="1"/>
  <c r="K23" i="32"/>
  <c r="K53" i="32" s="1"/>
  <c r="L21" i="32"/>
  <c r="L51" i="32" s="1"/>
  <c r="K25" i="32"/>
  <c r="K55" i="32" s="1"/>
  <c r="K24" i="32"/>
  <c r="K54" i="32" s="1"/>
  <c r="L27" i="32"/>
  <c r="L57" i="32" s="1"/>
  <c r="K28" i="32"/>
  <c r="K58" i="32" s="1"/>
  <c r="I61" i="32"/>
  <c r="K20" i="32"/>
  <c r="K50" i="32" s="1"/>
  <c r="J31" i="32"/>
  <c r="K29" i="32"/>
  <c r="K59" i="32" s="1"/>
  <c r="R2" i="32"/>
  <c r="N28" i="2" l="1"/>
  <c r="M58" i="2"/>
  <c r="N23" i="2"/>
  <c r="M53" i="2"/>
  <c r="N26" i="2"/>
  <c r="M56" i="2"/>
  <c r="N22" i="2"/>
  <c r="M52" i="2"/>
  <c r="N25" i="2"/>
  <c r="M55" i="2"/>
  <c r="N50" i="2"/>
  <c r="O35" i="2"/>
  <c r="P35" i="2" s="1"/>
  <c r="Q35" i="2" s="1"/>
  <c r="R35" i="2" s="1"/>
  <c r="S35" i="2" s="1"/>
  <c r="T35" i="2" s="1"/>
  <c r="U35" i="2" s="1"/>
  <c r="O20" i="2"/>
  <c r="N24" i="2"/>
  <c r="M54" i="2"/>
  <c r="N29" i="2"/>
  <c r="M59" i="2"/>
  <c r="O27" i="2"/>
  <c r="N57" i="2"/>
  <c r="N21" i="2"/>
  <c r="M51" i="2"/>
  <c r="H22" i="28"/>
  <c r="I62" i="32"/>
  <c r="I99" i="28"/>
  <c r="J61" i="32"/>
  <c r="M21" i="32"/>
  <c r="M51" i="32" s="1"/>
  <c r="L28" i="32"/>
  <c r="L58" i="32" s="1"/>
  <c r="L25" i="32"/>
  <c r="L55" i="32" s="1"/>
  <c r="L22" i="32"/>
  <c r="L52" i="32" s="1"/>
  <c r="L20" i="32"/>
  <c r="L50" i="32" s="1"/>
  <c r="K31" i="32"/>
  <c r="M27" i="32"/>
  <c r="M57" i="32" s="1"/>
  <c r="L24" i="32"/>
  <c r="L54" i="32" s="1"/>
  <c r="L26" i="32"/>
  <c r="L56" i="32" s="1"/>
  <c r="L23" i="32"/>
  <c r="L53" i="32" s="1"/>
  <c r="L29" i="32"/>
  <c r="L59" i="32" s="1"/>
  <c r="S2" i="32"/>
  <c r="U46" i="2" l="1"/>
  <c r="P27" i="2"/>
  <c r="O57" i="2"/>
  <c r="O24" i="2"/>
  <c r="N54" i="2"/>
  <c r="O22" i="2"/>
  <c r="N52" i="2"/>
  <c r="O23" i="2"/>
  <c r="N53" i="2"/>
  <c r="P20" i="2"/>
  <c r="O50" i="2"/>
  <c r="O21" i="2"/>
  <c r="N51" i="2"/>
  <c r="O29" i="2"/>
  <c r="N59" i="2"/>
  <c r="O25" i="2"/>
  <c r="N55" i="2"/>
  <c r="O26" i="2"/>
  <c r="N56" i="2"/>
  <c r="O28" i="2"/>
  <c r="N58" i="2"/>
  <c r="I22" i="28"/>
  <c r="J62" i="32"/>
  <c r="J99" i="28"/>
  <c r="M29" i="32"/>
  <c r="M59" i="32" s="1"/>
  <c r="M25" i="32"/>
  <c r="M55" i="32" s="1"/>
  <c r="N21" i="32"/>
  <c r="N51" i="32" s="1"/>
  <c r="K61" i="32"/>
  <c r="M23" i="32"/>
  <c r="M53" i="32" s="1"/>
  <c r="M24" i="32"/>
  <c r="M54" i="32" s="1"/>
  <c r="M20" i="32"/>
  <c r="M50" i="32" s="1"/>
  <c r="L31" i="32"/>
  <c r="M28" i="32"/>
  <c r="M58" i="32" s="1"/>
  <c r="N27" i="32"/>
  <c r="N57" i="32" s="1"/>
  <c r="M22" i="32"/>
  <c r="M52" i="32" s="1"/>
  <c r="M26" i="32"/>
  <c r="M56" i="32" s="1"/>
  <c r="T2" i="32"/>
  <c r="P28" i="2" l="1"/>
  <c r="O58" i="2"/>
  <c r="P25" i="2"/>
  <c r="O55" i="2"/>
  <c r="P21" i="2"/>
  <c r="O51" i="2"/>
  <c r="P23" i="2"/>
  <c r="O53" i="2"/>
  <c r="P24" i="2"/>
  <c r="O54" i="2"/>
  <c r="P26" i="2"/>
  <c r="O56" i="2"/>
  <c r="P29" i="2"/>
  <c r="O59" i="2"/>
  <c r="P50" i="2"/>
  <c r="Q20" i="2"/>
  <c r="P22" i="2"/>
  <c r="O52" i="2"/>
  <c r="Q27" i="2"/>
  <c r="P57" i="2"/>
  <c r="J22" i="28"/>
  <c r="K62" i="32"/>
  <c r="K99" i="28"/>
  <c r="N20" i="32"/>
  <c r="N50" i="32" s="1"/>
  <c r="M31" i="32"/>
  <c r="O21" i="32"/>
  <c r="O51" i="32" s="1"/>
  <c r="N28" i="32"/>
  <c r="N58" i="32" s="1"/>
  <c r="N24" i="32"/>
  <c r="N54" i="32" s="1"/>
  <c r="N25" i="32"/>
  <c r="N55" i="32" s="1"/>
  <c r="N22" i="32"/>
  <c r="N52" i="32" s="1"/>
  <c r="N29" i="32"/>
  <c r="N59" i="32" s="1"/>
  <c r="O27" i="32"/>
  <c r="O57" i="32" s="1"/>
  <c r="N26" i="32"/>
  <c r="N56" i="32" s="1"/>
  <c r="L61" i="32"/>
  <c r="N23" i="32"/>
  <c r="N53" i="32" s="1"/>
  <c r="U2" i="32"/>
  <c r="Q50" i="2" l="1"/>
  <c r="R20" i="2"/>
  <c r="R27" i="2"/>
  <c r="Q57" i="2"/>
  <c r="Q26" i="2"/>
  <c r="P56" i="2"/>
  <c r="Q23" i="2"/>
  <c r="P53" i="2"/>
  <c r="Q25" i="2"/>
  <c r="P55" i="2"/>
  <c r="Q22" i="2"/>
  <c r="P52" i="2"/>
  <c r="Q29" i="2"/>
  <c r="P59" i="2"/>
  <c r="Q24" i="2"/>
  <c r="P54" i="2"/>
  <c r="Q21" i="2"/>
  <c r="P51" i="2"/>
  <c r="Q28" i="2"/>
  <c r="P58" i="2"/>
  <c r="K22" i="28"/>
  <c r="L62" i="32"/>
  <c r="L99" i="28"/>
  <c r="P21" i="32"/>
  <c r="P51" i="32" s="1"/>
  <c r="O23" i="32"/>
  <c r="O53" i="32" s="1"/>
  <c r="O26" i="32"/>
  <c r="O56" i="32" s="1"/>
  <c r="M61" i="32"/>
  <c r="O25" i="32"/>
  <c r="O55" i="32" s="1"/>
  <c r="O20" i="32"/>
  <c r="O50" i="32" s="1"/>
  <c r="N31" i="32"/>
  <c r="P27" i="32"/>
  <c r="P57" i="32" s="1"/>
  <c r="O24" i="32"/>
  <c r="O54" i="32" s="1"/>
  <c r="O28" i="32"/>
  <c r="O58" i="32" s="1"/>
  <c r="O29" i="32"/>
  <c r="O59" i="32" s="1"/>
  <c r="O22" i="32"/>
  <c r="O52" i="32" s="1"/>
  <c r="R28" i="2" l="1"/>
  <c r="Q58" i="2"/>
  <c r="R24" i="2"/>
  <c r="Q54" i="2"/>
  <c r="R22" i="2"/>
  <c r="Q52" i="2"/>
  <c r="R23" i="2"/>
  <c r="Q53" i="2"/>
  <c r="S27" i="2"/>
  <c r="R57" i="2"/>
  <c r="R50" i="2"/>
  <c r="S20" i="2"/>
  <c r="R21" i="2"/>
  <c r="Q51" i="2"/>
  <c r="R29" i="2"/>
  <c r="Q59" i="2"/>
  <c r="R25" i="2"/>
  <c r="Q55" i="2"/>
  <c r="R26" i="2"/>
  <c r="Q56" i="2"/>
  <c r="L22" i="28"/>
  <c r="M62" i="32"/>
  <c r="M99" i="28"/>
  <c r="P22" i="32"/>
  <c r="P52" i="32" s="1"/>
  <c r="P28" i="32"/>
  <c r="P58" i="32" s="1"/>
  <c r="N61" i="32"/>
  <c r="Q21" i="32"/>
  <c r="Q51" i="32" s="1"/>
  <c r="P20" i="32"/>
  <c r="P50" i="32" s="1"/>
  <c r="O31" i="32"/>
  <c r="P25" i="32"/>
  <c r="P55" i="32" s="1"/>
  <c r="P29" i="32"/>
  <c r="P59" i="32" s="1"/>
  <c r="P26" i="32"/>
  <c r="P56" i="32" s="1"/>
  <c r="P24" i="32"/>
  <c r="P54" i="32" s="1"/>
  <c r="Q27" i="32"/>
  <c r="Q57" i="32" s="1"/>
  <c r="P23" i="32"/>
  <c r="P53" i="32" s="1"/>
  <c r="S25" i="2" l="1"/>
  <c r="R55" i="2"/>
  <c r="S21" i="2"/>
  <c r="R51" i="2"/>
  <c r="T27" i="2"/>
  <c r="U27" i="2" s="1"/>
  <c r="S57" i="2"/>
  <c r="S22" i="2"/>
  <c r="R52" i="2"/>
  <c r="S28" i="2"/>
  <c r="R58" i="2"/>
  <c r="T20" i="2"/>
  <c r="U20" i="2" s="1"/>
  <c r="S50" i="2"/>
  <c r="S26" i="2"/>
  <c r="R56" i="2"/>
  <c r="S29" i="2"/>
  <c r="R59" i="2"/>
  <c r="S23" i="2"/>
  <c r="R53" i="2"/>
  <c r="S24" i="2"/>
  <c r="R54" i="2"/>
  <c r="M22" i="28"/>
  <c r="N62" i="32"/>
  <c r="N99" i="28"/>
  <c r="Q24" i="32"/>
  <c r="Q54" i="32" s="1"/>
  <c r="R21" i="32"/>
  <c r="R51" i="32" s="1"/>
  <c r="Q23" i="32"/>
  <c r="Q53" i="32" s="1"/>
  <c r="Q26" i="32"/>
  <c r="Q56" i="32" s="1"/>
  <c r="Q28" i="32"/>
  <c r="Q58" i="32" s="1"/>
  <c r="Q25" i="32"/>
  <c r="Q55" i="32" s="1"/>
  <c r="Q29" i="32"/>
  <c r="Q59" i="32" s="1"/>
  <c r="Q22" i="32"/>
  <c r="Q52" i="32" s="1"/>
  <c r="O61" i="32"/>
  <c r="O99" i="28" s="1"/>
  <c r="R27" i="32"/>
  <c r="R57" i="32" s="1"/>
  <c r="Q20" i="32"/>
  <c r="Q50" i="32" s="1"/>
  <c r="P31" i="32"/>
  <c r="U57" i="2" l="1"/>
  <c r="U50" i="2"/>
  <c r="T24" i="2"/>
  <c r="U24" i="2" s="1"/>
  <c r="S54" i="2"/>
  <c r="T29" i="2"/>
  <c r="U29" i="2" s="1"/>
  <c r="S59" i="2"/>
  <c r="T50" i="2"/>
  <c r="T22" i="2"/>
  <c r="U22" i="2" s="1"/>
  <c r="S52" i="2"/>
  <c r="T21" i="2"/>
  <c r="U21" i="2" s="1"/>
  <c r="S51" i="2"/>
  <c r="T23" i="2"/>
  <c r="U23" i="2" s="1"/>
  <c r="S53" i="2"/>
  <c r="T26" i="2"/>
  <c r="U26" i="2" s="1"/>
  <c r="S56" i="2"/>
  <c r="T28" i="2"/>
  <c r="U28" i="2" s="1"/>
  <c r="S58" i="2"/>
  <c r="T57" i="2"/>
  <c r="T25" i="2"/>
  <c r="U25" i="2" s="1"/>
  <c r="S55" i="2"/>
  <c r="N22" i="28"/>
  <c r="O62" i="32"/>
  <c r="R28" i="32"/>
  <c r="R58" i="32" s="1"/>
  <c r="S21" i="32"/>
  <c r="S51" i="32" s="1"/>
  <c r="R25" i="32"/>
  <c r="R55" i="32" s="1"/>
  <c r="S27" i="32"/>
  <c r="S57" i="32" s="1"/>
  <c r="R24" i="32"/>
  <c r="R54" i="32" s="1"/>
  <c r="R29" i="32"/>
  <c r="R59" i="32" s="1"/>
  <c r="R23" i="32"/>
  <c r="R53" i="32" s="1"/>
  <c r="P61" i="32"/>
  <c r="R26" i="32"/>
  <c r="R56" i="32" s="1"/>
  <c r="R20" i="32"/>
  <c r="R50" i="32" s="1"/>
  <c r="Q31" i="32"/>
  <c r="R22" i="32"/>
  <c r="R52" i="32" s="1"/>
  <c r="U58" i="2" l="1"/>
  <c r="U55" i="2"/>
  <c r="U54" i="2"/>
  <c r="U56" i="2"/>
  <c r="U51" i="2"/>
  <c r="U59" i="2"/>
  <c r="U53" i="2"/>
  <c r="U52" i="2"/>
  <c r="U31" i="2"/>
  <c r="T55" i="2"/>
  <c r="T58" i="2"/>
  <c r="T53" i="2"/>
  <c r="T52" i="2"/>
  <c r="T59" i="2"/>
  <c r="T56" i="2"/>
  <c r="T51" i="2"/>
  <c r="T54" i="2"/>
  <c r="O22" i="28"/>
  <c r="P62" i="32"/>
  <c r="P99" i="28"/>
  <c r="T21" i="32"/>
  <c r="T51" i="32" s="1"/>
  <c r="S25" i="32"/>
  <c r="S55" i="32" s="1"/>
  <c r="S23" i="32"/>
  <c r="S53" i="32" s="1"/>
  <c r="S28" i="32"/>
  <c r="S58" i="32" s="1"/>
  <c r="S22" i="32"/>
  <c r="S52" i="32" s="1"/>
  <c r="S26" i="32"/>
  <c r="S56" i="32" s="1"/>
  <c r="Q61" i="32"/>
  <c r="S24" i="32"/>
  <c r="S54" i="32" s="1"/>
  <c r="S20" i="32"/>
  <c r="S50" i="32" s="1"/>
  <c r="R31" i="32"/>
  <c r="T27" i="32"/>
  <c r="T57" i="32" s="1"/>
  <c r="S29" i="32"/>
  <c r="S59" i="32" s="1"/>
  <c r="U61" i="2" l="1"/>
  <c r="P22" i="28"/>
  <c r="Q62" i="32"/>
  <c r="Q99" i="28"/>
  <c r="U27" i="32"/>
  <c r="U57" i="32" s="1"/>
  <c r="T26" i="32"/>
  <c r="T56" i="32" s="1"/>
  <c r="T28" i="32"/>
  <c r="T58" i="32" s="1"/>
  <c r="R61" i="32"/>
  <c r="T23" i="32"/>
  <c r="T53" i="32" s="1"/>
  <c r="U21" i="32"/>
  <c r="U51" i="32" s="1"/>
  <c r="T20" i="32"/>
  <c r="T50" i="32" s="1"/>
  <c r="S31" i="32"/>
  <c r="T29" i="32"/>
  <c r="T59" i="32" s="1"/>
  <c r="T25" i="32"/>
  <c r="T55" i="32" s="1"/>
  <c r="T24" i="32"/>
  <c r="T54" i="32" s="1"/>
  <c r="T22" i="32"/>
  <c r="T52" i="32" s="1"/>
  <c r="Q22" i="28" l="1"/>
  <c r="R62" i="32"/>
  <c r="R99" i="28"/>
  <c r="U24" i="32"/>
  <c r="U54" i="32" s="1"/>
  <c r="S61" i="32"/>
  <c r="U20" i="32"/>
  <c r="U50" i="32" s="1"/>
  <c r="T31" i="32"/>
  <c r="U28" i="32"/>
  <c r="U58" i="32" s="1"/>
  <c r="U22" i="32"/>
  <c r="U52" i="32" s="1"/>
  <c r="U25" i="32"/>
  <c r="U55" i="32" s="1"/>
  <c r="U29" i="32"/>
  <c r="U59" i="32" s="1"/>
  <c r="U26" i="32"/>
  <c r="U56" i="32" s="1"/>
  <c r="U23" i="32"/>
  <c r="U53" i="32" s="1"/>
  <c r="R22" i="28" l="1"/>
  <c r="S62" i="32"/>
  <c r="S99" i="28"/>
  <c r="T61" i="32"/>
  <c r="U31" i="32"/>
  <c r="S22" i="28" l="1"/>
  <c r="T62" i="32"/>
  <c r="T99" i="28"/>
  <c r="U61" i="32"/>
  <c r="T22" i="28" l="1"/>
  <c r="U62" i="32"/>
  <c r="U99" i="28"/>
  <c r="U22" i="28" l="1"/>
  <c r="B19" i="10" l="1"/>
  <c r="D55" i="10"/>
  <c r="E55" i="10"/>
  <c r="F55" i="10"/>
  <c r="G55" i="10"/>
  <c r="H55" i="10"/>
  <c r="I55" i="10"/>
  <c r="J55" i="10"/>
  <c r="K55" i="10"/>
  <c r="L55" i="10"/>
  <c r="M55" i="10"/>
  <c r="N55" i="10"/>
  <c r="O55" i="10"/>
  <c r="P55" i="10"/>
  <c r="Q55" i="10"/>
  <c r="R55" i="10"/>
  <c r="S55" i="10"/>
  <c r="T55" i="10"/>
  <c r="U55" i="10"/>
  <c r="C55" i="10"/>
  <c r="O19" i="10"/>
  <c r="O64" i="28" s="1"/>
  <c r="P19" i="10"/>
  <c r="P64" i="28" s="1"/>
  <c r="Q19" i="10"/>
  <c r="Q64" i="28" s="1"/>
  <c r="R19" i="10"/>
  <c r="R64" i="28" s="1"/>
  <c r="S19" i="10"/>
  <c r="S64" i="28" s="1"/>
  <c r="T19" i="10"/>
  <c r="T64" i="28" s="1"/>
  <c r="U19" i="10"/>
  <c r="U64" i="28" s="1"/>
  <c r="B33" i="10"/>
  <c r="B51" i="10" s="1"/>
  <c r="B34" i="10"/>
  <c r="B52" i="10" s="1"/>
  <c r="B35" i="10"/>
  <c r="B53" i="10" s="1"/>
  <c r="B37" i="10"/>
  <c r="B55" i="10" s="1"/>
  <c r="B36" i="10"/>
  <c r="B54" i="10" s="1"/>
  <c r="B72" i="10" s="1"/>
  <c r="B32" i="10"/>
  <c r="B50" i="10" s="1"/>
  <c r="B31" i="10"/>
  <c r="B49" i="10" s="1"/>
  <c r="B30" i="10"/>
  <c r="B48" i="10" s="1"/>
  <c r="B29" i="10"/>
  <c r="B47" i="10" s="1"/>
  <c r="B28" i="10"/>
  <c r="B46" i="10" s="1"/>
  <c r="B27" i="10"/>
  <c r="B45" i="10" s="1"/>
  <c r="B26" i="10"/>
  <c r="B44" i="10" s="1"/>
  <c r="B25" i="10"/>
  <c r="B43" i="10" s="1"/>
  <c r="B24" i="10"/>
  <c r="B42" i="10" s="1"/>
  <c r="B23" i="10"/>
  <c r="B41" i="10" s="1"/>
  <c r="U22" i="10"/>
  <c r="U40" i="10" s="1"/>
  <c r="T22" i="10"/>
  <c r="T40" i="10" s="1"/>
  <c r="S22" i="10"/>
  <c r="S40" i="10" s="1"/>
  <c r="R22" i="10"/>
  <c r="R40" i="10" s="1"/>
  <c r="Q22" i="10"/>
  <c r="Q40" i="10" s="1"/>
  <c r="P22" i="10"/>
  <c r="P40" i="10" s="1"/>
  <c r="O22" i="10"/>
  <c r="O40" i="10" s="1"/>
  <c r="N22" i="10"/>
  <c r="N40" i="10" s="1"/>
  <c r="M22" i="10"/>
  <c r="M40" i="10" s="1"/>
  <c r="L22" i="10"/>
  <c r="L40" i="10" s="1"/>
  <c r="K22" i="10"/>
  <c r="K40" i="10" s="1"/>
  <c r="J22" i="10"/>
  <c r="J40" i="10" s="1"/>
  <c r="I22" i="10"/>
  <c r="I40" i="10" s="1"/>
  <c r="H22" i="10"/>
  <c r="H40" i="10" s="1"/>
  <c r="G22" i="10"/>
  <c r="G40" i="10" s="1"/>
  <c r="F22" i="10"/>
  <c r="F40" i="10" s="1"/>
  <c r="E22" i="10"/>
  <c r="E40" i="10" s="1"/>
  <c r="D22" i="10"/>
  <c r="D40" i="10" s="1"/>
  <c r="C22" i="10"/>
  <c r="C40" i="10" s="1"/>
  <c r="B22" i="10"/>
  <c r="B40" i="10" s="1"/>
  <c r="F2" i="10"/>
  <c r="G2" i="10" s="1"/>
  <c r="H2" i="10" s="1"/>
  <c r="B61" i="10" l="1"/>
  <c r="B80" i="10" s="1"/>
  <c r="B69" i="10"/>
  <c r="B88" i="10" s="1"/>
  <c r="B62" i="10"/>
  <c r="B81" i="10" s="1"/>
  <c r="B66" i="10"/>
  <c r="B85" i="10" s="1"/>
  <c r="U56" i="28"/>
  <c r="U60" i="28" s="1"/>
  <c r="U68" i="28"/>
  <c r="Q56" i="28"/>
  <c r="Q60" i="28" s="1"/>
  <c r="Q68" i="28"/>
  <c r="B65" i="10"/>
  <c r="B84" i="10" s="1"/>
  <c r="R56" i="28"/>
  <c r="R60" i="28" s="1"/>
  <c r="R68" i="28"/>
  <c r="B59" i="10"/>
  <c r="B78" i="10" s="1"/>
  <c r="B63" i="10"/>
  <c r="B82" i="10" s="1"/>
  <c r="B67" i="10"/>
  <c r="B86" i="10" s="1"/>
  <c r="B71" i="10"/>
  <c r="B90" i="10" s="1"/>
  <c r="T56" i="28"/>
  <c r="T60" i="28" s="1"/>
  <c r="T68" i="28"/>
  <c r="P56" i="28"/>
  <c r="P60" i="28" s="1"/>
  <c r="P68" i="28"/>
  <c r="B60" i="10"/>
  <c r="B79" i="10" s="1"/>
  <c r="B64" i="10"/>
  <c r="B83" i="10" s="1"/>
  <c r="B68" i="10"/>
  <c r="B87" i="10" s="1"/>
  <c r="B70" i="10"/>
  <c r="B89" i="10" s="1"/>
  <c r="S56" i="28"/>
  <c r="S60" i="28" s="1"/>
  <c r="S68" i="28"/>
  <c r="O56" i="28"/>
  <c r="O60" i="28" s="1"/>
  <c r="O68" i="28"/>
  <c r="C58" i="10"/>
  <c r="C77" i="10" s="1"/>
  <c r="C92" i="10" s="1"/>
  <c r="G58" i="10"/>
  <c r="G77" i="10" s="1"/>
  <c r="G92" i="10" s="1"/>
  <c r="K58" i="10"/>
  <c r="K77" i="10" s="1"/>
  <c r="K92" i="10" s="1"/>
  <c r="O58" i="10"/>
  <c r="O77" i="10" s="1"/>
  <c r="O92" i="10" s="1"/>
  <c r="S58" i="10"/>
  <c r="S77" i="10" s="1"/>
  <c r="S92" i="10" s="1"/>
  <c r="D58" i="10"/>
  <c r="D77" i="10" s="1"/>
  <c r="D92" i="10" s="1"/>
  <c r="H58" i="10"/>
  <c r="H77" i="10" s="1"/>
  <c r="H92" i="10" s="1"/>
  <c r="L58" i="10"/>
  <c r="L77" i="10" s="1"/>
  <c r="L92" i="10" s="1"/>
  <c r="P58" i="10"/>
  <c r="P77" i="10" s="1"/>
  <c r="P92" i="10" s="1"/>
  <c r="T58" i="10"/>
  <c r="T77" i="10" s="1"/>
  <c r="T92" i="10" s="1"/>
  <c r="E58" i="10"/>
  <c r="E77" i="10" s="1"/>
  <c r="E92" i="10" s="1"/>
  <c r="I58" i="10"/>
  <c r="I77" i="10" s="1"/>
  <c r="I92" i="10" s="1"/>
  <c r="M58" i="10"/>
  <c r="M77" i="10" s="1"/>
  <c r="M92" i="10" s="1"/>
  <c r="Q58" i="10"/>
  <c r="Q77" i="10" s="1"/>
  <c r="Q92" i="10" s="1"/>
  <c r="U58" i="10"/>
  <c r="U77" i="10" s="1"/>
  <c r="U92" i="10" s="1"/>
  <c r="F58" i="10"/>
  <c r="F77" i="10" s="1"/>
  <c r="F92" i="10" s="1"/>
  <c r="J58" i="10"/>
  <c r="J77" i="10" s="1"/>
  <c r="J92" i="10" s="1"/>
  <c r="N58" i="10"/>
  <c r="N77" i="10" s="1"/>
  <c r="N92" i="10" s="1"/>
  <c r="R58" i="10"/>
  <c r="R77" i="10" s="1"/>
  <c r="R92" i="10" s="1"/>
  <c r="C61" i="2"/>
  <c r="C91" i="28" s="1"/>
  <c r="C83" i="28" s="1"/>
  <c r="C73" i="10"/>
  <c r="I2" i="10"/>
  <c r="J2" i="10" s="1"/>
  <c r="K2" i="10" s="1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C74" i="10" l="1"/>
  <c r="C15" i="28" s="1"/>
  <c r="C7" i="28" s="1"/>
  <c r="C62" i="2"/>
  <c r="L2" i="10"/>
  <c r="C14" i="28" l="1"/>
  <c r="C6" i="28" s="1"/>
  <c r="D61" i="2"/>
  <c r="D91" i="28" s="1"/>
  <c r="E61" i="2"/>
  <c r="E91" i="28" s="1"/>
  <c r="E31" i="2"/>
  <c r="M2" i="10"/>
  <c r="B30" i="2"/>
  <c r="B45" i="2" s="1"/>
  <c r="B60" i="2" s="1"/>
  <c r="B31" i="2"/>
  <c r="B46" i="2" s="1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C19" i="2"/>
  <c r="C34" i="2" s="1"/>
  <c r="C49" i="2" s="1"/>
  <c r="C65" i="2" s="1"/>
  <c r="C77" i="2" s="1"/>
  <c r="T21" i="28" l="1"/>
  <c r="T34" i="2"/>
  <c r="T49" i="2" s="1"/>
  <c r="T65" i="2" s="1"/>
  <c r="T77" i="2" s="1"/>
  <c r="P21" i="28"/>
  <c r="P34" i="2"/>
  <c r="P49" i="2" s="1"/>
  <c r="P65" i="2" s="1"/>
  <c r="P77" i="2" s="1"/>
  <c r="L21" i="28"/>
  <c r="L34" i="2"/>
  <c r="L49" i="2" s="1"/>
  <c r="L65" i="2" s="1"/>
  <c r="L77" i="2" s="1"/>
  <c r="H21" i="28"/>
  <c r="H34" i="2"/>
  <c r="H49" i="2" s="1"/>
  <c r="H65" i="2" s="1"/>
  <c r="H77" i="2" s="1"/>
  <c r="D34" i="2"/>
  <c r="D49" i="2" s="1"/>
  <c r="D65" i="2" s="1"/>
  <c r="D77" i="2" s="1"/>
  <c r="D21" i="28"/>
  <c r="S21" i="28"/>
  <c r="S34" i="2"/>
  <c r="S49" i="2" s="1"/>
  <c r="S65" i="2" s="1"/>
  <c r="S77" i="2" s="1"/>
  <c r="O21" i="28"/>
  <c r="O34" i="2"/>
  <c r="O49" i="2" s="1"/>
  <c r="O65" i="2" s="1"/>
  <c r="O77" i="2" s="1"/>
  <c r="K21" i="28"/>
  <c r="K34" i="2"/>
  <c r="K49" i="2" s="1"/>
  <c r="K65" i="2" s="1"/>
  <c r="K77" i="2" s="1"/>
  <c r="G21" i="28"/>
  <c r="G34" i="2"/>
  <c r="G49" i="2" s="1"/>
  <c r="G65" i="2" s="1"/>
  <c r="G77" i="2" s="1"/>
  <c r="R21" i="28"/>
  <c r="R34" i="2"/>
  <c r="R49" i="2" s="1"/>
  <c r="R65" i="2" s="1"/>
  <c r="R77" i="2" s="1"/>
  <c r="N21" i="28"/>
  <c r="N34" i="2"/>
  <c r="N49" i="2" s="1"/>
  <c r="N65" i="2" s="1"/>
  <c r="N77" i="2" s="1"/>
  <c r="J21" i="28"/>
  <c r="J34" i="2"/>
  <c r="J49" i="2" s="1"/>
  <c r="J65" i="2" s="1"/>
  <c r="J77" i="2" s="1"/>
  <c r="F21" i="28"/>
  <c r="F34" i="2"/>
  <c r="F49" i="2" s="1"/>
  <c r="F65" i="2" s="1"/>
  <c r="F77" i="2" s="1"/>
  <c r="U21" i="28"/>
  <c r="Q21" i="28"/>
  <c r="Q34" i="2"/>
  <c r="Q49" i="2" s="1"/>
  <c r="Q65" i="2" s="1"/>
  <c r="Q77" i="2" s="1"/>
  <c r="M21" i="28"/>
  <c r="M34" i="2"/>
  <c r="M49" i="2" s="1"/>
  <c r="M65" i="2" s="1"/>
  <c r="M77" i="2" s="1"/>
  <c r="I21" i="28"/>
  <c r="I34" i="2"/>
  <c r="I49" i="2" s="1"/>
  <c r="I65" i="2" s="1"/>
  <c r="I77" i="2" s="1"/>
  <c r="E21" i="28"/>
  <c r="E34" i="2"/>
  <c r="E49" i="2" s="1"/>
  <c r="E65" i="2" s="1"/>
  <c r="E77" i="2" s="1"/>
  <c r="F31" i="2"/>
  <c r="D62" i="2"/>
  <c r="D14" i="28" s="1"/>
  <c r="D34" i="28"/>
  <c r="D54" i="28" s="1"/>
  <c r="C34" i="28"/>
  <c r="C54" i="28" s="1"/>
  <c r="N2" i="10"/>
  <c r="B20" i="2"/>
  <c r="B35" i="2" s="1"/>
  <c r="B50" i="2" s="1"/>
  <c r="B21" i="2"/>
  <c r="B36" i="2" s="1"/>
  <c r="B51" i="2" s="1"/>
  <c r="B22" i="2"/>
  <c r="B37" i="2" s="1"/>
  <c r="B52" i="2" s="1"/>
  <c r="B23" i="2"/>
  <c r="B38" i="2" s="1"/>
  <c r="B53" i="2" s="1"/>
  <c r="B24" i="2"/>
  <c r="B39" i="2" s="1"/>
  <c r="B54" i="2" s="1"/>
  <c r="B25" i="2"/>
  <c r="B40" i="2" s="1"/>
  <c r="B55" i="2" s="1"/>
  <c r="B26" i="2"/>
  <c r="B41" i="2" s="1"/>
  <c r="B56" i="2" s="1"/>
  <c r="B27" i="2"/>
  <c r="B42" i="2" s="1"/>
  <c r="B57" i="2" s="1"/>
  <c r="B28" i="2"/>
  <c r="B43" i="2" s="1"/>
  <c r="B58" i="2" s="1"/>
  <c r="B29" i="2"/>
  <c r="B44" i="2" s="1"/>
  <c r="B59" i="2" s="1"/>
  <c r="B19" i="2"/>
  <c r="B34" i="2" s="1"/>
  <c r="L34" i="28" l="1"/>
  <c r="L54" i="28" s="1"/>
  <c r="L82" i="28" s="1"/>
  <c r="L90" i="28" s="1"/>
  <c r="L98" i="28" s="1"/>
  <c r="T34" i="28"/>
  <c r="T54" i="28" s="1"/>
  <c r="T62" i="28" s="1"/>
  <c r="T70" i="28" s="1"/>
  <c r="F34" i="28"/>
  <c r="F54" i="28" s="1"/>
  <c r="I34" i="28"/>
  <c r="I54" i="28" s="1"/>
  <c r="I82" i="28" s="1"/>
  <c r="I90" i="28" s="1"/>
  <c r="I98" i="28" s="1"/>
  <c r="S34" i="28"/>
  <c r="S54" i="28" s="1"/>
  <c r="S82" i="28" s="1"/>
  <c r="S90" i="28" s="1"/>
  <c r="S98" i="28" s="1"/>
  <c r="Q34" i="28"/>
  <c r="Q54" i="28" s="1"/>
  <c r="Q82" i="28" s="1"/>
  <c r="Q90" i="28" s="1"/>
  <c r="Q98" i="28" s="1"/>
  <c r="N34" i="28"/>
  <c r="N54" i="28" s="1"/>
  <c r="N62" i="28" s="1"/>
  <c r="N70" i="28" s="1"/>
  <c r="K34" i="28"/>
  <c r="K54" i="28" s="1"/>
  <c r="K82" i="28" s="1"/>
  <c r="K90" i="28" s="1"/>
  <c r="K98" i="28" s="1"/>
  <c r="M34" i="28"/>
  <c r="M54" i="28" s="1"/>
  <c r="O34" i="28"/>
  <c r="O54" i="28" s="1"/>
  <c r="J34" i="28"/>
  <c r="J54" i="28" s="1"/>
  <c r="J62" i="28" s="1"/>
  <c r="J70" i="28" s="1"/>
  <c r="G34" i="28"/>
  <c r="G54" i="28" s="1"/>
  <c r="G62" i="28" s="1"/>
  <c r="G70" i="28" s="1"/>
  <c r="P34" i="28"/>
  <c r="P54" i="28" s="1"/>
  <c r="P62" i="28" s="1"/>
  <c r="P70" i="28" s="1"/>
  <c r="E34" i="28"/>
  <c r="E54" i="28" s="1"/>
  <c r="E62" i="28" s="1"/>
  <c r="E70" i="28" s="1"/>
  <c r="U34" i="28"/>
  <c r="U54" i="28" s="1"/>
  <c r="U62" i="28" s="1"/>
  <c r="U70" i="28" s="1"/>
  <c r="R34" i="28"/>
  <c r="R54" i="28" s="1"/>
  <c r="R62" i="28" s="1"/>
  <c r="R70" i="28" s="1"/>
  <c r="H34" i="28"/>
  <c r="H54" i="28" s="1"/>
  <c r="H62" i="28" s="1"/>
  <c r="H70" i="28" s="1"/>
  <c r="E62" i="2"/>
  <c r="E14" i="28" s="1"/>
  <c r="D6" i="28"/>
  <c r="I62" i="28"/>
  <c r="I70" i="28" s="1"/>
  <c r="L62" i="28"/>
  <c r="L70" i="28" s="1"/>
  <c r="Q62" i="28"/>
  <c r="Q70" i="28" s="1"/>
  <c r="K62" i="28"/>
  <c r="K70" i="28" s="1"/>
  <c r="D62" i="28"/>
  <c r="D70" i="28" s="1"/>
  <c r="D82" i="28"/>
  <c r="D90" i="28" s="1"/>
  <c r="D98" i="28" s="1"/>
  <c r="T82" i="28"/>
  <c r="T90" i="28" s="1"/>
  <c r="T98" i="28" s="1"/>
  <c r="U82" i="28"/>
  <c r="U90" i="28" s="1"/>
  <c r="U98" i="28" s="1"/>
  <c r="R82" i="28"/>
  <c r="R90" i="28" s="1"/>
  <c r="R98" i="28" s="1"/>
  <c r="S62" i="28"/>
  <c r="S70" i="28" s="1"/>
  <c r="H82" i="28"/>
  <c r="H90" i="28" s="1"/>
  <c r="H98" i="28" s="1"/>
  <c r="F62" i="28"/>
  <c r="F70" i="28" s="1"/>
  <c r="F82" i="28"/>
  <c r="F90" i="28" s="1"/>
  <c r="F98" i="28" s="1"/>
  <c r="M62" i="28"/>
  <c r="M70" i="28" s="1"/>
  <c r="M82" i="28"/>
  <c r="M90" i="28" s="1"/>
  <c r="M98" i="28" s="1"/>
  <c r="O62" i="28"/>
  <c r="O70" i="28" s="1"/>
  <c r="O82" i="28"/>
  <c r="O90" i="28" s="1"/>
  <c r="O98" i="28" s="1"/>
  <c r="P82" i="28"/>
  <c r="P90" i="28" s="1"/>
  <c r="P98" i="28" s="1"/>
  <c r="C62" i="28"/>
  <c r="C70" i="28" s="1"/>
  <c r="C82" i="28"/>
  <c r="C90" i="28" s="1"/>
  <c r="C98" i="28" s="1"/>
  <c r="G31" i="2"/>
  <c r="F61" i="2"/>
  <c r="F91" i="28" s="1"/>
  <c r="O2" i="10"/>
  <c r="J82" i="28" l="1"/>
  <c r="J90" i="28" s="1"/>
  <c r="J98" i="28" s="1"/>
  <c r="G82" i="28"/>
  <c r="G90" i="28" s="1"/>
  <c r="G98" i="28" s="1"/>
  <c r="N82" i="28"/>
  <c r="N90" i="28" s="1"/>
  <c r="N98" i="28" s="1"/>
  <c r="E82" i="28"/>
  <c r="E90" i="28" s="1"/>
  <c r="E98" i="28" s="1"/>
  <c r="F62" i="2"/>
  <c r="F14" i="28" s="1"/>
  <c r="E6" i="28"/>
  <c r="G61" i="2"/>
  <c r="G91" i="28" s="1"/>
  <c r="H31" i="2"/>
  <c r="P2" i="10"/>
  <c r="G62" i="2" l="1"/>
  <c r="F6" i="28"/>
  <c r="I31" i="2"/>
  <c r="H61" i="2"/>
  <c r="H91" i="28" s="1"/>
  <c r="Q2" i="10"/>
  <c r="G14" i="28" l="1"/>
  <c r="G6" i="28" s="1"/>
  <c r="H62" i="2"/>
  <c r="I61" i="2"/>
  <c r="I91" i="28" s="1"/>
  <c r="J31" i="2"/>
  <c r="R2" i="10"/>
  <c r="H14" i="28" l="1"/>
  <c r="H6" i="28" s="1"/>
  <c r="I62" i="2"/>
  <c r="J61" i="2"/>
  <c r="J91" i="28" s="1"/>
  <c r="K31" i="2"/>
  <c r="S2" i="10"/>
  <c r="I14" i="28" l="1"/>
  <c r="I6" i="28" s="1"/>
  <c r="J62" i="2"/>
  <c r="K61" i="2"/>
  <c r="K91" i="28" s="1"/>
  <c r="L31" i="2"/>
  <c r="T2" i="10"/>
  <c r="J14" i="28" l="1"/>
  <c r="J6" i="28" s="1"/>
  <c r="K62" i="2"/>
  <c r="L61" i="2"/>
  <c r="L91" i="28" s="1"/>
  <c r="M31" i="2"/>
  <c r="U2" i="10"/>
  <c r="K14" i="28" l="1"/>
  <c r="K6" i="28" s="1"/>
  <c r="L62" i="2"/>
  <c r="M61" i="2"/>
  <c r="M91" i="28" s="1"/>
  <c r="N31" i="2"/>
  <c r="L14" i="28" l="1"/>
  <c r="L6" i="28" s="1"/>
  <c r="M62" i="2"/>
  <c r="N61" i="2"/>
  <c r="N91" i="28" s="1"/>
  <c r="O31" i="2"/>
  <c r="M14" i="28" l="1"/>
  <c r="M6" i="28" s="1"/>
  <c r="N83" i="28"/>
  <c r="N62" i="2"/>
  <c r="O61" i="2"/>
  <c r="O91" i="28" s="1"/>
  <c r="P31" i="2"/>
  <c r="N14" i="28" l="1"/>
  <c r="N6" i="28" s="1"/>
  <c r="O83" i="28"/>
  <c r="O62" i="2"/>
  <c r="P61" i="2"/>
  <c r="P91" i="28" s="1"/>
  <c r="Q31" i="2"/>
  <c r="O14" i="28" l="1"/>
  <c r="O6" i="28" s="1"/>
  <c r="P83" i="28"/>
  <c r="P62" i="2"/>
  <c r="R31" i="2"/>
  <c r="Q61" i="2"/>
  <c r="Q91" i="28" s="1"/>
  <c r="P14" i="28" l="1"/>
  <c r="P6" i="28" s="1"/>
  <c r="Q83" i="28"/>
  <c r="Q62" i="2"/>
  <c r="R61" i="2"/>
  <c r="R91" i="28" s="1"/>
  <c r="S31" i="2"/>
  <c r="Q14" i="28" l="1"/>
  <c r="Q6" i="28" s="1"/>
  <c r="R83" i="28"/>
  <c r="R62" i="2"/>
  <c r="S61" i="2"/>
  <c r="S91" i="28" s="1"/>
  <c r="T31" i="2"/>
  <c r="R14" i="28" l="1"/>
  <c r="R6" i="28" s="1"/>
  <c r="S83" i="28"/>
  <c r="S62" i="2"/>
  <c r="T61" i="2"/>
  <c r="T91" i="28" s="1"/>
  <c r="S14" i="28" l="1"/>
  <c r="S6" i="28" s="1"/>
  <c r="T83" i="28"/>
  <c r="T62" i="2"/>
  <c r="U62" i="2" s="1"/>
  <c r="U91" i="28"/>
  <c r="T14" i="28" l="1"/>
  <c r="T6" i="28" s="1"/>
  <c r="U83" i="28"/>
  <c r="U14" i="28" l="1"/>
  <c r="U6" i="28" s="1"/>
  <c r="C31" i="2" l="1"/>
  <c r="D31" i="2" l="1"/>
  <c r="E83" i="28" l="1"/>
  <c r="D83" i="28"/>
  <c r="F83" i="28" l="1"/>
  <c r="G83" i="28" l="1"/>
  <c r="H83" i="28" l="1"/>
  <c r="I83" i="28" l="1"/>
  <c r="J83" i="28" l="1"/>
  <c r="K83" i="28" l="1"/>
  <c r="L83" i="28" l="1"/>
  <c r="M83" i="28" l="1"/>
  <c r="N32" i="43" l="1"/>
  <c r="N31" i="43"/>
  <c r="N78" i="43" s="1"/>
  <c r="N30" i="43"/>
  <c r="N29" i="43"/>
  <c r="J31" i="43"/>
  <c r="J78" i="43" s="1"/>
  <c r="J30" i="43"/>
  <c r="J29" i="43"/>
  <c r="N49" i="43"/>
  <c r="N79" i="43" s="1"/>
  <c r="J49" i="43"/>
  <c r="J79" i="43" s="1"/>
  <c r="N48" i="43"/>
  <c r="J48" i="43"/>
  <c r="N47" i="43"/>
  <c r="J47" i="43"/>
  <c r="N67" i="43"/>
  <c r="N80" i="43" s="1"/>
  <c r="L66" i="43"/>
  <c r="M14" i="43"/>
  <c r="J32" i="43"/>
  <c r="M32" i="43"/>
  <c r="M31" i="43"/>
  <c r="M78" i="43" s="1"/>
  <c r="M30" i="43"/>
  <c r="M29" i="43"/>
  <c r="M49" i="43"/>
  <c r="M79" i="43" s="1"/>
  <c r="M48" i="43"/>
  <c r="M67" i="43"/>
  <c r="M80" i="43" s="1"/>
  <c r="M65" i="43"/>
  <c r="M13" i="43"/>
  <c r="M77" i="43" s="1"/>
  <c r="M108" i="41"/>
  <c r="L32" i="43"/>
  <c r="L31" i="43"/>
  <c r="L78" i="43" s="1"/>
  <c r="L30" i="43"/>
  <c r="L49" i="43"/>
  <c r="L79" i="43" s="1"/>
  <c r="L47" i="43"/>
  <c r="L67" i="43"/>
  <c r="L80" i="43" s="1"/>
  <c r="L65" i="43"/>
  <c r="M15" i="43"/>
  <c r="M12" i="43"/>
  <c r="M107" i="41"/>
  <c r="K32" i="43"/>
  <c r="K29" i="43"/>
  <c r="K48" i="43"/>
  <c r="K47" i="43"/>
  <c r="M66" i="43"/>
  <c r="K49" i="43" l="1"/>
  <c r="K79" i="43" s="1"/>
  <c r="L48" i="43"/>
  <c r="N12" i="43"/>
  <c r="N107" i="41"/>
  <c r="M47" i="43"/>
  <c r="N65" i="43"/>
  <c r="K30" i="43"/>
  <c r="N14" i="43"/>
  <c r="L29" i="43"/>
  <c r="N15" i="43"/>
  <c r="N13" i="43"/>
  <c r="N77" i="43" s="1"/>
  <c r="N108" i="41"/>
  <c r="K31" i="43"/>
  <c r="K78" i="43" s="1"/>
  <c r="N66" i="43"/>
  <c r="BJ192" i="40" l="1"/>
  <c r="N24" i="43"/>
  <c r="N28" i="43"/>
  <c r="BJ186" i="40"/>
  <c r="BJ182" i="40"/>
  <c r="BK12" i="40"/>
  <c r="F5" i="41"/>
  <c r="F181" i="40"/>
  <c r="K6" i="41"/>
  <c r="K182" i="40"/>
  <c r="L7" i="41"/>
  <c r="L183" i="40"/>
  <c r="I8" i="41"/>
  <c r="I184" i="40"/>
  <c r="J9" i="41"/>
  <c r="J185" i="40"/>
  <c r="K10" i="41"/>
  <c r="K186" i="40"/>
  <c r="L11" i="41"/>
  <c r="L187" i="40"/>
  <c r="M12" i="41"/>
  <c r="M188" i="40"/>
  <c r="H15" i="41"/>
  <c r="H191" i="40"/>
  <c r="M16" i="41"/>
  <c r="M192" i="40"/>
  <c r="D22" i="41"/>
  <c r="I167" i="40"/>
  <c r="G25" i="41"/>
  <c r="G169" i="40"/>
  <c r="L170" i="40"/>
  <c r="L26" i="41"/>
  <c r="M27" i="41"/>
  <c r="M171" i="40"/>
  <c r="J28" i="41"/>
  <c r="J172" i="40"/>
  <c r="K29" i="41"/>
  <c r="K173" i="40"/>
  <c r="E31" i="41"/>
  <c r="E175" i="40"/>
  <c r="C36" i="41"/>
  <c r="C49" i="40"/>
  <c r="D37" i="41"/>
  <c r="I38" i="41"/>
  <c r="J39" i="41"/>
  <c r="G40" i="41"/>
  <c r="L41" i="41"/>
  <c r="M42" i="41"/>
  <c r="C44" i="41"/>
  <c r="M46" i="41"/>
  <c r="C48" i="41"/>
  <c r="I57" i="41"/>
  <c r="C59" i="41"/>
  <c r="E61" i="41"/>
  <c r="C63" i="41"/>
  <c r="H64" i="41"/>
  <c r="M68" i="41"/>
  <c r="M81" i="40"/>
  <c r="J69" i="41"/>
  <c r="C70" i="41"/>
  <c r="D75" i="41"/>
  <c r="E76" i="41"/>
  <c r="J77" i="41"/>
  <c r="C78" i="41"/>
  <c r="H79" i="41"/>
  <c r="J88" i="41"/>
  <c r="K89" i="41"/>
  <c r="H90" i="41"/>
  <c r="M91" i="41"/>
  <c r="J92" i="41"/>
  <c r="K93" i="41"/>
  <c r="H94" i="41"/>
  <c r="F96" i="41"/>
  <c r="G5" i="43"/>
  <c r="G100" i="41"/>
  <c r="G113" i="40"/>
  <c r="I7" i="43"/>
  <c r="I102" i="41"/>
  <c r="J8" i="43"/>
  <c r="J103" i="41"/>
  <c r="K9" i="43"/>
  <c r="K104" i="41"/>
  <c r="L105" i="41"/>
  <c r="L10" i="43"/>
  <c r="F12" i="43"/>
  <c r="F107" i="41"/>
  <c r="H13" i="43"/>
  <c r="H77" i="43" s="1"/>
  <c r="H108" i="41"/>
  <c r="D15" i="43"/>
  <c r="D110" i="41"/>
  <c r="J16" i="43"/>
  <c r="J111" i="41"/>
  <c r="K17" i="43"/>
  <c r="K112" i="41"/>
  <c r="H116" i="41"/>
  <c r="H129" i="40"/>
  <c r="E117" i="41"/>
  <c r="F118" i="41"/>
  <c r="C119" i="41"/>
  <c r="H120" i="41"/>
  <c r="I121" i="41"/>
  <c r="F122" i="41"/>
  <c r="G123" i="41"/>
  <c r="H124" i="41"/>
  <c r="M125" i="41"/>
  <c r="C127" i="41"/>
  <c r="D128" i="41"/>
  <c r="M132" i="41"/>
  <c r="M145" i="40"/>
  <c r="J133" i="41"/>
  <c r="K134" i="41"/>
  <c r="L135" i="41"/>
  <c r="I136" i="41"/>
  <c r="C138" i="41"/>
  <c r="M140" i="41"/>
  <c r="J141" i="41"/>
  <c r="K142" i="41"/>
  <c r="H143" i="41"/>
  <c r="H150" i="41"/>
  <c r="AC182" i="40"/>
  <c r="S184" i="40"/>
  <c r="T185" i="40"/>
  <c r="U186" i="40"/>
  <c r="S188" i="40"/>
  <c r="Y190" i="40"/>
  <c r="S192" i="40"/>
  <c r="AB164" i="40"/>
  <c r="AB33" i="40"/>
  <c r="T168" i="40"/>
  <c r="Y173" i="40"/>
  <c r="Z174" i="40"/>
  <c r="AA175" i="40"/>
  <c r="AB176" i="40"/>
  <c r="Y49" i="40"/>
  <c r="V65" i="40"/>
  <c r="Z65" i="40"/>
  <c r="S81" i="40"/>
  <c r="W81" i="40"/>
  <c r="AA81" i="40"/>
  <c r="X97" i="40"/>
  <c r="AB97" i="40"/>
  <c r="U113" i="40"/>
  <c r="E23" i="43"/>
  <c r="Y113" i="40"/>
  <c r="I23" i="43"/>
  <c r="M23" i="43"/>
  <c r="AC113" i="40"/>
  <c r="F24" i="43"/>
  <c r="J24" i="43"/>
  <c r="C25" i="43"/>
  <c r="G25" i="43"/>
  <c r="K25" i="43"/>
  <c r="D26" i="43"/>
  <c r="H26" i="43"/>
  <c r="L26" i="43"/>
  <c r="E27" i="43"/>
  <c r="I27" i="43"/>
  <c r="M27" i="43"/>
  <c r="F28" i="43"/>
  <c r="J28" i="43"/>
  <c r="G29" i="43"/>
  <c r="D30" i="43"/>
  <c r="H30" i="43"/>
  <c r="E31" i="43"/>
  <c r="E78" i="43" s="1"/>
  <c r="I31" i="43"/>
  <c r="I78" i="43" s="1"/>
  <c r="F32" i="43"/>
  <c r="C33" i="43"/>
  <c r="G33" i="43"/>
  <c r="K33" i="43"/>
  <c r="D34" i="43"/>
  <c r="H34" i="43"/>
  <c r="L34" i="43"/>
  <c r="E35" i="43"/>
  <c r="I35" i="43"/>
  <c r="M35" i="43"/>
  <c r="V129" i="40"/>
  <c r="Z129" i="40"/>
  <c r="S145" i="40"/>
  <c r="W145" i="40"/>
  <c r="AA145" i="40"/>
  <c r="T161" i="40"/>
  <c r="X161" i="40"/>
  <c r="AB161" i="40"/>
  <c r="AK180" i="40"/>
  <c r="AK17" i="40"/>
  <c r="AO180" i="40"/>
  <c r="AO17" i="40"/>
  <c r="AS180" i="40"/>
  <c r="AS17" i="40"/>
  <c r="AL181" i="40"/>
  <c r="AP181" i="40"/>
  <c r="AI182" i="40"/>
  <c r="AM182" i="40"/>
  <c r="AQ182" i="40"/>
  <c r="AJ183" i="40"/>
  <c r="AN183" i="40"/>
  <c r="AR183" i="40"/>
  <c r="AK184" i="40"/>
  <c r="AO184" i="40"/>
  <c r="AS184" i="40"/>
  <c r="AL185" i="40"/>
  <c r="AP185" i="40"/>
  <c r="AI186" i="40"/>
  <c r="AM186" i="40"/>
  <c r="AQ186" i="40"/>
  <c r="AJ187" i="40"/>
  <c r="AN187" i="40"/>
  <c r="AR187" i="40"/>
  <c r="AK188" i="40"/>
  <c r="AO188" i="40"/>
  <c r="AS188" i="40"/>
  <c r="AL189" i="40"/>
  <c r="AP189" i="40"/>
  <c r="AI190" i="40"/>
  <c r="AM190" i="40"/>
  <c r="AQ190" i="40"/>
  <c r="AJ191" i="40"/>
  <c r="AN191" i="40"/>
  <c r="AR191" i="40"/>
  <c r="AK192" i="40"/>
  <c r="AO192" i="40"/>
  <c r="AS192" i="40"/>
  <c r="AL33" i="40"/>
  <c r="AP33" i="40"/>
  <c r="AQ165" i="40"/>
  <c r="AN166" i="40"/>
  <c r="AR166" i="40"/>
  <c r="AO167" i="40"/>
  <c r="AS167" i="40"/>
  <c r="AL168" i="40"/>
  <c r="AP168" i="40"/>
  <c r="AM169" i="40"/>
  <c r="AQ169" i="40"/>
  <c r="AJ170" i="40"/>
  <c r="AN170" i="40"/>
  <c r="AR170" i="40"/>
  <c r="AK171" i="40"/>
  <c r="AO171" i="40"/>
  <c r="AS171" i="40"/>
  <c r="AP172" i="40"/>
  <c r="AM173" i="40"/>
  <c r="AQ173" i="40"/>
  <c r="AN174" i="40"/>
  <c r="AR174" i="40"/>
  <c r="AK175" i="40"/>
  <c r="AO175" i="40"/>
  <c r="AS175" i="40"/>
  <c r="AL176" i="40"/>
  <c r="AP176" i="40"/>
  <c r="AI49" i="40"/>
  <c r="AM49" i="40"/>
  <c r="AQ49" i="40"/>
  <c r="AJ65" i="40"/>
  <c r="AN65" i="40"/>
  <c r="AR65" i="40"/>
  <c r="AK81" i="40"/>
  <c r="AO81" i="40"/>
  <c r="AS81" i="40"/>
  <c r="AL97" i="40"/>
  <c r="AP97" i="40"/>
  <c r="C41" i="43"/>
  <c r="G41" i="43"/>
  <c r="AM113" i="40"/>
  <c r="K41" i="43"/>
  <c r="AQ113" i="40"/>
  <c r="D42" i="43"/>
  <c r="H42" i="43"/>
  <c r="L42" i="43"/>
  <c r="E43" i="43"/>
  <c r="I43" i="43"/>
  <c r="M43" i="43"/>
  <c r="F44" i="43"/>
  <c r="J44" i="43"/>
  <c r="N44" i="43"/>
  <c r="C45" i="43"/>
  <c r="G45" i="43"/>
  <c r="K45" i="43"/>
  <c r="D46" i="43"/>
  <c r="H46" i="43"/>
  <c r="L46" i="43"/>
  <c r="E47" i="43"/>
  <c r="I47" i="43"/>
  <c r="F48" i="43"/>
  <c r="G49" i="43"/>
  <c r="G79" i="43" s="1"/>
  <c r="D50" i="43"/>
  <c r="H50" i="43"/>
  <c r="L50" i="43"/>
  <c r="E51" i="43"/>
  <c r="I51" i="43"/>
  <c r="M51" i="43"/>
  <c r="F52" i="43"/>
  <c r="J52" i="43"/>
  <c r="C53" i="43"/>
  <c r="G53" i="43"/>
  <c r="K53" i="43"/>
  <c r="AN129" i="40"/>
  <c r="AR129" i="40"/>
  <c r="AK145" i="40"/>
  <c r="AO145" i="40"/>
  <c r="AS145" i="40"/>
  <c r="C153" i="41"/>
  <c r="AY180" i="40"/>
  <c r="BK4" i="40"/>
  <c r="BC180" i="40"/>
  <c r="BC17" i="40"/>
  <c r="BG17" i="40"/>
  <c r="BG180" i="40"/>
  <c r="AZ181" i="40"/>
  <c r="BD181" i="40"/>
  <c r="BH181" i="40"/>
  <c r="BA182" i="40"/>
  <c r="BE182" i="40"/>
  <c r="BI182" i="40"/>
  <c r="BB183" i="40"/>
  <c r="BF183" i="40"/>
  <c r="AY184" i="40"/>
  <c r="BK8" i="40"/>
  <c r="BC184" i="40"/>
  <c r="BG184" i="40"/>
  <c r="AZ185" i="40"/>
  <c r="BD185" i="40"/>
  <c r="BH185" i="40"/>
  <c r="BA186" i="40"/>
  <c r="BE186" i="40"/>
  <c r="BI186" i="40"/>
  <c r="BB187" i="40"/>
  <c r="BF187" i="40"/>
  <c r="AY188" i="40"/>
  <c r="BC188" i="40"/>
  <c r="BG188" i="40"/>
  <c r="AZ189" i="40"/>
  <c r="BD189" i="40"/>
  <c r="BH189" i="40"/>
  <c r="BA190" i="40"/>
  <c r="BE190" i="40"/>
  <c r="BI190" i="40"/>
  <c r="BB191" i="40"/>
  <c r="BF191" i="40"/>
  <c r="AY192" i="40"/>
  <c r="BK16" i="40"/>
  <c r="BC192" i="40"/>
  <c r="BG192" i="40"/>
  <c r="AZ164" i="40"/>
  <c r="AZ33" i="40"/>
  <c r="BD164" i="40"/>
  <c r="BD33" i="40"/>
  <c r="BH164" i="40"/>
  <c r="BH33" i="40"/>
  <c r="BA165" i="40"/>
  <c r="BE165" i="40"/>
  <c r="BI165" i="40"/>
  <c r="BB166" i="40"/>
  <c r="BF166" i="40"/>
  <c r="AY167" i="40"/>
  <c r="BC167" i="40"/>
  <c r="BG167" i="40"/>
  <c r="AZ168" i="40"/>
  <c r="BD168" i="40"/>
  <c r="BH168" i="40"/>
  <c r="BA169" i="40"/>
  <c r="BE169" i="40"/>
  <c r="BI169" i="40"/>
  <c r="BB170" i="40"/>
  <c r="BF170" i="40"/>
  <c r="AY171" i="40"/>
  <c r="BC171" i="40"/>
  <c r="BG171" i="40"/>
  <c r="AZ172" i="40"/>
  <c r="BD172" i="40"/>
  <c r="BH172" i="40"/>
  <c r="BA173" i="40"/>
  <c r="BE173" i="40"/>
  <c r="BI173" i="40"/>
  <c r="BB174" i="40"/>
  <c r="BF174" i="40"/>
  <c r="AY175" i="40"/>
  <c r="BK31" i="40"/>
  <c r="BC175" i="40"/>
  <c r="BG175" i="40"/>
  <c r="AZ176" i="40"/>
  <c r="BD176" i="40"/>
  <c r="BH176" i="40"/>
  <c r="BA49" i="40"/>
  <c r="BE49" i="40"/>
  <c r="BI49" i="40"/>
  <c r="BK38" i="40"/>
  <c r="BK46" i="40"/>
  <c r="BK68" i="40"/>
  <c r="BC81" i="40"/>
  <c r="BG81" i="40"/>
  <c r="BK72" i="40"/>
  <c r="BK80" i="40"/>
  <c r="BD97" i="40"/>
  <c r="BH97" i="40"/>
  <c r="BK95" i="40"/>
  <c r="E59" i="43"/>
  <c r="I59" i="43"/>
  <c r="BE113" i="40"/>
  <c r="M59" i="43"/>
  <c r="BI113" i="40"/>
  <c r="F60" i="43"/>
  <c r="J60" i="43"/>
  <c r="C61" i="43"/>
  <c r="BK102" i="40"/>
  <c r="G61" i="43"/>
  <c r="K61" i="43"/>
  <c r="D62" i="43"/>
  <c r="H62" i="43"/>
  <c r="L62" i="43"/>
  <c r="E63" i="43"/>
  <c r="I63" i="43"/>
  <c r="M63" i="43"/>
  <c r="F64" i="43"/>
  <c r="J64" i="43"/>
  <c r="C65" i="43"/>
  <c r="BK106" i="40"/>
  <c r="G65" i="43"/>
  <c r="K65" i="43"/>
  <c r="F66" i="43"/>
  <c r="J66" i="43"/>
  <c r="E67" i="43"/>
  <c r="E80" i="43" s="1"/>
  <c r="I67" i="43"/>
  <c r="I80" i="43" s="1"/>
  <c r="D68" i="43"/>
  <c r="H68" i="43"/>
  <c r="L68" i="43"/>
  <c r="E69" i="43"/>
  <c r="I69" i="43"/>
  <c r="M69" i="43"/>
  <c r="F70" i="43"/>
  <c r="J70" i="43"/>
  <c r="N70" i="43"/>
  <c r="C71" i="43"/>
  <c r="G71" i="43"/>
  <c r="K71" i="43"/>
  <c r="BD129" i="40"/>
  <c r="BH129" i="40"/>
  <c r="BK127" i="40"/>
  <c r="BE145" i="40"/>
  <c r="BI145" i="40"/>
  <c r="BB161" i="40"/>
  <c r="BF161" i="40"/>
  <c r="M4" i="41"/>
  <c r="M180" i="40"/>
  <c r="M17" i="40"/>
  <c r="H7" i="41"/>
  <c r="H183" i="40"/>
  <c r="M8" i="41"/>
  <c r="M184" i="40"/>
  <c r="D11" i="41"/>
  <c r="D187" i="40"/>
  <c r="E12" i="41"/>
  <c r="E188" i="40"/>
  <c r="C14" i="41"/>
  <c r="C190" i="40"/>
  <c r="D15" i="41"/>
  <c r="D191" i="40"/>
  <c r="I16" i="41"/>
  <c r="I192" i="40"/>
  <c r="J20" i="41"/>
  <c r="J164" i="40"/>
  <c r="J33" i="40"/>
  <c r="K21" i="41"/>
  <c r="L22" i="41"/>
  <c r="M167" i="40"/>
  <c r="H26" i="41"/>
  <c r="H170" i="40"/>
  <c r="I27" i="41"/>
  <c r="I171" i="40"/>
  <c r="H30" i="41"/>
  <c r="H174" i="40"/>
  <c r="I31" i="41"/>
  <c r="I175" i="40"/>
  <c r="J32" i="41"/>
  <c r="J176" i="40"/>
  <c r="K36" i="41"/>
  <c r="K49" i="40"/>
  <c r="L37" i="41"/>
  <c r="M38" i="41"/>
  <c r="K40" i="41"/>
  <c r="E42" i="41"/>
  <c r="F43" i="41"/>
  <c r="G44" i="41"/>
  <c r="L45" i="41"/>
  <c r="D52" i="41"/>
  <c r="E53" i="41"/>
  <c r="F54" i="41"/>
  <c r="G55" i="41"/>
  <c r="H56" i="41"/>
  <c r="D60" i="41"/>
  <c r="I61" i="41"/>
  <c r="J62" i="41"/>
  <c r="K63" i="41"/>
  <c r="F69" i="41"/>
  <c r="K70" i="41"/>
  <c r="H71" i="41"/>
  <c r="I72" i="41"/>
  <c r="F73" i="41"/>
  <c r="C74" i="41"/>
  <c r="D79" i="41"/>
  <c r="E80" i="41"/>
  <c r="J97" i="40"/>
  <c r="L86" i="41"/>
  <c r="E91" i="41"/>
  <c r="M95" i="41"/>
  <c r="J96" i="41"/>
  <c r="K5" i="43"/>
  <c r="K100" i="41"/>
  <c r="K113" i="40"/>
  <c r="L101" i="41"/>
  <c r="L6" i="43"/>
  <c r="M7" i="43"/>
  <c r="M102" i="41"/>
  <c r="D10" i="43"/>
  <c r="D105" i="41"/>
  <c r="E11" i="43"/>
  <c r="E106" i="41"/>
  <c r="D108" i="41"/>
  <c r="D13" i="43"/>
  <c r="L13" i="43"/>
  <c r="L77" i="43" s="1"/>
  <c r="L108" i="41"/>
  <c r="L110" i="41"/>
  <c r="L15" i="43"/>
  <c r="C17" i="43"/>
  <c r="C112" i="41"/>
  <c r="L116" i="41"/>
  <c r="L129" i="40"/>
  <c r="I117" i="41"/>
  <c r="G119" i="41"/>
  <c r="D120" i="41"/>
  <c r="E121" i="41"/>
  <c r="C123" i="41"/>
  <c r="L124" i="41"/>
  <c r="I125" i="41"/>
  <c r="J126" i="41"/>
  <c r="K127" i="41"/>
  <c r="L128" i="41"/>
  <c r="E132" i="41"/>
  <c r="E145" i="40"/>
  <c r="C134" i="41"/>
  <c r="H135" i="41"/>
  <c r="E136" i="41"/>
  <c r="F137" i="41"/>
  <c r="K138" i="41"/>
  <c r="H139" i="41"/>
  <c r="E140" i="41"/>
  <c r="C142" i="41"/>
  <c r="L143" i="41"/>
  <c r="M144" i="41"/>
  <c r="H154" i="41"/>
  <c r="I155" i="41"/>
  <c r="J156" i="41"/>
  <c r="K157" i="41"/>
  <c r="H158" i="41"/>
  <c r="I159" i="41"/>
  <c r="F160" i="41"/>
  <c r="AA17" i="40"/>
  <c r="AA180" i="40"/>
  <c r="AB181" i="40"/>
  <c r="U182" i="40"/>
  <c r="Z183" i="40"/>
  <c r="W184" i="40"/>
  <c r="AB185" i="40"/>
  <c r="T189" i="40"/>
  <c r="AC165" i="40"/>
  <c r="S167" i="40"/>
  <c r="Y169" i="40"/>
  <c r="V170" i="40"/>
  <c r="S171" i="40"/>
  <c r="T172" i="40"/>
  <c r="T176" i="40"/>
  <c r="U49" i="40"/>
  <c r="F4" i="41"/>
  <c r="F17" i="40"/>
  <c r="J4" i="41"/>
  <c r="J17" i="40"/>
  <c r="C181" i="40"/>
  <c r="O5" i="40"/>
  <c r="G181" i="40"/>
  <c r="K181" i="40"/>
  <c r="H182" i="40"/>
  <c r="H6" i="41"/>
  <c r="L182" i="40"/>
  <c r="L6" i="41"/>
  <c r="E7" i="41"/>
  <c r="E183" i="40"/>
  <c r="I7" i="41"/>
  <c r="I183" i="40"/>
  <c r="M7" i="41"/>
  <c r="M183" i="40"/>
  <c r="F8" i="41"/>
  <c r="J8" i="41"/>
  <c r="J184" i="40"/>
  <c r="C9" i="41"/>
  <c r="C185" i="40"/>
  <c r="G9" i="41"/>
  <c r="G185" i="40"/>
  <c r="K9" i="41"/>
  <c r="K185" i="40"/>
  <c r="D10" i="41"/>
  <c r="H186" i="40"/>
  <c r="H10" i="41"/>
  <c r="L186" i="40"/>
  <c r="L10" i="41"/>
  <c r="E11" i="41"/>
  <c r="I11" i="41"/>
  <c r="I187" i="40"/>
  <c r="M11" i="41"/>
  <c r="M187" i="40"/>
  <c r="F12" i="41"/>
  <c r="F188" i="40"/>
  <c r="J12" i="41"/>
  <c r="J188" i="40"/>
  <c r="C189" i="40"/>
  <c r="G13" i="41"/>
  <c r="G189" i="40"/>
  <c r="K13" i="41"/>
  <c r="K189" i="40"/>
  <c r="D14" i="41"/>
  <c r="H190" i="40"/>
  <c r="H14" i="41"/>
  <c r="L190" i="40"/>
  <c r="L14" i="41"/>
  <c r="I15" i="41"/>
  <c r="I191" i="40"/>
  <c r="M15" i="41"/>
  <c r="M191" i="40"/>
  <c r="F16" i="41"/>
  <c r="J16" i="41"/>
  <c r="J192" i="40"/>
  <c r="C20" i="41"/>
  <c r="C164" i="40"/>
  <c r="C33" i="40"/>
  <c r="G20" i="41"/>
  <c r="G164" i="40"/>
  <c r="G33" i="40"/>
  <c r="K20" i="41"/>
  <c r="K164" i="40"/>
  <c r="K33" i="40"/>
  <c r="D21" i="41"/>
  <c r="D165" i="40"/>
  <c r="H165" i="40"/>
  <c r="H21" i="41"/>
  <c r="L165" i="40"/>
  <c r="L21" i="41"/>
  <c r="E22" i="41"/>
  <c r="E166" i="40"/>
  <c r="I22" i="41"/>
  <c r="I166" i="40"/>
  <c r="M22" i="41"/>
  <c r="M166" i="40"/>
  <c r="F23" i="41"/>
  <c r="F167" i="40"/>
  <c r="J23" i="41"/>
  <c r="J167" i="40"/>
  <c r="C24" i="41"/>
  <c r="C168" i="40"/>
  <c r="O24" i="40"/>
  <c r="G24" i="41"/>
  <c r="G168" i="40"/>
  <c r="K24" i="41"/>
  <c r="K168" i="40"/>
  <c r="D25" i="41"/>
  <c r="D169" i="40"/>
  <c r="H169" i="40"/>
  <c r="H25" i="41"/>
  <c r="L169" i="40"/>
  <c r="L25" i="41"/>
  <c r="E26" i="41"/>
  <c r="E170" i="40"/>
  <c r="I26" i="41"/>
  <c r="I170" i="40"/>
  <c r="M26" i="41"/>
  <c r="M170" i="40"/>
  <c r="F27" i="41"/>
  <c r="F171" i="40"/>
  <c r="J27" i="41"/>
  <c r="J171" i="40"/>
  <c r="C28" i="41"/>
  <c r="C172" i="40"/>
  <c r="O28" i="40"/>
  <c r="G28" i="41"/>
  <c r="G172" i="40"/>
  <c r="K28" i="41"/>
  <c r="K172" i="40"/>
  <c r="D29" i="41"/>
  <c r="D173" i="40"/>
  <c r="H173" i="40"/>
  <c r="H29" i="41"/>
  <c r="L173" i="40"/>
  <c r="L29" i="41"/>
  <c r="E30" i="41"/>
  <c r="E174" i="40"/>
  <c r="I30" i="41"/>
  <c r="I174" i="40"/>
  <c r="M30" i="41"/>
  <c r="M174" i="40"/>
  <c r="F31" i="41"/>
  <c r="F175" i="40"/>
  <c r="J31" i="41"/>
  <c r="J175" i="40"/>
  <c r="C32" i="41"/>
  <c r="C176" i="40"/>
  <c r="G32" i="41"/>
  <c r="G176" i="40"/>
  <c r="K32" i="41"/>
  <c r="K176" i="40"/>
  <c r="D36" i="41"/>
  <c r="D49" i="40"/>
  <c r="H49" i="40"/>
  <c r="H36" i="41"/>
  <c r="L49" i="40"/>
  <c r="L36" i="41"/>
  <c r="E37" i="41"/>
  <c r="I37" i="41"/>
  <c r="M37" i="41"/>
  <c r="F38" i="41"/>
  <c r="J38" i="41"/>
  <c r="C39" i="41"/>
  <c r="G39" i="41"/>
  <c r="K39" i="41"/>
  <c r="D40" i="41"/>
  <c r="H40" i="41"/>
  <c r="L40" i="41"/>
  <c r="E41" i="41"/>
  <c r="I41" i="41"/>
  <c r="M41" i="41"/>
  <c r="F42" i="41"/>
  <c r="J42" i="41"/>
  <c r="C43" i="41"/>
  <c r="O43" i="40"/>
  <c r="G43" i="41"/>
  <c r="K43" i="41"/>
  <c r="D44" i="41"/>
  <c r="H44" i="41"/>
  <c r="L44" i="41"/>
  <c r="E45" i="41"/>
  <c r="I45" i="41"/>
  <c r="M45" i="41"/>
  <c r="F46" i="41"/>
  <c r="J46" i="41"/>
  <c r="C47" i="41"/>
  <c r="G47" i="41"/>
  <c r="K47" i="41"/>
  <c r="D48" i="41"/>
  <c r="H48" i="41"/>
  <c r="L48" i="41"/>
  <c r="E52" i="41"/>
  <c r="E65" i="40"/>
  <c r="I52" i="41"/>
  <c r="I65" i="40"/>
  <c r="M52" i="41"/>
  <c r="M65" i="40"/>
  <c r="F53" i="41"/>
  <c r="J53" i="41"/>
  <c r="C54" i="41"/>
  <c r="G54" i="41"/>
  <c r="K54" i="41"/>
  <c r="D55" i="41"/>
  <c r="H55" i="41"/>
  <c r="L55" i="41"/>
  <c r="E56" i="41"/>
  <c r="I56" i="41"/>
  <c r="M56" i="41"/>
  <c r="F57" i="41"/>
  <c r="J57" i="41"/>
  <c r="C58" i="41"/>
  <c r="O58" i="40"/>
  <c r="G58" i="41"/>
  <c r="K58" i="41"/>
  <c r="D59" i="41"/>
  <c r="H59" i="41"/>
  <c r="L59" i="41"/>
  <c r="E60" i="41"/>
  <c r="I60" i="41"/>
  <c r="M60" i="41"/>
  <c r="F61" i="41"/>
  <c r="J61" i="41"/>
  <c r="C62" i="41"/>
  <c r="O62" i="40"/>
  <c r="G62" i="41"/>
  <c r="K62" i="41"/>
  <c r="D63" i="41"/>
  <c r="H63" i="41"/>
  <c r="L63" i="41"/>
  <c r="E64" i="41"/>
  <c r="I64" i="41"/>
  <c r="M64" i="41"/>
  <c r="F68" i="41"/>
  <c r="F81" i="40"/>
  <c r="J68" i="41"/>
  <c r="J81" i="40"/>
  <c r="G69" i="41"/>
  <c r="K69" i="41"/>
  <c r="H70" i="41"/>
  <c r="L70" i="41"/>
  <c r="E71" i="41"/>
  <c r="I71" i="41"/>
  <c r="M71" i="41"/>
  <c r="F72" i="41"/>
  <c r="J72" i="41"/>
  <c r="O73" i="40"/>
  <c r="G73" i="41"/>
  <c r="K73" i="41"/>
  <c r="H74" i="41"/>
  <c r="L74" i="41"/>
  <c r="I75" i="41"/>
  <c r="M75" i="41"/>
  <c r="J76" i="41"/>
  <c r="G77" i="41"/>
  <c r="K77" i="41"/>
  <c r="D78" i="41"/>
  <c r="H78" i="41"/>
  <c r="L78" i="41"/>
  <c r="E79" i="41"/>
  <c r="I79" i="41"/>
  <c r="M79" i="41"/>
  <c r="F80" i="41"/>
  <c r="J80" i="41"/>
  <c r="C84" i="41"/>
  <c r="C97" i="40"/>
  <c r="G84" i="41"/>
  <c r="G97" i="40"/>
  <c r="K84" i="41"/>
  <c r="K97" i="40"/>
  <c r="D85" i="41"/>
  <c r="H85" i="41"/>
  <c r="L85" i="41"/>
  <c r="E86" i="41"/>
  <c r="I86" i="41"/>
  <c r="M86" i="41"/>
  <c r="F87" i="41"/>
  <c r="J87" i="41"/>
  <c r="C88" i="41"/>
  <c r="G88" i="41"/>
  <c r="K88" i="41"/>
  <c r="D89" i="41"/>
  <c r="H89" i="41"/>
  <c r="L89" i="41"/>
  <c r="E90" i="41"/>
  <c r="I90" i="41"/>
  <c r="M90" i="41"/>
  <c r="F91" i="41"/>
  <c r="J91" i="41"/>
  <c r="C92" i="41"/>
  <c r="O92" i="40"/>
  <c r="G92" i="41"/>
  <c r="K92" i="41"/>
  <c r="D93" i="41"/>
  <c r="H93" i="41"/>
  <c r="L93" i="41"/>
  <c r="E94" i="41"/>
  <c r="I94" i="41"/>
  <c r="M94" i="41"/>
  <c r="F95" i="41"/>
  <c r="J95" i="41"/>
  <c r="C96" i="41"/>
  <c r="O96" i="40"/>
  <c r="G96" i="41"/>
  <c r="K96" i="41"/>
  <c r="D100" i="41"/>
  <c r="D5" i="43"/>
  <c r="D113" i="40"/>
  <c r="H5" i="43"/>
  <c r="H113" i="40"/>
  <c r="H100" i="41"/>
  <c r="L5" i="43"/>
  <c r="L100" i="41"/>
  <c r="L113" i="40"/>
  <c r="E6" i="43"/>
  <c r="E101" i="41"/>
  <c r="I6" i="43"/>
  <c r="I101" i="41"/>
  <c r="M6" i="43"/>
  <c r="M101" i="41"/>
  <c r="F7" i="43"/>
  <c r="F102" i="41"/>
  <c r="J7" i="43"/>
  <c r="J102" i="41"/>
  <c r="C8" i="43"/>
  <c r="C103" i="41"/>
  <c r="G8" i="43"/>
  <c r="G103" i="41"/>
  <c r="K8" i="43"/>
  <c r="K103" i="41"/>
  <c r="D104" i="41"/>
  <c r="D9" i="43"/>
  <c r="H9" i="43"/>
  <c r="H104" i="41"/>
  <c r="L9" i="43"/>
  <c r="L104" i="41"/>
  <c r="E10" i="43"/>
  <c r="E105" i="41"/>
  <c r="I10" i="43"/>
  <c r="I105" i="41"/>
  <c r="M10" i="43"/>
  <c r="M105" i="41"/>
  <c r="F11" i="43"/>
  <c r="F106" i="41"/>
  <c r="J11" i="43"/>
  <c r="J106" i="41"/>
  <c r="G12" i="43"/>
  <c r="G107" i="41"/>
  <c r="K12" i="43"/>
  <c r="K107" i="41"/>
  <c r="E13" i="43"/>
  <c r="E77" i="43" s="1"/>
  <c r="E108" i="41"/>
  <c r="I13" i="43"/>
  <c r="I77" i="43" s="1"/>
  <c r="I108" i="41"/>
  <c r="G14" i="43"/>
  <c r="G109" i="41"/>
  <c r="K14" i="43"/>
  <c r="K109" i="41"/>
  <c r="E15" i="43"/>
  <c r="E110" i="41"/>
  <c r="I15" i="43"/>
  <c r="I110" i="41"/>
  <c r="C16" i="43"/>
  <c r="C111" i="41"/>
  <c r="O111" i="40"/>
  <c r="G16" i="43"/>
  <c r="G111" i="41"/>
  <c r="K16" i="43"/>
  <c r="K111" i="41"/>
  <c r="D112" i="41"/>
  <c r="D17" i="43"/>
  <c r="H17" i="43"/>
  <c r="H112" i="41"/>
  <c r="L17" i="43"/>
  <c r="L112" i="41"/>
  <c r="E116" i="41"/>
  <c r="I116" i="41"/>
  <c r="I129" i="40"/>
  <c r="M116" i="41"/>
  <c r="M129" i="40"/>
  <c r="F117" i="41"/>
  <c r="J117" i="41"/>
  <c r="C118" i="41"/>
  <c r="G118" i="41"/>
  <c r="K118" i="41"/>
  <c r="D119" i="41"/>
  <c r="H119" i="41"/>
  <c r="L119" i="41"/>
  <c r="E120" i="41"/>
  <c r="I120" i="41"/>
  <c r="M120" i="41"/>
  <c r="F121" i="41"/>
  <c r="J121" i="41"/>
  <c r="C122" i="41"/>
  <c r="G122" i="41"/>
  <c r="K122" i="41"/>
  <c r="D123" i="41"/>
  <c r="H123" i="41"/>
  <c r="L123" i="41"/>
  <c r="E124" i="41"/>
  <c r="I124" i="41"/>
  <c r="M124" i="41"/>
  <c r="F125" i="41"/>
  <c r="J125" i="41"/>
  <c r="C126" i="41"/>
  <c r="G126" i="41"/>
  <c r="K126" i="41"/>
  <c r="D127" i="41"/>
  <c r="H127" i="41"/>
  <c r="L127" i="41"/>
  <c r="E128" i="41"/>
  <c r="I128" i="41"/>
  <c r="M128" i="41"/>
  <c r="F145" i="40"/>
  <c r="J145" i="40"/>
  <c r="C133" i="41"/>
  <c r="O133" i="40"/>
  <c r="G133" i="41"/>
  <c r="K133" i="41"/>
  <c r="H134" i="41"/>
  <c r="L134" i="41"/>
  <c r="E135" i="41"/>
  <c r="I135" i="41"/>
  <c r="M135" i="41"/>
  <c r="F136" i="41"/>
  <c r="J136" i="41"/>
  <c r="C137" i="41"/>
  <c r="O137" i="40"/>
  <c r="G137" i="41"/>
  <c r="K137" i="41"/>
  <c r="H138" i="41"/>
  <c r="L138" i="41"/>
  <c r="I139" i="41"/>
  <c r="M139" i="41"/>
  <c r="F140" i="41"/>
  <c r="J140" i="41"/>
  <c r="O141" i="40"/>
  <c r="G141" i="41"/>
  <c r="K141" i="41"/>
  <c r="H142" i="41"/>
  <c r="L142" i="41"/>
  <c r="E143" i="41"/>
  <c r="I143" i="41"/>
  <c r="M143" i="41"/>
  <c r="F144" i="41"/>
  <c r="J144" i="41"/>
  <c r="C148" i="41"/>
  <c r="C161" i="40"/>
  <c r="O148" i="40"/>
  <c r="G148" i="41"/>
  <c r="G161" i="40"/>
  <c r="K148" i="41"/>
  <c r="K161" i="40"/>
  <c r="D149" i="41"/>
  <c r="H149" i="41"/>
  <c r="L149" i="41"/>
  <c r="E150" i="41"/>
  <c r="I150" i="41"/>
  <c r="M150" i="41"/>
  <c r="F151" i="41"/>
  <c r="J151" i="41"/>
  <c r="C152" i="41"/>
  <c r="G152" i="41"/>
  <c r="K152" i="41"/>
  <c r="D153" i="41"/>
  <c r="H153" i="41"/>
  <c r="L153" i="41"/>
  <c r="E154" i="41"/>
  <c r="I154" i="41"/>
  <c r="M154" i="41"/>
  <c r="F155" i="41"/>
  <c r="J155" i="41"/>
  <c r="C156" i="41"/>
  <c r="O156" i="40"/>
  <c r="G156" i="41"/>
  <c r="K156" i="41"/>
  <c r="D157" i="41"/>
  <c r="H157" i="41"/>
  <c r="L157" i="41"/>
  <c r="E158" i="41"/>
  <c r="I158" i="41"/>
  <c r="M158" i="41"/>
  <c r="F159" i="41"/>
  <c r="J159" i="41"/>
  <c r="C160" i="41"/>
  <c r="O160" i="40"/>
  <c r="G160" i="41"/>
  <c r="K160" i="41"/>
  <c r="T180" i="40"/>
  <c r="T17" i="40"/>
  <c r="X180" i="40"/>
  <c r="X17" i="40"/>
  <c r="AB180" i="40"/>
  <c r="AB17" i="40"/>
  <c r="U181" i="40"/>
  <c r="Y181" i="40"/>
  <c r="AC181" i="40"/>
  <c r="V182" i="40"/>
  <c r="Z182" i="40"/>
  <c r="S183" i="40"/>
  <c r="W183" i="40"/>
  <c r="AA183" i="40"/>
  <c r="T184" i="40"/>
  <c r="X184" i="40"/>
  <c r="AB184" i="40"/>
  <c r="U185" i="40"/>
  <c r="Y185" i="40"/>
  <c r="AC185" i="40"/>
  <c r="V186" i="40"/>
  <c r="Z186" i="40"/>
  <c r="S187" i="40"/>
  <c r="AE11" i="40"/>
  <c r="W187" i="40"/>
  <c r="AA187" i="40"/>
  <c r="T188" i="40"/>
  <c r="X188" i="40"/>
  <c r="AB188" i="40"/>
  <c r="U189" i="40"/>
  <c r="Y189" i="40"/>
  <c r="AC189" i="40"/>
  <c r="V190" i="40"/>
  <c r="Z190" i="40"/>
  <c r="S191" i="40"/>
  <c r="AE15" i="40"/>
  <c r="W191" i="40"/>
  <c r="AA191" i="40"/>
  <c r="T192" i="40"/>
  <c r="X192" i="40"/>
  <c r="AB192" i="40"/>
  <c r="U164" i="40"/>
  <c r="Y164" i="40"/>
  <c r="AC164" i="40"/>
  <c r="V165" i="40"/>
  <c r="Z165" i="40"/>
  <c r="S166" i="40"/>
  <c r="W166" i="40"/>
  <c r="AA166" i="40"/>
  <c r="T167" i="40"/>
  <c r="X167" i="40"/>
  <c r="AB167" i="40"/>
  <c r="U168" i="40"/>
  <c r="Y168" i="40"/>
  <c r="AC168" i="40"/>
  <c r="V169" i="40"/>
  <c r="Z169" i="40"/>
  <c r="S170" i="40"/>
  <c r="W170" i="40"/>
  <c r="AA170" i="40"/>
  <c r="T171" i="40"/>
  <c r="X171" i="40"/>
  <c r="AB171" i="40"/>
  <c r="U172" i="40"/>
  <c r="Y172" i="40"/>
  <c r="AC172" i="40"/>
  <c r="V173" i="40"/>
  <c r="Z173" i="40"/>
  <c r="S174" i="40"/>
  <c r="AE30" i="40"/>
  <c r="W174" i="40"/>
  <c r="AA174" i="40"/>
  <c r="T175" i="40"/>
  <c r="X175" i="40"/>
  <c r="AB175" i="40"/>
  <c r="U176" i="40"/>
  <c r="Y176" i="40"/>
  <c r="AC176" i="40"/>
  <c r="V49" i="40"/>
  <c r="Z49" i="40"/>
  <c r="AE37" i="40"/>
  <c r="S65" i="40"/>
  <c r="AE52" i="40"/>
  <c r="W65" i="40"/>
  <c r="AA65" i="40"/>
  <c r="AE56" i="40"/>
  <c r="AE60" i="40"/>
  <c r="AE64" i="40"/>
  <c r="T81" i="40"/>
  <c r="X81" i="40"/>
  <c r="AB81" i="40"/>
  <c r="AE71" i="40"/>
  <c r="AE75" i="40"/>
  <c r="AE79" i="40"/>
  <c r="F23" i="43"/>
  <c r="V113" i="40"/>
  <c r="J23" i="43"/>
  <c r="Z113" i="40"/>
  <c r="C24" i="43"/>
  <c r="AE101" i="40"/>
  <c r="G24" i="43"/>
  <c r="K24" i="43"/>
  <c r="D25" i="43"/>
  <c r="H25" i="43"/>
  <c r="L25" i="43"/>
  <c r="E26" i="43"/>
  <c r="I26" i="43"/>
  <c r="M26" i="43"/>
  <c r="F27" i="43"/>
  <c r="J27" i="43"/>
  <c r="C28" i="43"/>
  <c r="AE105" i="40"/>
  <c r="G28" i="43"/>
  <c r="K28" i="43"/>
  <c r="D29" i="43"/>
  <c r="H29" i="43"/>
  <c r="E30" i="43"/>
  <c r="I30" i="43"/>
  <c r="F31" i="43"/>
  <c r="F78" i="43" s="1"/>
  <c r="G32" i="43"/>
  <c r="D33" i="43"/>
  <c r="H33" i="43"/>
  <c r="L33" i="43"/>
  <c r="E34" i="43"/>
  <c r="I34" i="43"/>
  <c r="M34" i="43"/>
  <c r="F35" i="43"/>
  <c r="J35" i="43"/>
  <c r="S129" i="40"/>
  <c r="AE116" i="40"/>
  <c r="W129" i="40"/>
  <c r="AA129" i="40"/>
  <c r="AE120" i="40"/>
  <c r="AE124" i="40"/>
  <c r="AE128" i="40"/>
  <c r="T145" i="40"/>
  <c r="X145" i="40"/>
  <c r="AB145" i="40"/>
  <c r="AE135" i="40"/>
  <c r="AE139" i="40"/>
  <c r="AE143" i="40"/>
  <c r="U161" i="40"/>
  <c r="Y161" i="40"/>
  <c r="AC161" i="40"/>
  <c r="AE150" i="40"/>
  <c r="AE154" i="40"/>
  <c r="AE158" i="40"/>
  <c r="AL17" i="40"/>
  <c r="AP17" i="40"/>
  <c r="AN182" i="40"/>
  <c r="AR182" i="40"/>
  <c r="AK183" i="40"/>
  <c r="AO183" i="40"/>
  <c r="AS183" i="40"/>
  <c r="AL184" i="40"/>
  <c r="AP184" i="40"/>
  <c r="AU9" i="40"/>
  <c r="AM185" i="40"/>
  <c r="AQ185" i="40"/>
  <c r="AN186" i="40"/>
  <c r="AR186" i="40"/>
  <c r="AK187" i="40"/>
  <c r="AO187" i="40"/>
  <c r="AS187" i="40"/>
  <c r="AL188" i="40"/>
  <c r="AP188" i="40"/>
  <c r="AU13" i="40"/>
  <c r="AM189" i="40"/>
  <c r="AQ189" i="40"/>
  <c r="AJ190" i="40"/>
  <c r="AN190" i="40"/>
  <c r="AR190" i="40"/>
  <c r="AO191" i="40"/>
  <c r="AS191" i="40"/>
  <c r="AL192" i="40"/>
  <c r="AP192" i="40"/>
  <c r="AI164" i="40"/>
  <c r="AI33" i="40"/>
  <c r="AU20" i="40"/>
  <c r="AM164" i="40"/>
  <c r="AM33" i="40"/>
  <c r="AQ164" i="40"/>
  <c r="AQ33" i="40"/>
  <c r="AJ165" i="40"/>
  <c r="AN165" i="40"/>
  <c r="AR165" i="40"/>
  <c r="AK166" i="40"/>
  <c r="AO166" i="40"/>
  <c r="AS166" i="40"/>
  <c r="AL167" i="40"/>
  <c r="AP167" i="40"/>
  <c r="AI168" i="40"/>
  <c r="AU24" i="40"/>
  <c r="AM168" i="40"/>
  <c r="AQ168" i="40"/>
  <c r="AJ169" i="40"/>
  <c r="AN169" i="40"/>
  <c r="AR169" i="40"/>
  <c r="AK170" i="40"/>
  <c r="AO170" i="40"/>
  <c r="AS170" i="40"/>
  <c r="AL171" i="40"/>
  <c r="AP171" i="40"/>
  <c r="AI172" i="40"/>
  <c r="AU28" i="40"/>
  <c r="AM172" i="40"/>
  <c r="AQ172" i="40"/>
  <c r="AJ173" i="40"/>
  <c r="AN173" i="40"/>
  <c r="AR173" i="40"/>
  <c r="AK174" i="40"/>
  <c r="AO174" i="40"/>
  <c r="AS174" i="40"/>
  <c r="AL175" i="40"/>
  <c r="AP175" i="40"/>
  <c r="AI176" i="40"/>
  <c r="AU32" i="40"/>
  <c r="AM176" i="40"/>
  <c r="AQ176" i="40"/>
  <c r="AJ49" i="40"/>
  <c r="AN49" i="40"/>
  <c r="AR49" i="40"/>
  <c r="AU39" i="40"/>
  <c r="AU43" i="40"/>
  <c r="AU47" i="40"/>
  <c r="AK65" i="40"/>
  <c r="AO65" i="40"/>
  <c r="AS65" i="40"/>
  <c r="AU54" i="40"/>
  <c r="AU58" i="40"/>
  <c r="AU62" i="40"/>
  <c r="AL81" i="40"/>
  <c r="AP81" i="40"/>
  <c r="AU69" i="40"/>
  <c r="AU73" i="40"/>
  <c r="AU77" i="40"/>
  <c r="AI97" i="40"/>
  <c r="AM97" i="40"/>
  <c r="AQ97" i="40"/>
  <c r="AU88" i="40"/>
  <c r="AU92" i="40"/>
  <c r="AU96" i="40"/>
  <c r="D41" i="43"/>
  <c r="AJ113" i="40"/>
  <c r="H41" i="43"/>
  <c r="AN113" i="40"/>
  <c r="L41" i="43"/>
  <c r="AR113" i="40"/>
  <c r="E42" i="43"/>
  <c r="I42" i="43"/>
  <c r="M42" i="43"/>
  <c r="F43" i="43"/>
  <c r="J43" i="43"/>
  <c r="C44" i="43"/>
  <c r="AU103" i="40"/>
  <c r="G44" i="43"/>
  <c r="K44" i="43"/>
  <c r="D45" i="43"/>
  <c r="H45" i="43"/>
  <c r="L45" i="43"/>
  <c r="E46" i="43"/>
  <c r="I46" i="43"/>
  <c r="M46" i="43"/>
  <c r="F47" i="43"/>
  <c r="G48" i="43"/>
  <c r="D49" i="43"/>
  <c r="D79" i="43" s="1"/>
  <c r="H49" i="43"/>
  <c r="H79" i="43" s="1"/>
  <c r="E50" i="43"/>
  <c r="I50" i="43"/>
  <c r="M50" i="43"/>
  <c r="M109" i="41"/>
  <c r="F51" i="43"/>
  <c r="J51" i="43"/>
  <c r="C52" i="43"/>
  <c r="AU111" i="40"/>
  <c r="G52" i="43"/>
  <c r="K52" i="43"/>
  <c r="D53" i="43"/>
  <c r="H53" i="43"/>
  <c r="L53" i="43"/>
  <c r="AO129" i="40"/>
  <c r="AS129" i="40"/>
  <c r="AU126" i="40"/>
  <c r="AL145" i="40"/>
  <c r="AP145" i="40"/>
  <c r="AU133" i="40"/>
  <c r="AU137" i="40"/>
  <c r="AU141" i="40"/>
  <c r="AI161" i="40"/>
  <c r="AQ161" i="40"/>
  <c r="AU152" i="40"/>
  <c r="AU160" i="40"/>
  <c r="AZ180" i="40"/>
  <c r="BD180" i="40"/>
  <c r="BD17" i="40"/>
  <c r="BH180" i="40"/>
  <c r="BH17" i="40"/>
  <c r="BA181" i="40"/>
  <c r="BE181" i="40"/>
  <c r="BI181" i="40"/>
  <c r="BB182" i="40"/>
  <c r="BF182" i="40"/>
  <c r="AY183" i="40"/>
  <c r="BK7" i="40"/>
  <c r="BC183" i="40"/>
  <c r="BG183" i="40"/>
  <c r="AZ184" i="40"/>
  <c r="BD184" i="40"/>
  <c r="BH184" i="40"/>
  <c r="BA185" i="40"/>
  <c r="BE185" i="40"/>
  <c r="BI185" i="40"/>
  <c r="BB186" i="40"/>
  <c r="BF186" i="40"/>
  <c r="AY187" i="40"/>
  <c r="BK11" i="40"/>
  <c r="BC187" i="40"/>
  <c r="BG187" i="40"/>
  <c r="AZ188" i="40"/>
  <c r="BD188" i="40"/>
  <c r="BH188" i="40"/>
  <c r="BA189" i="40"/>
  <c r="BE189" i="40"/>
  <c r="BI189" i="40"/>
  <c r="BB190" i="40"/>
  <c r="BF190" i="40"/>
  <c r="AY191" i="40"/>
  <c r="BC191" i="40"/>
  <c r="BG191" i="40"/>
  <c r="AZ192" i="40"/>
  <c r="BD192" i="40"/>
  <c r="BH192" i="40"/>
  <c r="BA164" i="40"/>
  <c r="BE33" i="40"/>
  <c r="BE164" i="40"/>
  <c r="BI164" i="40"/>
  <c r="BI33" i="40"/>
  <c r="BB165" i="40"/>
  <c r="BF165" i="40"/>
  <c r="AY166" i="40"/>
  <c r="BK22" i="40"/>
  <c r="BC166" i="40"/>
  <c r="BG166" i="40"/>
  <c r="AZ167" i="40"/>
  <c r="BD167" i="40"/>
  <c r="BH167" i="40"/>
  <c r="BA168" i="40"/>
  <c r="BE168" i="40"/>
  <c r="BI168" i="40"/>
  <c r="BB169" i="40"/>
  <c r="BF169" i="40"/>
  <c r="AY170" i="40"/>
  <c r="BK26" i="40"/>
  <c r="BC170" i="40"/>
  <c r="BG170" i="40"/>
  <c r="AZ171" i="40"/>
  <c r="BD171" i="40"/>
  <c r="BH171" i="40"/>
  <c r="BA172" i="40"/>
  <c r="BE172" i="40"/>
  <c r="BI172" i="40"/>
  <c r="BB173" i="40"/>
  <c r="BF173" i="40"/>
  <c r="AY174" i="40"/>
  <c r="BK30" i="40"/>
  <c r="BC174" i="40"/>
  <c r="BG174" i="40"/>
  <c r="AZ175" i="40"/>
  <c r="BD175" i="40"/>
  <c r="BH175" i="40"/>
  <c r="BA176" i="40"/>
  <c r="BE176" i="40"/>
  <c r="BI176" i="40"/>
  <c r="BK37" i="40"/>
  <c r="BK45" i="40"/>
  <c r="BC65" i="40"/>
  <c r="BG65" i="40"/>
  <c r="BK56" i="40"/>
  <c r="BK60" i="40"/>
  <c r="BK64" i="40"/>
  <c r="BD81" i="40"/>
  <c r="BH81" i="40"/>
  <c r="BK71" i="40"/>
  <c r="BK79" i="40"/>
  <c r="BA97" i="40"/>
  <c r="BE97" i="40"/>
  <c r="BI97" i="40"/>
  <c r="BK94" i="40"/>
  <c r="C60" i="43"/>
  <c r="BK101" i="40"/>
  <c r="G60" i="43"/>
  <c r="K60" i="43"/>
  <c r="D61" i="43"/>
  <c r="H61" i="43"/>
  <c r="L61" i="43"/>
  <c r="I62" i="43"/>
  <c r="M62" i="43"/>
  <c r="F63" i="43"/>
  <c r="J63" i="43"/>
  <c r="N63" i="43"/>
  <c r="C64" i="43"/>
  <c r="G64" i="43"/>
  <c r="K64" i="43"/>
  <c r="D65" i="43"/>
  <c r="H65" i="43"/>
  <c r="C66" i="43"/>
  <c r="BK107" i="40"/>
  <c r="G66" i="43"/>
  <c r="K66" i="43"/>
  <c r="BG204" i="40"/>
  <c r="F67" i="43"/>
  <c r="F80" i="43" s="1"/>
  <c r="J67" i="43"/>
  <c r="J80" i="43" s="1"/>
  <c r="E68" i="43"/>
  <c r="BA206" i="40"/>
  <c r="I68" i="43"/>
  <c r="M68" i="43"/>
  <c r="F69" i="43"/>
  <c r="BB207" i="40"/>
  <c r="J69" i="43"/>
  <c r="N69" i="43"/>
  <c r="C70" i="43"/>
  <c r="BK111" i="40"/>
  <c r="G70" i="43"/>
  <c r="K70" i="43"/>
  <c r="D71" i="43"/>
  <c r="H71" i="43"/>
  <c r="L71" i="43"/>
  <c r="BE129" i="40"/>
  <c r="BI129" i="40"/>
  <c r="BK118" i="40"/>
  <c r="BK122" i="40"/>
  <c r="BK133" i="40"/>
  <c r="BK137" i="40"/>
  <c r="AY161" i="40"/>
  <c r="BC161" i="40"/>
  <c r="BG161" i="40"/>
  <c r="BK152" i="40"/>
  <c r="BK156" i="40"/>
  <c r="BK160" i="40"/>
  <c r="I4" i="41"/>
  <c r="I180" i="40"/>
  <c r="I17" i="40"/>
  <c r="C6" i="41"/>
  <c r="C182" i="40"/>
  <c r="D7" i="41"/>
  <c r="D183" i="40"/>
  <c r="F9" i="41"/>
  <c r="F185" i="40"/>
  <c r="G10" i="41"/>
  <c r="G186" i="40"/>
  <c r="H11" i="41"/>
  <c r="H187" i="40"/>
  <c r="I12" i="41"/>
  <c r="I188" i="40"/>
  <c r="J13" i="41"/>
  <c r="J189" i="40"/>
  <c r="K14" i="41"/>
  <c r="K190" i="40"/>
  <c r="L15" i="41"/>
  <c r="L191" i="40"/>
  <c r="E167" i="40"/>
  <c r="F24" i="41"/>
  <c r="C25" i="41"/>
  <c r="C169" i="40"/>
  <c r="D170" i="40"/>
  <c r="F28" i="41"/>
  <c r="G29" i="41"/>
  <c r="G173" i="40"/>
  <c r="D174" i="40"/>
  <c r="D30" i="41"/>
  <c r="G36" i="41"/>
  <c r="G49" i="40"/>
  <c r="H37" i="41"/>
  <c r="E38" i="41"/>
  <c r="F39" i="41"/>
  <c r="C40" i="41"/>
  <c r="H41" i="41"/>
  <c r="I42" i="41"/>
  <c r="J43" i="41"/>
  <c r="K44" i="41"/>
  <c r="H45" i="41"/>
  <c r="I46" i="41"/>
  <c r="J47" i="41"/>
  <c r="K48" i="41"/>
  <c r="L52" i="41"/>
  <c r="I53" i="41"/>
  <c r="C55" i="41"/>
  <c r="D56" i="41"/>
  <c r="E57" i="41"/>
  <c r="F58" i="41"/>
  <c r="G59" i="41"/>
  <c r="H60" i="41"/>
  <c r="D64" i="41"/>
  <c r="E68" i="41"/>
  <c r="E81" i="40"/>
  <c r="D71" i="41"/>
  <c r="E72" i="41"/>
  <c r="J73" i="41"/>
  <c r="K74" i="41"/>
  <c r="H75" i="41"/>
  <c r="I76" i="41"/>
  <c r="F77" i="41"/>
  <c r="K78" i="41"/>
  <c r="I80" i="41"/>
  <c r="F97" i="40"/>
  <c r="H86" i="41"/>
  <c r="F88" i="41"/>
  <c r="D101" i="41"/>
  <c r="D6" i="43"/>
  <c r="E7" i="43"/>
  <c r="E102" i="41"/>
  <c r="F8" i="43"/>
  <c r="F103" i="41"/>
  <c r="G9" i="43"/>
  <c r="G104" i="41"/>
  <c r="I11" i="43"/>
  <c r="I106" i="41"/>
  <c r="J12" i="43"/>
  <c r="J107" i="41"/>
  <c r="F14" i="43"/>
  <c r="F109" i="41"/>
  <c r="H110" i="41"/>
  <c r="H15" i="43"/>
  <c r="N16" i="43"/>
  <c r="M117" i="41"/>
  <c r="J118" i="41"/>
  <c r="K119" i="41"/>
  <c r="L120" i="41"/>
  <c r="M121" i="41"/>
  <c r="J122" i="41"/>
  <c r="K123" i="41"/>
  <c r="D124" i="41"/>
  <c r="E125" i="41"/>
  <c r="F126" i="41"/>
  <c r="G127" i="41"/>
  <c r="H128" i="41"/>
  <c r="I132" i="41"/>
  <c r="I145" i="40"/>
  <c r="F133" i="41"/>
  <c r="G134" i="41"/>
  <c r="M136" i="41"/>
  <c r="J137" i="41"/>
  <c r="G138" i="41"/>
  <c r="L139" i="41"/>
  <c r="I140" i="41"/>
  <c r="F141" i="41"/>
  <c r="G142" i="41"/>
  <c r="E144" i="41"/>
  <c r="F161" i="40"/>
  <c r="M151" i="41"/>
  <c r="J152" i="41"/>
  <c r="K153" i="41"/>
  <c r="L154" i="41"/>
  <c r="E155" i="41"/>
  <c r="C157" i="41"/>
  <c r="M159" i="41"/>
  <c r="S17" i="40"/>
  <c r="S180" i="40"/>
  <c r="X181" i="40"/>
  <c r="AD183" i="40"/>
  <c r="AC186" i="40"/>
  <c r="Z187" i="40"/>
  <c r="AA188" i="40"/>
  <c r="AB189" i="40"/>
  <c r="AC190" i="40"/>
  <c r="Z191" i="40"/>
  <c r="W192" i="40"/>
  <c r="T164" i="40"/>
  <c r="Y165" i="40"/>
  <c r="Z166" i="40"/>
  <c r="AA167" i="40"/>
  <c r="AB168" i="40"/>
  <c r="AC169" i="40"/>
  <c r="Z170" i="40"/>
  <c r="AA171" i="40"/>
  <c r="X172" i="40"/>
  <c r="U173" i="40"/>
  <c r="S175" i="40"/>
  <c r="X176" i="40"/>
  <c r="C180" i="40"/>
  <c r="C17" i="40"/>
  <c r="C4" i="41"/>
  <c r="O4" i="40"/>
  <c r="G4" i="41"/>
  <c r="G180" i="40"/>
  <c r="K4" i="41"/>
  <c r="K180" i="40"/>
  <c r="D181" i="40"/>
  <c r="D5" i="41"/>
  <c r="H181" i="40"/>
  <c r="H5" i="41"/>
  <c r="L5" i="41"/>
  <c r="L181" i="40"/>
  <c r="E6" i="41"/>
  <c r="E182" i="40"/>
  <c r="I6" i="41"/>
  <c r="I182" i="40"/>
  <c r="M6" i="41"/>
  <c r="M182" i="40"/>
  <c r="F7" i="41"/>
  <c r="F183" i="40"/>
  <c r="J7" i="41"/>
  <c r="J183" i="40"/>
  <c r="C8" i="41"/>
  <c r="C184" i="40"/>
  <c r="O8" i="40"/>
  <c r="G8" i="41"/>
  <c r="G184" i="40"/>
  <c r="K8" i="41"/>
  <c r="K184" i="40"/>
  <c r="D185" i="40"/>
  <c r="D9" i="41"/>
  <c r="H185" i="40"/>
  <c r="H9" i="41"/>
  <c r="L9" i="41"/>
  <c r="L185" i="40"/>
  <c r="E10" i="41"/>
  <c r="E186" i="40"/>
  <c r="I10" i="41"/>
  <c r="I186" i="40"/>
  <c r="M10" i="41"/>
  <c r="M186" i="40"/>
  <c r="F11" i="41"/>
  <c r="F187" i="40"/>
  <c r="J11" i="41"/>
  <c r="J187" i="40"/>
  <c r="C12" i="41"/>
  <c r="C188" i="40"/>
  <c r="G12" i="41"/>
  <c r="G188" i="40"/>
  <c r="K12" i="41"/>
  <c r="K188" i="40"/>
  <c r="D189" i="40"/>
  <c r="D13" i="41"/>
  <c r="H189" i="40"/>
  <c r="H13" i="41"/>
  <c r="L13" i="41"/>
  <c r="L189" i="40"/>
  <c r="E14" i="41"/>
  <c r="E190" i="40"/>
  <c r="I14" i="41"/>
  <c r="I190" i="40"/>
  <c r="M14" i="41"/>
  <c r="M190" i="40"/>
  <c r="F15" i="41"/>
  <c r="F191" i="40"/>
  <c r="J15" i="41"/>
  <c r="J191" i="40"/>
  <c r="C16" i="41"/>
  <c r="C192" i="40"/>
  <c r="D164" i="40"/>
  <c r="D33" i="40"/>
  <c r="D20" i="41"/>
  <c r="H164" i="40"/>
  <c r="H33" i="40"/>
  <c r="H20" i="41"/>
  <c r="L164" i="40"/>
  <c r="L33" i="40"/>
  <c r="L20" i="41"/>
  <c r="E21" i="41"/>
  <c r="E165" i="40"/>
  <c r="I21" i="41"/>
  <c r="I165" i="40"/>
  <c r="M21" i="41"/>
  <c r="M165" i="40"/>
  <c r="F22" i="41"/>
  <c r="F166" i="40"/>
  <c r="J22" i="41"/>
  <c r="J166" i="40"/>
  <c r="C23" i="41"/>
  <c r="C167" i="40"/>
  <c r="G23" i="41"/>
  <c r="G167" i="40"/>
  <c r="K23" i="41"/>
  <c r="K167" i="40"/>
  <c r="D168" i="40"/>
  <c r="D24" i="41"/>
  <c r="H168" i="40"/>
  <c r="H24" i="41"/>
  <c r="L168" i="40"/>
  <c r="L24" i="41"/>
  <c r="E25" i="41"/>
  <c r="E169" i="40"/>
  <c r="I25" i="41"/>
  <c r="I169" i="40"/>
  <c r="M25" i="41"/>
  <c r="M169" i="40"/>
  <c r="F26" i="41"/>
  <c r="F170" i="40"/>
  <c r="J26" i="41"/>
  <c r="J170" i="40"/>
  <c r="C27" i="41"/>
  <c r="O27" i="40"/>
  <c r="C171" i="40"/>
  <c r="G27" i="41"/>
  <c r="G171" i="40"/>
  <c r="K27" i="41"/>
  <c r="K171" i="40"/>
  <c r="D172" i="40"/>
  <c r="D28" i="41"/>
  <c r="H172" i="40"/>
  <c r="H28" i="41"/>
  <c r="L172" i="40"/>
  <c r="L28" i="41"/>
  <c r="E29" i="41"/>
  <c r="E173" i="40"/>
  <c r="I29" i="41"/>
  <c r="I173" i="40"/>
  <c r="M29" i="41"/>
  <c r="M173" i="40"/>
  <c r="F30" i="41"/>
  <c r="F174" i="40"/>
  <c r="J30" i="41"/>
  <c r="J174" i="40"/>
  <c r="C31" i="41"/>
  <c r="O31" i="40"/>
  <c r="C175" i="40"/>
  <c r="G31" i="41"/>
  <c r="G175" i="40"/>
  <c r="K31" i="41"/>
  <c r="K175" i="40"/>
  <c r="D176" i="40"/>
  <c r="D32" i="41"/>
  <c r="H176" i="40"/>
  <c r="H32" i="41"/>
  <c r="L176" i="40"/>
  <c r="L32" i="41"/>
  <c r="E36" i="41"/>
  <c r="E49" i="40"/>
  <c r="I36" i="41"/>
  <c r="I49" i="40"/>
  <c r="M36" i="41"/>
  <c r="M49" i="40"/>
  <c r="F37" i="41"/>
  <c r="J37" i="41"/>
  <c r="C38" i="41"/>
  <c r="O38" i="40"/>
  <c r="G38" i="41"/>
  <c r="K38" i="41"/>
  <c r="D39" i="41"/>
  <c r="H39" i="41"/>
  <c r="L39" i="41"/>
  <c r="E40" i="41"/>
  <c r="I40" i="41"/>
  <c r="M40" i="41"/>
  <c r="F41" i="41"/>
  <c r="J41" i="41"/>
  <c r="C42" i="41"/>
  <c r="O42" i="40"/>
  <c r="G42" i="41"/>
  <c r="K42" i="41"/>
  <c r="D43" i="41"/>
  <c r="H43" i="41"/>
  <c r="L43" i="41"/>
  <c r="E44" i="41"/>
  <c r="I44" i="41"/>
  <c r="M44" i="41"/>
  <c r="F45" i="41"/>
  <c r="J45" i="41"/>
  <c r="C46" i="41"/>
  <c r="O46" i="40"/>
  <c r="G46" i="41"/>
  <c r="K46" i="41"/>
  <c r="D47" i="41"/>
  <c r="H47" i="41"/>
  <c r="L47" i="41"/>
  <c r="E48" i="41"/>
  <c r="I48" i="41"/>
  <c r="M48" i="41"/>
  <c r="J65" i="40"/>
  <c r="E55" i="41"/>
  <c r="I55" i="41"/>
  <c r="M55" i="41"/>
  <c r="J56" i="41"/>
  <c r="C57" i="41"/>
  <c r="O57" i="40"/>
  <c r="G57" i="41"/>
  <c r="K57" i="41"/>
  <c r="D58" i="41"/>
  <c r="H58" i="41"/>
  <c r="L58" i="41"/>
  <c r="E59" i="41"/>
  <c r="I59" i="41"/>
  <c r="M59" i="41"/>
  <c r="J60" i="41"/>
  <c r="C61" i="41"/>
  <c r="O61" i="40"/>
  <c r="G61" i="41"/>
  <c r="K61" i="41"/>
  <c r="H62" i="41"/>
  <c r="L62" i="41"/>
  <c r="E63" i="41"/>
  <c r="I63" i="41"/>
  <c r="M63" i="41"/>
  <c r="J64" i="41"/>
  <c r="C68" i="41"/>
  <c r="C81" i="40"/>
  <c r="G68" i="41"/>
  <c r="G81" i="40"/>
  <c r="K68" i="41"/>
  <c r="K81" i="40"/>
  <c r="D69" i="41"/>
  <c r="H69" i="41"/>
  <c r="L69" i="41"/>
  <c r="E70" i="41"/>
  <c r="I70" i="41"/>
  <c r="M70" i="41"/>
  <c r="F71" i="41"/>
  <c r="J71" i="41"/>
  <c r="C72" i="41"/>
  <c r="O72" i="40"/>
  <c r="G72" i="41"/>
  <c r="K72" i="41"/>
  <c r="D73" i="41"/>
  <c r="H73" i="41"/>
  <c r="L73" i="41"/>
  <c r="E74" i="41"/>
  <c r="I74" i="41"/>
  <c r="M74" i="41"/>
  <c r="F75" i="41"/>
  <c r="J75" i="41"/>
  <c r="C76" i="41"/>
  <c r="O76" i="40"/>
  <c r="G76" i="41"/>
  <c r="K76" i="41"/>
  <c r="D77" i="41"/>
  <c r="H77" i="41"/>
  <c r="L77" i="41"/>
  <c r="E78" i="41"/>
  <c r="I78" i="41"/>
  <c r="M78" i="41"/>
  <c r="F79" i="41"/>
  <c r="J79" i="41"/>
  <c r="C80" i="41"/>
  <c r="O80" i="40"/>
  <c r="G80" i="41"/>
  <c r="K80" i="41"/>
  <c r="D84" i="41"/>
  <c r="D97" i="40"/>
  <c r="H84" i="41"/>
  <c r="H97" i="40"/>
  <c r="L84" i="41"/>
  <c r="L97" i="40"/>
  <c r="E85" i="41"/>
  <c r="I85" i="41"/>
  <c r="M85" i="41"/>
  <c r="F86" i="41"/>
  <c r="J86" i="41"/>
  <c r="C87" i="41"/>
  <c r="G87" i="41"/>
  <c r="K87" i="41"/>
  <c r="D88" i="41"/>
  <c r="H88" i="41"/>
  <c r="L88" i="41"/>
  <c r="E89" i="41"/>
  <c r="I89" i="41"/>
  <c r="M89" i="41"/>
  <c r="F90" i="41"/>
  <c r="J90" i="41"/>
  <c r="C91" i="41"/>
  <c r="G91" i="41"/>
  <c r="K91" i="41"/>
  <c r="D92" i="41"/>
  <c r="H92" i="41"/>
  <c r="L92" i="41"/>
  <c r="E93" i="41"/>
  <c r="I93" i="41"/>
  <c r="M93" i="41"/>
  <c r="F94" i="41"/>
  <c r="J94" i="41"/>
  <c r="C95" i="41"/>
  <c r="G95" i="41"/>
  <c r="K95" i="41"/>
  <c r="D96" i="41"/>
  <c r="H96" i="41"/>
  <c r="L96" i="41"/>
  <c r="E5" i="43"/>
  <c r="E100" i="41"/>
  <c r="E113" i="40"/>
  <c r="I5" i="43"/>
  <c r="I100" i="41"/>
  <c r="I113" i="40"/>
  <c r="M5" i="43"/>
  <c r="M100" i="41"/>
  <c r="M113" i="40"/>
  <c r="F6" i="43"/>
  <c r="F101" i="41"/>
  <c r="J6" i="43"/>
  <c r="J101" i="41"/>
  <c r="C7" i="43"/>
  <c r="C102" i="41"/>
  <c r="O102" i="40"/>
  <c r="G7" i="43"/>
  <c r="G102" i="41"/>
  <c r="K7" i="43"/>
  <c r="K102" i="41"/>
  <c r="D8" i="43"/>
  <c r="D103" i="41"/>
  <c r="H8" i="43"/>
  <c r="H103" i="41"/>
  <c r="L103" i="41"/>
  <c r="L8" i="43"/>
  <c r="E9" i="43"/>
  <c r="E104" i="41"/>
  <c r="I9" i="43"/>
  <c r="I104" i="41"/>
  <c r="M9" i="43"/>
  <c r="M104" i="41"/>
  <c r="F10" i="43"/>
  <c r="F105" i="41"/>
  <c r="J10" i="43"/>
  <c r="J105" i="41"/>
  <c r="C11" i="43"/>
  <c r="O106" i="40"/>
  <c r="G11" i="43"/>
  <c r="G106" i="41"/>
  <c r="K11" i="43"/>
  <c r="K106" i="41"/>
  <c r="D12" i="43"/>
  <c r="D107" i="41"/>
  <c r="H12" i="43"/>
  <c r="H107" i="41"/>
  <c r="L107" i="41"/>
  <c r="L12" i="43"/>
  <c r="F13" i="43"/>
  <c r="F77" i="43" s="1"/>
  <c r="F108" i="41"/>
  <c r="J13" i="43"/>
  <c r="J77" i="43" s="1"/>
  <c r="J108" i="41"/>
  <c r="D14" i="43"/>
  <c r="D109" i="41"/>
  <c r="H109" i="41"/>
  <c r="H14" i="43"/>
  <c r="L109" i="41"/>
  <c r="L14" i="43"/>
  <c r="F15" i="43"/>
  <c r="F110" i="41"/>
  <c r="J15" i="43"/>
  <c r="J110" i="41"/>
  <c r="D16" i="43"/>
  <c r="D111" i="41"/>
  <c r="H16" i="43"/>
  <c r="H111" i="41"/>
  <c r="L16" i="43"/>
  <c r="L111" i="41"/>
  <c r="E17" i="43"/>
  <c r="E112" i="41"/>
  <c r="I17" i="43"/>
  <c r="I112" i="41"/>
  <c r="M17" i="43"/>
  <c r="M112" i="41"/>
  <c r="O117" i="40"/>
  <c r="H118" i="41"/>
  <c r="L118" i="41"/>
  <c r="I119" i="41"/>
  <c r="M119" i="41"/>
  <c r="J120" i="41"/>
  <c r="O121" i="40"/>
  <c r="G121" i="41"/>
  <c r="K121" i="41"/>
  <c r="H122" i="41"/>
  <c r="L122" i="41"/>
  <c r="I123" i="41"/>
  <c r="M123" i="41"/>
  <c r="J124" i="41"/>
  <c r="G125" i="41"/>
  <c r="K125" i="41"/>
  <c r="H126" i="41"/>
  <c r="L126" i="41"/>
  <c r="I127" i="41"/>
  <c r="M127" i="41"/>
  <c r="J128" i="41"/>
  <c r="C132" i="41"/>
  <c r="C145" i="40"/>
  <c r="O132" i="40"/>
  <c r="G132" i="41"/>
  <c r="G145" i="40"/>
  <c r="K132" i="41"/>
  <c r="K145" i="40"/>
  <c r="D133" i="41"/>
  <c r="H133" i="41"/>
  <c r="L133" i="41"/>
  <c r="E134" i="41"/>
  <c r="I134" i="41"/>
  <c r="M134" i="41"/>
  <c r="F135" i="41"/>
  <c r="J135" i="41"/>
  <c r="C136" i="41"/>
  <c r="O136" i="40"/>
  <c r="G136" i="41"/>
  <c r="K136" i="41"/>
  <c r="D137" i="41"/>
  <c r="H137" i="41"/>
  <c r="L137" i="41"/>
  <c r="E138" i="41"/>
  <c r="I138" i="41"/>
  <c r="M138" i="41"/>
  <c r="F139" i="41"/>
  <c r="J139" i="41"/>
  <c r="C140" i="41"/>
  <c r="O140" i="40"/>
  <c r="G140" i="41"/>
  <c r="K140" i="41"/>
  <c r="D141" i="41"/>
  <c r="H141" i="41"/>
  <c r="L141" i="41"/>
  <c r="E142" i="41"/>
  <c r="I142" i="41"/>
  <c r="M142" i="41"/>
  <c r="F143" i="41"/>
  <c r="J143" i="41"/>
  <c r="C144" i="41"/>
  <c r="O144" i="40"/>
  <c r="G144" i="41"/>
  <c r="K144" i="41"/>
  <c r="D148" i="41"/>
  <c r="D161" i="40"/>
  <c r="H148" i="41"/>
  <c r="H161" i="40"/>
  <c r="L148" i="41"/>
  <c r="L161" i="40"/>
  <c r="E149" i="41"/>
  <c r="I149" i="41"/>
  <c r="M149" i="41"/>
  <c r="F150" i="41"/>
  <c r="J150" i="41"/>
  <c r="C151" i="41"/>
  <c r="O151" i="40"/>
  <c r="G151" i="41"/>
  <c r="K151" i="41"/>
  <c r="D152" i="41"/>
  <c r="H152" i="41"/>
  <c r="L152" i="41"/>
  <c r="E153" i="41"/>
  <c r="I153" i="41"/>
  <c r="M153" i="41"/>
  <c r="F154" i="41"/>
  <c r="J154" i="41"/>
  <c r="C155" i="41"/>
  <c r="O155" i="40"/>
  <c r="G155" i="41"/>
  <c r="K155" i="41"/>
  <c r="D156" i="41"/>
  <c r="H156" i="41"/>
  <c r="L156" i="41"/>
  <c r="E157" i="41"/>
  <c r="I157" i="41"/>
  <c r="M157" i="41"/>
  <c r="F158" i="41"/>
  <c r="J158" i="41"/>
  <c r="C159" i="41"/>
  <c r="O159" i="40"/>
  <c r="G159" i="41"/>
  <c r="K159" i="41"/>
  <c r="D160" i="41"/>
  <c r="H160" i="41"/>
  <c r="L160" i="41"/>
  <c r="U180" i="40"/>
  <c r="U17" i="40"/>
  <c r="Y180" i="40"/>
  <c r="Y17" i="40"/>
  <c r="AC180" i="40"/>
  <c r="AC17" i="40"/>
  <c r="V181" i="40"/>
  <c r="Z181" i="40"/>
  <c r="S182" i="40"/>
  <c r="W182" i="40"/>
  <c r="AA182" i="40"/>
  <c r="T183" i="40"/>
  <c r="X183" i="40"/>
  <c r="AB183" i="40"/>
  <c r="U184" i="40"/>
  <c r="Y184" i="40"/>
  <c r="AC184" i="40"/>
  <c r="V185" i="40"/>
  <c r="Z185" i="40"/>
  <c r="S186" i="40"/>
  <c r="W186" i="40"/>
  <c r="AA186" i="40"/>
  <c r="T187" i="40"/>
  <c r="X187" i="40"/>
  <c r="AB187" i="40"/>
  <c r="U188" i="40"/>
  <c r="Y188" i="40"/>
  <c r="AC188" i="40"/>
  <c r="V189" i="40"/>
  <c r="Z189" i="40"/>
  <c r="S190" i="40"/>
  <c r="W190" i="40"/>
  <c r="AA190" i="40"/>
  <c r="T191" i="40"/>
  <c r="X191" i="40"/>
  <c r="AB191" i="40"/>
  <c r="U192" i="40"/>
  <c r="Y192" i="40"/>
  <c r="AC192" i="40"/>
  <c r="Z33" i="40"/>
  <c r="X166" i="40"/>
  <c r="AB166" i="40"/>
  <c r="V168" i="40"/>
  <c r="Z168" i="40"/>
  <c r="W169" i="40"/>
  <c r="AA169" i="40"/>
  <c r="X170" i="40"/>
  <c r="AB170" i="40"/>
  <c r="Y171" i="40"/>
  <c r="AC171" i="40"/>
  <c r="Z172" i="40"/>
  <c r="W173" i="40"/>
  <c r="AA173" i="40"/>
  <c r="X174" i="40"/>
  <c r="AB174" i="40"/>
  <c r="Y175" i="40"/>
  <c r="AC175" i="40"/>
  <c r="Z176" i="40"/>
  <c r="S49" i="40"/>
  <c r="AE36" i="40"/>
  <c r="W49" i="40"/>
  <c r="AA49" i="40"/>
  <c r="AE48" i="40"/>
  <c r="T65" i="40"/>
  <c r="X65" i="40"/>
  <c r="AB65" i="40"/>
  <c r="AE55" i="40"/>
  <c r="AE59" i="40"/>
  <c r="AE63" i="40"/>
  <c r="U81" i="40"/>
  <c r="Y81" i="40"/>
  <c r="AC81" i="40"/>
  <c r="AE70" i="40"/>
  <c r="AE74" i="40"/>
  <c r="AE78" i="40"/>
  <c r="M87" i="41"/>
  <c r="C23" i="43"/>
  <c r="G23" i="43"/>
  <c r="W113" i="40"/>
  <c r="K23" i="43"/>
  <c r="AA113" i="40"/>
  <c r="D24" i="43"/>
  <c r="H24" i="43"/>
  <c r="L24" i="43"/>
  <c r="E25" i="43"/>
  <c r="I25" i="43"/>
  <c r="M25" i="43"/>
  <c r="F26" i="43"/>
  <c r="J26" i="43"/>
  <c r="C27" i="43"/>
  <c r="AE104" i="40"/>
  <c r="G27" i="43"/>
  <c r="K27" i="43"/>
  <c r="D28" i="43"/>
  <c r="H28" i="43"/>
  <c r="L28" i="43"/>
  <c r="E29" i="43"/>
  <c r="I29" i="43"/>
  <c r="F30" i="43"/>
  <c r="G31" i="43"/>
  <c r="G78" i="43" s="1"/>
  <c r="D32" i="43"/>
  <c r="H32" i="43"/>
  <c r="E33" i="43"/>
  <c r="I33" i="43"/>
  <c r="M33" i="43"/>
  <c r="M110" i="41"/>
  <c r="F34" i="43"/>
  <c r="J34" i="43"/>
  <c r="C35" i="43"/>
  <c r="AE112" i="40"/>
  <c r="G35" i="43"/>
  <c r="K35" i="43"/>
  <c r="T129" i="40"/>
  <c r="X129" i="40"/>
  <c r="AB129" i="40"/>
  <c r="AE123" i="40"/>
  <c r="AE127" i="40"/>
  <c r="U145" i="40"/>
  <c r="Y145" i="40"/>
  <c r="AC145" i="40"/>
  <c r="AE134" i="40"/>
  <c r="AE138" i="40"/>
  <c r="AE142" i="40"/>
  <c r="AE153" i="40"/>
  <c r="AE157" i="40"/>
  <c r="AI180" i="40"/>
  <c r="AU4" i="40"/>
  <c r="AI17" i="40"/>
  <c r="AM180" i="40"/>
  <c r="AM17" i="40"/>
  <c r="AQ180" i="40"/>
  <c r="AQ17" i="40"/>
  <c r="AJ181" i="40"/>
  <c r="AN181" i="40"/>
  <c r="AR181" i="40"/>
  <c r="AK182" i="40"/>
  <c r="AO182" i="40"/>
  <c r="AS182" i="40"/>
  <c r="AL183" i="40"/>
  <c r="AP183" i="40"/>
  <c r="AI184" i="40"/>
  <c r="AM184" i="40"/>
  <c r="AQ184" i="40"/>
  <c r="AJ185" i="40"/>
  <c r="AN185" i="40"/>
  <c r="AR185" i="40"/>
  <c r="AK186" i="40"/>
  <c r="AO186" i="40"/>
  <c r="AS186" i="40"/>
  <c r="AL187" i="40"/>
  <c r="AP187" i="40"/>
  <c r="AI188" i="40"/>
  <c r="AU12" i="40"/>
  <c r="AM188" i="40"/>
  <c r="AQ188" i="40"/>
  <c r="AJ189" i="40"/>
  <c r="AN189" i="40"/>
  <c r="AR189" i="40"/>
  <c r="AK190" i="40"/>
  <c r="AO190" i="40"/>
  <c r="AS190" i="40"/>
  <c r="AL191" i="40"/>
  <c r="AP191" i="40"/>
  <c r="AI192" i="40"/>
  <c r="AM192" i="40"/>
  <c r="AQ192" i="40"/>
  <c r="AJ164" i="40"/>
  <c r="AJ33" i="40"/>
  <c r="AN164" i="40"/>
  <c r="AN33" i="40"/>
  <c r="AR164" i="40"/>
  <c r="AR33" i="40"/>
  <c r="AK165" i="40"/>
  <c r="AO165" i="40"/>
  <c r="AS165" i="40"/>
  <c r="AL166" i="40"/>
  <c r="AP166" i="40"/>
  <c r="AU23" i="40"/>
  <c r="AI167" i="40"/>
  <c r="AM167" i="40"/>
  <c r="AQ167" i="40"/>
  <c r="AJ168" i="40"/>
  <c r="AN168" i="40"/>
  <c r="AR168" i="40"/>
  <c r="AK169" i="40"/>
  <c r="AO169" i="40"/>
  <c r="AS169" i="40"/>
  <c r="AL170" i="40"/>
  <c r="AP170" i="40"/>
  <c r="AU27" i="40"/>
  <c r="AI171" i="40"/>
  <c r="AM171" i="40"/>
  <c r="AQ171" i="40"/>
  <c r="AJ172" i="40"/>
  <c r="AN172" i="40"/>
  <c r="AR172" i="40"/>
  <c r="AK173" i="40"/>
  <c r="AO173" i="40"/>
  <c r="AS173" i="40"/>
  <c r="AL174" i="40"/>
  <c r="AP174" i="40"/>
  <c r="AU31" i="40"/>
  <c r="AI175" i="40"/>
  <c r="AM175" i="40"/>
  <c r="AQ175" i="40"/>
  <c r="AJ176" i="40"/>
  <c r="AN176" i="40"/>
  <c r="AR176" i="40"/>
  <c r="AK49" i="40"/>
  <c r="AO49" i="40"/>
  <c r="AS49" i="40"/>
  <c r="AU38" i="40"/>
  <c r="AU46" i="40"/>
  <c r="AU57" i="40"/>
  <c r="AI81" i="40"/>
  <c r="AU68" i="40"/>
  <c r="AM81" i="40"/>
  <c r="AQ81" i="40"/>
  <c r="AU72" i="40"/>
  <c r="AU76" i="40"/>
  <c r="AU80" i="40"/>
  <c r="AJ97" i="40"/>
  <c r="AN97" i="40"/>
  <c r="AR97" i="40"/>
  <c r="AU87" i="40"/>
  <c r="AU95" i="40"/>
  <c r="E41" i="43"/>
  <c r="AK113" i="40"/>
  <c r="I41" i="43"/>
  <c r="AO113" i="40"/>
  <c r="M41" i="43"/>
  <c r="AS113" i="40"/>
  <c r="F42" i="43"/>
  <c r="J42" i="43"/>
  <c r="C43" i="43"/>
  <c r="G43" i="43"/>
  <c r="K43" i="43"/>
  <c r="D44" i="43"/>
  <c r="H44" i="43"/>
  <c r="L44" i="43"/>
  <c r="E45" i="43"/>
  <c r="I45" i="43"/>
  <c r="M45" i="43"/>
  <c r="F46" i="43"/>
  <c r="J46" i="43"/>
  <c r="G47" i="43"/>
  <c r="D48" i="43"/>
  <c r="H48" i="43"/>
  <c r="E49" i="43"/>
  <c r="E79" i="43" s="1"/>
  <c r="I49" i="43"/>
  <c r="I79" i="43" s="1"/>
  <c r="F50" i="43"/>
  <c r="J50" i="43"/>
  <c r="C51" i="43"/>
  <c r="AU110" i="40"/>
  <c r="G51" i="43"/>
  <c r="K51" i="43"/>
  <c r="D52" i="43"/>
  <c r="H52" i="43"/>
  <c r="L52" i="43"/>
  <c r="E53" i="43"/>
  <c r="I53" i="43"/>
  <c r="M53" i="43"/>
  <c r="AU116" i="40"/>
  <c r="AQ129" i="40"/>
  <c r="AI129" i="40"/>
  <c r="AI145" i="40"/>
  <c r="AU132" i="40"/>
  <c r="AM145" i="40"/>
  <c r="AQ145" i="40"/>
  <c r="AU136" i="40"/>
  <c r="AU140" i="40"/>
  <c r="AU144" i="40"/>
  <c r="AJ161" i="40"/>
  <c r="AN161" i="40"/>
  <c r="AR161" i="40"/>
  <c r="AU155" i="40"/>
  <c r="AU159" i="40"/>
  <c r="BA180" i="40"/>
  <c r="BE180" i="40"/>
  <c r="BE17" i="40"/>
  <c r="BI180" i="40"/>
  <c r="BI17" i="40"/>
  <c r="BB181" i="40"/>
  <c r="BF181" i="40"/>
  <c r="AY182" i="40"/>
  <c r="BC182" i="40"/>
  <c r="BG182" i="40"/>
  <c r="AZ183" i="40"/>
  <c r="BD183" i="40"/>
  <c r="BH183" i="40"/>
  <c r="BA184" i="40"/>
  <c r="BE184" i="40"/>
  <c r="BI184" i="40"/>
  <c r="BB185" i="40"/>
  <c r="BF185" i="40"/>
  <c r="AY186" i="40"/>
  <c r="BK10" i="40"/>
  <c r="BC186" i="40"/>
  <c r="BG186" i="40"/>
  <c r="AZ187" i="40"/>
  <c r="BD187" i="40"/>
  <c r="BH187" i="40"/>
  <c r="BA188" i="40"/>
  <c r="BE188" i="40"/>
  <c r="BI188" i="40"/>
  <c r="BB189" i="40"/>
  <c r="BF189" i="40"/>
  <c r="AY190" i="40"/>
  <c r="BC190" i="40"/>
  <c r="BG190" i="40"/>
  <c r="AZ191" i="40"/>
  <c r="BD191" i="40"/>
  <c r="BH191" i="40"/>
  <c r="BA192" i="40"/>
  <c r="BE192" i="40"/>
  <c r="BI192" i="40"/>
  <c r="BB33" i="40"/>
  <c r="BF33" i="40"/>
  <c r="BJ33" i="40"/>
  <c r="BK21" i="40"/>
  <c r="BG165" i="40"/>
  <c r="BD166" i="40"/>
  <c r="BH166" i="40"/>
  <c r="BE167" i="40"/>
  <c r="BI167" i="40"/>
  <c r="BB168" i="40"/>
  <c r="BF168" i="40"/>
  <c r="BK25" i="40"/>
  <c r="BC169" i="40"/>
  <c r="BG169" i="40"/>
  <c r="BD170" i="40"/>
  <c r="BH170" i="40"/>
  <c r="BE171" i="40"/>
  <c r="BI171" i="40"/>
  <c r="BF172" i="40"/>
  <c r="BK29" i="40"/>
  <c r="BC173" i="40"/>
  <c r="BG173" i="40"/>
  <c r="AZ174" i="40"/>
  <c r="BD174" i="40"/>
  <c r="BH174" i="40"/>
  <c r="BA175" i="40"/>
  <c r="BE175" i="40"/>
  <c r="BI175" i="40"/>
  <c r="BB176" i="40"/>
  <c r="BF176" i="40"/>
  <c r="BJ176" i="40"/>
  <c r="AY49" i="40"/>
  <c r="BK36" i="40"/>
  <c r="BC49" i="40"/>
  <c r="BG49" i="40"/>
  <c r="BK40" i="40"/>
  <c r="BK44" i="40"/>
  <c r="AZ65" i="40"/>
  <c r="BD65" i="40"/>
  <c r="BH65" i="40"/>
  <c r="BK55" i="40"/>
  <c r="BK59" i="40"/>
  <c r="BE81" i="40"/>
  <c r="BI81" i="40"/>
  <c r="BF97" i="40"/>
  <c r="AY113" i="40"/>
  <c r="C59" i="43"/>
  <c r="G59" i="43"/>
  <c r="BC113" i="40"/>
  <c r="K59" i="43"/>
  <c r="BG113" i="40"/>
  <c r="D60" i="43"/>
  <c r="H60" i="43"/>
  <c r="L60" i="43"/>
  <c r="E61" i="43"/>
  <c r="I61" i="43"/>
  <c r="M61" i="43"/>
  <c r="F62" i="43"/>
  <c r="J62" i="43"/>
  <c r="N62" i="43"/>
  <c r="BK104" i="40"/>
  <c r="C63" i="43"/>
  <c r="G63" i="43"/>
  <c r="K63" i="43"/>
  <c r="D64" i="43"/>
  <c r="H64" i="43"/>
  <c r="L64" i="43"/>
  <c r="E65" i="43"/>
  <c r="I65" i="43"/>
  <c r="D66" i="43"/>
  <c r="H66" i="43"/>
  <c r="BK108" i="40"/>
  <c r="C67" i="43"/>
  <c r="C80" i="43" s="1"/>
  <c r="G67" i="43"/>
  <c r="G80" i="43" s="1"/>
  <c r="K67" i="43"/>
  <c r="K80" i="43" s="1"/>
  <c r="F68" i="43"/>
  <c r="J68" i="43"/>
  <c r="N68" i="43"/>
  <c r="C69" i="43"/>
  <c r="BK110" i="40"/>
  <c r="G69" i="43"/>
  <c r="K69" i="43"/>
  <c r="D70" i="43"/>
  <c r="H70" i="43"/>
  <c r="L70" i="43"/>
  <c r="E71" i="43"/>
  <c r="I71" i="43"/>
  <c r="M71" i="43"/>
  <c r="AY145" i="40"/>
  <c r="BC145" i="40"/>
  <c r="BG145" i="40"/>
  <c r="BK136" i="40"/>
  <c r="BK140" i="40"/>
  <c r="BK144" i="40"/>
  <c r="BD161" i="40"/>
  <c r="BH161" i="40"/>
  <c r="BK151" i="40"/>
  <c r="BK155" i="40"/>
  <c r="BK159" i="40"/>
  <c r="E4" i="41"/>
  <c r="E180" i="40"/>
  <c r="E17" i="40"/>
  <c r="J5" i="41"/>
  <c r="J181" i="40"/>
  <c r="G6" i="41"/>
  <c r="G182" i="40"/>
  <c r="E8" i="41"/>
  <c r="E184" i="40"/>
  <c r="C10" i="41"/>
  <c r="C186" i="40"/>
  <c r="F13" i="41"/>
  <c r="F189" i="40"/>
  <c r="G14" i="41"/>
  <c r="G190" i="40"/>
  <c r="E16" i="41"/>
  <c r="E192" i="40"/>
  <c r="F20" i="41"/>
  <c r="F33" i="40"/>
  <c r="G21" i="41"/>
  <c r="G165" i="40"/>
  <c r="H22" i="41"/>
  <c r="H166" i="40"/>
  <c r="J24" i="41"/>
  <c r="J168" i="40"/>
  <c r="K25" i="41"/>
  <c r="K169" i="40"/>
  <c r="E171" i="40"/>
  <c r="C173" i="40"/>
  <c r="L174" i="40"/>
  <c r="L30" i="41"/>
  <c r="M31" i="41"/>
  <c r="M175" i="40"/>
  <c r="N32" i="41"/>
  <c r="D41" i="41"/>
  <c r="D45" i="41"/>
  <c r="E46" i="41"/>
  <c r="F47" i="41"/>
  <c r="G48" i="41"/>
  <c r="H52" i="41"/>
  <c r="H65" i="40"/>
  <c r="M53" i="41"/>
  <c r="J54" i="41"/>
  <c r="K55" i="41"/>
  <c r="L56" i="41"/>
  <c r="M57" i="41"/>
  <c r="J58" i="41"/>
  <c r="K59" i="41"/>
  <c r="L60" i="41"/>
  <c r="M61" i="41"/>
  <c r="F62" i="41"/>
  <c r="G63" i="41"/>
  <c r="L64" i="41"/>
  <c r="I68" i="41"/>
  <c r="I81" i="40"/>
  <c r="G70" i="41"/>
  <c r="L71" i="41"/>
  <c r="M72" i="41"/>
  <c r="G74" i="41"/>
  <c r="L75" i="41"/>
  <c r="M76" i="41"/>
  <c r="G78" i="41"/>
  <c r="L79" i="41"/>
  <c r="M80" i="41"/>
  <c r="N84" i="41"/>
  <c r="G89" i="41"/>
  <c r="L90" i="41"/>
  <c r="I91" i="41"/>
  <c r="G93" i="41"/>
  <c r="L94" i="41"/>
  <c r="I95" i="41"/>
  <c r="C100" i="41"/>
  <c r="C5" i="43"/>
  <c r="H101" i="41"/>
  <c r="H6" i="43"/>
  <c r="C9" i="43"/>
  <c r="C104" i="41"/>
  <c r="H105" i="41"/>
  <c r="H10" i="43"/>
  <c r="M11" i="43"/>
  <c r="M106" i="41"/>
  <c r="M203" i="40"/>
  <c r="J14" i="43"/>
  <c r="J109" i="41"/>
  <c r="F16" i="43"/>
  <c r="F111" i="41"/>
  <c r="G17" i="43"/>
  <c r="G112" i="41"/>
  <c r="D116" i="41"/>
  <c r="N118" i="41"/>
  <c r="D135" i="41"/>
  <c r="D139" i="41"/>
  <c r="N141" i="41"/>
  <c r="D143" i="41"/>
  <c r="I144" i="41"/>
  <c r="J148" i="41"/>
  <c r="J161" i="40"/>
  <c r="K149" i="41"/>
  <c r="L150" i="41"/>
  <c r="I151" i="41"/>
  <c r="F152" i="41"/>
  <c r="G153" i="41"/>
  <c r="D154" i="41"/>
  <c r="M155" i="41"/>
  <c r="G157" i="41"/>
  <c r="L158" i="41"/>
  <c r="E159" i="41"/>
  <c r="J160" i="41"/>
  <c r="W17" i="40"/>
  <c r="W180" i="40"/>
  <c r="T181" i="40"/>
  <c r="Y182" i="40"/>
  <c r="V183" i="40"/>
  <c r="AA184" i="40"/>
  <c r="X185" i="40"/>
  <c r="Y186" i="40"/>
  <c r="V187" i="40"/>
  <c r="W188" i="40"/>
  <c r="X189" i="40"/>
  <c r="U190" i="40"/>
  <c r="V191" i="40"/>
  <c r="AA192" i="40"/>
  <c r="X164" i="40"/>
  <c r="X33" i="40"/>
  <c r="U165" i="40"/>
  <c r="V166" i="40"/>
  <c r="W167" i="40"/>
  <c r="X168" i="40"/>
  <c r="U169" i="40"/>
  <c r="W171" i="40"/>
  <c r="AB172" i="40"/>
  <c r="AC173" i="40"/>
  <c r="V174" i="40"/>
  <c r="W175" i="40"/>
  <c r="AC49" i="40"/>
  <c r="D180" i="40"/>
  <c r="D4" i="41"/>
  <c r="D17" i="40"/>
  <c r="H4" i="41"/>
  <c r="H180" i="40"/>
  <c r="H17" i="40"/>
  <c r="L4" i="41"/>
  <c r="L180" i="40"/>
  <c r="L17" i="40"/>
  <c r="E5" i="41"/>
  <c r="E181" i="40"/>
  <c r="I5" i="41"/>
  <c r="I181" i="40"/>
  <c r="M5" i="41"/>
  <c r="M181" i="40"/>
  <c r="F6" i="41"/>
  <c r="F182" i="40"/>
  <c r="J6" i="41"/>
  <c r="J182" i="40"/>
  <c r="C7" i="41"/>
  <c r="C183" i="40"/>
  <c r="O7" i="40"/>
  <c r="G7" i="41"/>
  <c r="G183" i="40"/>
  <c r="K7" i="41"/>
  <c r="K183" i="40"/>
  <c r="D184" i="40"/>
  <c r="D8" i="41"/>
  <c r="H8" i="41"/>
  <c r="H184" i="40"/>
  <c r="L8" i="41"/>
  <c r="L184" i="40"/>
  <c r="E9" i="41"/>
  <c r="E185" i="40"/>
  <c r="I9" i="41"/>
  <c r="I185" i="40"/>
  <c r="M9" i="41"/>
  <c r="M185" i="40"/>
  <c r="F10" i="41"/>
  <c r="F186" i="40"/>
  <c r="J10" i="41"/>
  <c r="J186" i="40"/>
  <c r="C11" i="41"/>
  <c r="C187" i="40"/>
  <c r="O11" i="40"/>
  <c r="G11" i="41"/>
  <c r="G187" i="40"/>
  <c r="K11" i="41"/>
  <c r="K187" i="40"/>
  <c r="D188" i="40"/>
  <c r="D12" i="41"/>
  <c r="H12" i="41"/>
  <c r="H188" i="40"/>
  <c r="L12" i="41"/>
  <c r="L188" i="40"/>
  <c r="E13" i="41"/>
  <c r="E189" i="40"/>
  <c r="I13" i="41"/>
  <c r="I189" i="40"/>
  <c r="M13" i="41"/>
  <c r="M189" i="40"/>
  <c r="F14" i="41"/>
  <c r="F190" i="40"/>
  <c r="J14" i="41"/>
  <c r="J190" i="40"/>
  <c r="C15" i="41"/>
  <c r="C191" i="40"/>
  <c r="O15" i="40"/>
  <c r="G15" i="41"/>
  <c r="G191" i="40"/>
  <c r="K15" i="41"/>
  <c r="K191" i="40"/>
  <c r="D192" i="40"/>
  <c r="D16" i="41"/>
  <c r="H16" i="41"/>
  <c r="H192" i="40"/>
  <c r="L16" i="41"/>
  <c r="L192" i="40"/>
  <c r="E20" i="41"/>
  <c r="E33" i="40"/>
  <c r="E164" i="40"/>
  <c r="I20" i="41"/>
  <c r="I33" i="40"/>
  <c r="I164" i="40"/>
  <c r="M20" i="41"/>
  <c r="M33" i="40"/>
  <c r="M164" i="40"/>
  <c r="F21" i="41"/>
  <c r="F165" i="40"/>
  <c r="J21" i="41"/>
  <c r="J165" i="40"/>
  <c r="C22" i="41"/>
  <c r="C166" i="40"/>
  <c r="O22" i="40"/>
  <c r="G22" i="41"/>
  <c r="G166" i="40"/>
  <c r="K22" i="41"/>
  <c r="K166" i="40"/>
  <c r="D167" i="40"/>
  <c r="D23" i="41"/>
  <c r="H167" i="40"/>
  <c r="H23" i="41"/>
  <c r="L23" i="41"/>
  <c r="L167" i="40"/>
  <c r="E24" i="41"/>
  <c r="E168" i="40"/>
  <c r="I24" i="41"/>
  <c r="I168" i="40"/>
  <c r="M24" i="41"/>
  <c r="M168" i="40"/>
  <c r="F25" i="41"/>
  <c r="F169" i="40"/>
  <c r="J25" i="41"/>
  <c r="J169" i="40"/>
  <c r="C26" i="41"/>
  <c r="O26" i="40"/>
  <c r="C170" i="40"/>
  <c r="G26" i="41"/>
  <c r="G170" i="40"/>
  <c r="K26" i="41"/>
  <c r="K170" i="40"/>
  <c r="D171" i="40"/>
  <c r="D27" i="41"/>
  <c r="H171" i="40"/>
  <c r="H27" i="41"/>
  <c r="L27" i="41"/>
  <c r="L171" i="40"/>
  <c r="E28" i="41"/>
  <c r="E172" i="40"/>
  <c r="I28" i="41"/>
  <c r="I172" i="40"/>
  <c r="M28" i="41"/>
  <c r="M172" i="40"/>
  <c r="F29" i="41"/>
  <c r="F173" i="40"/>
  <c r="J29" i="41"/>
  <c r="J173" i="40"/>
  <c r="C30" i="41"/>
  <c r="C174" i="40"/>
  <c r="O30" i="40"/>
  <c r="G30" i="41"/>
  <c r="G174" i="40"/>
  <c r="K30" i="41"/>
  <c r="K174" i="40"/>
  <c r="D175" i="40"/>
  <c r="D31" i="41"/>
  <c r="H175" i="40"/>
  <c r="H31" i="41"/>
  <c r="L31" i="41"/>
  <c r="L175" i="40"/>
  <c r="E32" i="41"/>
  <c r="E176" i="40"/>
  <c r="I32" i="41"/>
  <c r="I176" i="40"/>
  <c r="M32" i="41"/>
  <c r="M176" i="40"/>
  <c r="F36" i="41"/>
  <c r="F49" i="40"/>
  <c r="J36" i="41"/>
  <c r="J49" i="40"/>
  <c r="C37" i="41"/>
  <c r="O37" i="40"/>
  <c r="G37" i="41"/>
  <c r="K37" i="41"/>
  <c r="D38" i="41"/>
  <c r="H38" i="41"/>
  <c r="L38" i="41"/>
  <c r="E39" i="41"/>
  <c r="I39" i="41"/>
  <c r="M39" i="41"/>
  <c r="F40" i="41"/>
  <c r="J40" i="41"/>
  <c r="C41" i="41"/>
  <c r="O41" i="40"/>
  <c r="G41" i="41"/>
  <c r="K41" i="41"/>
  <c r="H42" i="41"/>
  <c r="L42" i="41"/>
  <c r="E43" i="41"/>
  <c r="I43" i="41"/>
  <c r="M43" i="41"/>
  <c r="F44" i="41"/>
  <c r="J44" i="41"/>
  <c r="C45" i="41"/>
  <c r="O45" i="40"/>
  <c r="G45" i="41"/>
  <c r="K45" i="41"/>
  <c r="D46" i="41"/>
  <c r="H46" i="41"/>
  <c r="L46" i="41"/>
  <c r="E47" i="41"/>
  <c r="I47" i="41"/>
  <c r="M47" i="41"/>
  <c r="F48" i="41"/>
  <c r="J48" i="41"/>
  <c r="C52" i="41"/>
  <c r="O52" i="40"/>
  <c r="G52" i="41"/>
  <c r="G65" i="40"/>
  <c r="K52" i="41"/>
  <c r="K65" i="40"/>
  <c r="D53" i="41"/>
  <c r="H53" i="41"/>
  <c r="L53" i="41"/>
  <c r="E54" i="41"/>
  <c r="I54" i="41"/>
  <c r="M54" i="41"/>
  <c r="F55" i="41"/>
  <c r="J55" i="41"/>
  <c r="C56" i="41"/>
  <c r="O56" i="40"/>
  <c r="G56" i="41"/>
  <c r="K56" i="41"/>
  <c r="D57" i="41"/>
  <c r="H57" i="41"/>
  <c r="L57" i="41"/>
  <c r="E58" i="41"/>
  <c r="I58" i="41"/>
  <c r="M58" i="41"/>
  <c r="F59" i="41"/>
  <c r="J59" i="41"/>
  <c r="C60" i="41"/>
  <c r="O60" i="40"/>
  <c r="G60" i="41"/>
  <c r="K60" i="41"/>
  <c r="D61" i="41"/>
  <c r="H61" i="41"/>
  <c r="L61" i="41"/>
  <c r="E62" i="41"/>
  <c r="I62" i="41"/>
  <c r="M62" i="41"/>
  <c r="F63" i="41"/>
  <c r="J63" i="41"/>
  <c r="C64" i="41"/>
  <c r="O64" i="40"/>
  <c r="G64" i="41"/>
  <c r="K64" i="41"/>
  <c r="D81" i="40"/>
  <c r="D68" i="41"/>
  <c r="H81" i="40"/>
  <c r="H68" i="41"/>
  <c r="L68" i="41"/>
  <c r="L81" i="40"/>
  <c r="E69" i="41"/>
  <c r="I69" i="41"/>
  <c r="M69" i="41"/>
  <c r="F70" i="41"/>
  <c r="J70" i="41"/>
  <c r="C71" i="41"/>
  <c r="O71" i="40"/>
  <c r="G71" i="41"/>
  <c r="K71" i="41"/>
  <c r="D72" i="41"/>
  <c r="H72" i="41"/>
  <c r="L72" i="41"/>
  <c r="E73" i="41"/>
  <c r="I73" i="41"/>
  <c r="M73" i="41"/>
  <c r="F74" i="41"/>
  <c r="J74" i="41"/>
  <c r="C75" i="41"/>
  <c r="O75" i="40"/>
  <c r="G75" i="41"/>
  <c r="K75" i="41"/>
  <c r="D76" i="41"/>
  <c r="H76" i="41"/>
  <c r="L76" i="41"/>
  <c r="E77" i="41"/>
  <c r="I77" i="41"/>
  <c r="M77" i="41"/>
  <c r="F78" i="41"/>
  <c r="J78" i="41"/>
  <c r="C79" i="41"/>
  <c r="O79" i="40"/>
  <c r="G79" i="41"/>
  <c r="K79" i="41"/>
  <c r="D80" i="41"/>
  <c r="H80" i="41"/>
  <c r="L80" i="41"/>
  <c r="E84" i="41"/>
  <c r="E97" i="40"/>
  <c r="I84" i="41"/>
  <c r="I97" i="40"/>
  <c r="M84" i="41"/>
  <c r="M97" i="40"/>
  <c r="F85" i="41"/>
  <c r="J85" i="41"/>
  <c r="C86" i="41"/>
  <c r="O86" i="40"/>
  <c r="G86" i="41"/>
  <c r="K86" i="41"/>
  <c r="D87" i="41"/>
  <c r="H87" i="41"/>
  <c r="L87" i="41"/>
  <c r="E88" i="41"/>
  <c r="I88" i="41"/>
  <c r="M88" i="41"/>
  <c r="F89" i="41"/>
  <c r="J89" i="41"/>
  <c r="C90" i="41"/>
  <c r="O90" i="40"/>
  <c r="G90" i="41"/>
  <c r="K90" i="41"/>
  <c r="D91" i="41"/>
  <c r="H91" i="41"/>
  <c r="L91" i="41"/>
  <c r="E92" i="41"/>
  <c r="I92" i="41"/>
  <c r="M92" i="41"/>
  <c r="F93" i="41"/>
  <c r="J93" i="41"/>
  <c r="C94" i="41"/>
  <c r="O94" i="40"/>
  <c r="G94" i="41"/>
  <c r="K94" i="41"/>
  <c r="D95" i="41"/>
  <c r="H95" i="41"/>
  <c r="L95" i="41"/>
  <c r="E96" i="41"/>
  <c r="I96" i="41"/>
  <c r="M96" i="41"/>
  <c r="F5" i="43"/>
  <c r="F100" i="41"/>
  <c r="F113" i="40"/>
  <c r="J5" i="43"/>
  <c r="J113" i="40"/>
  <c r="C6" i="43"/>
  <c r="C101" i="41"/>
  <c r="O101" i="40"/>
  <c r="G6" i="43"/>
  <c r="G101" i="41"/>
  <c r="G198" i="40"/>
  <c r="K6" i="43"/>
  <c r="K101" i="41"/>
  <c r="D7" i="43"/>
  <c r="D102" i="41"/>
  <c r="H7" i="43"/>
  <c r="H102" i="41"/>
  <c r="L102" i="41"/>
  <c r="L7" i="43"/>
  <c r="E8" i="43"/>
  <c r="E103" i="41"/>
  <c r="I8" i="43"/>
  <c r="I103" i="41"/>
  <c r="M8" i="43"/>
  <c r="M103" i="41"/>
  <c r="F9" i="43"/>
  <c r="F104" i="41"/>
  <c r="J9" i="43"/>
  <c r="J104" i="41"/>
  <c r="C10" i="43"/>
  <c r="C105" i="41"/>
  <c r="O105" i="40"/>
  <c r="C202" i="40"/>
  <c r="G10" i="43"/>
  <c r="G105" i="41"/>
  <c r="K10" i="43"/>
  <c r="K105" i="41"/>
  <c r="D11" i="43"/>
  <c r="D106" i="41"/>
  <c r="H106" i="41"/>
  <c r="H11" i="43"/>
  <c r="L106" i="41"/>
  <c r="L11" i="43"/>
  <c r="L203" i="40"/>
  <c r="E12" i="43"/>
  <c r="E107" i="41"/>
  <c r="I12" i="43"/>
  <c r="I107" i="41"/>
  <c r="G13" i="43"/>
  <c r="G77" i="43" s="1"/>
  <c r="G108" i="41"/>
  <c r="K13" i="43"/>
  <c r="K77" i="43" s="1"/>
  <c r="K108" i="41"/>
  <c r="E14" i="43"/>
  <c r="E109" i="41"/>
  <c r="I14" i="43"/>
  <c r="I109" i="41"/>
  <c r="G15" i="43"/>
  <c r="G110" i="41"/>
  <c r="K15" i="43"/>
  <c r="K110" i="41"/>
  <c r="E16" i="43"/>
  <c r="E111" i="41"/>
  <c r="I16" i="43"/>
  <c r="I111" i="41"/>
  <c r="M16" i="43"/>
  <c r="M111" i="41"/>
  <c r="F17" i="43"/>
  <c r="F112" i="41"/>
  <c r="J17" i="43"/>
  <c r="J112" i="41"/>
  <c r="J209" i="40"/>
  <c r="C116" i="41"/>
  <c r="C129" i="40"/>
  <c r="O116" i="40"/>
  <c r="G116" i="41"/>
  <c r="G129" i="40"/>
  <c r="K116" i="41"/>
  <c r="K129" i="40"/>
  <c r="D117" i="41"/>
  <c r="H117" i="41"/>
  <c r="L117" i="41"/>
  <c r="E118" i="41"/>
  <c r="I118" i="41"/>
  <c r="M118" i="41"/>
  <c r="F119" i="41"/>
  <c r="J119" i="41"/>
  <c r="C120" i="41"/>
  <c r="O120" i="40"/>
  <c r="G120" i="41"/>
  <c r="K120" i="41"/>
  <c r="D121" i="41"/>
  <c r="H121" i="41"/>
  <c r="L121" i="41"/>
  <c r="E122" i="41"/>
  <c r="I122" i="41"/>
  <c r="M122" i="41"/>
  <c r="F123" i="41"/>
  <c r="J123" i="41"/>
  <c r="C124" i="41"/>
  <c r="G124" i="41"/>
  <c r="K124" i="41"/>
  <c r="D125" i="41"/>
  <c r="H125" i="41"/>
  <c r="L125" i="41"/>
  <c r="E126" i="41"/>
  <c r="I126" i="41"/>
  <c r="M126" i="41"/>
  <c r="F127" i="41"/>
  <c r="J127" i="41"/>
  <c r="C128" i="41"/>
  <c r="G128" i="41"/>
  <c r="K128" i="41"/>
  <c r="D145" i="40"/>
  <c r="D132" i="41"/>
  <c r="H145" i="40"/>
  <c r="H132" i="41"/>
  <c r="L132" i="41"/>
  <c r="L145" i="40"/>
  <c r="E133" i="41"/>
  <c r="I133" i="41"/>
  <c r="M133" i="41"/>
  <c r="F134" i="41"/>
  <c r="J134" i="41"/>
  <c r="C135" i="41"/>
  <c r="O135" i="40"/>
  <c r="G135" i="41"/>
  <c r="K135" i="41"/>
  <c r="D136" i="41"/>
  <c r="H136" i="41"/>
  <c r="L136" i="41"/>
  <c r="E137" i="41"/>
  <c r="I137" i="41"/>
  <c r="M137" i="41"/>
  <c r="F138" i="41"/>
  <c r="J138" i="41"/>
  <c r="C139" i="41"/>
  <c r="O139" i="40"/>
  <c r="G139" i="41"/>
  <c r="K139" i="41"/>
  <c r="D140" i="41"/>
  <c r="H140" i="41"/>
  <c r="L140" i="41"/>
  <c r="E141" i="41"/>
  <c r="I141" i="41"/>
  <c r="M141" i="41"/>
  <c r="F142" i="41"/>
  <c r="J142" i="41"/>
  <c r="C143" i="41"/>
  <c r="O143" i="40"/>
  <c r="G143" i="41"/>
  <c r="K143" i="41"/>
  <c r="D144" i="41"/>
  <c r="H144" i="41"/>
  <c r="L144" i="41"/>
  <c r="E148" i="41"/>
  <c r="E161" i="40"/>
  <c r="I148" i="41"/>
  <c r="I161" i="40"/>
  <c r="M148" i="41"/>
  <c r="M161" i="40"/>
  <c r="F149" i="41"/>
  <c r="J149" i="41"/>
  <c r="C150" i="41"/>
  <c r="O150" i="40"/>
  <c r="G150" i="41"/>
  <c r="K150" i="41"/>
  <c r="D151" i="41"/>
  <c r="H151" i="41"/>
  <c r="L151" i="41"/>
  <c r="E152" i="41"/>
  <c r="I152" i="41"/>
  <c r="M152" i="41"/>
  <c r="F153" i="41"/>
  <c r="J153" i="41"/>
  <c r="C154" i="41"/>
  <c r="O154" i="40"/>
  <c r="G154" i="41"/>
  <c r="K154" i="41"/>
  <c r="D155" i="41"/>
  <c r="H155" i="41"/>
  <c r="L155" i="41"/>
  <c r="E156" i="41"/>
  <c r="I156" i="41"/>
  <c r="M156" i="41"/>
  <c r="F157" i="41"/>
  <c r="J157" i="41"/>
  <c r="C158" i="41"/>
  <c r="O158" i="40"/>
  <c r="G158" i="41"/>
  <c r="K158" i="41"/>
  <c r="D159" i="41"/>
  <c r="H159" i="41"/>
  <c r="L159" i="41"/>
  <c r="E160" i="41"/>
  <c r="I160" i="41"/>
  <c r="M160" i="41"/>
  <c r="V180" i="40"/>
  <c r="V17" i="40"/>
  <c r="Z180" i="40"/>
  <c r="Z17" i="40"/>
  <c r="S181" i="40"/>
  <c r="W181" i="40"/>
  <c r="AA181" i="40"/>
  <c r="T182" i="40"/>
  <c r="X182" i="40"/>
  <c r="AB182" i="40"/>
  <c r="U183" i="40"/>
  <c r="Y183" i="40"/>
  <c r="AC183" i="40"/>
  <c r="V184" i="40"/>
  <c r="Z184" i="40"/>
  <c r="S185" i="40"/>
  <c r="W185" i="40"/>
  <c r="AA185" i="40"/>
  <c r="T186" i="40"/>
  <c r="X186" i="40"/>
  <c r="AB186" i="40"/>
  <c r="U187" i="40"/>
  <c r="Y187" i="40"/>
  <c r="AC187" i="40"/>
  <c r="V188" i="40"/>
  <c r="Z188" i="40"/>
  <c r="S189" i="40"/>
  <c r="W189" i="40"/>
  <c r="AA189" i="40"/>
  <c r="T190" i="40"/>
  <c r="X190" i="40"/>
  <c r="AB190" i="40"/>
  <c r="U191" i="40"/>
  <c r="Y191" i="40"/>
  <c r="AC191" i="40"/>
  <c r="V192" i="40"/>
  <c r="Z192" i="40"/>
  <c r="AE20" i="40"/>
  <c r="S164" i="40"/>
  <c r="S33" i="40"/>
  <c r="W164" i="40"/>
  <c r="W33" i="40"/>
  <c r="AA164" i="40"/>
  <c r="AA33" i="40"/>
  <c r="T165" i="40"/>
  <c r="X165" i="40"/>
  <c r="AB165" i="40"/>
  <c r="U166" i="40"/>
  <c r="Y166" i="40"/>
  <c r="AC166" i="40"/>
  <c r="V167" i="40"/>
  <c r="Z167" i="40"/>
  <c r="S168" i="40"/>
  <c r="W168" i="40"/>
  <c r="AA168" i="40"/>
  <c r="T169" i="40"/>
  <c r="X169" i="40"/>
  <c r="AB169" i="40"/>
  <c r="U170" i="40"/>
  <c r="Y170" i="40"/>
  <c r="AC170" i="40"/>
  <c r="V171" i="40"/>
  <c r="Z171" i="40"/>
  <c r="AE28" i="40"/>
  <c r="S172" i="40"/>
  <c r="W172" i="40"/>
  <c r="AA172" i="40"/>
  <c r="T173" i="40"/>
  <c r="X173" i="40"/>
  <c r="AB173" i="40"/>
  <c r="U174" i="40"/>
  <c r="Y174" i="40"/>
  <c r="AC174" i="40"/>
  <c r="V175" i="40"/>
  <c r="Z175" i="40"/>
  <c r="S176" i="40"/>
  <c r="W176" i="40"/>
  <c r="AA176" i="40"/>
  <c r="T49" i="40"/>
  <c r="X49" i="40"/>
  <c r="AB49" i="40"/>
  <c r="AE43" i="40"/>
  <c r="AE47" i="40"/>
  <c r="U65" i="40"/>
  <c r="Y65" i="40"/>
  <c r="AC65" i="40"/>
  <c r="AE54" i="40"/>
  <c r="AE58" i="40"/>
  <c r="AE62" i="40"/>
  <c r="V81" i="40"/>
  <c r="Z81" i="40"/>
  <c r="AE69" i="40"/>
  <c r="AE73" i="40"/>
  <c r="AE84" i="40"/>
  <c r="S97" i="40"/>
  <c r="W97" i="40"/>
  <c r="AA97" i="40"/>
  <c r="AE96" i="40"/>
  <c r="D23" i="43"/>
  <c r="T113" i="40"/>
  <c r="H23" i="43"/>
  <c r="X113" i="40"/>
  <c r="L23" i="43"/>
  <c r="AB113" i="40"/>
  <c r="E24" i="43"/>
  <c r="I24" i="43"/>
  <c r="M24" i="43"/>
  <c r="F25" i="43"/>
  <c r="J25" i="43"/>
  <c r="C26" i="43"/>
  <c r="AE103" i="40"/>
  <c r="G26" i="43"/>
  <c r="W200" i="40"/>
  <c r="K26" i="43"/>
  <c r="D27" i="43"/>
  <c r="H27" i="43"/>
  <c r="L27" i="43"/>
  <c r="E28" i="43"/>
  <c r="I28" i="43"/>
  <c r="M28" i="43"/>
  <c r="F29" i="43"/>
  <c r="G30" i="43"/>
  <c r="D31" i="43"/>
  <c r="D78" i="43" s="1"/>
  <c r="H31" i="43"/>
  <c r="H78" i="43" s="1"/>
  <c r="E32" i="43"/>
  <c r="I32" i="43"/>
  <c r="F33" i="43"/>
  <c r="J33" i="43"/>
  <c r="C34" i="43"/>
  <c r="G34" i="43"/>
  <c r="K34" i="43"/>
  <c r="D35" i="43"/>
  <c r="H35" i="43"/>
  <c r="L35" i="43"/>
  <c r="U129" i="40"/>
  <c r="Y129" i="40"/>
  <c r="AC129" i="40"/>
  <c r="AE118" i="40"/>
  <c r="AE122" i="40"/>
  <c r="AE126" i="40"/>
  <c r="V145" i="40"/>
  <c r="Z145" i="40"/>
  <c r="AE137" i="40"/>
  <c r="AE141" i="40"/>
  <c r="S161" i="40"/>
  <c r="W161" i="40"/>
  <c r="AA161" i="40"/>
  <c r="AE152" i="40"/>
  <c r="AE156" i="40"/>
  <c r="AE160" i="40"/>
  <c r="AJ180" i="40"/>
  <c r="AJ17" i="40"/>
  <c r="AN180" i="40"/>
  <c r="AN17" i="40"/>
  <c r="AR180" i="40"/>
  <c r="AR17" i="40"/>
  <c r="AK181" i="40"/>
  <c r="AO181" i="40"/>
  <c r="AS181" i="40"/>
  <c r="AL182" i="40"/>
  <c r="AP182" i="40"/>
  <c r="AU7" i="40"/>
  <c r="AI183" i="40"/>
  <c r="AM183" i="40"/>
  <c r="AQ183" i="40"/>
  <c r="AJ184" i="40"/>
  <c r="AN184" i="40"/>
  <c r="AR184" i="40"/>
  <c r="AK185" i="40"/>
  <c r="AO185" i="40"/>
  <c r="AS185" i="40"/>
  <c r="AL186" i="40"/>
  <c r="AP186" i="40"/>
  <c r="AU11" i="40"/>
  <c r="AI187" i="40"/>
  <c r="AM187" i="40"/>
  <c r="AQ187" i="40"/>
  <c r="AJ188" i="40"/>
  <c r="AN188" i="40"/>
  <c r="AR188" i="40"/>
  <c r="AK189" i="40"/>
  <c r="AO189" i="40"/>
  <c r="AS189" i="40"/>
  <c r="AL190" i="40"/>
  <c r="AP190" i="40"/>
  <c r="AU15" i="40"/>
  <c r="AI191" i="40"/>
  <c r="AM191" i="40"/>
  <c r="AQ191" i="40"/>
  <c r="AJ192" i="40"/>
  <c r="AN192" i="40"/>
  <c r="AR192" i="40"/>
  <c r="AK33" i="40"/>
  <c r="AK164" i="40"/>
  <c r="AO33" i="40"/>
  <c r="AO164" i="40"/>
  <c r="AS33" i="40"/>
  <c r="AS164" i="40"/>
  <c r="AL165" i="40"/>
  <c r="AP165" i="40"/>
  <c r="AI166" i="40"/>
  <c r="AU22" i="40"/>
  <c r="AM166" i="40"/>
  <c r="AQ166" i="40"/>
  <c r="AJ167" i="40"/>
  <c r="AN167" i="40"/>
  <c r="AR167" i="40"/>
  <c r="AK168" i="40"/>
  <c r="AO168" i="40"/>
  <c r="AS168" i="40"/>
  <c r="AL169" i="40"/>
  <c r="AP169" i="40"/>
  <c r="AI170" i="40"/>
  <c r="AU26" i="40"/>
  <c r="AM170" i="40"/>
  <c r="AQ170" i="40"/>
  <c r="AJ171" i="40"/>
  <c r="AN171" i="40"/>
  <c r="AR171" i="40"/>
  <c r="AK172" i="40"/>
  <c r="AO172" i="40"/>
  <c r="AS172" i="40"/>
  <c r="AL173" i="40"/>
  <c r="AP173" i="40"/>
  <c r="AI174" i="40"/>
  <c r="AU30" i="40"/>
  <c r="AM174" i="40"/>
  <c r="AQ174" i="40"/>
  <c r="AJ175" i="40"/>
  <c r="AN175" i="40"/>
  <c r="AR175" i="40"/>
  <c r="AK176" i="40"/>
  <c r="AO176" i="40"/>
  <c r="AS176" i="40"/>
  <c r="AL49" i="40"/>
  <c r="AP49" i="40"/>
  <c r="AU37" i="40"/>
  <c r="AU41" i="40"/>
  <c r="AU45" i="40"/>
  <c r="AI65" i="40"/>
  <c r="AM65" i="40"/>
  <c r="AQ65" i="40"/>
  <c r="AU56" i="40"/>
  <c r="AU64" i="40"/>
  <c r="AJ81" i="40"/>
  <c r="AN81" i="40"/>
  <c r="AR81" i="40"/>
  <c r="AU71" i="40"/>
  <c r="AU75" i="40"/>
  <c r="AK97" i="40"/>
  <c r="AO97" i="40"/>
  <c r="AS97" i="40"/>
  <c r="AU94" i="40"/>
  <c r="F41" i="43"/>
  <c r="AL113" i="40"/>
  <c r="AP113" i="40"/>
  <c r="J41" i="43"/>
  <c r="C42" i="43"/>
  <c r="AU101" i="40"/>
  <c r="G42" i="43"/>
  <c r="K42" i="43"/>
  <c r="D43" i="43"/>
  <c r="H43" i="43"/>
  <c r="L43" i="43"/>
  <c r="E44" i="43"/>
  <c r="I44" i="43"/>
  <c r="M44" i="43"/>
  <c r="F45" i="43"/>
  <c r="J45" i="43"/>
  <c r="AP201" i="40"/>
  <c r="C46" i="43"/>
  <c r="G46" i="43"/>
  <c r="K46" i="43"/>
  <c r="AQ202" i="40"/>
  <c r="D47" i="43"/>
  <c r="H47" i="43"/>
  <c r="E48" i="43"/>
  <c r="I48" i="43"/>
  <c r="AO204" i="40"/>
  <c r="F49" i="43"/>
  <c r="F79" i="43" s="1"/>
  <c r="C50" i="43"/>
  <c r="AU109" i="40"/>
  <c r="G50" i="43"/>
  <c r="AM206" i="40"/>
  <c r="K50" i="43"/>
  <c r="AQ206" i="40"/>
  <c r="D51" i="43"/>
  <c r="H51" i="43"/>
  <c r="AN207" i="40"/>
  <c r="L51" i="43"/>
  <c r="E52" i="43"/>
  <c r="I52" i="43"/>
  <c r="AO208" i="40"/>
  <c r="M52" i="43"/>
  <c r="F53" i="43"/>
  <c r="J53" i="43"/>
  <c r="AP209" i="40"/>
  <c r="AM129" i="40"/>
  <c r="AU120" i="40"/>
  <c r="AU124" i="40"/>
  <c r="AU128" i="40"/>
  <c r="AJ145" i="40"/>
  <c r="AN145" i="40"/>
  <c r="AR145" i="40"/>
  <c r="AU135" i="40"/>
  <c r="AU139" i="40"/>
  <c r="AK161" i="40"/>
  <c r="AO161" i="40"/>
  <c r="AS161" i="40"/>
  <c r="AU150" i="40"/>
  <c r="AU154" i="40"/>
  <c r="AU158" i="40"/>
  <c r="BB17" i="40"/>
  <c r="BF180" i="40"/>
  <c r="BF17" i="40"/>
  <c r="BK5" i="40"/>
  <c r="BG181" i="40"/>
  <c r="BD182" i="40"/>
  <c r="BH182" i="40"/>
  <c r="BA183" i="40"/>
  <c r="BE183" i="40"/>
  <c r="BI183" i="40"/>
  <c r="BF184" i="40"/>
  <c r="BC185" i="40"/>
  <c r="BG185" i="40"/>
  <c r="AZ186" i="40"/>
  <c r="BD186" i="40"/>
  <c r="BH186" i="40"/>
  <c r="BA187" i="40"/>
  <c r="BE187" i="40"/>
  <c r="BI187" i="40"/>
  <c r="BB188" i="40"/>
  <c r="BF188" i="40"/>
  <c r="BC189" i="40"/>
  <c r="BG189" i="40"/>
  <c r="AZ190" i="40"/>
  <c r="BD190" i="40"/>
  <c r="BH190" i="40"/>
  <c r="BE191" i="40"/>
  <c r="BI191" i="40"/>
  <c r="BB192" i="40"/>
  <c r="BF192" i="40"/>
  <c r="BK20" i="40"/>
  <c r="AY164" i="40"/>
  <c r="AY33" i="40"/>
  <c r="BC164" i="40"/>
  <c r="BC33" i="40"/>
  <c r="BG164" i="40"/>
  <c r="BG33" i="40"/>
  <c r="AZ165" i="40"/>
  <c r="BD165" i="40"/>
  <c r="BH165" i="40"/>
  <c r="BA166" i="40"/>
  <c r="BE166" i="40"/>
  <c r="BI166" i="40"/>
  <c r="BB167" i="40"/>
  <c r="BF167" i="40"/>
  <c r="BJ167" i="40"/>
  <c r="BK24" i="40"/>
  <c r="AY168" i="40"/>
  <c r="BC168" i="40"/>
  <c r="BG168" i="40"/>
  <c r="AZ169" i="40"/>
  <c r="BD169" i="40"/>
  <c r="BH169" i="40"/>
  <c r="BA170" i="40"/>
  <c r="BE170" i="40"/>
  <c r="BI170" i="40"/>
  <c r="BB171" i="40"/>
  <c r="BF171" i="40"/>
  <c r="BK28" i="40"/>
  <c r="AY172" i="40"/>
  <c r="BC172" i="40"/>
  <c r="BG172" i="40"/>
  <c r="AZ173" i="40"/>
  <c r="BD173" i="40"/>
  <c r="BH173" i="40"/>
  <c r="BA174" i="40"/>
  <c r="BE174" i="40"/>
  <c r="BI174" i="40"/>
  <c r="BB175" i="40"/>
  <c r="BF175" i="40"/>
  <c r="BK32" i="40"/>
  <c r="AY176" i="40"/>
  <c r="BC176" i="40"/>
  <c r="BG176" i="40"/>
  <c r="BD49" i="40"/>
  <c r="BH49" i="40"/>
  <c r="BK39" i="40"/>
  <c r="BA65" i="40"/>
  <c r="BE65" i="40"/>
  <c r="BI65" i="40"/>
  <c r="BK58" i="40"/>
  <c r="BF81" i="40"/>
  <c r="BK84" i="40"/>
  <c r="BC97" i="40"/>
  <c r="BG97" i="40"/>
  <c r="BK88" i="40"/>
  <c r="BK96" i="40"/>
  <c r="D59" i="43"/>
  <c r="AZ113" i="40"/>
  <c r="AZ197" i="40"/>
  <c r="H59" i="43"/>
  <c r="BD113" i="40"/>
  <c r="L59" i="43"/>
  <c r="BH113" i="40"/>
  <c r="E60" i="43"/>
  <c r="I60" i="43"/>
  <c r="BE198" i="40"/>
  <c r="M60" i="43"/>
  <c r="BI198" i="40"/>
  <c r="F61" i="43"/>
  <c r="J61" i="43"/>
  <c r="N61" i="43"/>
  <c r="C62" i="43"/>
  <c r="BK103" i="40"/>
  <c r="AY200" i="40"/>
  <c r="G62" i="43"/>
  <c r="K62" i="43"/>
  <c r="D63" i="43"/>
  <c r="H63" i="43"/>
  <c r="L63" i="43"/>
  <c r="E64" i="43"/>
  <c r="I64" i="43"/>
  <c r="M64" i="43"/>
  <c r="F65" i="43"/>
  <c r="BB203" i="40"/>
  <c r="J65" i="43"/>
  <c r="E66" i="43"/>
  <c r="I66" i="43"/>
  <c r="D67" i="43"/>
  <c r="D80" i="43" s="1"/>
  <c r="H67" i="43"/>
  <c r="H80" i="43" s="1"/>
  <c r="BD205" i="40"/>
  <c r="C68" i="43"/>
  <c r="BK109" i="40"/>
  <c r="G68" i="43"/>
  <c r="K68" i="43"/>
  <c r="D69" i="43"/>
  <c r="H69" i="43"/>
  <c r="BD207" i="40"/>
  <c r="L69" i="43"/>
  <c r="E70" i="43"/>
  <c r="I70" i="43"/>
  <c r="M70" i="43"/>
  <c r="F71" i="43"/>
  <c r="J71" i="43"/>
  <c r="N71" i="43"/>
  <c r="BK116" i="40"/>
  <c r="BG129" i="40"/>
  <c r="BK124" i="40"/>
  <c r="BK128" i="40"/>
  <c r="BD145" i="40"/>
  <c r="BH145" i="40"/>
  <c r="BK135" i="40"/>
  <c r="BK139" i="40"/>
  <c r="BK143" i="40"/>
  <c r="BA161" i="40"/>
  <c r="BE161" i="40"/>
  <c r="BI161" i="40"/>
  <c r="BK154" i="40"/>
  <c r="BK158" i="40"/>
  <c r="S208" i="40" l="1"/>
  <c r="G205" i="40"/>
  <c r="G202" i="40"/>
  <c r="BB199" i="40"/>
  <c r="F208" i="40"/>
  <c r="H198" i="40"/>
  <c r="BI206" i="40"/>
  <c r="G207" i="40"/>
  <c r="E200" i="40"/>
  <c r="I204" i="40"/>
  <c r="H203" i="40"/>
  <c r="H206" i="40"/>
  <c r="AY208" i="40"/>
  <c r="BF207" i="40"/>
  <c r="AS208" i="40"/>
  <c r="BF209" i="40"/>
  <c r="AZ205" i="40"/>
  <c r="BF199" i="40"/>
  <c r="BA198" i="40"/>
  <c r="BD197" i="40"/>
  <c r="AR207" i="40"/>
  <c r="AS200" i="40"/>
  <c r="AA200" i="40"/>
  <c r="K207" i="40"/>
  <c r="I200" i="40"/>
  <c r="J205" i="40"/>
  <c r="BG200" i="40"/>
  <c r="AN199" i="40"/>
  <c r="M208" i="40"/>
  <c r="J201" i="40"/>
  <c r="BH208" i="40"/>
  <c r="BE204" i="40"/>
  <c r="I206" i="40"/>
  <c r="BE209" i="40"/>
  <c r="D129" i="40"/>
  <c r="N126" i="41"/>
  <c r="F164" i="40"/>
  <c r="O9" i="40"/>
  <c r="N52" i="43"/>
  <c r="BC209" i="40"/>
  <c r="I16" i="36"/>
  <c r="L11" i="36"/>
  <c r="J15" i="35"/>
  <c r="M8" i="34"/>
  <c r="K13" i="31"/>
  <c r="K14" i="36"/>
  <c r="AU59" i="40"/>
  <c r="AK209" i="40"/>
  <c r="AK205" i="40"/>
  <c r="AE144" i="40"/>
  <c r="AE80" i="40"/>
  <c r="AE46" i="40"/>
  <c r="S209" i="40"/>
  <c r="T198" i="40"/>
  <c r="J13" i="34"/>
  <c r="M12" i="34"/>
  <c r="K10" i="34"/>
  <c r="O85" i="40"/>
  <c r="O44" i="40"/>
  <c r="L208" i="40"/>
  <c r="K203" i="40"/>
  <c r="I9" i="10"/>
  <c r="O21" i="40"/>
  <c r="M197" i="40"/>
  <c r="I197" i="40"/>
  <c r="L17" i="33"/>
  <c r="J15" i="33"/>
  <c r="L188" i="41"/>
  <c r="K12" i="33"/>
  <c r="G187" i="41"/>
  <c r="E185" i="41"/>
  <c r="K183" i="41"/>
  <c r="M6" i="33"/>
  <c r="G12" i="29"/>
  <c r="E192" i="41"/>
  <c r="E184" i="41"/>
  <c r="BJ165" i="40"/>
  <c r="BJ170" i="40"/>
  <c r="J10" i="36"/>
  <c r="M9" i="36"/>
  <c r="K7" i="36"/>
  <c r="AU105" i="40"/>
  <c r="AU86" i="40"/>
  <c r="K17" i="35"/>
  <c r="I7" i="35"/>
  <c r="L6" i="35"/>
  <c r="N26" i="43"/>
  <c r="T33" i="40"/>
  <c r="G10" i="29"/>
  <c r="I13" i="34"/>
  <c r="L12" i="34"/>
  <c r="J6" i="34"/>
  <c r="O126" i="40"/>
  <c r="K12" i="10"/>
  <c r="M15" i="33"/>
  <c r="D206" i="40"/>
  <c r="J12" i="33"/>
  <c r="K9" i="33"/>
  <c r="I7" i="33"/>
  <c r="J16" i="34"/>
  <c r="L14" i="34"/>
  <c r="J12" i="34"/>
  <c r="J14" i="33"/>
  <c r="I188" i="41"/>
  <c r="D183" i="41"/>
  <c r="BF203" i="40"/>
  <c r="BI202" i="40"/>
  <c r="BA202" i="40"/>
  <c r="BD201" i="40"/>
  <c r="AT189" i="40"/>
  <c r="AT185" i="40"/>
  <c r="AT181" i="40"/>
  <c r="AU102" i="40"/>
  <c r="AU91" i="40"/>
  <c r="G17" i="30"/>
  <c r="F16" i="30"/>
  <c r="G13" i="30"/>
  <c r="F12" i="30"/>
  <c r="G9" i="30"/>
  <c r="F8" i="30"/>
  <c r="G5" i="41"/>
  <c r="G11" i="29"/>
  <c r="O68" i="40"/>
  <c r="O20" i="40"/>
  <c r="I12" i="33"/>
  <c r="J9" i="33"/>
  <c r="I8" i="33"/>
  <c r="M9" i="33"/>
  <c r="BK112" i="40"/>
  <c r="BK87" i="40"/>
  <c r="K16" i="31"/>
  <c r="BJ191" i="40"/>
  <c r="I15" i="36"/>
  <c r="L14" i="36"/>
  <c r="F17" i="30"/>
  <c r="F9" i="30"/>
  <c r="M17" i="35"/>
  <c r="K15" i="35"/>
  <c r="I13" i="35"/>
  <c r="L12" i="35"/>
  <c r="J10" i="35"/>
  <c r="M9" i="35"/>
  <c r="E9" i="35"/>
  <c r="K7" i="35"/>
  <c r="M7" i="34"/>
  <c r="L12" i="33"/>
  <c r="L8" i="33"/>
  <c r="AE41" i="40"/>
  <c r="AE22" i="40"/>
  <c r="O32" i="40"/>
  <c r="O13" i="40"/>
  <c r="M7" i="31"/>
  <c r="L7" i="36"/>
  <c r="AU112" i="40"/>
  <c r="M14" i="35"/>
  <c r="K12" i="35"/>
  <c r="M10" i="35"/>
  <c r="K8" i="35"/>
  <c r="M6" i="35"/>
  <c r="AE159" i="40"/>
  <c r="L15" i="34"/>
  <c r="K6" i="34"/>
  <c r="L12" i="10"/>
  <c r="K6" i="36"/>
  <c r="AU74" i="40"/>
  <c r="AT172" i="40"/>
  <c r="AS209" i="40"/>
  <c r="AN208" i="40"/>
  <c r="AN204" i="40"/>
  <c r="BG206" i="40"/>
  <c r="BB204" i="40"/>
  <c r="N8" i="31"/>
  <c r="BB200" i="40"/>
  <c r="BE199" i="40"/>
  <c r="BH198" i="40"/>
  <c r="J17" i="36"/>
  <c r="M16" i="36"/>
  <c r="J13" i="36"/>
  <c r="M12" i="36"/>
  <c r="K10" i="36"/>
  <c r="M8" i="36"/>
  <c r="AU123" i="40"/>
  <c r="AU93" i="40"/>
  <c r="AU90" i="40"/>
  <c r="AU70" i="40"/>
  <c r="AU55" i="40"/>
  <c r="AT168" i="40"/>
  <c r="AI199" i="40"/>
  <c r="L17" i="35"/>
  <c r="AT190" i="40"/>
  <c r="I14" i="35"/>
  <c r="L13" i="35"/>
  <c r="F11" i="35"/>
  <c r="I10" i="35"/>
  <c r="L9" i="35"/>
  <c r="G8" i="35"/>
  <c r="AT182" i="40"/>
  <c r="I6" i="35"/>
  <c r="AE151" i="40"/>
  <c r="AE140" i="40"/>
  <c r="N25" i="43"/>
  <c r="AE76" i="40"/>
  <c r="AE61" i="40"/>
  <c r="G13" i="29"/>
  <c r="G9" i="29"/>
  <c r="J17" i="34"/>
  <c r="M16" i="34"/>
  <c r="K14" i="34"/>
  <c r="AD184" i="40"/>
  <c r="I8" i="34"/>
  <c r="L7" i="34"/>
  <c r="O134" i="40"/>
  <c r="O112" i="40"/>
  <c r="E206" i="40"/>
  <c r="L192" i="41"/>
  <c r="K16" i="33"/>
  <c r="G191" i="41"/>
  <c r="J190" i="41"/>
  <c r="I14" i="33"/>
  <c r="E189" i="41"/>
  <c r="K187" i="41"/>
  <c r="M10" i="33"/>
  <c r="I185" i="41"/>
  <c r="M181" i="41"/>
  <c r="E27" i="41"/>
  <c r="H199" i="40"/>
  <c r="J6" i="33"/>
  <c r="I17" i="36"/>
  <c r="L16" i="36"/>
  <c r="AZ208" i="40"/>
  <c r="BC207" i="40"/>
  <c r="J14" i="36"/>
  <c r="M13" i="36"/>
  <c r="BD204" i="40"/>
  <c r="K11" i="36"/>
  <c r="BJ181" i="40"/>
  <c r="I15" i="35"/>
  <c r="L14" i="35"/>
  <c r="D14" i="35"/>
  <c r="G13" i="35"/>
  <c r="F12" i="35"/>
  <c r="I11" i="35"/>
  <c r="L10" i="35"/>
  <c r="N96" i="41"/>
  <c r="I17" i="34"/>
  <c r="L16" i="34"/>
  <c r="M9" i="34"/>
  <c r="K7" i="34"/>
  <c r="N158" i="41"/>
  <c r="N154" i="41"/>
  <c r="N150" i="41"/>
  <c r="C65" i="40"/>
  <c r="L14" i="33"/>
  <c r="I11" i="33"/>
  <c r="M7" i="33"/>
  <c r="K15" i="33"/>
  <c r="F185" i="41"/>
  <c r="BJ145" i="40"/>
  <c r="BD209" i="40"/>
  <c r="BE206" i="40"/>
  <c r="BK48" i="40"/>
  <c r="F13" i="35"/>
  <c r="C5" i="41"/>
  <c r="AD191" i="40"/>
  <c r="N35" i="43"/>
  <c r="AE40" i="40"/>
  <c r="AE6" i="40"/>
  <c r="O87" i="40"/>
  <c r="O84" i="40"/>
  <c r="O39" i="40"/>
  <c r="J12" i="10"/>
  <c r="O12" i="40"/>
  <c r="M12" i="33"/>
  <c r="K6" i="33"/>
  <c r="L10" i="34"/>
  <c r="J8" i="34"/>
  <c r="L6" i="34"/>
  <c r="I17" i="33"/>
  <c r="BK148" i="40"/>
  <c r="M10" i="31"/>
  <c r="J12" i="36"/>
  <c r="M11" i="36"/>
  <c r="K9" i="36"/>
  <c r="J8" i="36"/>
  <c r="M7" i="36"/>
  <c r="AI169" i="40"/>
  <c r="M13" i="33"/>
  <c r="I9" i="33"/>
  <c r="BJ187" i="40"/>
  <c r="BJ188" i="40"/>
  <c r="O69" i="40"/>
  <c r="O47" i="40"/>
  <c r="BJ189" i="40"/>
  <c r="N11" i="36"/>
  <c r="C77" i="41"/>
  <c r="I8" i="36"/>
  <c r="AU138" i="40"/>
  <c r="AU78" i="40"/>
  <c r="AD192" i="40"/>
  <c r="I16" i="34"/>
  <c r="K8" i="33"/>
  <c r="AU134" i="40"/>
  <c r="AU63" i="40"/>
  <c r="AP206" i="40"/>
  <c r="BK47" i="40"/>
  <c r="AZ206" i="40"/>
  <c r="BC205" i="40"/>
  <c r="AY197" i="40"/>
  <c r="L15" i="36"/>
  <c r="J9" i="36"/>
  <c r="AU142" i="40"/>
  <c r="AU119" i="40"/>
  <c r="AU89" i="40"/>
  <c r="AU79" i="40"/>
  <c r="AT176" i="40"/>
  <c r="AU36" i="40"/>
  <c r="AO209" i="40"/>
  <c r="AR208" i="40"/>
  <c r="F14" i="30"/>
  <c r="AO205" i="40"/>
  <c r="G11" i="30"/>
  <c r="AU25" i="40"/>
  <c r="AL202" i="40"/>
  <c r="AO201" i="40"/>
  <c r="AR200" i="40"/>
  <c r="AJ200" i="40"/>
  <c r="G7" i="30"/>
  <c r="F6" i="30"/>
  <c r="AK197" i="40"/>
  <c r="AE155" i="40"/>
  <c r="AE136" i="40"/>
  <c r="AE125" i="40"/>
  <c r="AE91" i="40"/>
  <c r="AE72" i="40"/>
  <c r="AE57" i="40"/>
  <c r="AE42" i="40"/>
  <c r="AD166" i="40"/>
  <c r="X198" i="40"/>
  <c r="AD188" i="40"/>
  <c r="I12" i="34"/>
  <c r="L11" i="34"/>
  <c r="N157" i="41"/>
  <c r="N153" i="41"/>
  <c r="O104" i="40"/>
  <c r="O63" i="40"/>
  <c r="O59" i="40"/>
  <c r="C203" i="40"/>
  <c r="F202" i="40"/>
  <c r="L200" i="40"/>
  <c r="G199" i="40"/>
  <c r="J198" i="40"/>
  <c r="D192" i="41"/>
  <c r="K191" i="41"/>
  <c r="O14" i="40"/>
  <c r="M14" i="33"/>
  <c r="I189" i="41"/>
  <c r="M185" i="41"/>
  <c r="L9" i="33"/>
  <c r="H184" i="41"/>
  <c r="J7" i="33"/>
  <c r="F182" i="41"/>
  <c r="G8" i="29"/>
  <c r="N137" i="41"/>
  <c r="AY185" i="40"/>
  <c r="BB180" i="40"/>
  <c r="BK27" i="40"/>
  <c r="BK23" i="40"/>
  <c r="I9" i="36"/>
  <c r="L8" i="36"/>
  <c r="J8" i="35"/>
  <c r="M7" i="35"/>
  <c r="N156" i="41"/>
  <c r="AE88" i="40"/>
  <c r="AE77" i="40"/>
  <c r="C29" i="41"/>
  <c r="AE24" i="40"/>
  <c r="J14" i="34"/>
  <c r="M13" i="34"/>
  <c r="AE5" i="40"/>
  <c r="O124" i="40"/>
  <c r="F180" i="40"/>
  <c r="J16" i="33"/>
  <c r="K13" i="33"/>
  <c r="M11" i="33"/>
  <c r="L6" i="33"/>
  <c r="M15" i="34"/>
  <c r="K13" i="34"/>
  <c r="M11" i="34"/>
  <c r="L16" i="33"/>
  <c r="K190" i="41"/>
  <c r="BG208" i="40"/>
  <c r="BC204" i="40"/>
  <c r="M9" i="31"/>
  <c r="AY204" i="40"/>
  <c r="BE202" i="40"/>
  <c r="BH201" i="40"/>
  <c r="AZ201" i="40"/>
  <c r="BC200" i="40"/>
  <c r="AD187" i="40"/>
  <c r="N27" i="43"/>
  <c r="AE100" i="40"/>
  <c r="AE44" i="40"/>
  <c r="AE14" i="40"/>
  <c r="AE10" i="40"/>
  <c r="O95" i="40"/>
  <c r="O91" i="40"/>
  <c r="O77" i="40"/>
  <c r="O23" i="40"/>
  <c r="J17" i="33"/>
  <c r="H207" i="40"/>
  <c r="L11" i="33"/>
  <c r="N60" i="43"/>
  <c r="K17" i="36"/>
  <c r="J16" i="36"/>
  <c r="M15" i="36"/>
  <c r="K13" i="36"/>
  <c r="E16" i="30"/>
  <c r="I17" i="35"/>
  <c r="L16" i="35"/>
  <c r="J14" i="35"/>
  <c r="M13" i="35"/>
  <c r="K11" i="35"/>
  <c r="F10" i="35"/>
  <c r="I9" i="35"/>
  <c r="L8" i="35"/>
  <c r="J6" i="35"/>
  <c r="I15" i="34"/>
  <c r="J10" i="33"/>
  <c r="O152" i="40"/>
  <c r="O88" i="40"/>
  <c r="BK120" i="40"/>
  <c r="AU84" i="40"/>
  <c r="BK91" i="40"/>
  <c r="BB209" i="40"/>
  <c r="I12" i="36"/>
  <c r="K16" i="35"/>
  <c r="J11" i="35"/>
  <c r="H9" i="35"/>
  <c r="J7" i="35"/>
  <c r="AE121" i="40"/>
  <c r="J9" i="34"/>
  <c r="H204" i="40"/>
  <c r="M189" i="41"/>
  <c r="L13" i="33"/>
  <c r="H188" i="41"/>
  <c r="J11" i="33"/>
  <c r="F186" i="41"/>
  <c r="G183" i="41"/>
  <c r="I6" i="33"/>
  <c r="E181" i="41"/>
  <c r="K17" i="34"/>
  <c r="I11" i="34"/>
  <c r="K9" i="34"/>
  <c r="I7" i="34"/>
  <c r="G190" i="41"/>
  <c r="G182" i="41"/>
  <c r="AY181" i="40"/>
  <c r="M17" i="36"/>
  <c r="BA209" i="40"/>
  <c r="BD208" i="40"/>
  <c r="K15" i="36"/>
  <c r="AY207" i="40"/>
  <c r="BB206" i="40"/>
  <c r="I13" i="36"/>
  <c r="L12" i="36"/>
  <c r="AZ204" i="40"/>
  <c r="J6" i="36"/>
  <c r="AU143" i="40"/>
  <c r="AI189" i="40"/>
  <c r="AP180" i="40"/>
  <c r="AU60" i="40"/>
  <c r="G16" i="30"/>
  <c r="G12" i="30"/>
  <c r="F11" i="30"/>
  <c r="G8" i="30"/>
  <c r="J16" i="35"/>
  <c r="M15" i="35"/>
  <c r="K13" i="35"/>
  <c r="J12" i="35"/>
  <c r="M11" i="35"/>
  <c r="K9" i="35"/>
  <c r="N160" i="41"/>
  <c r="AE39" i="40"/>
  <c r="M17" i="34"/>
  <c r="K15" i="34"/>
  <c r="AE9" i="40"/>
  <c r="L8" i="34"/>
  <c r="O122" i="40"/>
  <c r="D182" i="40"/>
  <c r="K17" i="40"/>
  <c r="I15" i="33"/>
  <c r="L10" i="33"/>
  <c r="H202" i="40"/>
  <c r="G201" i="40"/>
  <c r="C201" i="40"/>
  <c r="J8" i="33"/>
  <c r="N8" i="34"/>
  <c r="L191" i="41"/>
  <c r="I13" i="33"/>
  <c r="H187" i="41"/>
  <c r="BK78" i="40"/>
  <c r="AU61" i="40"/>
  <c r="AU42" i="40"/>
  <c r="AU16" i="40"/>
  <c r="AL209" i="40"/>
  <c r="AK204" i="40"/>
  <c r="AN203" i="40"/>
  <c r="AU8" i="40"/>
  <c r="AL201" i="40"/>
  <c r="AO200" i="40"/>
  <c r="K5" i="41"/>
  <c r="AE149" i="40"/>
  <c r="AE119" i="40"/>
  <c r="AE25" i="40"/>
  <c r="G7" i="29"/>
  <c r="M16" i="33"/>
  <c r="L15" i="33"/>
  <c r="J13" i="33"/>
  <c r="L7" i="33"/>
  <c r="L9" i="31"/>
  <c r="I11" i="36"/>
  <c r="L10" i="36"/>
  <c r="BJ183" i="40"/>
  <c r="I7" i="36"/>
  <c r="L6" i="36"/>
  <c r="G14" i="30"/>
  <c r="I8" i="10"/>
  <c r="M17" i="33"/>
  <c r="K11" i="33"/>
  <c r="K7" i="33"/>
  <c r="AE45" i="40"/>
  <c r="AE7" i="40"/>
  <c r="N7" i="36"/>
  <c r="N17" i="36"/>
  <c r="BJ184" i="40"/>
  <c r="AY129" i="40"/>
  <c r="BI209" i="40"/>
  <c r="J189" i="41"/>
  <c r="BB184" i="40"/>
  <c r="BK132" i="40"/>
  <c r="BI208" i="40"/>
  <c r="AU52" i="40"/>
  <c r="D77" i="43"/>
  <c r="D82" i="43" s="1"/>
  <c r="E82" i="43" s="1"/>
  <c r="M161" i="41"/>
  <c r="L206" i="40"/>
  <c r="K205" i="40"/>
  <c r="AE92" i="40"/>
  <c r="AE32" i="40"/>
  <c r="AY65" i="40"/>
  <c r="BH209" i="40"/>
  <c r="AZ209" i="40"/>
  <c r="BC208" i="40"/>
  <c r="BH197" i="40"/>
  <c r="N122" i="41"/>
  <c r="AD65" i="40"/>
  <c r="AY97" i="40"/>
  <c r="BG207" i="40"/>
  <c r="W204" i="40"/>
  <c r="S200" i="40"/>
  <c r="AM202" i="40"/>
  <c r="BC129" i="40"/>
  <c r="BC181" i="40"/>
  <c r="BJ129" i="40"/>
  <c r="BJ180" i="40"/>
  <c r="BJ172" i="40"/>
  <c r="BK92" i="40"/>
  <c r="N34" i="43"/>
  <c r="AE111" i="40"/>
  <c r="BJ171" i="40"/>
  <c r="BK43" i="40"/>
  <c r="N43" i="41"/>
  <c r="N17" i="31"/>
  <c r="BJ209" i="40"/>
  <c r="BE208" i="40"/>
  <c r="L15" i="31"/>
  <c r="BH207" i="40"/>
  <c r="AZ207" i="40"/>
  <c r="BC206" i="40"/>
  <c r="N13" i="41"/>
  <c r="AE13" i="40"/>
  <c r="AZ49" i="40"/>
  <c r="D42" i="41"/>
  <c r="K10" i="33"/>
  <c r="K202" i="40"/>
  <c r="M8" i="33"/>
  <c r="M200" i="40"/>
  <c r="D150" i="41"/>
  <c r="AZ161" i="40"/>
  <c r="BK150" i="40"/>
  <c r="AR199" i="40"/>
  <c r="BJ166" i="40"/>
  <c r="BK54" i="40"/>
  <c r="F148" i="41"/>
  <c r="AE148" i="40"/>
  <c r="N133" i="41"/>
  <c r="AE133" i="40"/>
  <c r="C197" i="40"/>
  <c r="I16" i="33"/>
  <c r="I208" i="40"/>
  <c r="K14" i="33"/>
  <c r="K206" i="40"/>
  <c r="N64" i="43"/>
  <c r="BK105" i="40"/>
  <c r="BJ81" i="40"/>
  <c r="F192" i="40"/>
  <c r="O128" i="40"/>
  <c r="AZ145" i="40"/>
  <c r="BK100" i="40"/>
  <c r="J100" i="41"/>
  <c r="BJ175" i="40"/>
  <c r="BK63" i="40"/>
  <c r="N189" i="40"/>
  <c r="O125" i="40"/>
  <c r="BK62" i="40"/>
  <c r="D62" i="41"/>
  <c r="BK52" i="40"/>
  <c r="BF164" i="40"/>
  <c r="AU156" i="40"/>
  <c r="F156" i="41"/>
  <c r="E151" i="41"/>
  <c r="AU151" i="40"/>
  <c r="AM161" i="40"/>
  <c r="G149" i="41"/>
  <c r="AU148" i="40"/>
  <c r="BJ190" i="40"/>
  <c r="BK14" i="40"/>
  <c r="N8" i="43"/>
  <c r="O103" i="40"/>
  <c r="BJ17" i="40"/>
  <c r="BK9" i="40"/>
  <c r="AT186" i="40"/>
  <c r="N149" i="41"/>
  <c r="N176" i="40"/>
  <c r="N164" i="40"/>
  <c r="F207" i="40"/>
  <c r="L184" i="41"/>
  <c r="J182" i="41"/>
  <c r="F189" i="41"/>
  <c r="J181" i="41"/>
  <c r="BJ168" i="40"/>
  <c r="N39" i="41"/>
  <c r="N152" i="41"/>
  <c r="AA201" i="40"/>
  <c r="S201" i="40"/>
  <c r="W197" i="40"/>
  <c r="H208" i="40"/>
  <c r="J206" i="40"/>
  <c r="E197" i="40"/>
  <c r="H192" i="41"/>
  <c r="F190" i="41"/>
  <c r="J186" i="41"/>
  <c r="D184" i="41"/>
  <c r="I181" i="41"/>
  <c r="BJ164" i="40"/>
  <c r="BJ169" i="40"/>
  <c r="BJ174" i="40"/>
  <c r="AL164" i="40"/>
  <c r="G186" i="41"/>
  <c r="D188" i="41"/>
  <c r="BJ173" i="40"/>
  <c r="AI113" i="40"/>
  <c r="H81" i="41"/>
  <c r="BC165" i="40"/>
  <c r="N92" i="41"/>
  <c r="N58" i="41"/>
  <c r="N54" i="41"/>
  <c r="AE23" i="40"/>
  <c r="L209" i="40"/>
  <c r="K208" i="40"/>
  <c r="C200" i="40"/>
  <c r="F199" i="40"/>
  <c r="BE205" i="40"/>
  <c r="BC203" i="40"/>
  <c r="AT173" i="40"/>
  <c r="AT165" i="40"/>
  <c r="E161" i="41"/>
  <c r="AS206" i="40"/>
  <c r="AK206" i="40"/>
  <c r="AN205" i="40"/>
  <c r="AQ200" i="40"/>
  <c r="N88" i="41"/>
  <c r="N77" i="41"/>
  <c r="BI197" i="40"/>
  <c r="U197" i="40"/>
  <c r="AT161" i="40"/>
  <c r="AT97" i="40"/>
  <c r="AD129" i="40"/>
  <c r="D37" i="43"/>
  <c r="L81" i="41"/>
  <c r="J49" i="41"/>
  <c r="BD203" i="40"/>
  <c r="BG198" i="40"/>
  <c r="C85" i="41"/>
  <c r="Z164" i="40"/>
  <c r="N73" i="41"/>
  <c r="N69" i="41"/>
  <c r="D209" i="40"/>
  <c r="E202" i="40"/>
  <c r="K200" i="40"/>
  <c r="BB198" i="40"/>
  <c r="AI209" i="40"/>
  <c r="E203" i="40"/>
  <c r="I199" i="40"/>
  <c r="BJ185" i="40"/>
  <c r="AD175" i="40"/>
  <c r="BF205" i="40"/>
  <c r="BF201" i="40"/>
  <c r="BI200" i="40"/>
  <c r="AJ209" i="40"/>
  <c r="AO206" i="40"/>
  <c r="AO202" i="40"/>
  <c r="AR201" i="40"/>
  <c r="AJ201" i="40"/>
  <c r="AL199" i="40"/>
  <c r="AO198" i="40"/>
  <c r="AN197" i="40"/>
  <c r="N62" i="41"/>
  <c r="N47" i="41"/>
  <c r="I202" i="40"/>
  <c r="M198" i="40"/>
  <c r="AY203" i="40"/>
  <c r="BE197" i="40"/>
  <c r="AJ198" i="40"/>
  <c r="S207" i="40"/>
  <c r="D202" i="40"/>
  <c r="M199" i="40"/>
  <c r="BJ161" i="40"/>
  <c r="C149" i="41"/>
  <c r="N7" i="29"/>
  <c r="F5" i="33"/>
  <c r="F197" i="40"/>
  <c r="N6" i="31"/>
  <c r="BJ198" i="40"/>
  <c r="C14" i="35"/>
  <c r="C32" i="35" s="1"/>
  <c r="F5" i="30"/>
  <c r="N7" i="31"/>
  <c r="F17" i="33"/>
  <c r="D7" i="33"/>
  <c r="BK73" i="40"/>
  <c r="BK69" i="40"/>
  <c r="K17" i="31"/>
  <c r="BK176" i="40"/>
  <c r="C17" i="31"/>
  <c r="C35" i="31" s="1"/>
  <c r="J16" i="31"/>
  <c r="M15" i="31"/>
  <c r="E15" i="31"/>
  <c r="H14" i="31"/>
  <c r="C13" i="31"/>
  <c r="C31" i="31" s="1"/>
  <c r="J12" i="31"/>
  <c r="M11" i="31"/>
  <c r="BI203" i="40"/>
  <c r="E11" i="31"/>
  <c r="H10" i="31"/>
  <c r="K9" i="31"/>
  <c r="BK168" i="40"/>
  <c r="C9" i="31"/>
  <c r="C27" i="31" s="1"/>
  <c r="J8" i="31"/>
  <c r="E7" i="31"/>
  <c r="H6" i="31"/>
  <c r="G5" i="31"/>
  <c r="F17" i="36"/>
  <c r="D15" i="36"/>
  <c r="G14" i="36"/>
  <c r="E12" i="36"/>
  <c r="H11" i="36"/>
  <c r="C10" i="36"/>
  <c r="C28" i="36" s="1"/>
  <c r="AZ182" i="40"/>
  <c r="F5" i="36"/>
  <c r="BB193" i="40"/>
  <c r="N45" i="43"/>
  <c r="AO177" i="40"/>
  <c r="I5" i="30"/>
  <c r="H17" i="35"/>
  <c r="C16" i="35"/>
  <c r="C34" i="35" s="1"/>
  <c r="E14" i="35"/>
  <c r="H13" i="35"/>
  <c r="C12" i="35"/>
  <c r="C30" i="35" s="1"/>
  <c r="E10" i="35"/>
  <c r="C8" i="35"/>
  <c r="C26" i="35" s="1"/>
  <c r="E6" i="35"/>
  <c r="AE161" i="40"/>
  <c r="C30" i="43"/>
  <c r="AE107" i="40"/>
  <c r="S204" i="40"/>
  <c r="L37" i="43"/>
  <c r="H37" i="43"/>
  <c r="K5" i="29"/>
  <c r="F17" i="34"/>
  <c r="D15" i="34"/>
  <c r="G14" i="34"/>
  <c r="F13" i="34"/>
  <c r="D11" i="34"/>
  <c r="G10" i="34"/>
  <c r="F9" i="34"/>
  <c r="D7" i="34"/>
  <c r="G6" i="34"/>
  <c r="AD180" i="40"/>
  <c r="AD17" i="40"/>
  <c r="I161" i="41"/>
  <c r="H145" i="41"/>
  <c r="N127" i="41"/>
  <c r="N123" i="41"/>
  <c r="N119" i="41"/>
  <c r="C15" i="43"/>
  <c r="C110" i="41"/>
  <c r="O110" i="40"/>
  <c r="C207" i="40"/>
  <c r="J19" i="43"/>
  <c r="F113" i="41"/>
  <c r="M97" i="41"/>
  <c r="N78" i="41"/>
  <c r="N74" i="41"/>
  <c r="N70" i="41"/>
  <c r="F49" i="41"/>
  <c r="E17" i="10"/>
  <c r="L175" i="41"/>
  <c r="K15" i="10"/>
  <c r="G174" i="41"/>
  <c r="C174" i="41"/>
  <c r="J173" i="41"/>
  <c r="I13" i="10"/>
  <c r="E172" i="41"/>
  <c r="D171" i="41"/>
  <c r="K170" i="41"/>
  <c r="N25" i="41"/>
  <c r="N169" i="40"/>
  <c r="M9" i="10"/>
  <c r="I168" i="41"/>
  <c r="H167" i="41"/>
  <c r="D8" i="10"/>
  <c r="F6" i="10"/>
  <c r="C191" i="41"/>
  <c r="N10" i="41"/>
  <c r="N186" i="40"/>
  <c r="H9" i="33"/>
  <c r="D9" i="33"/>
  <c r="F7" i="33"/>
  <c r="E15" i="34"/>
  <c r="G13" i="34"/>
  <c r="W193" i="40"/>
  <c r="G5" i="34"/>
  <c r="J161" i="41"/>
  <c r="M16" i="10"/>
  <c r="L15" i="10"/>
  <c r="J9" i="10"/>
  <c r="G15" i="33"/>
  <c r="C186" i="41"/>
  <c r="E5" i="33"/>
  <c r="BK125" i="40"/>
  <c r="BF206" i="40"/>
  <c r="BG205" i="40"/>
  <c r="C95" i="28"/>
  <c r="C85" i="43"/>
  <c r="BF200" i="40"/>
  <c r="BI199" i="40"/>
  <c r="BA199" i="40"/>
  <c r="BD198" i="40"/>
  <c r="BC197" i="40"/>
  <c r="BK85" i="40"/>
  <c r="BK70" i="40"/>
  <c r="AY173" i="40"/>
  <c r="AY169" i="40"/>
  <c r="AY165" i="40"/>
  <c r="BF177" i="40"/>
  <c r="J5" i="31"/>
  <c r="D16" i="36"/>
  <c r="G15" i="36"/>
  <c r="E9" i="36"/>
  <c r="H8" i="36"/>
  <c r="BK6" i="40"/>
  <c r="BE193" i="40"/>
  <c r="I5" i="36"/>
  <c r="AU121" i="40"/>
  <c r="AT129" i="40"/>
  <c r="AL129" i="40"/>
  <c r="AL206" i="40"/>
  <c r="M55" i="43"/>
  <c r="L5" i="30"/>
  <c r="AR177" i="40"/>
  <c r="E15" i="35"/>
  <c r="H14" i="35"/>
  <c r="E11" i="35"/>
  <c r="H10" i="35"/>
  <c r="E7" i="35"/>
  <c r="H6" i="35"/>
  <c r="G5" i="35"/>
  <c r="C5" i="35"/>
  <c r="Z161" i="40"/>
  <c r="AA197" i="40"/>
  <c r="AE93" i="40"/>
  <c r="V176" i="40"/>
  <c r="AD172" i="40"/>
  <c r="V172" i="40"/>
  <c r="Y204" i="40"/>
  <c r="I12" i="29"/>
  <c r="AB203" i="40"/>
  <c r="L11" i="29"/>
  <c r="AD168" i="40"/>
  <c r="V201" i="40"/>
  <c r="F9" i="29"/>
  <c r="Y167" i="40"/>
  <c r="AD33" i="40"/>
  <c r="AD164" i="40"/>
  <c r="E17" i="34"/>
  <c r="H16" i="34"/>
  <c r="E13" i="34"/>
  <c r="H12" i="34"/>
  <c r="K11" i="34"/>
  <c r="J10" i="34"/>
  <c r="E9" i="34"/>
  <c r="H8" i="34"/>
  <c r="Y193" i="40"/>
  <c r="I5" i="34"/>
  <c r="N143" i="41"/>
  <c r="N139" i="41"/>
  <c r="N135" i="41"/>
  <c r="E127" i="41"/>
  <c r="E123" i="41"/>
  <c r="J116" i="41"/>
  <c r="J129" i="40"/>
  <c r="E209" i="40"/>
  <c r="J207" i="40"/>
  <c r="N10" i="43"/>
  <c r="N105" i="41"/>
  <c r="M113" i="41"/>
  <c r="E113" i="41"/>
  <c r="L97" i="41"/>
  <c r="G81" i="41"/>
  <c r="F64" i="41"/>
  <c r="F60" i="41"/>
  <c r="F56" i="41"/>
  <c r="K53" i="41"/>
  <c r="C53" i="41"/>
  <c r="O53" i="40"/>
  <c r="E49" i="41"/>
  <c r="D176" i="41"/>
  <c r="K175" i="41"/>
  <c r="N30" i="41"/>
  <c r="N174" i="40"/>
  <c r="M14" i="10"/>
  <c r="M206" i="40"/>
  <c r="I173" i="41"/>
  <c r="H172" i="41"/>
  <c r="D13" i="10"/>
  <c r="C12" i="10"/>
  <c r="C30" i="10" s="1"/>
  <c r="F11" i="10"/>
  <c r="M169" i="41"/>
  <c r="L168" i="41"/>
  <c r="H9" i="10"/>
  <c r="G8" i="10"/>
  <c r="J7" i="10"/>
  <c r="F166" i="41"/>
  <c r="E6" i="10"/>
  <c r="G16" i="41"/>
  <c r="G192" i="40"/>
  <c r="C17" i="33"/>
  <c r="C35" i="33" s="1"/>
  <c r="F191" i="41"/>
  <c r="E15" i="33"/>
  <c r="L189" i="41"/>
  <c r="G188" i="41"/>
  <c r="C188" i="41"/>
  <c r="J187" i="41"/>
  <c r="E186" i="41"/>
  <c r="D185" i="41"/>
  <c r="K184" i="41"/>
  <c r="N7" i="41"/>
  <c r="N183" i="40"/>
  <c r="I182" i="41"/>
  <c r="H181" i="41"/>
  <c r="D6" i="33"/>
  <c r="K180" i="41"/>
  <c r="G180" i="41"/>
  <c r="C5" i="33"/>
  <c r="C193" i="40"/>
  <c r="U206" i="40"/>
  <c r="E14" i="29"/>
  <c r="K12" i="29"/>
  <c r="AA204" i="40"/>
  <c r="AC202" i="40"/>
  <c r="M10" i="29"/>
  <c r="K8" i="29"/>
  <c r="Y198" i="40"/>
  <c r="I6" i="29"/>
  <c r="H6" i="34"/>
  <c r="O157" i="40"/>
  <c r="I203" i="40"/>
  <c r="D198" i="40"/>
  <c r="F32" i="41"/>
  <c r="F172" i="40"/>
  <c r="D11" i="10"/>
  <c r="H12" i="33"/>
  <c r="BA129" i="40"/>
  <c r="N59" i="43"/>
  <c r="BJ113" i="40"/>
  <c r="F59" i="43"/>
  <c r="F73" i="43" s="1"/>
  <c r="BB113" i="40"/>
  <c r="M17" i="31"/>
  <c r="E17" i="31"/>
  <c r="H16" i="31"/>
  <c r="K15" i="31"/>
  <c r="J14" i="31"/>
  <c r="M13" i="31"/>
  <c r="BI205" i="40"/>
  <c r="E13" i="31"/>
  <c r="H12" i="31"/>
  <c r="K11" i="31"/>
  <c r="J10" i="31"/>
  <c r="E9" i="31"/>
  <c r="H8" i="31"/>
  <c r="K7" i="31"/>
  <c r="J6" i="31"/>
  <c r="C16" i="36"/>
  <c r="C34" i="36" s="1"/>
  <c r="F15" i="36"/>
  <c r="I14" i="36"/>
  <c r="L13" i="36"/>
  <c r="D13" i="36"/>
  <c r="G12" i="36"/>
  <c r="J7" i="36"/>
  <c r="M6" i="36"/>
  <c r="E6" i="36"/>
  <c r="AZ17" i="40"/>
  <c r="AU122" i="40"/>
  <c r="AK129" i="40"/>
  <c r="N51" i="43"/>
  <c r="AM200" i="40"/>
  <c r="H55" i="43"/>
  <c r="D55" i="43"/>
  <c r="K17" i="30"/>
  <c r="J16" i="30"/>
  <c r="M15" i="30"/>
  <c r="E15" i="30"/>
  <c r="H14" i="30"/>
  <c r="K13" i="30"/>
  <c r="AQ205" i="40"/>
  <c r="J12" i="30"/>
  <c r="AP204" i="40"/>
  <c r="M11" i="30"/>
  <c r="AS203" i="40"/>
  <c r="E11" i="30"/>
  <c r="H10" i="30"/>
  <c r="K9" i="30"/>
  <c r="J8" i="30"/>
  <c r="M7" i="30"/>
  <c r="E7" i="30"/>
  <c r="H6" i="30"/>
  <c r="G5" i="30"/>
  <c r="C5" i="30"/>
  <c r="AI185" i="40"/>
  <c r="J37" i="43"/>
  <c r="AE86" i="40"/>
  <c r="Y97" i="40"/>
  <c r="I5" i="29"/>
  <c r="U33" i="40"/>
  <c r="H17" i="34"/>
  <c r="K16" i="34"/>
  <c r="J15" i="34"/>
  <c r="M14" i="34"/>
  <c r="E14" i="34"/>
  <c r="H13" i="34"/>
  <c r="K12" i="34"/>
  <c r="J11" i="34"/>
  <c r="M10" i="34"/>
  <c r="E10" i="34"/>
  <c r="H9" i="34"/>
  <c r="K8" i="34"/>
  <c r="J7" i="34"/>
  <c r="M6" i="34"/>
  <c r="E6" i="34"/>
  <c r="K161" i="41"/>
  <c r="N144" i="41"/>
  <c r="D142" i="41"/>
  <c r="N140" i="41"/>
  <c r="D138" i="41"/>
  <c r="N136" i="41"/>
  <c r="D134" i="41"/>
  <c r="N132" i="41"/>
  <c r="N145" i="40"/>
  <c r="O118" i="40"/>
  <c r="I129" i="41"/>
  <c r="I207" i="40"/>
  <c r="K204" i="40"/>
  <c r="G200" i="40"/>
  <c r="N7" i="43"/>
  <c r="N102" i="41"/>
  <c r="H19" i="43"/>
  <c r="C73" i="41"/>
  <c r="C69" i="41"/>
  <c r="J81" i="41"/>
  <c r="E65" i="41"/>
  <c r="K176" i="41"/>
  <c r="N31" i="41"/>
  <c r="N175" i="40"/>
  <c r="M15" i="10"/>
  <c r="M207" i="40"/>
  <c r="I174" i="41"/>
  <c r="H173" i="41"/>
  <c r="D173" i="41"/>
  <c r="F12" i="10"/>
  <c r="M170" i="41"/>
  <c r="L169" i="41"/>
  <c r="H10" i="10"/>
  <c r="G9" i="10"/>
  <c r="C9" i="10"/>
  <c r="C27" i="10" s="1"/>
  <c r="J8" i="10"/>
  <c r="F167" i="41"/>
  <c r="E7" i="10"/>
  <c r="L6" i="10"/>
  <c r="N16" i="41"/>
  <c r="N192" i="40"/>
  <c r="I191" i="41"/>
  <c r="H190" i="41"/>
  <c r="F13" i="33"/>
  <c r="M187" i="41"/>
  <c r="L186" i="41"/>
  <c r="H11" i="33"/>
  <c r="G10" i="33"/>
  <c r="C10" i="33"/>
  <c r="C28" i="33" s="1"/>
  <c r="E8" i="33"/>
  <c r="J180" i="40"/>
  <c r="AE38" i="40"/>
  <c r="T209" i="40"/>
  <c r="D17" i="29"/>
  <c r="V203" i="40"/>
  <c r="F11" i="29"/>
  <c r="O153" i="40"/>
  <c r="O123" i="40"/>
  <c r="L129" i="41"/>
  <c r="D94" i="41"/>
  <c r="O74" i="40"/>
  <c r="J176" i="41"/>
  <c r="N28" i="41"/>
  <c r="N24" i="41"/>
  <c r="K165" i="40"/>
  <c r="J5" i="10"/>
  <c r="J177" i="40"/>
  <c r="I192" i="41"/>
  <c r="D12" i="33"/>
  <c r="H8" i="33"/>
  <c r="BG209" i="40"/>
  <c r="BF198" i="40"/>
  <c r="AZ97" i="40"/>
  <c r="BK61" i="40"/>
  <c r="BJ65" i="40"/>
  <c r="BB65" i="40"/>
  <c r="L5" i="31"/>
  <c r="BH177" i="40"/>
  <c r="E15" i="36"/>
  <c r="H14" i="36"/>
  <c r="BK184" i="40"/>
  <c r="C9" i="36"/>
  <c r="C27" i="36" s="1"/>
  <c r="AU127" i="40"/>
  <c r="AJ129" i="40"/>
  <c r="C49" i="43"/>
  <c r="C79" i="43" s="1"/>
  <c r="AU108" i="40"/>
  <c r="AI205" i="40"/>
  <c r="AM201" i="40"/>
  <c r="AU104" i="40"/>
  <c r="AT164" i="40"/>
  <c r="E17" i="35"/>
  <c r="H16" i="35"/>
  <c r="AU14" i="40"/>
  <c r="E13" i="35"/>
  <c r="H12" i="35"/>
  <c r="AU10" i="40"/>
  <c r="H8" i="35"/>
  <c r="AU6" i="40"/>
  <c r="AO193" i="40"/>
  <c r="I5" i="35"/>
  <c r="AE117" i="40"/>
  <c r="W199" i="40"/>
  <c r="AE102" i="40"/>
  <c r="M37" i="43"/>
  <c r="I37" i="43"/>
  <c r="AE87" i="40"/>
  <c r="AD170" i="40"/>
  <c r="C17" i="34"/>
  <c r="C35" i="34" s="1"/>
  <c r="E11" i="34"/>
  <c r="AE184" i="40"/>
  <c r="C9" i="34"/>
  <c r="C27" i="34" s="1"/>
  <c r="O149" i="40"/>
  <c r="F204" i="40"/>
  <c r="G19" i="43"/>
  <c r="E95" i="41"/>
  <c r="I87" i="41"/>
  <c r="O48" i="40"/>
  <c r="O36" i="40"/>
  <c r="E16" i="10"/>
  <c r="K173" i="41"/>
  <c r="L170" i="41"/>
  <c r="G169" i="41"/>
  <c r="M192" i="41"/>
  <c r="M188" i="41"/>
  <c r="I184" i="41"/>
  <c r="F6" i="33"/>
  <c r="L73" i="43"/>
  <c r="BG177" i="40"/>
  <c r="K5" i="31"/>
  <c r="BA191" i="40"/>
  <c r="BK13" i="40"/>
  <c r="AY189" i="40"/>
  <c r="G6" i="36"/>
  <c r="J5" i="36"/>
  <c r="BF193" i="40"/>
  <c r="J55" i="43"/>
  <c r="M17" i="30"/>
  <c r="E17" i="30"/>
  <c r="H16" i="30"/>
  <c r="K15" i="30"/>
  <c r="J14" i="30"/>
  <c r="M13" i="30"/>
  <c r="AS205" i="40"/>
  <c r="E13" i="30"/>
  <c r="H12" i="30"/>
  <c r="K11" i="30"/>
  <c r="AQ203" i="40"/>
  <c r="J10" i="30"/>
  <c r="M9" i="30"/>
  <c r="E9" i="30"/>
  <c r="H8" i="30"/>
  <c r="K7" i="30"/>
  <c r="J6" i="30"/>
  <c r="AS177" i="40"/>
  <c r="M5" i="30"/>
  <c r="D5" i="35"/>
  <c r="AD145" i="40"/>
  <c r="N33" i="43"/>
  <c r="N110" i="41"/>
  <c r="AD81" i="40"/>
  <c r="W209" i="40"/>
  <c r="G17" i="29"/>
  <c r="AD208" i="40"/>
  <c r="V208" i="40"/>
  <c r="F16" i="29"/>
  <c r="Y207" i="40"/>
  <c r="I15" i="29"/>
  <c r="AB206" i="40"/>
  <c r="L14" i="29"/>
  <c r="T206" i="40"/>
  <c r="D14" i="29"/>
  <c r="AD171" i="40"/>
  <c r="V204" i="40"/>
  <c r="F12" i="29"/>
  <c r="Y203" i="40"/>
  <c r="I11" i="29"/>
  <c r="AB202" i="40"/>
  <c r="L10" i="29"/>
  <c r="T202" i="40"/>
  <c r="D10" i="29"/>
  <c r="AD167" i="40"/>
  <c r="V200" i="40"/>
  <c r="F8" i="29"/>
  <c r="Y199" i="40"/>
  <c r="I7" i="29"/>
  <c r="L6" i="29"/>
  <c r="D6" i="29"/>
  <c r="N142" i="41"/>
  <c r="N138" i="41"/>
  <c r="N134" i="41"/>
  <c r="F19" i="43"/>
  <c r="N93" i="41"/>
  <c r="N89" i="41"/>
  <c r="N85" i="41"/>
  <c r="C65" i="41"/>
  <c r="I17" i="10"/>
  <c r="E176" i="41"/>
  <c r="D175" i="41"/>
  <c r="K174" i="41"/>
  <c r="N29" i="41"/>
  <c r="N173" i="40"/>
  <c r="M13" i="10"/>
  <c r="M205" i="40"/>
  <c r="I172" i="41"/>
  <c r="H171" i="41"/>
  <c r="D12" i="10"/>
  <c r="C11" i="10"/>
  <c r="C29" i="10" s="1"/>
  <c r="F10" i="10"/>
  <c r="M168" i="41"/>
  <c r="L8" i="10"/>
  <c r="H8" i="10"/>
  <c r="G7" i="10"/>
  <c r="C7" i="10"/>
  <c r="C25" i="10" s="1"/>
  <c r="J6" i="10"/>
  <c r="F165" i="41"/>
  <c r="M164" i="41"/>
  <c r="I164" i="41"/>
  <c r="E164" i="41"/>
  <c r="N14" i="41"/>
  <c r="N190" i="40"/>
  <c r="I206" i="41"/>
  <c r="H13" i="33"/>
  <c r="D13" i="33"/>
  <c r="F11" i="33"/>
  <c r="M202" i="41"/>
  <c r="G8" i="33"/>
  <c r="C8" i="33"/>
  <c r="C26" i="33" s="1"/>
  <c r="E6" i="33"/>
  <c r="L193" i="40"/>
  <c r="L5" i="33"/>
  <c r="H193" i="40"/>
  <c r="H5" i="33"/>
  <c r="D180" i="41"/>
  <c r="W208" i="40"/>
  <c r="G16" i="29"/>
  <c r="AC206" i="40"/>
  <c r="M14" i="29"/>
  <c r="X201" i="40"/>
  <c r="H9" i="29"/>
  <c r="V199" i="40"/>
  <c r="F7" i="29"/>
  <c r="I81" i="41"/>
  <c r="M175" i="41"/>
  <c r="K10" i="10"/>
  <c r="J168" i="41"/>
  <c r="E17" i="33"/>
  <c r="O10" i="40"/>
  <c r="G7" i="33"/>
  <c r="E180" i="41"/>
  <c r="BK117" i="40"/>
  <c r="BF129" i="40"/>
  <c r="AY201" i="40"/>
  <c r="K73" i="43"/>
  <c r="BB97" i="40"/>
  <c r="F17" i="31"/>
  <c r="I16" i="31"/>
  <c r="D15" i="31"/>
  <c r="G14" i="31"/>
  <c r="N13" i="31"/>
  <c r="BJ205" i="40"/>
  <c r="BB172" i="40"/>
  <c r="I12" i="31"/>
  <c r="L11" i="31"/>
  <c r="BH203" i="40"/>
  <c r="AZ170" i="40"/>
  <c r="G10" i="31"/>
  <c r="F9" i="31"/>
  <c r="I8" i="31"/>
  <c r="L7" i="31"/>
  <c r="AZ166" i="40"/>
  <c r="G6" i="31"/>
  <c r="E13" i="36"/>
  <c r="H12" i="36"/>
  <c r="C7" i="36"/>
  <c r="C25" i="36" s="1"/>
  <c r="BK182" i="40"/>
  <c r="M5" i="36"/>
  <c r="BI193" i="40"/>
  <c r="AU125" i="40"/>
  <c r="N50" i="43"/>
  <c r="N109" i="41"/>
  <c r="AQ199" i="40"/>
  <c r="AM199" i="40"/>
  <c r="I55" i="43"/>
  <c r="AU53" i="40"/>
  <c r="AP65" i="40"/>
  <c r="H17" i="30"/>
  <c r="K16" i="30"/>
  <c r="C16" i="30"/>
  <c r="C34" i="30" s="1"/>
  <c r="J15" i="30"/>
  <c r="M14" i="30"/>
  <c r="E14" i="30"/>
  <c r="H13" i="30"/>
  <c r="K12" i="30"/>
  <c r="AQ204" i="40"/>
  <c r="C12" i="30"/>
  <c r="C30" i="30" s="1"/>
  <c r="J11" i="30"/>
  <c r="AP203" i="40"/>
  <c r="M10" i="30"/>
  <c r="E10" i="30"/>
  <c r="H9" i="30"/>
  <c r="K8" i="30"/>
  <c r="C8" i="30"/>
  <c r="C26" i="30" s="1"/>
  <c r="J7" i="30"/>
  <c r="M6" i="30"/>
  <c r="E6" i="30"/>
  <c r="C17" i="35"/>
  <c r="C35" i="35" s="1"/>
  <c r="C13" i="35"/>
  <c r="C31" i="35" s="1"/>
  <c r="C9" i="35"/>
  <c r="C27" i="35" s="1"/>
  <c r="K5" i="35"/>
  <c r="W201" i="40"/>
  <c r="AB198" i="40"/>
  <c r="AE89" i="40"/>
  <c r="AD97" i="40"/>
  <c r="V97" i="40"/>
  <c r="AD176" i="40"/>
  <c r="Y208" i="40"/>
  <c r="I16" i="29"/>
  <c r="AB207" i="40"/>
  <c r="L15" i="29"/>
  <c r="T174" i="40"/>
  <c r="W206" i="40"/>
  <c r="G14" i="29"/>
  <c r="U171" i="40"/>
  <c r="AB199" i="40"/>
  <c r="L7" i="29"/>
  <c r="T166" i="40"/>
  <c r="W165" i="40"/>
  <c r="V164" i="40"/>
  <c r="C15" i="34"/>
  <c r="C33" i="34" s="1"/>
  <c r="C11" i="34"/>
  <c r="C29" i="34" s="1"/>
  <c r="C7" i="34"/>
  <c r="C25" i="34" s="1"/>
  <c r="AC193" i="40"/>
  <c r="M5" i="34"/>
  <c r="H161" i="41"/>
  <c r="E119" i="41"/>
  <c r="K117" i="41"/>
  <c r="D204" i="40"/>
  <c r="M201" i="40"/>
  <c r="H200" i="40"/>
  <c r="C199" i="40"/>
  <c r="N6" i="43"/>
  <c r="N101" i="41"/>
  <c r="F198" i="40"/>
  <c r="M19" i="43"/>
  <c r="E19" i="43"/>
  <c r="K81" i="41"/>
  <c r="N64" i="41"/>
  <c r="N60" i="41"/>
  <c r="N56" i="41"/>
  <c r="L54" i="41"/>
  <c r="D54" i="41"/>
  <c r="J52" i="41"/>
  <c r="I49" i="41"/>
  <c r="H176" i="41"/>
  <c r="D17" i="10"/>
  <c r="C16" i="10"/>
  <c r="C34" i="10" s="1"/>
  <c r="F15" i="10"/>
  <c r="M173" i="41"/>
  <c r="L172" i="41"/>
  <c r="H13" i="10"/>
  <c r="G12" i="10"/>
  <c r="J11" i="10"/>
  <c r="F170" i="41"/>
  <c r="E10" i="10"/>
  <c r="L9" i="10"/>
  <c r="K8" i="10"/>
  <c r="G167" i="41"/>
  <c r="C167" i="41"/>
  <c r="J166" i="41"/>
  <c r="I6" i="10"/>
  <c r="E165" i="41"/>
  <c r="L5" i="10"/>
  <c r="H5" i="10"/>
  <c r="H177" i="40"/>
  <c r="D5" i="10"/>
  <c r="C192" i="41"/>
  <c r="J191" i="41"/>
  <c r="E190" i="41"/>
  <c r="D189" i="41"/>
  <c r="K188" i="41"/>
  <c r="N11" i="41"/>
  <c r="N187" i="40"/>
  <c r="I186" i="41"/>
  <c r="H185" i="41"/>
  <c r="D10" i="33"/>
  <c r="F8" i="33"/>
  <c r="M182" i="41"/>
  <c r="H6" i="33"/>
  <c r="G17" i="40"/>
  <c r="AE31" i="40"/>
  <c r="G17" i="34"/>
  <c r="N111" i="41"/>
  <c r="L65" i="40"/>
  <c r="G49" i="41"/>
  <c r="G14" i="10"/>
  <c r="E8" i="10"/>
  <c r="C165" i="40"/>
  <c r="D8" i="33"/>
  <c r="C7" i="33"/>
  <c r="C25" i="33" s="1"/>
  <c r="I193" i="40"/>
  <c r="I5" i="33"/>
  <c r="BB145" i="40"/>
  <c r="BE200" i="40"/>
  <c r="AZ81" i="40"/>
  <c r="BJ49" i="40"/>
  <c r="BB49" i="40"/>
  <c r="C15" i="31"/>
  <c r="C33" i="31" s="1"/>
  <c r="BK174" i="40"/>
  <c r="C11" i="31"/>
  <c r="C29" i="31" s="1"/>
  <c r="C7" i="31"/>
  <c r="C25" i="31" s="1"/>
  <c r="BI177" i="40"/>
  <c r="M5" i="31"/>
  <c r="L17" i="36"/>
  <c r="D17" i="36"/>
  <c r="G16" i="36"/>
  <c r="J11" i="36"/>
  <c r="M10" i="36"/>
  <c r="E10" i="36"/>
  <c r="H9" i="36"/>
  <c r="K8" i="36"/>
  <c r="D5" i="36"/>
  <c r="AZ193" i="40"/>
  <c r="AT145" i="40"/>
  <c r="AI208" i="40"/>
  <c r="AL203" i="40"/>
  <c r="AS202" i="40"/>
  <c r="AK202" i="40"/>
  <c r="AN201" i="40"/>
  <c r="AP199" i="40"/>
  <c r="AS198" i="40"/>
  <c r="AK198" i="40"/>
  <c r="AR197" i="40"/>
  <c r="C17" i="30"/>
  <c r="C35" i="30" s="1"/>
  <c r="C13" i="30"/>
  <c r="C31" i="30" s="1"/>
  <c r="C9" i="30"/>
  <c r="C27" i="30" s="1"/>
  <c r="K5" i="30"/>
  <c r="AQ177" i="40"/>
  <c r="AT192" i="40"/>
  <c r="F17" i="35"/>
  <c r="I16" i="35"/>
  <c r="L15" i="35"/>
  <c r="D15" i="35"/>
  <c r="G14" i="35"/>
  <c r="AT188" i="40"/>
  <c r="I12" i="35"/>
  <c r="L11" i="35"/>
  <c r="AJ186" i="40"/>
  <c r="G10" i="35"/>
  <c r="AT184" i="40"/>
  <c r="F9" i="35"/>
  <c r="I8" i="35"/>
  <c r="L7" i="35"/>
  <c r="AJ182" i="40"/>
  <c r="AM181" i="40"/>
  <c r="AT180" i="40"/>
  <c r="AT17" i="40"/>
  <c r="F37" i="43"/>
  <c r="AE90" i="40"/>
  <c r="AC209" i="40"/>
  <c r="M17" i="29"/>
  <c r="U209" i="40"/>
  <c r="E17" i="29"/>
  <c r="X208" i="40"/>
  <c r="H16" i="29"/>
  <c r="AA207" i="40"/>
  <c r="K15" i="29"/>
  <c r="Z206" i="40"/>
  <c r="J14" i="29"/>
  <c r="AC205" i="40"/>
  <c r="M13" i="29"/>
  <c r="U205" i="40"/>
  <c r="E13" i="29"/>
  <c r="X204" i="40"/>
  <c r="H12" i="29"/>
  <c r="K11" i="29"/>
  <c r="AA203" i="40"/>
  <c r="AE26" i="40"/>
  <c r="Z202" i="40"/>
  <c r="J10" i="29"/>
  <c r="AC201" i="40"/>
  <c r="M9" i="29"/>
  <c r="U201" i="40"/>
  <c r="E9" i="29"/>
  <c r="X200" i="40"/>
  <c r="H8" i="29"/>
  <c r="K7" i="29"/>
  <c r="Z198" i="40"/>
  <c r="J6" i="29"/>
  <c r="M5" i="29"/>
  <c r="Y33" i="40"/>
  <c r="AE191" i="40"/>
  <c r="C16" i="34"/>
  <c r="C34" i="34" s="1"/>
  <c r="C12" i="34"/>
  <c r="C30" i="34" s="1"/>
  <c r="AE183" i="40"/>
  <c r="C8" i="34"/>
  <c r="C26" i="34" s="1"/>
  <c r="D5" i="34"/>
  <c r="T193" i="40"/>
  <c r="N159" i="41"/>
  <c r="N155" i="41"/>
  <c r="N151" i="41"/>
  <c r="M129" i="41"/>
  <c r="E207" i="40"/>
  <c r="G204" i="40"/>
  <c r="C12" i="43"/>
  <c r="C107" i="41"/>
  <c r="O107" i="40"/>
  <c r="C204" i="40"/>
  <c r="J203" i="40"/>
  <c r="L201" i="40"/>
  <c r="G200" i="41"/>
  <c r="L113" i="41"/>
  <c r="H197" i="40"/>
  <c r="D19" i="43"/>
  <c r="O96" i="41"/>
  <c r="O88" i="41"/>
  <c r="N80" i="41"/>
  <c r="N76" i="41"/>
  <c r="F76" i="41"/>
  <c r="D74" i="41"/>
  <c r="O74" i="41" s="1"/>
  <c r="N72" i="41"/>
  <c r="D70" i="41"/>
  <c r="N68" i="41"/>
  <c r="N81" i="40"/>
  <c r="O54" i="40"/>
  <c r="I65" i="41"/>
  <c r="O39" i="41"/>
  <c r="H49" i="41"/>
  <c r="F16" i="10"/>
  <c r="M174" i="41"/>
  <c r="L173" i="41"/>
  <c r="H14" i="10"/>
  <c r="G13" i="10"/>
  <c r="C13" i="10"/>
  <c r="C31" i="10" s="1"/>
  <c r="F171" i="41"/>
  <c r="E11" i="10"/>
  <c r="L10" i="10"/>
  <c r="K9" i="10"/>
  <c r="G168" i="41"/>
  <c r="O24" i="41"/>
  <c r="C168" i="41"/>
  <c r="J167" i="41"/>
  <c r="I7" i="10"/>
  <c r="E166" i="41"/>
  <c r="D6" i="10"/>
  <c r="K5" i="10"/>
  <c r="K177" i="40"/>
  <c r="G5" i="10"/>
  <c r="G177" i="40"/>
  <c r="M191" i="41"/>
  <c r="L190" i="41"/>
  <c r="H15" i="33"/>
  <c r="G14" i="33"/>
  <c r="C14" i="33"/>
  <c r="C32" i="33" s="1"/>
  <c r="O189" i="40"/>
  <c r="E187" i="40"/>
  <c r="G185" i="41"/>
  <c r="J184" i="41"/>
  <c r="E183" i="41"/>
  <c r="N4" i="41"/>
  <c r="N180" i="40"/>
  <c r="N17" i="40"/>
  <c r="J180" i="41"/>
  <c r="J17" i="41"/>
  <c r="F17" i="41"/>
  <c r="AD174" i="40"/>
  <c r="C12" i="29"/>
  <c r="C8" i="29"/>
  <c r="O142" i="40"/>
  <c r="O134" i="41"/>
  <c r="O123" i="41"/>
  <c r="L207" i="40"/>
  <c r="N103" i="41"/>
  <c r="K113" i="41"/>
  <c r="F92" i="41"/>
  <c r="D90" i="41"/>
  <c r="J84" i="41"/>
  <c r="K49" i="41"/>
  <c r="H15" i="10"/>
  <c r="H11" i="10"/>
  <c r="J33" i="41"/>
  <c r="E13" i="33"/>
  <c r="D187" i="41"/>
  <c r="H183" i="41"/>
  <c r="BK153" i="40"/>
  <c r="BK149" i="40"/>
  <c r="BA145" i="40"/>
  <c r="AZ129" i="40"/>
  <c r="BA205" i="40"/>
  <c r="BF204" i="40"/>
  <c r="BG203" i="40"/>
  <c r="AY199" i="40"/>
  <c r="BK57" i="40"/>
  <c r="H17" i="31"/>
  <c r="J15" i="31"/>
  <c r="M14" i="31"/>
  <c r="E14" i="31"/>
  <c r="H13" i="31"/>
  <c r="K12" i="31"/>
  <c r="J11" i="31"/>
  <c r="E10" i="31"/>
  <c r="H9" i="31"/>
  <c r="K8" i="31"/>
  <c r="J7" i="31"/>
  <c r="M6" i="31"/>
  <c r="E6" i="31"/>
  <c r="BK192" i="40"/>
  <c r="C17" i="36"/>
  <c r="C35" i="36" s="1"/>
  <c r="C13" i="36"/>
  <c r="C31" i="36" s="1"/>
  <c r="F12" i="36"/>
  <c r="D10" i="36"/>
  <c r="G9" i="36"/>
  <c r="F8" i="36"/>
  <c r="D6" i="36"/>
  <c r="AL161" i="40"/>
  <c r="AM209" i="40"/>
  <c r="AM205" i="40"/>
  <c r="AQ201" i="40"/>
  <c r="AQ197" i="40"/>
  <c r="AM197" i="40"/>
  <c r="AU48" i="40"/>
  <c r="AU44" i="40"/>
  <c r="AU40" i="40"/>
  <c r="J17" i="30"/>
  <c r="M16" i="30"/>
  <c r="H15" i="30"/>
  <c r="K14" i="30"/>
  <c r="AU29" i="40"/>
  <c r="J13" i="30"/>
  <c r="AP205" i="40"/>
  <c r="M12" i="30"/>
  <c r="AS204" i="40"/>
  <c r="E12" i="30"/>
  <c r="H11" i="30"/>
  <c r="K10" i="30"/>
  <c r="J9" i="30"/>
  <c r="M8" i="30"/>
  <c r="AK167" i="40"/>
  <c r="H7" i="30"/>
  <c r="K6" i="30"/>
  <c r="AU21" i="40"/>
  <c r="C15" i="35"/>
  <c r="C33" i="35" s="1"/>
  <c r="C11" i="35"/>
  <c r="C29" i="35" s="1"/>
  <c r="C7" i="35"/>
  <c r="C25" i="35" s="1"/>
  <c r="AS193" i="40"/>
  <c r="M5" i="35"/>
  <c r="AE110" i="40"/>
  <c r="C29" i="43"/>
  <c r="AE106" i="40"/>
  <c r="S203" i="40"/>
  <c r="AA199" i="40"/>
  <c r="E37" i="43"/>
  <c r="T97" i="40"/>
  <c r="AB209" i="40"/>
  <c r="L17" i="29"/>
  <c r="Z207" i="40"/>
  <c r="J15" i="29"/>
  <c r="AE16" i="40"/>
  <c r="C13" i="34"/>
  <c r="C31" i="34" s="1"/>
  <c r="AE8" i="40"/>
  <c r="L202" i="40"/>
  <c r="G197" i="40"/>
  <c r="O78" i="40"/>
  <c r="M81" i="41"/>
  <c r="E175" i="41"/>
  <c r="M12" i="10"/>
  <c r="M204" i="40"/>
  <c r="L11" i="10"/>
  <c r="N20" i="41"/>
  <c r="J185" i="41"/>
  <c r="F181" i="41"/>
  <c r="H73" i="43"/>
  <c r="D73" i="43"/>
  <c r="BK77" i="40"/>
  <c r="BB81" i="40"/>
  <c r="G17" i="31"/>
  <c r="F16" i="31"/>
  <c r="I15" i="31"/>
  <c r="L14" i="31"/>
  <c r="D14" i="31"/>
  <c r="G13" i="31"/>
  <c r="N12" i="31"/>
  <c r="BJ204" i="40"/>
  <c r="F12" i="31"/>
  <c r="I11" i="31"/>
  <c r="L10" i="31"/>
  <c r="D10" i="31"/>
  <c r="G9" i="31"/>
  <c r="F8" i="31"/>
  <c r="I7" i="31"/>
  <c r="L6" i="31"/>
  <c r="D6" i="31"/>
  <c r="H15" i="36"/>
  <c r="F13" i="36"/>
  <c r="D11" i="36"/>
  <c r="G10" i="36"/>
  <c r="N5" i="36"/>
  <c r="N53" i="43"/>
  <c r="AT113" i="40"/>
  <c r="N41" i="43"/>
  <c r="C15" i="30"/>
  <c r="C33" i="30" s="1"/>
  <c r="C11" i="30"/>
  <c r="C29" i="30" s="1"/>
  <c r="C7" i="30"/>
  <c r="C25" i="30" s="1"/>
  <c r="D17" i="35"/>
  <c r="G16" i="35"/>
  <c r="F15" i="35"/>
  <c r="D13" i="35"/>
  <c r="G12" i="35"/>
  <c r="D9" i="35"/>
  <c r="F7" i="35"/>
  <c r="H5" i="35"/>
  <c r="AN193" i="40"/>
  <c r="C5" i="29"/>
  <c r="E16" i="34"/>
  <c r="H15" i="34"/>
  <c r="E12" i="34"/>
  <c r="H11" i="34"/>
  <c r="E8" i="34"/>
  <c r="H7" i="34"/>
  <c r="V193" i="40"/>
  <c r="F5" i="34"/>
  <c r="L145" i="41"/>
  <c r="C13" i="43"/>
  <c r="C77" i="43" s="1"/>
  <c r="C92" i="28" s="1"/>
  <c r="C108" i="41"/>
  <c r="O108" i="40"/>
  <c r="C205" i="40"/>
  <c r="N5" i="43"/>
  <c r="N100" i="41"/>
  <c r="N113" i="40"/>
  <c r="N197" i="40"/>
  <c r="O60" i="41"/>
  <c r="K65" i="41"/>
  <c r="N48" i="41"/>
  <c r="N44" i="41"/>
  <c r="N40" i="41"/>
  <c r="N36" i="41"/>
  <c r="N49" i="40"/>
  <c r="M17" i="10"/>
  <c r="I176" i="41"/>
  <c r="H175" i="41"/>
  <c r="D16" i="10"/>
  <c r="F14" i="10"/>
  <c r="M172" i="41"/>
  <c r="H12" i="10"/>
  <c r="G11" i="10"/>
  <c r="J10" i="10"/>
  <c r="F169" i="41"/>
  <c r="E9" i="10"/>
  <c r="L167" i="41"/>
  <c r="K7" i="10"/>
  <c r="G166" i="41"/>
  <c r="C166" i="41"/>
  <c r="J165" i="41"/>
  <c r="H17" i="33"/>
  <c r="D17" i="33"/>
  <c r="F15" i="33"/>
  <c r="G12" i="33"/>
  <c r="C12" i="33"/>
  <c r="C30" i="33" s="1"/>
  <c r="E10" i="33"/>
  <c r="C183" i="41"/>
  <c r="O7" i="41"/>
  <c r="L180" i="41"/>
  <c r="L17" i="41"/>
  <c r="H180" i="41"/>
  <c r="H17" i="41"/>
  <c r="D5" i="33"/>
  <c r="X197" i="40"/>
  <c r="X177" i="40"/>
  <c r="H5" i="29"/>
  <c r="F16" i="34"/>
  <c r="H14" i="34"/>
  <c r="F12" i="34"/>
  <c r="H10" i="34"/>
  <c r="F8" i="34"/>
  <c r="D6" i="34"/>
  <c r="C113" i="40"/>
  <c r="O29" i="40"/>
  <c r="E12" i="10"/>
  <c r="K169" i="41"/>
  <c r="G6" i="10"/>
  <c r="F5" i="10"/>
  <c r="E9" i="33"/>
  <c r="BK121" i="40"/>
  <c r="AZ202" i="40"/>
  <c r="BG201" i="40"/>
  <c r="BC201" i="40"/>
  <c r="G73" i="43"/>
  <c r="BK93" i="40"/>
  <c r="BJ97" i="40"/>
  <c r="BA171" i="40"/>
  <c r="BA167" i="40"/>
  <c r="E17" i="36"/>
  <c r="H16" i="36"/>
  <c r="C11" i="36"/>
  <c r="C29" i="36" s="1"/>
  <c r="BK186" i="40"/>
  <c r="F10" i="36"/>
  <c r="D8" i="36"/>
  <c r="G7" i="36"/>
  <c r="F6" i="36"/>
  <c r="BA17" i="40"/>
  <c r="AU117" i="40"/>
  <c r="AP129" i="40"/>
  <c r="AI207" i="40"/>
  <c r="C47" i="43"/>
  <c r="AU106" i="40"/>
  <c r="AI203" i="40"/>
  <c r="AP202" i="40"/>
  <c r="AS201" i="40"/>
  <c r="AK201" i="40"/>
  <c r="AN200" i="40"/>
  <c r="AP198" i="40"/>
  <c r="AL198" i="40"/>
  <c r="AS197" i="40"/>
  <c r="E55" i="43"/>
  <c r="D5" i="30"/>
  <c r="G17" i="35"/>
  <c r="AT191" i="40"/>
  <c r="F16" i="35"/>
  <c r="AT187" i="40"/>
  <c r="D10" i="35"/>
  <c r="G9" i="35"/>
  <c r="AT183" i="40"/>
  <c r="F8" i="35"/>
  <c r="D6" i="35"/>
  <c r="AD161" i="40"/>
  <c r="V161" i="40"/>
  <c r="C31" i="43"/>
  <c r="C78" i="43" s="1"/>
  <c r="C83" i="43" s="1"/>
  <c r="D83" i="43" s="1"/>
  <c r="AE108" i="40"/>
  <c r="S205" i="40"/>
  <c r="K37" i="43"/>
  <c r="S197" i="40"/>
  <c r="S173" i="40"/>
  <c r="AE29" i="40"/>
  <c r="Z205" i="40"/>
  <c r="J13" i="29"/>
  <c r="AC204" i="40"/>
  <c r="M12" i="29"/>
  <c r="X203" i="40"/>
  <c r="H11" i="29"/>
  <c r="K10" i="29"/>
  <c r="Z201" i="40"/>
  <c r="J9" i="29"/>
  <c r="AC167" i="40"/>
  <c r="U167" i="40"/>
  <c r="S165" i="40"/>
  <c r="AE21" i="40"/>
  <c r="V33" i="40"/>
  <c r="D16" i="34"/>
  <c r="G15" i="34"/>
  <c r="AD189" i="40"/>
  <c r="F14" i="34"/>
  <c r="D12" i="34"/>
  <c r="G11" i="34"/>
  <c r="AD185" i="40"/>
  <c r="F10" i="34"/>
  <c r="I9" i="34"/>
  <c r="D8" i="34"/>
  <c r="G7" i="34"/>
  <c r="AD181" i="40"/>
  <c r="F6" i="34"/>
  <c r="L161" i="41"/>
  <c r="G145" i="41"/>
  <c r="F128" i="41"/>
  <c r="D126" i="41"/>
  <c r="C125" i="41"/>
  <c r="D122" i="41"/>
  <c r="C121" i="41"/>
  <c r="F120" i="41"/>
  <c r="D118" i="41"/>
  <c r="C117" i="41"/>
  <c r="F116" i="41"/>
  <c r="F129" i="40"/>
  <c r="M209" i="40"/>
  <c r="C106" i="41"/>
  <c r="I201" i="40"/>
  <c r="D200" i="40"/>
  <c r="I113" i="41"/>
  <c r="N79" i="41"/>
  <c r="N75" i="41"/>
  <c r="N71" i="41"/>
  <c r="G53" i="41"/>
  <c r="N52" i="41"/>
  <c r="N65" i="40"/>
  <c r="F52" i="41"/>
  <c r="F65" i="40"/>
  <c r="M49" i="41"/>
  <c r="L176" i="41"/>
  <c r="H17" i="10"/>
  <c r="G16" i="10"/>
  <c r="J15" i="10"/>
  <c r="F174" i="41"/>
  <c r="E14" i="10"/>
  <c r="L13" i="10"/>
  <c r="G171" i="41"/>
  <c r="C171" i="41"/>
  <c r="J170" i="41"/>
  <c r="I10" i="10"/>
  <c r="E169" i="41"/>
  <c r="D168" i="41"/>
  <c r="K167" i="41"/>
  <c r="N22" i="41"/>
  <c r="N166" i="40"/>
  <c r="M6" i="10"/>
  <c r="I165" i="41"/>
  <c r="K16" i="41"/>
  <c r="K192" i="40"/>
  <c r="O16" i="40"/>
  <c r="N15" i="41"/>
  <c r="N191" i="40"/>
  <c r="I190" i="41"/>
  <c r="H189" i="41"/>
  <c r="D14" i="33"/>
  <c r="F12" i="33"/>
  <c r="M186" i="41"/>
  <c r="H10" i="33"/>
  <c r="G9" i="33"/>
  <c r="C9" i="33"/>
  <c r="C27" i="33" s="1"/>
  <c r="F183" i="41"/>
  <c r="E7" i="33"/>
  <c r="L181" i="41"/>
  <c r="C180" i="41"/>
  <c r="O4" i="41"/>
  <c r="C16" i="29"/>
  <c r="X205" i="40"/>
  <c r="H13" i="29"/>
  <c r="Z203" i="40"/>
  <c r="J11" i="29"/>
  <c r="AB201" i="40"/>
  <c r="L9" i="29"/>
  <c r="Z199" i="40"/>
  <c r="J7" i="29"/>
  <c r="S193" i="40"/>
  <c r="C5" i="34"/>
  <c r="F206" i="40"/>
  <c r="F200" i="40"/>
  <c r="O89" i="40"/>
  <c r="F84" i="41"/>
  <c r="G173" i="41"/>
  <c r="O25" i="40"/>
  <c r="F168" i="40"/>
  <c r="E23" i="41"/>
  <c r="C21" i="41"/>
  <c r="I205" i="41"/>
  <c r="F10" i="33"/>
  <c r="C182" i="41"/>
  <c r="I17" i="41"/>
  <c r="I180" i="41"/>
  <c r="BK126" i="40"/>
  <c r="J59" i="43"/>
  <c r="J73" i="43" s="1"/>
  <c r="BF113" i="40"/>
  <c r="BF197" i="40"/>
  <c r="BK90" i="40"/>
  <c r="BK41" i="40"/>
  <c r="I17" i="31"/>
  <c r="L16" i="31"/>
  <c r="D16" i="31"/>
  <c r="G15" i="31"/>
  <c r="F14" i="31"/>
  <c r="I13" i="31"/>
  <c r="L12" i="31"/>
  <c r="BH204" i="40"/>
  <c r="D12" i="31"/>
  <c r="G11" i="31"/>
  <c r="F10" i="31"/>
  <c r="I9" i="31"/>
  <c r="L8" i="31"/>
  <c r="D8" i="31"/>
  <c r="G7" i="31"/>
  <c r="F6" i="31"/>
  <c r="E5" i="31"/>
  <c r="J15" i="36"/>
  <c r="M14" i="36"/>
  <c r="E14" i="36"/>
  <c r="H13" i="36"/>
  <c r="K12" i="36"/>
  <c r="C8" i="36"/>
  <c r="C26" i="36" s="1"/>
  <c r="F7" i="36"/>
  <c r="I6" i="36"/>
  <c r="BD193" i="40"/>
  <c r="H5" i="36"/>
  <c r="AQ208" i="40"/>
  <c r="AM208" i="40"/>
  <c r="C48" i="43"/>
  <c r="AU107" i="40"/>
  <c r="AI204" i="40"/>
  <c r="N43" i="43"/>
  <c r="AJ197" i="40"/>
  <c r="AT81" i="40"/>
  <c r="AT175" i="40"/>
  <c r="I15" i="30"/>
  <c r="L14" i="30"/>
  <c r="D14" i="30"/>
  <c r="AT171" i="40"/>
  <c r="I11" i="30"/>
  <c r="L10" i="30"/>
  <c r="D10" i="30"/>
  <c r="AT167" i="40"/>
  <c r="I7" i="30"/>
  <c r="L6" i="30"/>
  <c r="D6" i="30"/>
  <c r="C32" i="43"/>
  <c r="AE109" i="40"/>
  <c r="S206" i="40"/>
  <c r="AE94" i="40"/>
  <c r="AC97" i="40"/>
  <c r="U97" i="40"/>
  <c r="C15" i="29"/>
  <c r="AE174" i="40"/>
  <c r="C11" i="29"/>
  <c r="AE166" i="40"/>
  <c r="C7" i="29"/>
  <c r="AC33" i="40"/>
  <c r="L17" i="34"/>
  <c r="D17" i="34"/>
  <c r="G16" i="34"/>
  <c r="AD190" i="40"/>
  <c r="F15" i="34"/>
  <c r="I14" i="34"/>
  <c r="L13" i="34"/>
  <c r="D13" i="34"/>
  <c r="G12" i="34"/>
  <c r="AD186" i="40"/>
  <c r="F11" i="34"/>
  <c r="I10" i="34"/>
  <c r="L9" i="34"/>
  <c r="D9" i="34"/>
  <c r="G8" i="34"/>
  <c r="AD182" i="40"/>
  <c r="F7" i="34"/>
  <c r="I6" i="34"/>
  <c r="H5" i="34"/>
  <c r="X193" i="40"/>
  <c r="E139" i="41"/>
  <c r="F132" i="41"/>
  <c r="N125" i="41"/>
  <c r="N121" i="41"/>
  <c r="N117" i="41"/>
  <c r="E129" i="40"/>
  <c r="K208" i="41"/>
  <c r="G208" i="40"/>
  <c r="C208" i="40"/>
  <c r="I205" i="40"/>
  <c r="N11" i="43"/>
  <c r="N106" i="41"/>
  <c r="F203" i="40"/>
  <c r="H201" i="40"/>
  <c r="C200" i="41"/>
  <c r="I198" i="40"/>
  <c r="E198" i="40"/>
  <c r="L19" i="43"/>
  <c r="H113" i="41"/>
  <c r="D113" i="41"/>
  <c r="N95" i="41"/>
  <c r="N91" i="41"/>
  <c r="N87" i="41"/>
  <c r="O58" i="41"/>
  <c r="M65" i="41"/>
  <c r="N46" i="41"/>
  <c r="N42" i="41"/>
  <c r="N38" i="41"/>
  <c r="L49" i="41"/>
  <c r="G17" i="10"/>
  <c r="C17" i="10"/>
  <c r="C35" i="10" s="1"/>
  <c r="J16" i="10"/>
  <c r="F175" i="41"/>
  <c r="E15" i="10"/>
  <c r="L14" i="10"/>
  <c r="K13" i="10"/>
  <c r="G172" i="41"/>
  <c r="C172" i="41"/>
  <c r="O28" i="41"/>
  <c r="J171" i="41"/>
  <c r="I11" i="10"/>
  <c r="E170" i="41"/>
  <c r="D10" i="10"/>
  <c r="K168" i="41"/>
  <c r="N23" i="41"/>
  <c r="N167" i="40"/>
  <c r="M7" i="10"/>
  <c r="I166" i="41"/>
  <c r="H165" i="41"/>
  <c r="D165" i="41"/>
  <c r="K164" i="41"/>
  <c r="K33" i="41"/>
  <c r="G164" i="41"/>
  <c r="G33" i="41"/>
  <c r="C5" i="10"/>
  <c r="E191" i="40"/>
  <c r="G189" i="41"/>
  <c r="C13" i="41"/>
  <c r="J188" i="41"/>
  <c r="E187" i="41"/>
  <c r="D186" i="40"/>
  <c r="K185" i="41"/>
  <c r="N8" i="41"/>
  <c r="N184" i="40"/>
  <c r="I183" i="41"/>
  <c r="H182" i="41"/>
  <c r="D6" i="41"/>
  <c r="AE27" i="40"/>
  <c r="Y202" i="40"/>
  <c r="I10" i="29"/>
  <c r="D14" i="34"/>
  <c r="N161" i="40"/>
  <c r="L205" i="40"/>
  <c r="L198" i="40"/>
  <c r="K19" i="43"/>
  <c r="O93" i="40"/>
  <c r="K85" i="41"/>
  <c r="D65" i="40"/>
  <c r="I16" i="10"/>
  <c r="H174" i="41"/>
  <c r="I12" i="10"/>
  <c r="H170" i="41"/>
  <c r="M8" i="10"/>
  <c r="L166" i="40"/>
  <c r="D16" i="33"/>
  <c r="C15" i="33"/>
  <c r="C33" i="33" s="1"/>
  <c r="E188" i="41"/>
  <c r="N185" i="40"/>
  <c r="M184" i="41"/>
  <c r="N181" i="40"/>
  <c r="M193" i="40"/>
  <c r="M5" i="33"/>
  <c r="BK157" i="40"/>
  <c r="BJ208" i="40"/>
  <c r="BF208" i="40"/>
  <c r="BB208" i="40"/>
  <c r="BI207" i="40"/>
  <c r="BE207" i="40"/>
  <c r="BA207" i="40"/>
  <c r="BH206" i="40"/>
  <c r="BD206" i="40"/>
  <c r="AZ200" i="40"/>
  <c r="BG199" i="40"/>
  <c r="BC199" i="40"/>
  <c r="M73" i="43"/>
  <c r="BA197" i="40"/>
  <c r="AY81" i="40"/>
  <c r="BK53" i="40"/>
  <c r="BF65" i="40"/>
  <c r="BK42" i="40"/>
  <c r="C16" i="31"/>
  <c r="C34" i="31" s="1"/>
  <c r="C12" i="31"/>
  <c r="C30" i="31" s="1"/>
  <c r="C8" i="31"/>
  <c r="C26" i="31" s="1"/>
  <c r="D5" i="31"/>
  <c r="AZ177" i="40"/>
  <c r="G17" i="36"/>
  <c r="F16" i="36"/>
  <c r="D14" i="36"/>
  <c r="G13" i="36"/>
  <c r="BK180" i="40"/>
  <c r="C5" i="36"/>
  <c r="AU157" i="40"/>
  <c r="AQ209" i="40"/>
  <c r="AJ206" i="40"/>
  <c r="AJ202" i="40"/>
  <c r="AP200" i="40"/>
  <c r="AL200" i="40"/>
  <c r="AS199" i="40"/>
  <c r="AO199" i="40"/>
  <c r="AK199" i="40"/>
  <c r="AR198" i="40"/>
  <c r="AN198" i="40"/>
  <c r="AI197" i="40"/>
  <c r="AU85" i="40"/>
  <c r="AI173" i="40"/>
  <c r="AI165" i="40"/>
  <c r="D16" i="35"/>
  <c r="G15" i="35"/>
  <c r="F14" i="35"/>
  <c r="D12" i="35"/>
  <c r="G11" i="35"/>
  <c r="D8" i="35"/>
  <c r="G7" i="35"/>
  <c r="F6" i="35"/>
  <c r="W203" i="40"/>
  <c r="AC197" i="40"/>
  <c r="AE53" i="40"/>
  <c r="T201" i="40"/>
  <c r="D9" i="29"/>
  <c r="AB197" i="40"/>
  <c r="L5" i="29"/>
  <c r="AB177" i="40"/>
  <c r="AE12" i="40"/>
  <c r="D10" i="34"/>
  <c r="D158" i="41"/>
  <c r="O119" i="40"/>
  <c r="H129" i="41"/>
  <c r="J208" i="40"/>
  <c r="K201" i="40"/>
  <c r="D86" i="41"/>
  <c r="O78" i="41"/>
  <c r="O44" i="41"/>
  <c r="C49" i="41"/>
  <c r="J13" i="10"/>
  <c r="M171" i="41"/>
  <c r="D166" i="40"/>
  <c r="H16" i="33"/>
  <c r="K186" i="41"/>
  <c r="K182" i="41"/>
  <c r="AY177" i="40"/>
  <c r="C5" i="31"/>
  <c r="E8" i="36"/>
  <c r="H7" i="36"/>
  <c r="C6" i="36"/>
  <c r="C24" i="36" s="1"/>
  <c r="F55" i="43"/>
  <c r="AT49" i="40"/>
  <c r="I17" i="30"/>
  <c r="L16" i="30"/>
  <c r="D16" i="30"/>
  <c r="G15" i="30"/>
  <c r="I13" i="30"/>
  <c r="L12" i="30"/>
  <c r="AR204" i="40"/>
  <c r="D12" i="30"/>
  <c r="AT169" i="40"/>
  <c r="F10" i="30"/>
  <c r="I9" i="30"/>
  <c r="L8" i="30"/>
  <c r="D8" i="30"/>
  <c r="E5" i="30"/>
  <c r="L5" i="35"/>
  <c r="AR193" i="40"/>
  <c r="AA209" i="40"/>
  <c r="K17" i="29"/>
  <c r="C17" i="29"/>
  <c r="AE176" i="40"/>
  <c r="Z208" i="40"/>
  <c r="J16" i="29"/>
  <c r="AC207" i="40"/>
  <c r="M15" i="29"/>
  <c r="U207" i="40"/>
  <c r="E15" i="29"/>
  <c r="X206" i="40"/>
  <c r="H14" i="29"/>
  <c r="AA205" i="40"/>
  <c r="K13" i="29"/>
  <c r="C13" i="29"/>
  <c r="Z204" i="40"/>
  <c r="J12" i="29"/>
  <c r="AC203" i="40"/>
  <c r="M11" i="29"/>
  <c r="U203" i="40"/>
  <c r="E11" i="29"/>
  <c r="X202" i="40"/>
  <c r="H10" i="29"/>
  <c r="K9" i="29"/>
  <c r="C9" i="29"/>
  <c r="AE168" i="40"/>
  <c r="Z200" i="40"/>
  <c r="J8" i="29"/>
  <c r="AC199" i="40"/>
  <c r="M7" i="29"/>
  <c r="U199" i="40"/>
  <c r="E7" i="29"/>
  <c r="H6" i="29"/>
  <c r="G5" i="29"/>
  <c r="W177" i="40"/>
  <c r="C14" i="34"/>
  <c r="C32" i="34" s="1"/>
  <c r="C10" i="34"/>
  <c r="C28" i="34" s="1"/>
  <c r="C6" i="34"/>
  <c r="C24" i="34" s="1"/>
  <c r="Z193" i="40"/>
  <c r="J5" i="34"/>
  <c r="K129" i="41"/>
  <c r="N17" i="43"/>
  <c r="N112" i="41"/>
  <c r="G202" i="41"/>
  <c r="N9" i="43"/>
  <c r="N104" i="41"/>
  <c r="J201" i="41"/>
  <c r="J113" i="41"/>
  <c r="O79" i="41"/>
  <c r="O71" i="41"/>
  <c r="N63" i="41"/>
  <c r="N59" i="41"/>
  <c r="N55" i="41"/>
  <c r="M176" i="41"/>
  <c r="L16" i="10"/>
  <c r="H16" i="10"/>
  <c r="G15" i="10"/>
  <c r="C15" i="10"/>
  <c r="C33" i="10" s="1"/>
  <c r="O174" i="40"/>
  <c r="J14" i="10"/>
  <c r="F173" i="41"/>
  <c r="E13" i="10"/>
  <c r="L171" i="41"/>
  <c r="K11" i="10"/>
  <c r="G170" i="41"/>
  <c r="C170" i="41"/>
  <c r="J169" i="41"/>
  <c r="E168" i="41"/>
  <c r="D167" i="41"/>
  <c r="K166" i="41"/>
  <c r="N21" i="41"/>
  <c r="N165" i="40"/>
  <c r="M5" i="10"/>
  <c r="M177" i="40"/>
  <c r="I177" i="40"/>
  <c r="I5" i="10"/>
  <c r="E177" i="40"/>
  <c r="E5" i="10"/>
  <c r="G16" i="33"/>
  <c r="C16" i="33"/>
  <c r="C34" i="33" s="1"/>
  <c r="E14" i="33"/>
  <c r="C187" i="41"/>
  <c r="I10" i="33"/>
  <c r="N6" i="41"/>
  <c r="N182" i="40"/>
  <c r="V207" i="40"/>
  <c r="F15" i="29"/>
  <c r="AB205" i="40"/>
  <c r="L13" i="29"/>
  <c r="U202" i="40"/>
  <c r="E10" i="29"/>
  <c r="U198" i="40"/>
  <c r="E6" i="29"/>
  <c r="O100" i="40"/>
  <c r="N97" i="40"/>
  <c r="L174" i="41"/>
  <c r="C14" i="10"/>
  <c r="C32" i="10" s="1"/>
  <c r="H7" i="10"/>
  <c r="F14" i="33"/>
  <c r="O186" i="40"/>
  <c r="C11" i="33"/>
  <c r="C29" i="33" s="1"/>
  <c r="BB129" i="40"/>
  <c r="AY205" i="40"/>
  <c r="BE203" i="40"/>
  <c r="BA203" i="40"/>
  <c r="BH202" i="40"/>
  <c r="BD202" i="40"/>
  <c r="AZ198" i="40"/>
  <c r="BG197" i="40"/>
  <c r="C73" i="43"/>
  <c r="BK113" i="40"/>
  <c r="BK89" i="40"/>
  <c r="BK74" i="40"/>
  <c r="BA81" i="40"/>
  <c r="J17" i="31"/>
  <c r="M16" i="31"/>
  <c r="E16" i="31"/>
  <c r="H15" i="31"/>
  <c r="K14" i="31"/>
  <c r="J13" i="31"/>
  <c r="M12" i="31"/>
  <c r="BI204" i="40"/>
  <c r="H11" i="31"/>
  <c r="K10" i="31"/>
  <c r="J9" i="31"/>
  <c r="M8" i="31"/>
  <c r="H7" i="31"/>
  <c r="K6" i="31"/>
  <c r="BB164" i="40"/>
  <c r="BK190" i="40"/>
  <c r="C15" i="36"/>
  <c r="C33" i="36" s="1"/>
  <c r="F14" i="36"/>
  <c r="D12" i="36"/>
  <c r="G11" i="36"/>
  <c r="E5" i="36"/>
  <c r="AJ208" i="40"/>
  <c r="AQ207" i="40"/>
  <c r="AM207" i="40"/>
  <c r="AJ204" i="40"/>
  <c r="AM203" i="40"/>
  <c r="N46" i="43"/>
  <c r="N42" i="43"/>
  <c r="AT198" i="40"/>
  <c r="AO197" i="40"/>
  <c r="AT65" i="40"/>
  <c r="AL65" i="40"/>
  <c r="L17" i="30"/>
  <c r="D17" i="30"/>
  <c r="AT174" i="40"/>
  <c r="F15" i="30"/>
  <c r="I14" i="30"/>
  <c r="L13" i="30"/>
  <c r="AR205" i="40"/>
  <c r="D13" i="30"/>
  <c r="AT170" i="40"/>
  <c r="I10" i="30"/>
  <c r="L9" i="30"/>
  <c r="D9" i="30"/>
  <c r="AT166" i="40"/>
  <c r="F7" i="30"/>
  <c r="I6" i="30"/>
  <c r="H5" i="30"/>
  <c r="AN177" i="40"/>
  <c r="W205" i="40"/>
  <c r="G37" i="43"/>
  <c r="S113" i="40"/>
  <c r="AE85" i="40"/>
  <c r="Z97" i="40"/>
  <c r="Z209" i="40"/>
  <c r="J17" i="29"/>
  <c r="AC208" i="40"/>
  <c r="M16" i="29"/>
  <c r="U175" i="40"/>
  <c r="X207" i="40"/>
  <c r="H15" i="29"/>
  <c r="AA206" i="40"/>
  <c r="K14" i="29"/>
  <c r="T170" i="40"/>
  <c r="S169" i="40"/>
  <c r="X199" i="40"/>
  <c r="H7" i="29"/>
  <c r="AA165" i="40"/>
  <c r="U193" i="40"/>
  <c r="E5" i="34"/>
  <c r="O144" i="41"/>
  <c r="O140" i="41"/>
  <c r="O136" i="41"/>
  <c r="K145" i="41"/>
  <c r="N128" i="41"/>
  <c r="N124" i="41"/>
  <c r="F124" i="41"/>
  <c r="N120" i="41"/>
  <c r="G117" i="41"/>
  <c r="N116" i="41"/>
  <c r="N129" i="40"/>
  <c r="I209" i="40"/>
  <c r="D208" i="40"/>
  <c r="L204" i="40"/>
  <c r="G203" i="40"/>
  <c r="J202" i="40"/>
  <c r="E201" i="40"/>
  <c r="K199" i="40"/>
  <c r="O102" i="41"/>
  <c r="I19" i="43"/>
  <c r="N94" i="41"/>
  <c r="N90" i="41"/>
  <c r="N86" i="41"/>
  <c r="H97" i="41"/>
  <c r="H54" i="41"/>
  <c r="N45" i="41"/>
  <c r="N41" i="41"/>
  <c r="N37" i="41"/>
  <c r="L17" i="10"/>
  <c r="K16" i="10"/>
  <c r="G175" i="41"/>
  <c r="O31" i="41"/>
  <c r="C175" i="41"/>
  <c r="J174" i="41"/>
  <c r="I14" i="10"/>
  <c r="E173" i="41"/>
  <c r="D172" i="41"/>
  <c r="K171" i="41"/>
  <c r="N26" i="41"/>
  <c r="N170" i="40"/>
  <c r="M10" i="10"/>
  <c r="I169" i="41"/>
  <c r="H168" i="41"/>
  <c r="D9" i="10"/>
  <c r="O167" i="40"/>
  <c r="C8" i="10"/>
  <c r="C26" i="10" s="1"/>
  <c r="F7" i="10"/>
  <c r="M165" i="41"/>
  <c r="L164" i="41"/>
  <c r="L33" i="41"/>
  <c r="H164" i="41"/>
  <c r="H33" i="41"/>
  <c r="D164" i="41"/>
  <c r="F16" i="33"/>
  <c r="M190" i="41"/>
  <c r="H14" i="33"/>
  <c r="G13" i="33"/>
  <c r="C13" i="33"/>
  <c r="C31" i="33" s="1"/>
  <c r="F187" i="41"/>
  <c r="E11" i="33"/>
  <c r="L185" i="41"/>
  <c r="G184" i="41"/>
  <c r="C184" i="41"/>
  <c r="J183" i="41"/>
  <c r="E182" i="41"/>
  <c r="D181" i="41"/>
  <c r="K5" i="33"/>
  <c r="G5" i="33"/>
  <c r="X209" i="40"/>
  <c r="H17" i="29"/>
  <c r="T197" i="40"/>
  <c r="D5" i="29"/>
  <c r="AE4" i="40"/>
  <c r="I145" i="41"/>
  <c r="H207" i="41"/>
  <c r="J204" i="40"/>
  <c r="E199" i="40"/>
  <c r="C89" i="41"/>
  <c r="E87" i="41"/>
  <c r="G85" i="41"/>
  <c r="O55" i="40"/>
  <c r="O40" i="40"/>
  <c r="F176" i="40"/>
  <c r="D15" i="10"/>
  <c r="D26" i="41"/>
  <c r="C10" i="10"/>
  <c r="C28" i="10" s="1"/>
  <c r="O169" i="40"/>
  <c r="G11" i="33"/>
  <c r="O6" i="40"/>
  <c r="BK141" i="40"/>
  <c r="BF145" i="40"/>
  <c r="BG202" i="40"/>
  <c r="BC202" i="40"/>
  <c r="E62" i="43"/>
  <c r="E73" i="43" s="1"/>
  <c r="BH199" i="40"/>
  <c r="BD199" i="40"/>
  <c r="BK86" i="40"/>
  <c r="BK75" i="40"/>
  <c r="BF49" i="40"/>
  <c r="BE177" i="40"/>
  <c r="I5" i="31"/>
  <c r="BA33" i="40"/>
  <c r="H17" i="36"/>
  <c r="K16" i="36"/>
  <c r="BK15" i="40"/>
  <c r="BK187" i="40"/>
  <c r="C12" i="36"/>
  <c r="C30" i="36" s="1"/>
  <c r="F11" i="36"/>
  <c r="I10" i="36"/>
  <c r="L9" i="36"/>
  <c r="D9" i="36"/>
  <c r="G8" i="36"/>
  <c r="BH193" i="40"/>
  <c r="L5" i="36"/>
  <c r="AU118" i="40"/>
  <c r="AR209" i="40"/>
  <c r="AN209" i="40"/>
  <c r="AP207" i="40"/>
  <c r="AL207" i="40"/>
  <c r="AJ205" i="40"/>
  <c r="AM204" i="40"/>
  <c r="AI200" i="40"/>
  <c r="L55" i="43"/>
  <c r="J17" i="35"/>
  <c r="M16" i="35"/>
  <c r="AK191" i="40"/>
  <c r="H15" i="35"/>
  <c r="K14" i="35"/>
  <c r="J13" i="35"/>
  <c r="M12" i="35"/>
  <c r="E12" i="35"/>
  <c r="H11" i="35"/>
  <c r="K10" i="35"/>
  <c r="J9" i="35"/>
  <c r="M8" i="35"/>
  <c r="E8" i="35"/>
  <c r="H7" i="35"/>
  <c r="AQ181" i="40"/>
  <c r="AI181" i="40"/>
  <c r="AU5" i="40"/>
  <c r="AL180" i="40"/>
  <c r="AA202" i="40"/>
  <c r="W202" i="40"/>
  <c r="N23" i="43"/>
  <c r="AD113" i="40"/>
  <c r="AD49" i="40"/>
  <c r="Y209" i="40"/>
  <c r="I17" i="29"/>
  <c r="AB208" i="40"/>
  <c r="L16" i="29"/>
  <c r="T208" i="40"/>
  <c r="D16" i="29"/>
  <c r="W207" i="40"/>
  <c r="G15" i="29"/>
  <c r="AD173" i="40"/>
  <c r="V206" i="40"/>
  <c r="F14" i="29"/>
  <c r="Y205" i="40"/>
  <c r="I13" i="29"/>
  <c r="AB204" i="40"/>
  <c r="L12" i="29"/>
  <c r="T204" i="40"/>
  <c r="D12" i="29"/>
  <c r="AD169" i="40"/>
  <c r="V202" i="40"/>
  <c r="F10" i="29"/>
  <c r="Y201" i="40"/>
  <c r="I9" i="29"/>
  <c r="AB200" i="40"/>
  <c r="L8" i="29"/>
  <c r="T200" i="40"/>
  <c r="D8" i="29"/>
  <c r="AD165" i="40"/>
  <c r="V198" i="40"/>
  <c r="F6" i="29"/>
  <c r="U177" i="40"/>
  <c r="E5" i="29"/>
  <c r="L5" i="34"/>
  <c r="AB193" i="40"/>
  <c r="C141" i="41"/>
  <c r="O137" i="41"/>
  <c r="J132" i="41"/>
  <c r="E129" i="41"/>
  <c r="L209" i="41"/>
  <c r="H209" i="40"/>
  <c r="G208" i="41"/>
  <c r="G206" i="40"/>
  <c r="C14" i="43"/>
  <c r="C19" i="43" s="1"/>
  <c r="C109" i="41"/>
  <c r="O109" i="40"/>
  <c r="C206" i="40"/>
  <c r="E205" i="40"/>
  <c r="M202" i="40"/>
  <c r="D201" i="40"/>
  <c r="J199" i="40"/>
  <c r="L197" i="40"/>
  <c r="D197" i="40"/>
  <c r="E75" i="41"/>
  <c r="F81" i="41"/>
  <c r="N61" i="41"/>
  <c r="N57" i="41"/>
  <c r="N53" i="41"/>
  <c r="K17" i="10"/>
  <c r="G176" i="41"/>
  <c r="C176" i="41"/>
  <c r="O32" i="41"/>
  <c r="J175" i="41"/>
  <c r="I15" i="10"/>
  <c r="E174" i="41"/>
  <c r="D14" i="10"/>
  <c r="K172" i="41"/>
  <c r="N27" i="41"/>
  <c r="N171" i="40"/>
  <c r="M11" i="10"/>
  <c r="I170" i="41"/>
  <c r="H169" i="41"/>
  <c r="D169" i="41"/>
  <c r="F8" i="10"/>
  <c r="M166" i="41"/>
  <c r="L165" i="41"/>
  <c r="H6" i="10"/>
  <c r="C164" i="41"/>
  <c r="O20" i="41"/>
  <c r="J192" i="41"/>
  <c r="E15" i="41"/>
  <c r="D190" i="40"/>
  <c r="K189" i="41"/>
  <c r="N12" i="41"/>
  <c r="N188" i="40"/>
  <c r="I187" i="41"/>
  <c r="H186" i="41"/>
  <c r="F184" i="40"/>
  <c r="M183" i="41"/>
  <c r="L182" i="41"/>
  <c r="H7" i="33"/>
  <c r="G6" i="33"/>
  <c r="C6" i="33"/>
  <c r="C24" i="33" s="1"/>
  <c r="T205" i="40"/>
  <c r="D13" i="29"/>
  <c r="AC198" i="40"/>
  <c r="M6" i="29"/>
  <c r="G9" i="34"/>
  <c r="E7" i="34"/>
  <c r="AA193" i="40"/>
  <c r="K5" i="34"/>
  <c r="N148" i="41"/>
  <c r="C209" i="40"/>
  <c r="L205" i="41"/>
  <c r="D205" i="40"/>
  <c r="K197" i="40"/>
  <c r="C93" i="41"/>
  <c r="J17" i="10"/>
  <c r="I175" i="41"/>
  <c r="N172" i="40"/>
  <c r="I171" i="41"/>
  <c r="N168" i="40"/>
  <c r="M23" i="41"/>
  <c r="D191" i="41"/>
  <c r="C190" i="41"/>
  <c r="O14" i="41"/>
  <c r="N9" i="41"/>
  <c r="N5" i="41"/>
  <c r="M17" i="41"/>
  <c r="M180" i="41"/>
  <c r="BK142" i="40"/>
  <c r="BK138" i="40"/>
  <c r="BK134" i="40"/>
  <c r="BK123" i="40"/>
  <c r="BK119" i="40"/>
  <c r="AY209" i="40"/>
  <c r="BF202" i="40"/>
  <c r="BB202" i="40"/>
  <c r="BI201" i="40"/>
  <c r="BE201" i="40"/>
  <c r="BA201" i="40"/>
  <c r="BH200" i="40"/>
  <c r="BD200" i="40"/>
  <c r="I73" i="43"/>
  <c r="BA113" i="40"/>
  <c r="BK76" i="40"/>
  <c r="L17" i="31"/>
  <c r="D17" i="31"/>
  <c r="G16" i="31"/>
  <c r="F15" i="31"/>
  <c r="I14" i="31"/>
  <c r="L13" i="31"/>
  <c r="BH205" i="40"/>
  <c r="D13" i="31"/>
  <c r="G12" i="31"/>
  <c r="F11" i="31"/>
  <c r="I10" i="31"/>
  <c r="D9" i="31"/>
  <c r="G8" i="31"/>
  <c r="F7" i="31"/>
  <c r="I6" i="31"/>
  <c r="H5" i="31"/>
  <c r="BD177" i="40"/>
  <c r="E11" i="36"/>
  <c r="H10" i="36"/>
  <c r="E7" i="36"/>
  <c r="H6" i="36"/>
  <c r="K5" i="36"/>
  <c r="BG193" i="40"/>
  <c r="G5" i="36"/>
  <c r="AY17" i="40"/>
  <c r="AU153" i="40"/>
  <c r="AU149" i="40"/>
  <c r="AP161" i="40"/>
  <c r="AP208" i="40"/>
  <c r="AL208" i="40"/>
  <c r="AS207" i="40"/>
  <c r="AO207" i="40"/>
  <c r="AK207" i="40"/>
  <c r="AR206" i="40"/>
  <c r="AN206" i="40"/>
  <c r="AL204" i="40"/>
  <c r="AO203" i="40"/>
  <c r="AK203" i="40"/>
  <c r="AR202" i="40"/>
  <c r="AN202" i="40"/>
  <c r="AI201" i="40"/>
  <c r="K55" i="43"/>
  <c r="G55" i="43"/>
  <c r="AU100" i="40"/>
  <c r="I16" i="30"/>
  <c r="L15" i="30"/>
  <c r="AJ174" i="40"/>
  <c r="AL172" i="40"/>
  <c r="I12" i="30"/>
  <c r="L11" i="30"/>
  <c r="AR203" i="40"/>
  <c r="D11" i="30"/>
  <c r="G10" i="30"/>
  <c r="I8" i="30"/>
  <c r="L7" i="30"/>
  <c r="AJ166" i="40"/>
  <c r="AM165" i="40"/>
  <c r="AT33" i="40"/>
  <c r="AP164" i="40"/>
  <c r="E5" i="35"/>
  <c r="AE132" i="40"/>
  <c r="S199" i="40"/>
  <c r="Y197" i="40"/>
  <c r="AE95" i="40"/>
  <c r="AE68" i="40"/>
  <c r="AA208" i="40"/>
  <c r="K16" i="29"/>
  <c r="Y206" i="40"/>
  <c r="I14" i="29"/>
  <c r="O138" i="40"/>
  <c r="M145" i="41"/>
  <c r="O127" i="40"/>
  <c r="O119" i="41"/>
  <c r="H205" i="40"/>
  <c r="K201" i="41"/>
  <c r="J200" i="40"/>
  <c r="G113" i="41"/>
  <c r="O70" i="40"/>
  <c r="O59" i="41"/>
  <c r="K14" i="10"/>
  <c r="J172" i="41"/>
  <c r="G10" i="10"/>
  <c r="I23" i="41"/>
  <c r="N33" i="40"/>
  <c r="H191" i="41"/>
  <c r="L187" i="41"/>
  <c r="L183" i="41"/>
  <c r="K19" i="34" l="1"/>
  <c r="K73" i="28" s="1"/>
  <c r="D65" i="41"/>
  <c r="H201" i="41"/>
  <c r="D200" i="41"/>
  <c r="F33" i="41"/>
  <c r="I97" i="41"/>
  <c r="AE172" i="40"/>
  <c r="BK167" i="40"/>
  <c r="F192" i="41"/>
  <c r="L201" i="41"/>
  <c r="AE180" i="40"/>
  <c r="O56" i="41"/>
  <c r="BJ193" i="40"/>
  <c r="AE188" i="40"/>
  <c r="AU182" i="40"/>
  <c r="O43" i="41"/>
  <c r="F199" i="41"/>
  <c r="AU176" i="40"/>
  <c r="BK166" i="40"/>
  <c r="BK199" i="40" s="1"/>
  <c r="E209" i="41"/>
  <c r="M19" i="34"/>
  <c r="M73" i="28" s="1"/>
  <c r="O105" i="41"/>
  <c r="AE192" i="40"/>
  <c r="AE209" i="40" s="1"/>
  <c r="O156" i="41"/>
  <c r="O25" i="41"/>
  <c r="BJ206" i="40"/>
  <c r="BJ207" i="40"/>
  <c r="BJ202" i="40"/>
  <c r="BJ201" i="40"/>
  <c r="F161" i="41"/>
  <c r="O77" i="41"/>
  <c r="J208" i="41"/>
  <c r="C33" i="41"/>
  <c r="C161" i="41"/>
  <c r="K193" i="40"/>
  <c r="C199" i="41"/>
  <c r="F164" i="41"/>
  <c r="O36" i="41"/>
  <c r="O62" i="41"/>
  <c r="G204" i="41"/>
  <c r="AU33" i="40"/>
  <c r="N176" i="41"/>
  <c r="O187" i="40"/>
  <c r="O153" i="41"/>
  <c r="AU168" i="40"/>
  <c r="BB201" i="40"/>
  <c r="L203" i="41"/>
  <c r="Y177" i="40"/>
  <c r="BC177" i="40"/>
  <c r="Z197" i="40"/>
  <c r="N14" i="31"/>
  <c r="N15" i="31"/>
  <c r="N10" i="31"/>
  <c r="N9" i="31"/>
  <c r="F203" i="41"/>
  <c r="O133" i="41"/>
  <c r="G161" i="41"/>
  <c r="N37" i="43"/>
  <c r="T177" i="40"/>
  <c r="G205" i="41"/>
  <c r="AE189" i="40"/>
  <c r="BK171" i="40"/>
  <c r="J203" i="41"/>
  <c r="D209" i="41"/>
  <c r="BK183" i="40"/>
  <c r="BA177" i="40"/>
  <c r="AT209" i="40"/>
  <c r="AE187" i="40"/>
  <c r="BJ177" i="40"/>
  <c r="G207" i="41"/>
  <c r="N16" i="29"/>
  <c r="F9" i="36"/>
  <c r="BJ200" i="40"/>
  <c r="BJ199" i="40"/>
  <c r="O150" i="41"/>
  <c r="O104" i="41"/>
  <c r="O152" i="41"/>
  <c r="N73" i="43"/>
  <c r="P74" i="43" s="1"/>
  <c r="AP193" i="40"/>
  <c r="BJ203" i="40"/>
  <c r="N13" i="30"/>
  <c r="K19" i="36"/>
  <c r="K75" i="28" s="1"/>
  <c r="L207" i="41"/>
  <c r="F206" i="41"/>
  <c r="AE49" i="40"/>
  <c r="AT202" i="40"/>
  <c r="BA193" i="40"/>
  <c r="AE181" i="40"/>
  <c r="O103" i="41"/>
  <c r="L208" i="41"/>
  <c r="I198" i="41"/>
  <c r="L19" i="34"/>
  <c r="L73" i="28" s="1"/>
  <c r="M210" i="40"/>
  <c r="K203" i="41"/>
  <c r="BK49" i="40"/>
  <c r="O173" i="40"/>
  <c r="O206" i="40" s="1"/>
  <c r="O191" i="40"/>
  <c r="N209" i="40"/>
  <c r="D145" i="41"/>
  <c r="M19" i="33"/>
  <c r="M72" i="28" s="1"/>
  <c r="O142" i="41"/>
  <c r="H200" i="41"/>
  <c r="M206" i="41"/>
  <c r="O64" i="41"/>
  <c r="AE164" i="40"/>
  <c r="AU186" i="40"/>
  <c r="BK188" i="40"/>
  <c r="O161" i="40"/>
  <c r="BK170" i="40"/>
  <c r="O157" i="41"/>
  <c r="AT206" i="40"/>
  <c r="L19" i="33"/>
  <c r="L72" i="28" s="1"/>
  <c r="O183" i="40"/>
  <c r="H205" i="41"/>
  <c r="BK33" i="40"/>
  <c r="J5" i="35"/>
  <c r="J19" i="35" s="1"/>
  <c r="J74" i="28" s="1"/>
  <c r="N11" i="31"/>
  <c r="C10" i="30"/>
  <c r="C28" i="30" s="1"/>
  <c r="O154" i="41"/>
  <c r="O181" i="40"/>
  <c r="E198" i="41"/>
  <c r="O8" i="41"/>
  <c r="L19" i="35"/>
  <c r="L74" i="28" s="1"/>
  <c r="BK175" i="40"/>
  <c r="O164" i="40"/>
  <c r="H19" i="34"/>
  <c r="H73" i="28" s="1"/>
  <c r="AU81" i="40"/>
  <c r="G197" i="41"/>
  <c r="L202" i="41"/>
  <c r="D186" i="41"/>
  <c r="AD197" i="40"/>
  <c r="BA200" i="40"/>
  <c r="F168" i="41"/>
  <c r="F200" i="41"/>
  <c r="G193" i="40"/>
  <c r="O11" i="41"/>
  <c r="J19" i="34"/>
  <c r="J73" i="28" s="1"/>
  <c r="AE185" i="40"/>
  <c r="AE33" i="40"/>
  <c r="AK177" i="40"/>
  <c r="C177" i="40"/>
  <c r="BC198" i="40"/>
  <c r="D81" i="41"/>
  <c r="AT197" i="40"/>
  <c r="AU190" i="40"/>
  <c r="L166" i="41"/>
  <c r="L177" i="41" s="1"/>
  <c r="AE171" i="40"/>
  <c r="D49" i="41"/>
  <c r="O47" i="41"/>
  <c r="O175" i="40"/>
  <c r="H204" i="41"/>
  <c r="N5" i="31"/>
  <c r="O127" i="41"/>
  <c r="O160" i="41"/>
  <c r="BJ197" i="40"/>
  <c r="AU145" i="40"/>
  <c r="BK185" i="40"/>
  <c r="AU189" i="40"/>
  <c r="N5" i="10"/>
  <c r="O10" i="41"/>
  <c r="N9" i="10"/>
  <c r="N161" i="41"/>
  <c r="O190" i="40"/>
  <c r="D202" i="41"/>
  <c r="I203" i="41"/>
  <c r="E81" i="41"/>
  <c r="AU17" i="40"/>
  <c r="BK17" i="40"/>
  <c r="AE17" i="40"/>
  <c r="I202" i="41"/>
  <c r="O41" i="41"/>
  <c r="F188" i="41"/>
  <c r="N6" i="10"/>
  <c r="J202" i="41"/>
  <c r="O112" i="41"/>
  <c r="D166" i="41"/>
  <c r="AE65" i="40"/>
  <c r="N6" i="33"/>
  <c r="D182" i="41"/>
  <c r="O38" i="41"/>
  <c r="E33" i="41"/>
  <c r="F97" i="41"/>
  <c r="N16" i="33"/>
  <c r="K17" i="33"/>
  <c r="K19" i="33" s="1"/>
  <c r="K72" i="28" s="1"/>
  <c r="K200" i="41"/>
  <c r="E202" i="41"/>
  <c r="D190" i="41"/>
  <c r="N6" i="34"/>
  <c r="N14" i="34"/>
  <c r="AC177" i="40"/>
  <c r="J97" i="41"/>
  <c r="O72" i="41"/>
  <c r="O80" i="41"/>
  <c r="D206" i="41"/>
  <c r="BK172" i="40"/>
  <c r="N15" i="33"/>
  <c r="AY193" i="40"/>
  <c r="AY210" i="40" s="1"/>
  <c r="I201" i="41"/>
  <c r="AE129" i="40"/>
  <c r="N17" i="33"/>
  <c r="N183" i="41"/>
  <c r="O143" i="41"/>
  <c r="N186" i="41"/>
  <c r="N17" i="10"/>
  <c r="N14" i="33"/>
  <c r="N16" i="31"/>
  <c r="J206" i="41"/>
  <c r="N13" i="34"/>
  <c r="N13" i="36"/>
  <c r="N16" i="34"/>
  <c r="N6" i="36"/>
  <c r="N15" i="35"/>
  <c r="N6" i="35"/>
  <c r="N14" i="35"/>
  <c r="AE81" i="40"/>
  <c r="AL177" i="40"/>
  <c r="N13" i="33"/>
  <c r="H202" i="41"/>
  <c r="O171" i="40"/>
  <c r="O57" i="41"/>
  <c r="AI193" i="40"/>
  <c r="O17" i="40"/>
  <c r="G97" i="41"/>
  <c r="M198" i="41"/>
  <c r="N11" i="10"/>
  <c r="O45" i="41"/>
  <c r="O54" i="41"/>
  <c r="AE170" i="40"/>
  <c r="N7" i="30"/>
  <c r="BK164" i="40"/>
  <c r="E201" i="41"/>
  <c r="O63" i="41"/>
  <c r="AE201" i="40"/>
  <c r="D161" i="41"/>
  <c r="BK65" i="40"/>
  <c r="M201" i="41"/>
  <c r="O97" i="40"/>
  <c r="K202" i="41"/>
  <c r="H198" i="41"/>
  <c r="O42" i="41"/>
  <c r="N189" i="41"/>
  <c r="N15" i="34"/>
  <c r="I207" i="41"/>
  <c r="N191" i="41"/>
  <c r="K192" i="41"/>
  <c r="D201" i="41"/>
  <c r="F65" i="41"/>
  <c r="G65" i="41"/>
  <c r="F180" i="41"/>
  <c r="F193" i="41" s="1"/>
  <c r="F184" i="41"/>
  <c r="O122" i="41"/>
  <c r="N10" i="34"/>
  <c r="N8" i="35"/>
  <c r="N16" i="35"/>
  <c r="G199" i="41"/>
  <c r="O40" i="41"/>
  <c r="O151" i="41"/>
  <c r="N17" i="35"/>
  <c r="N12" i="33"/>
  <c r="J199" i="41"/>
  <c r="O101" i="41"/>
  <c r="N190" i="41"/>
  <c r="O29" i="41"/>
  <c r="K207" i="41"/>
  <c r="AO210" i="40"/>
  <c r="O69" i="41"/>
  <c r="G192" i="41"/>
  <c r="N10" i="10"/>
  <c r="N6" i="30"/>
  <c r="N8" i="36"/>
  <c r="N17" i="30"/>
  <c r="N17" i="34"/>
  <c r="N9" i="34"/>
  <c r="N16" i="36"/>
  <c r="I167" i="41"/>
  <c r="J205" i="41"/>
  <c r="L200" i="41"/>
  <c r="H208" i="41"/>
  <c r="O81" i="40"/>
  <c r="AE145" i="40"/>
  <c r="AU174" i="40"/>
  <c r="BD210" i="40"/>
  <c r="F193" i="40"/>
  <c r="N188" i="41"/>
  <c r="J209" i="41"/>
  <c r="L198" i="41"/>
  <c r="N171" i="41"/>
  <c r="K205" i="41"/>
  <c r="O61" i="41"/>
  <c r="J145" i="41"/>
  <c r="AK193" i="40"/>
  <c r="E97" i="41"/>
  <c r="C201" i="41"/>
  <c r="K204" i="41"/>
  <c r="E206" i="41"/>
  <c r="G129" i="41"/>
  <c r="O128" i="41"/>
  <c r="N15" i="30"/>
  <c r="BK207" i="40"/>
  <c r="N7" i="33"/>
  <c r="N10" i="33"/>
  <c r="F208" i="41"/>
  <c r="O46" i="41"/>
  <c r="O91" i="41"/>
  <c r="F145" i="41"/>
  <c r="N11" i="34"/>
  <c r="AU175" i="40"/>
  <c r="O33" i="40"/>
  <c r="H206" i="41"/>
  <c r="N12" i="35"/>
  <c r="M205" i="41"/>
  <c r="I209" i="41"/>
  <c r="BK209" i="40"/>
  <c r="D204" i="41"/>
  <c r="O76" i="41"/>
  <c r="O155" i="41"/>
  <c r="N9" i="35"/>
  <c r="N13" i="35"/>
  <c r="N187" i="41"/>
  <c r="BK201" i="40"/>
  <c r="O73" i="41"/>
  <c r="O135" i="41"/>
  <c r="Z177" i="40"/>
  <c r="O149" i="41"/>
  <c r="N10" i="36"/>
  <c r="N14" i="30"/>
  <c r="N11" i="35"/>
  <c r="N12" i="34"/>
  <c r="N14" i="36"/>
  <c r="N12" i="36"/>
  <c r="N7" i="35"/>
  <c r="N9" i="30"/>
  <c r="N10" i="35"/>
  <c r="O145" i="40"/>
  <c r="AU166" i="40"/>
  <c r="BG210" i="40"/>
  <c r="N185" i="41"/>
  <c r="M167" i="41"/>
  <c r="O93" i="41"/>
  <c r="K206" i="41"/>
  <c r="E191" i="41"/>
  <c r="O191" i="41" s="1"/>
  <c r="G209" i="41"/>
  <c r="O141" i="41"/>
  <c r="F201" i="41"/>
  <c r="D170" i="41"/>
  <c r="D203" i="41" s="1"/>
  <c r="O65" i="40"/>
  <c r="O89" i="41"/>
  <c r="G201" i="41"/>
  <c r="F204" i="41"/>
  <c r="D205" i="41"/>
  <c r="J207" i="41"/>
  <c r="O37" i="41"/>
  <c r="O120" i="41"/>
  <c r="N182" i="41"/>
  <c r="O55" i="41"/>
  <c r="AR210" i="40"/>
  <c r="N10" i="30"/>
  <c r="D177" i="40"/>
  <c r="AU97" i="40"/>
  <c r="E205" i="41"/>
  <c r="K165" i="41"/>
  <c r="N9" i="33"/>
  <c r="K197" i="41"/>
  <c r="O95" i="41"/>
  <c r="O139" i="41"/>
  <c r="N7" i="34"/>
  <c r="BF210" i="40"/>
  <c r="N7" i="10"/>
  <c r="J198" i="41"/>
  <c r="F202" i="41"/>
  <c r="O48" i="41"/>
  <c r="F198" i="41"/>
  <c r="AS210" i="40"/>
  <c r="O92" i="41"/>
  <c r="L206" i="41"/>
  <c r="O159" i="41"/>
  <c r="H209" i="41"/>
  <c r="J65" i="41"/>
  <c r="L65" i="41"/>
  <c r="AU65" i="40"/>
  <c r="O138" i="41"/>
  <c r="BK191" i="40"/>
  <c r="F176" i="41"/>
  <c r="N8" i="33"/>
  <c r="J129" i="41"/>
  <c r="N11" i="33"/>
  <c r="J5" i="29"/>
  <c r="N15" i="36"/>
  <c r="N9" i="36"/>
  <c r="I199" i="41"/>
  <c r="J204" i="41"/>
  <c r="BC193" i="40"/>
  <c r="N181" i="41"/>
  <c r="N198" i="41" s="1"/>
  <c r="BK181" i="40"/>
  <c r="G203" i="41"/>
  <c r="F207" i="41"/>
  <c r="Q57" i="43"/>
  <c r="G19" i="36"/>
  <c r="G75" i="28" s="1"/>
  <c r="BK129" i="40"/>
  <c r="F82" i="43"/>
  <c r="E83" i="43"/>
  <c r="C87" i="28"/>
  <c r="AU49" i="40"/>
  <c r="M193" i="41"/>
  <c r="N129" i="41"/>
  <c r="BK145" i="40"/>
  <c r="O148" i="41"/>
  <c r="AE97" i="40"/>
  <c r="H203" i="41"/>
  <c r="D193" i="40"/>
  <c r="G206" i="41"/>
  <c r="AU129" i="40"/>
  <c r="C37" i="43"/>
  <c r="P38" i="43" s="1"/>
  <c r="AU167" i="40"/>
  <c r="M208" i="41"/>
  <c r="M203" i="41"/>
  <c r="L204" i="41"/>
  <c r="BK204" i="40"/>
  <c r="C55" i="43"/>
  <c r="AE197" i="40"/>
  <c r="E193" i="40"/>
  <c r="O180" i="40"/>
  <c r="O129" i="40"/>
  <c r="AU161" i="40"/>
  <c r="N170" i="41"/>
  <c r="BK81" i="40"/>
  <c r="D198" i="41"/>
  <c r="E199" i="41"/>
  <c r="M207" i="41"/>
  <c r="M197" i="41"/>
  <c r="N97" i="41"/>
  <c r="F209" i="41"/>
  <c r="BK97" i="40"/>
  <c r="D129" i="41"/>
  <c r="BK161" i="40"/>
  <c r="O90" i="41"/>
  <c r="J200" i="41"/>
  <c r="D208" i="41"/>
  <c r="O94" i="41"/>
  <c r="E210" i="40"/>
  <c r="AP177" i="40"/>
  <c r="J5" i="30"/>
  <c r="AP197" i="40"/>
  <c r="H19" i="31"/>
  <c r="H67" i="28" s="1"/>
  <c r="O109" i="41"/>
  <c r="AD198" i="40"/>
  <c r="N6" i="29"/>
  <c r="AD202" i="40"/>
  <c r="N10" i="29"/>
  <c r="AD206" i="40"/>
  <c r="N14" i="29"/>
  <c r="AL193" i="40"/>
  <c r="F5" i="35"/>
  <c r="F19" i="35" s="1"/>
  <c r="F74" i="28" s="1"/>
  <c r="E16" i="35"/>
  <c r="E19" i="35" s="1"/>
  <c r="E74" i="28" s="1"/>
  <c r="AK208" i="40"/>
  <c r="L19" i="36"/>
  <c r="L75" i="28" s="1"/>
  <c r="C150" i="36"/>
  <c r="C169" i="36"/>
  <c r="U208" i="40"/>
  <c r="E16" i="29"/>
  <c r="H19" i="30"/>
  <c r="H66" i="28" s="1"/>
  <c r="N11" i="30"/>
  <c r="AT203" i="40"/>
  <c r="BA210" i="40"/>
  <c r="C153" i="36"/>
  <c r="C172" i="36"/>
  <c r="E171" i="41"/>
  <c r="O75" i="41"/>
  <c r="N201" i="40"/>
  <c r="O124" i="41"/>
  <c r="C162" i="34"/>
  <c r="C143" i="34"/>
  <c r="C166" i="34"/>
  <c r="C147" i="34"/>
  <c r="AB210" i="40"/>
  <c r="AU173" i="40"/>
  <c r="C14" i="30"/>
  <c r="C32" i="30" s="1"/>
  <c r="AI206" i="40"/>
  <c r="I200" i="41"/>
  <c r="N184" i="41"/>
  <c r="F9" i="10"/>
  <c r="F201" i="40"/>
  <c r="O184" i="40"/>
  <c r="O106" i="41"/>
  <c r="C203" i="41"/>
  <c r="O117" i="41"/>
  <c r="AE173" i="40"/>
  <c r="C14" i="29"/>
  <c r="AE205" i="40"/>
  <c r="AJ177" i="40"/>
  <c r="C168" i="36"/>
  <c r="C149" i="36"/>
  <c r="F177" i="40"/>
  <c r="X210" i="40"/>
  <c r="H193" i="41"/>
  <c r="N113" i="41"/>
  <c r="AU170" i="40"/>
  <c r="C149" i="35"/>
  <c r="C168" i="35"/>
  <c r="C172" i="35"/>
  <c r="C153" i="35"/>
  <c r="BK205" i="40"/>
  <c r="J193" i="41"/>
  <c r="G210" i="40"/>
  <c r="O118" i="41"/>
  <c r="C164" i="34"/>
  <c r="C145" i="34"/>
  <c r="D7" i="35"/>
  <c r="K19" i="30"/>
  <c r="K66" i="28" s="1"/>
  <c r="C149" i="31"/>
  <c r="C168" i="31"/>
  <c r="C153" i="31"/>
  <c r="C172" i="31"/>
  <c r="C6" i="10"/>
  <c r="C24" i="10" s="1"/>
  <c r="O165" i="40"/>
  <c r="C198" i="40"/>
  <c r="F172" i="41"/>
  <c r="M199" i="41"/>
  <c r="E207" i="41"/>
  <c r="H19" i="10"/>
  <c r="H64" i="28" s="1"/>
  <c r="C171" i="34"/>
  <c r="C152" i="34"/>
  <c r="V177" i="40"/>
  <c r="F5" i="29"/>
  <c r="V197" i="40"/>
  <c r="G6" i="29"/>
  <c r="G19" i="29" s="1"/>
  <c r="G65" i="28" s="1"/>
  <c r="W198" i="40"/>
  <c r="AU184" i="40"/>
  <c r="AU192" i="40"/>
  <c r="D11" i="31"/>
  <c r="AZ203" i="40"/>
  <c r="E17" i="41"/>
  <c r="D193" i="41"/>
  <c r="I33" i="41"/>
  <c r="O52" i="41"/>
  <c r="M19" i="30"/>
  <c r="M66" i="28" s="1"/>
  <c r="K19" i="31"/>
  <c r="C173" i="34"/>
  <c r="C154" i="34"/>
  <c r="AT177" i="40"/>
  <c r="N5" i="30"/>
  <c r="L19" i="31"/>
  <c r="N172" i="41"/>
  <c r="N175" i="41"/>
  <c r="N208" i="41" s="1"/>
  <c r="N199" i="40"/>
  <c r="C23" i="30"/>
  <c r="C169" i="41"/>
  <c r="F13" i="10"/>
  <c r="F205" i="40"/>
  <c r="O12" i="41"/>
  <c r="O192" i="40"/>
  <c r="N15" i="10"/>
  <c r="N207" i="40"/>
  <c r="O53" i="41"/>
  <c r="C81" i="41"/>
  <c r="V209" i="40"/>
  <c r="F17" i="29"/>
  <c r="L19" i="30"/>
  <c r="I19" i="36"/>
  <c r="I75" i="28" s="1"/>
  <c r="O100" i="41"/>
  <c r="O86" i="41"/>
  <c r="AD193" i="40"/>
  <c r="N5" i="34"/>
  <c r="C165" i="35"/>
  <c r="C146" i="35"/>
  <c r="C173" i="35"/>
  <c r="C154" i="35"/>
  <c r="C170" i="31"/>
  <c r="C151" i="31"/>
  <c r="O85" i="41"/>
  <c r="C148" i="30"/>
  <c r="C167" i="30"/>
  <c r="C181" i="41"/>
  <c r="AD199" i="40"/>
  <c r="F13" i="30"/>
  <c r="F19" i="30" s="1"/>
  <c r="AL205" i="40"/>
  <c r="AU113" i="40"/>
  <c r="N13" i="10"/>
  <c r="N205" i="40"/>
  <c r="D15" i="33"/>
  <c r="K6" i="35"/>
  <c r="K19" i="35" s="1"/>
  <c r="AQ198" i="40"/>
  <c r="BH210" i="40"/>
  <c r="I19" i="31"/>
  <c r="O188" i="40"/>
  <c r="E19" i="34"/>
  <c r="E73" i="28" s="1"/>
  <c r="K6" i="29"/>
  <c r="K19" i="29" s="1"/>
  <c r="AA198" i="40"/>
  <c r="I19" i="10"/>
  <c r="I64" i="28" s="1"/>
  <c r="M19" i="10"/>
  <c r="M64" i="28" s="1"/>
  <c r="N165" i="41"/>
  <c r="K177" i="41"/>
  <c r="O26" i="41"/>
  <c r="C170" i="34"/>
  <c r="C151" i="34"/>
  <c r="W210" i="40"/>
  <c r="L19" i="29"/>
  <c r="AU165" i="40"/>
  <c r="C6" i="30"/>
  <c r="C24" i="30" s="1"/>
  <c r="AI198" i="40"/>
  <c r="C23" i="36"/>
  <c r="C146" i="31"/>
  <c r="C165" i="31"/>
  <c r="C169" i="31"/>
  <c r="C150" i="31"/>
  <c r="C154" i="31"/>
  <c r="C173" i="31"/>
  <c r="L7" i="10"/>
  <c r="L199" i="40"/>
  <c r="C189" i="41"/>
  <c r="O13" i="41"/>
  <c r="E16" i="33"/>
  <c r="E208" i="40"/>
  <c r="D197" i="41"/>
  <c r="N16" i="30"/>
  <c r="AT208" i="40"/>
  <c r="O6" i="41"/>
  <c r="D174" i="41"/>
  <c r="C23" i="34"/>
  <c r="C19" i="34"/>
  <c r="C17" i="41"/>
  <c r="N166" i="41"/>
  <c r="O27" i="41"/>
  <c r="D97" i="41"/>
  <c r="O87" i="41"/>
  <c r="O132" i="41"/>
  <c r="U200" i="40"/>
  <c r="E8" i="29"/>
  <c r="E8" i="31"/>
  <c r="E12" i="31"/>
  <c r="BA204" i="40"/>
  <c r="O22" i="41"/>
  <c r="N19" i="43"/>
  <c r="P20" i="43" s="1"/>
  <c r="O108" i="41"/>
  <c r="C205" i="41"/>
  <c r="O116" i="41"/>
  <c r="F19" i="34"/>
  <c r="F73" i="28" s="1"/>
  <c r="C145" i="30"/>
  <c r="C164" i="30"/>
  <c r="C168" i="30"/>
  <c r="C149" i="30"/>
  <c r="C153" i="30"/>
  <c r="C172" i="30"/>
  <c r="C169" i="34"/>
  <c r="C150" i="34"/>
  <c r="M19" i="35"/>
  <c r="M74" i="28" s="1"/>
  <c r="AU203" i="40"/>
  <c r="E8" i="30"/>
  <c r="E19" i="30" s="1"/>
  <c r="E66" i="28" s="1"/>
  <c r="AK200" i="40"/>
  <c r="AD207" i="40"/>
  <c r="N15" i="29"/>
  <c r="G19" i="10"/>
  <c r="G64" i="28" s="1"/>
  <c r="K97" i="41"/>
  <c r="O107" i="41"/>
  <c r="C204" i="41"/>
  <c r="C172" i="34"/>
  <c r="C153" i="34"/>
  <c r="AT193" i="40"/>
  <c r="N5" i="35"/>
  <c r="AU172" i="40"/>
  <c r="C174" i="30"/>
  <c r="C155" i="30"/>
  <c r="C145" i="31"/>
  <c r="C164" i="31"/>
  <c r="I19" i="33"/>
  <c r="I72" i="28" s="1"/>
  <c r="O182" i="40"/>
  <c r="O16" i="41"/>
  <c r="T199" i="40"/>
  <c r="D7" i="29"/>
  <c r="AD209" i="40"/>
  <c r="N17" i="29"/>
  <c r="AQ193" i="40"/>
  <c r="C166" i="35"/>
  <c r="C147" i="35"/>
  <c r="C174" i="35"/>
  <c r="C155" i="35"/>
  <c r="C169" i="30"/>
  <c r="C150" i="30"/>
  <c r="BI210" i="40"/>
  <c r="M177" i="41"/>
  <c r="C165" i="34"/>
  <c r="C146" i="34"/>
  <c r="C166" i="36"/>
  <c r="C147" i="36"/>
  <c r="J19" i="10"/>
  <c r="J64" i="28" s="1"/>
  <c r="N168" i="41"/>
  <c r="M204" i="41"/>
  <c r="O84" i="41"/>
  <c r="AU185" i="40"/>
  <c r="C10" i="35"/>
  <c r="C28" i="35" s="1"/>
  <c r="AT207" i="40"/>
  <c r="C173" i="36"/>
  <c r="C154" i="36"/>
  <c r="G17" i="41"/>
  <c r="N174" i="41"/>
  <c r="M210" i="41"/>
  <c r="N202" i="40"/>
  <c r="I19" i="34"/>
  <c r="I73" i="28" s="1"/>
  <c r="AE113" i="40"/>
  <c r="C23" i="35"/>
  <c r="BE210" i="40"/>
  <c r="C6" i="31"/>
  <c r="C24" i="31" s="1"/>
  <c r="BK165" i="40"/>
  <c r="AY198" i="40"/>
  <c r="H65" i="41"/>
  <c r="C113" i="41"/>
  <c r="O15" i="41"/>
  <c r="AU183" i="40"/>
  <c r="C150" i="35"/>
  <c r="C169" i="35"/>
  <c r="AU191" i="40"/>
  <c r="I19" i="30"/>
  <c r="I66" i="28" s="1"/>
  <c r="AT201" i="40"/>
  <c r="C148" i="36"/>
  <c r="C167" i="36"/>
  <c r="AL197" i="40"/>
  <c r="AU169" i="40"/>
  <c r="K181" i="41"/>
  <c r="G6" i="30"/>
  <c r="G19" i="30" s="1"/>
  <c r="G66" i="28" s="1"/>
  <c r="AM198" i="40"/>
  <c r="D15" i="30"/>
  <c r="AJ207" i="40"/>
  <c r="F9" i="33"/>
  <c r="F19" i="33" s="1"/>
  <c r="F72" i="28" s="1"/>
  <c r="I204" i="41"/>
  <c r="N12" i="10"/>
  <c r="N204" i="40"/>
  <c r="U210" i="40"/>
  <c r="F17" i="10"/>
  <c r="F209" i="40"/>
  <c r="T210" i="40"/>
  <c r="F5" i="31"/>
  <c r="BB177" i="40"/>
  <c r="E19" i="10"/>
  <c r="E64" i="28" s="1"/>
  <c r="O170" i="41"/>
  <c r="C144" i="36"/>
  <c r="C163" i="36"/>
  <c r="C23" i="31"/>
  <c r="D7" i="10"/>
  <c r="D19" i="10" s="1"/>
  <c r="D64" i="28" s="1"/>
  <c r="D199" i="40"/>
  <c r="D11" i="33"/>
  <c r="D19" i="33" s="1"/>
  <c r="D72" i="28" s="1"/>
  <c r="D203" i="40"/>
  <c r="C23" i="10"/>
  <c r="C37" i="10" s="1"/>
  <c r="C19" i="10"/>
  <c r="N8" i="10"/>
  <c r="N200" i="40"/>
  <c r="H197" i="41"/>
  <c r="N203" i="40"/>
  <c r="N12" i="30"/>
  <c r="AT204" i="40"/>
  <c r="H19" i="36"/>
  <c r="H75" i="28" s="1"/>
  <c r="C165" i="36"/>
  <c r="C146" i="36"/>
  <c r="O21" i="41"/>
  <c r="C165" i="41"/>
  <c r="AE175" i="40"/>
  <c r="N65" i="41"/>
  <c r="O125" i="41"/>
  <c r="C145" i="41"/>
  <c r="AE165" i="40"/>
  <c r="C6" i="29"/>
  <c r="S198" i="40"/>
  <c r="L193" i="41"/>
  <c r="N49" i="41"/>
  <c r="C84" i="28"/>
  <c r="C129" i="41"/>
  <c r="S177" i="40"/>
  <c r="AN210" i="40"/>
  <c r="N164" i="41"/>
  <c r="N33" i="41"/>
  <c r="J164" i="41"/>
  <c r="AE167" i="40"/>
  <c r="N193" i="40"/>
  <c r="N5" i="33"/>
  <c r="O9" i="41"/>
  <c r="O126" i="41"/>
  <c r="D19" i="34"/>
  <c r="D73" i="28" s="1"/>
  <c r="C168" i="34"/>
  <c r="C149" i="34"/>
  <c r="D11" i="35"/>
  <c r="AJ203" i="40"/>
  <c r="C147" i="30"/>
  <c r="C166" i="30"/>
  <c r="C170" i="30"/>
  <c r="C151" i="30"/>
  <c r="L177" i="40"/>
  <c r="N198" i="40"/>
  <c r="AE182" i="40"/>
  <c r="AE186" i="40"/>
  <c r="U204" i="40"/>
  <c r="E12" i="29"/>
  <c r="T207" i="40"/>
  <c r="D15" i="29"/>
  <c r="AU188" i="40"/>
  <c r="AU171" i="40"/>
  <c r="M19" i="36"/>
  <c r="M75" i="28" s="1"/>
  <c r="F13" i="31"/>
  <c r="BB205" i="40"/>
  <c r="H19" i="33"/>
  <c r="H72" i="28" s="1"/>
  <c r="M33" i="41"/>
  <c r="N14" i="10"/>
  <c r="N206" i="40"/>
  <c r="AD200" i="40"/>
  <c r="N8" i="29"/>
  <c r="AD204" i="40"/>
  <c r="N12" i="29"/>
  <c r="C14" i="36"/>
  <c r="C32" i="36" s="1"/>
  <c r="BK189" i="40"/>
  <c r="E16" i="36"/>
  <c r="BA208" i="40"/>
  <c r="AZ210" i="40"/>
  <c r="O49" i="40"/>
  <c r="O70" i="41"/>
  <c r="AD203" i="40"/>
  <c r="N11" i="29"/>
  <c r="I19" i="35"/>
  <c r="I74" i="28" s="1"/>
  <c r="C94" i="28"/>
  <c r="C84" i="43"/>
  <c r="K6" i="10"/>
  <c r="K19" i="10" s="1"/>
  <c r="K64" i="28" s="1"/>
  <c r="K198" i="40"/>
  <c r="E145" i="41"/>
  <c r="O185" i="40"/>
  <c r="O168" i="40"/>
  <c r="C97" i="41"/>
  <c r="C208" i="41"/>
  <c r="N145" i="41"/>
  <c r="AU164" i="40"/>
  <c r="AM177" i="40"/>
  <c r="E197" i="41"/>
  <c r="K199" i="41"/>
  <c r="AD177" i="40"/>
  <c r="N5" i="29"/>
  <c r="V205" i="40"/>
  <c r="F13" i="29"/>
  <c r="BK173" i="40"/>
  <c r="C14" i="31"/>
  <c r="C32" i="31" s="1"/>
  <c r="AY206" i="40"/>
  <c r="H166" i="41"/>
  <c r="G19" i="34"/>
  <c r="G73" i="28" s="1"/>
  <c r="O30" i="41"/>
  <c r="O207" i="40"/>
  <c r="AE204" i="40"/>
  <c r="AU187" i="40"/>
  <c r="G19" i="31"/>
  <c r="G181" i="41"/>
  <c r="K209" i="40"/>
  <c r="AI202" i="40"/>
  <c r="N177" i="40"/>
  <c r="AT205" i="40"/>
  <c r="D7" i="30"/>
  <c r="AJ199" i="40"/>
  <c r="O176" i="41"/>
  <c r="C6" i="35"/>
  <c r="C24" i="35" s="1"/>
  <c r="AU181" i="40"/>
  <c r="D33" i="41"/>
  <c r="AE169" i="40"/>
  <c r="C10" i="29"/>
  <c r="S202" i="40"/>
  <c r="T203" i="40"/>
  <c r="D11" i="29"/>
  <c r="E19" i="36"/>
  <c r="E75" i="28" s="1"/>
  <c r="G165" i="41"/>
  <c r="O113" i="40"/>
  <c r="O197" i="40"/>
  <c r="N167" i="41"/>
  <c r="O176" i="40"/>
  <c r="N8" i="30"/>
  <c r="AT200" i="40"/>
  <c r="AT199" i="40"/>
  <c r="I193" i="41"/>
  <c r="E167" i="41"/>
  <c r="I197" i="41"/>
  <c r="F129" i="41"/>
  <c r="O121" i="41"/>
  <c r="AC200" i="40"/>
  <c r="M8" i="29"/>
  <c r="M19" i="29" s="1"/>
  <c r="H19" i="29"/>
  <c r="O183" i="41"/>
  <c r="C59" i="29"/>
  <c r="C73" i="29" s="1"/>
  <c r="H19" i="35"/>
  <c r="H74" i="28" s="1"/>
  <c r="N55" i="43"/>
  <c r="C61" i="35"/>
  <c r="C164" i="35"/>
  <c r="C145" i="35"/>
  <c r="AU207" i="40"/>
  <c r="C151" i="36"/>
  <c r="C170" i="36"/>
  <c r="C174" i="36"/>
  <c r="C155" i="36"/>
  <c r="C209" i="41"/>
  <c r="N180" i="41"/>
  <c r="N17" i="41"/>
  <c r="C185" i="41"/>
  <c r="E12" i="33"/>
  <c r="E19" i="33" s="1"/>
  <c r="E204" i="40"/>
  <c r="K210" i="40"/>
  <c r="O168" i="41"/>
  <c r="O172" i="40"/>
  <c r="N81" i="41"/>
  <c r="L197" i="41"/>
  <c r="G6" i="35"/>
  <c r="G19" i="35" s="1"/>
  <c r="G74" i="28" s="1"/>
  <c r="M19" i="31"/>
  <c r="L19" i="10"/>
  <c r="L64" i="28" s="1"/>
  <c r="O23" i="41"/>
  <c r="I210" i="40"/>
  <c r="C163" i="34"/>
  <c r="C144" i="34"/>
  <c r="C167" i="34"/>
  <c r="C148" i="34"/>
  <c r="AE190" i="40"/>
  <c r="C151" i="35"/>
  <c r="C170" i="35"/>
  <c r="C146" i="30"/>
  <c r="C165" i="30"/>
  <c r="C154" i="30"/>
  <c r="C173" i="30"/>
  <c r="C164" i="36"/>
  <c r="C145" i="36"/>
  <c r="D7" i="31"/>
  <c r="D19" i="31" s="1"/>
  <c r="D67" i="28" s="1"/>
  <c r="AZ199" i="40"/>
  <c r="D17" i="41"/>
  <c r="H210" i="40"/>
  <c r="I177" i="41"/>
  <c r="O166" i="40"/>
  <c r="O170" i="40"/>
  <c r="N173" i="41"/>
  <c r="O158" i="41"/>
  <c r="AJ193" i="40"/>
  <c r="J19" i="36"/>
  <c r="J75" i="28" s="1"/>
  <c r="M209" i="41"/>
  <c r="J193" i="40"/>
  <c r="J5" i="33"/>
  <c r="J19" i="33" s="1"/>
  <c r="J72" i="28" s="1"/>
  <c r="J197" i="40"/>
  <c r="I208" i="41"/>
  <c r="N192" i="41"/>
  <c r="N16" i="10"/>
  <c r="N208" i="40"/>
  <c r="O111" i="41"/>
  <c r="Y210" i="40"/>
  <c r="AI177" i="40"/>
  <c r="BB197" i="40"/>
  <c r="C23" i="33"/>
  <c r="C37" i="33" s="1"/>
  <c r="C19" i="33"/>
  <c r="K17" i="41"/>
  <c r="E203" i="41"/>
  <c r="G17" i="33"/>
  <c r="G19" i="33" s="1"/>
  <c r="G72" i="28" s="1"/>
  <c r="G209" i="40"/>
  <c r="O68" i="41"/>
  <c r="Y200" i="40"/>
  <c r="I8" i="29"/>
  <c r="I19" i="29" s="1"/>
  <c r="AD201" i="40"/>
  <c r="N9" i="29"/>
  <c r="AD205" i="40"/>
  <c r="N13" i="29"/>
  <c r="AU180" i="40"/>
  <c r="AM193" i="40"/>
  <c r="J19" i="31"/>
  <c r="BK169" i="40"/>
  <c r="C10" i="31"/>
  <c r="C28" i="31" s="1"/>
  <c r="AY202" i="40"/>
  <c r="D85" i="43"/>
  <c r="C18" i="28"/>
  <c r="C10" i="28" s="1"/>
  <c r="C173" i="41"/>
  <c r="C197" i="41"/>
  <c r="N169" i="41"/>
  <c r="O110" i="41"/>
  <c r="C207" i="41"/>
  <c r="AA177" i="40"/>
  <c r="F19" i="36"/>
  <c r="F75" i="28" s="1"/>
  <c r="D7" i="36"/>
  <c r="D19" i="36" s="1"/>
  <c r="D75" i="28" s="1"/>
  <c r="C166" i="31"/>
  <c r="C147" i="31"/>
  <c r="C174" i="31"/>
  <c r="C155" i="31"/>
  <c r="J19" i="29"/>
  <c r="D207" i="40"/>
  <c r="C171" i="35"/>
  <c r="C152" i="35"/>
  <c r="O5" i="41"/>
  <c r="E193" i="41" l="1"/>
  <c r="L199" i="41"/>
  <c r="N19" i="31"/>
  <c r="D19" i="35"/>
  <c r="D74" i="28" s="1"/>
  <c r="D19" i="30"/>
  <c r="O188" i="41"/>
  <c r="O198" i="40"/>
  <c r="N199" i="41"/>
  <c r="Z210" i="40"/>
  <c r="F177" i="41"/>
  <c r="AK210" i="40"/>
  <c r="O187" i="41"/>
  <c r="O204" i="41" s="1"/>
  <c r="AU199" i="40"/>
  <c r="AC210" i="40"/>
  <c r="BK203" i="40"/>
  <c r="O200" i="40"/>
  <c r="BK200" i="40"/>
  <c r="BJ210" i="40"/>
  <c r="L76" i="28"/>
  <c r="C19" i="29"/>
  <c r="O182" i="41"/>
  <c r="O204" i="40"/>
  <c r="P56" i="43"/>
  <c r="BK193" i="40"/>
  <c r="O186" i="41"/>
  <c r="C210" i="40"/>
  <c r="D19" i="29"/>
  <c r="D65" i="28" s="1"/>
  <c r="F19" i="10"/>
  <c r="F64" i="28" s="1"/>
  <c r="F56" i="28" s="1"/>
  <c r="O190" i="41"/>
  <c r="AU206" i="40"/>
  <c r="N19" i="34"/>
  <c r="N73" i="28" s="1"/>
  <c r="BK197" i="40"/>
  <c r="F197" i="41"/>
  <c r="N203" i="41"/>
  <c r="O172" i="41"/>
  <c r="AP210" i="40"/>
  <c r="N19" i="33"/>
  <c r="N72" i="28" s="1"/>
  <c r="O49" i="41"/>
  <c r="O175" i="41"/>
  <c r="N19" i="35"/>
  <c r="N74" i="28" s="1"/>
  <c r="O208" i="40"/>
  <c r="C192" i="29"/>
  <c r="C185" i="29"/>
  <c r="C184" i="29"/>
  <c r="C191" i="29"/>
  <c r="O174" i="41"/>
  <c r="O171" i="41"/>
  <c r="O164" i="41"/>
  <c r="D210" i="40"/>
  <c r="M200" i="41"/>
  <c r="N202" i="41"/>
  <c r="O203" i="40"/>
  <c r="O199" i="40"/>
  <c r="O185" i="41"/>
  <c r="O209" i="40"/>
  <c r="Q3" i="43"/>
  <c r="G193" i="41"/>
  <c r="O201" i="40"/>
  <c r="AU205" i="40"/>
  <c r="AE203" i="40"/>
  <c r="L210" i="40"/>
  <c r="N207" i="41"/>
  <c r="O97" i="41"/>
  <c r="N201" i="41"/>
  <c r="N204" i="41"/>
  <c r="K209" i="41"/>
  <c r="O173" i="41"/>
  <c r="BK202" i="40"/>
  <c r="O192" i="41"/>
  <c r="J210" i="40"/>
  <c r="AE207" i="40"/>
  <c r="E200" i="41"/>
  <c r="O202" i="40"/>
  <c r="AE199" i="40"/>
  <c r="L210" i="41"/>
  <c r="AE198" i="40"/>
  <c r="AE208" i="40"/>
  <c r="K198" i="41"/>
  <c r="BK198" i="40"/>
  <c r="AQ210" i="40"/>
  <c r="AT210" i="40"/>
  <c r="O145" i="41"/>
  <c r="D207" i="41"/>
  <c r="AU201" i="40"/>
  <c r="N19" i="36"/>
  <c r="N75" i="28" s="1"/>
  <c r="AU193" i="40"/>
  <c r="O161" i="41"/>
  <c r="N200" i="41"/>
  <c r="AE202" i="40"/>
  <c r="H199" i="41"/>
  <c r="AU177" i="40"/>
  <c r="AE200" i="40"/>
  <c r="AU200" i="40"/>
  <c r="Q21" i="43"/>
  <c r="N205" i="41"/>
  <c r="F205" i="41"/>
  <c r="AE206" i="40"/>
  <c r="E204" i="41"/>
  <c r="E208" i="41"/>
  <c r="BK208" i="40"/>
  <c r="O17" i="41"/>
  <c r="O81" i="41"/>
  <c r="N206" i="41"/>
  <c r="AU204" i="40"/>
  <c r="AD210" i="40"/>
  <c r="AU208" i="40"/>
  <c r="O189" i="41"/>
  <c r="AU209" i="40"/>
  <c r="O184" i="41"/>
  <c r="BC210" i="40"/>
  <c r="D199" i="41"/>
  <c r="G198" i="41"/>
  <c r="O201" i="41"/>
  <c r="E72" i="28"/>
  <c r="E76" i="28" s="1"/>
  <c r="K74" i="28"/>
  <c r="K76" i="28" s="1"/>
  <c r="Q39" i="43"/>
  <c r="L67" i="28"/>
  <c r="L59" i="28" s="1"/>
  <c r="J67" i="28"/>
  <c r="J59" i="28" s="1"/>
  <c r="J65" i="28"/>
  <c r="J57" i="28" s="1"/>
  <c r="I65" i="28"/>
  <c r="I57" i="28" s="1"/>
  <c r="M67" i="28"/>
  <c r="M59" i="28" s="1"/>
  <c r="H65" i="28"/>
  <c r="H57" i="28" s="1"/>
  <c r="K65" i="28"/>
  <c r="K57" i="28" s="1"/>
  <c r="I67" i="28"/>
  <c r="I59" i="28" s="1"/>
  <c r="L66" i="28"/>
  <c r="L58" i="28" s="1"/>
  <c r="F66" i="28"/>
  <c r="F58" i="28" s="1"/>
  <c r="L65" i="28"/>
  <c r="L57" i="28" s="1"/>
  <c r="N67" i="28"/>
  <c r="M65" i="28"/>
  <c r="M57" i="28" s="1"/>
  <c r="D66" i="28"/>
  <c r="G67" i="28"/>
  <c r="G59" i="28" s="1"/>
  <c r="K67" i="28"/>
  <c r="K59" i="28" s="1"/>
  <c r="E85" i="43"/>
  <c r="F83" i="43"/>
  <c r="G82" i="43"/>
  <c r="D59" i="28"/>
  <c r="O33" i="41"/>
  <c r="E19" i="31"/>
  <c r="E67" i="28" s="1"/>
  <c r="E59" i="28" s="1"/>
  <c r="N19" i="10"/>
  <c r="N64" i="28" s="1"/>
  <c r="M76" i="28"/>
  <c r="F76" i="28"/>
  <c r="E58" i="28"/>
  <c r="E19" i="29"/>
  <c r="E65" i="28" s="1"/>
  <c r="E57" i="28" s="1"/>
  <c r="O193" i="40"/>
  <c r="G58" i="28"/>
  <c r="D56" i="28"/>
  <c r="G76" i="28"/>
  <c r="K56" i="28"/>
  <c r="C148" i="31"/>
  <c r="C167" i="31"/>
  <c r="J76" i="28"/>
  <c r="C65" i="28"/>
  <c r="AE193" i="40"/>
  <c r="BK206" i="40"/>
  <c r="AM210" i="40"/>
  <c r="D84" i="43"/>
  <c r="C17" i="28"/>
  <c r="C171" i="36"/>
  <c r="C152" i="36"/>
  <c r="O167" i="41"/>
  <c r="O200" i="41" s="1"/>
  <c r="N177" i="41"/>
  <c r="S210" i="40"/>
  <c r="G177" i="41"/>
  <c r="C19" i="35"/>
  <c r="I76" i="28"/>
  <c r="C143" i="36"/>
  <c r="C162" i="36"/>
  <c r="C37" i="36"/>
  <c r="I56" i="28"/>
  <c r="O205" i="40"/>
  <c r="AU197" i="40"/>
  <c r="O181" i="41"/>
  <c r="BB210" i="40"/>
  <c r="O65" i="41"/>
  <c r="V210" i="40"/>
  <c r="N197" i="41"/>
  <c r="AJ210" i="40"/>
  <c r="BK177" i="40"/>
  <c r="C72" i="28"/>
  <c r="D31" i="33"/>
  <c r="D67" i="33" s="1"/>
  <c r="P38" i="33"/>
  <c r="D28" i="33"/>
  <c r="D64" i="33" s="1"/>
  <c r="D33" i="33"/>
  <c r="D69" i="33" s="1"/>
  <c r="D30" i="33"/>
  <c r="D66" i="33" s="1"/>
  <c r="D32" i="33"/>
  <c r="D68" i="33" s="1"/>
  <c r="E28" i="33"/>
  <c r="E64" i="33" s="1"/>
  <c r="N193" i="41"/>
  <c r="E177" i="41"/>
  <c r="N210" i="40"/>
  <c r="J177" i="41"/>
  <c r="J197" i="41"/>
  <c r="D76" i="28"/>
  <c r="C64" i="28"/>
  <c r="D32" i="10"/>
  <c r="D68" i="10" s="1"/>
  <c r="C143" i="31"/>
  <c r="C162" i="31"/>
  <c r="C37" i="31"/>
  <c r="G57" i="28"/>
  <c r="F19" i="31"/>
  <c r="I58" i="28"/>
  <c r="C143" i="35"/>
  <c r="C59" i="35"/>
  <c r="C162" i="35"/>
  <c r="C37" i="35"/>
  <c r="C148" i="35"/>
  <c r="C167" i="35"/>
  <c r="J56" i="28"/>
  <c r="O205" i="41"/>
  <c r="O113" i="41"/>
  <c r="AL210" i="40"/>
  <c r="H59" i="28"/>
  <c r="J19" i="30"/>
  <c r="F210" i="41"/>
  <c r="AA210" i="40"/>
  <c r="L56" i="28"/>
  <c r="C74" i="29"/>
  <c r="C93" i="28"/>
  <c r="I210" i="41"/>
  <c r="N19" i="29"/>
  <c r="H76" i="28"/>
  <c r="O166" i="41"/>
  <c r="O180" i="41"/>
  <c r="O165" i="41"/>
  <c r="C198" i="41"/>
  <c r="AU202" i="40"/>
  <c r="G56" i="28"/>
  <c r="C73" i="28"/>
  <c r="D30" i="34"/>
  <c r="P38" i="34"/>
  <c r="D26" i="34"/>
  <c r="D62" i="34" s="1"/>
  <c r="D25" i="34"/>
  <c r="D32" i="34"/>
  <c r="D27" i="34"/>
  <c r="C163" i="30"/>
  <c r="C144" i="30"/>
  <c r="M56" i="28"/>
  <c r="O207" i="41"/>
  <c r="K193" i="41"/>
  <c r="O169" i="41"/>
  <c r="C202" i="41"/>
  <c r="C37" i="30"/>
  <c r="C162" i="30"/>
  <c r="C143" i="30"/>
  <c r="N19" i="30"/>
  <c r="H56" i="28"/>
  <c r="C171" i="30"/>
  <c r="C152" i="30"/>
  <c r="N209" i="41"/>
  <c r="C60" i="35"/>
  <c r="C163" i="35"/>
  <c r="C144" i="35"/>
  <c r="C177" i="41"/>
  <c r="C171" i="31"/>
  <c r="C152" i="31"/>
  <c r="C193" i="41"/>
  <c r="C19" i="31"/>
  <c r="H177" i="41"/>
  <c r="C163" i="31"/>
  <c r="C144" i="31"/>
  <c r="AE177" i="40"/>
  <c r="O129" i="41"/>
  <c r="C142" i="34"/>
  <c r="C156" i="34" s="1"/>
  <c r="C161" i="34"/>
  <c r="C175" i="34" s="1"/>
  <c r="C37" i="34"/>
  <c r="O177" i="40"/>
  <c r="C19" i="36"/>
  <c r="AU198" i="40"/>
  <c r="C19" i="30"/>
  <c r="Q3" i="30" s="1"/>
  <c r="M58" i="28"/>
  <c r="F19" i="29"/>
  <c r="K58" i="28"/>
  <c r="F210" i="40"/>
  <c r="H58" i="28"/>
  <c r="D177" i="41"/>
  <c r="C206" i="41"/>
  <c r="AI210" i="40"/>
  <c r="P38" i="10" l="1"/>
  <c r="D25" i="10"/>
  <c r="D61" i="10" s="1"/>
  <c r="D58" i="28"/>
  <c r="K68" i="28"/>
  <c r="E56" i="28"/>
  <c r="AU210" i="40"/>
  <c r="D34" i="33"/>
  <c r="D70" i="33" s="1"/>
  <c r="D24" i="33"/>
  <c r="D60" i="33" s="1"/>
  <c r="D35" i="33"/>
  <c r="D71" i="33" s="1"/>
  <c r="D26" i="33"/>
  <c r="D62" i="33" s="1"/>
  <c r="O206" i="41"/>
  <c r="H68" i="28"/>
  <c r="AU195" i="40"/>
  <c r="D25" i="33"/>
  <c r="D61" i="33" s="1"/>
  <c r="D29" i="33"/>
  <c r="D65" i="33" s="1"/>
  <c r="D23" i="33"/>
  <c r="E23" i="33" s="1"/>
  <c r="E59" i="33" s="1"/>
  <c r="D27" i="33"/>
  <c r="D63" i="33" s="1"/>
  <c r="N56" i="28"/>
  <c r="N59" i="28"/>
  <c r="O203" i="41"/>
  <c r="D57" i="28"/>
  <c r="D68" i="28"/>
  <c r="D23" i="10"/>
  <c r="D59" i="10" s="1"/>
  <c r="D30" i="10"/>
  <c r="D66" i="10" s="1"/>
  <c r="G68" i="28"/>
  <c r="D31" i="10"/>
  <c r="D67" i="10" s="1"/>
  <c r="D29" i="10"/>
  <c r="D65" i="10" s="1"/>
  <c r="M68" i="28"/>
  <c r="D34" i="34"/>
  <c r="D33" i="34"/>
  <c r="E33" i="34" s="1"/>
  <c r="D29" i="34"/>
  <c r="D65" i="34" s="1"/>
  <c r="D35" i="34"/>
  <c r="E35" i="34" s="1"/>
  <c r="L68" i="28"/>
  <c r="D27" i="10"/>
  <c r="D63" i="10" s="1"/>
  <c r="D34" i="10"/>
  <c r="D70" i="10" s="1"/>
  <c r="D24" i="10"/>
  <c r="D60" i="10" s="1"/>
  <c r="D26" i="10"/>
  <c r="D62" i="10" s="1"/>
  <c r="C176" i="36"/>
  <c r="C177" i="36" s="1"/>
  <c r="Q3" i="35"/>
  <c r="O208" i="41"/>
  <c r="C193" i="29"/>
  <c r="Q3" i="36"/>
  <c r="O130" i="41"/>
  <c r="O100" i="39"/>
  <c r="D28" i="34"/>
  <c r="D31" i="34"/>
  <c r="E31" i="34" s="1"/>
  <c r="D24" i="34"/>
  <c r="E24" i="34" s="1"/>
  <c r="D23" i="34"/>
  <c r="D59" i="34" s="1"/>
  <c r="D35" i="10"/>
  <c r="D28" i="10"/>
  <c r="D64" i="10" s="1"/>
  <c r="D33" i="10"/>
  <c r="D69" i="10" s="1"/>
  <c r="I68" i="28"/>
  <c r="O146" i="41"/>
  <c r="O114" i="39"/>
  <c r="C186" i="29"/>
  <c r="O202" i="41"/>
  <c r="E210" i="41"/>
  <c r="E68" i="28"/>
  <c r="N76" i="28"/>
  <c r="O198" i="41"/>
  <c r="D210" i="41"/>
  <c r="H210" i="41"/>
  <c r="N210" i="41"/>
  <c r="K210" i="41"/>
  <c r="Q3" i="34"/>
  <c r="Q3" i="33"/>
  <c r="O209" i="41"/>
  <c r="O193" i="41"/>
  <c r="K60" i="28"/>
  <c r="C210" i="41"/>
  <c r="J210" i="41"/>
  <c r="O199" i="41"/>
  <c r="G210" i="41"/>
  <c r="C157" i="36"/>
  <c r="C158" i="36" s="1"/>
  <c r="E60" i="28"/>
  <c r="E31" i="33"/>
  <c r="E67" i="33" s="1"/>
  <c r="M60" i="28"/>
  <c r="F65" i="28"/>
  <c r="F57" i="28" s="1"/>
  <c r="E32" i="34"/>
  <c r="E151" i="34" s="1"/>
  <c r="D68" i="34"/>
  <c r="E30" i="34"/>
  <c r="E168" i="34" s="1"/>
  <c r="D66" i="34"/>
  <c r="L60" i="28"/>
  <c r="J66" i="28"/>
  <c r="J58" i="28" s="1"/>
  <c r="J60" i="28" s="1"/>
  <c r="I60" i="28"/>
  <c r="D60" i="28"/>
  <c r="AE210" i="40"/>
  <c r="Q3" i="29"/>
  <c r="E34" i="34"/>
  <c r="E172" i="34" s="1"/>
  <c r="D70" i="34"/>
  <c r="D69" i="34"/>
  <c r="E29" i="10"/>
  <c r="E65" i="10" s="1"/>
  <c r="E28" i="34"/>
  <c r="E64" i="34" s="1"/>
  <c r="D64" i="34"/>
  <c r="E23" i="34"/>
  <c r="E59" i="34" s="1"/>
  <c r="O195" i="40"/>
  <c r="Q3" i="10"/>
  <c r="N66" i="28"/>
  <c r="E27" i="34"/>
  <c r="E63" i="34" s="1"/>
  <c r="D63" i="34"/>
  <c r="E25" i="34"/>
  <c r="E144" i="34" s="1"/>
  <c r="D61" i="34"/>
  <c r="N65" i="28"/>
  <c r="N57" i="28" s="1"/>
  <c r="F67" i="28"/>
  <c r="F59" i="28" s="1"/>
  <c r="Q3" i="31"/>
  <c r="G60" i="28"/>
  <c r="G83" i="43"/>
  <c r="E84" i="43"/>
  <c r="H82" i="43"/>
  <c r="F85" i="43"/>
  <c r="E33" i="33"/>
  <c r="E69" i="33" s="1"/>
  <c r="E31" i="10"/>
  <c r="E67" i="10" s="1"/>
  <c r="E26" i="33"/>
  <c r="E62" i="33" s="1"/>
  <c r="E29" i="33"/>
  <c r="E65" i="33" s="1"/>
  <c r="E27" i="33"/>
  <c r="E63" i="33" s="1"/>
  <c r="C157" i="30"/>
  <c r="E34" i="10"/>
  <c r="E70" i="10" s="1"/>
  <c r="E26" i="10"/>
  <c r="E62" i="10" s="1"/>
  <c r="E32" i="33"/>
  <c r="E68" i="33" s="1"/>
  <c r="H60" i="28"/>
  <c r="E166" i="34"/>
  <c r="E142" i="34"/>
  <c r="C176" i="30"/>
  <c r="E170" i="34"/>
  <c r="D170" i="34"/>
  <c r="D151" i="34"/>
  <c r="D163" i="34"/>
  <c r="D144" i="34"/>
  <c r="O197" i="41"/>
  <c r="C176" i="35"/>
  <c r="C176" i="31"/>
  <c r="E30" i="33"/>
  <c r="E66" i="33" s="1"/>
  <c r="E25" i="33"/>
  <c r="E61" i="33" s="1"/>
  <c r="AE195" i="40"/>
  <c r="D31" i="29"/>
  <c r="D67" i="29" s="1"/>
  <c r="D27" i="29"/>
  <c r="D29" i="29"/>
  <c r="D65" i="29" s="1"/>
  <c r="C66" i="28"/>
  <c r="D35" i="30"/>
  <c r="D71" i="30" s="1"/>
  <c r="D29" i="30"/>
  <c r="D33" i="30"/>
  <c r="D69" i="30" s="1"/>
  <c r="D26" i="30"/>
  <c r="D62" i="30" s="1"/>
  <c r="D25" i="30"/>
  <c r="D28" i="30"/>
  <c r="D64" i="30" s="1"/>
  <c r="D32" i="30"/>
  <c r="D68" i="30" s="1"/>
  <c r="D31" i="30"/>
  <c r="D23" i="30"/>
  <c r="D30" i="30"/>
  <c r="P38" i="30"/>
  <c r="D27" i="30"/>
  <c r="D63" i="30" s="1"/>
  <c r="D34" i="30"/>
  <c r="D70" i="30" s="1"/>
  <c r="D24" i="30"/>
  <c r="D60" i="30" s="1"/>
  <c r="E149" i="34"/>
  <c r="D153" i="34"/>
  <c r="D172" i="34"/>
  <c r="D152" i="34"/>
  <c r="D171" i="34"/>
  <c r="D145" i="34"/>
  <c r="D164" i="34"/>
  <c r="D168" i="34"/>
  <c r="D149" i="34"/>
  <c r="C73" i="35"/>
  <c r="C157" i="31"/>
  <c r="E32" i="10"/>
  <c r="E68" i="10" s="1"/>
  <c r="O210" i="40"/>
  <c r="O177" i="41"/>
  <c r="D35" i="29"/>
  <c r="D71" i="29" s="1"/>
  <c r="D23" i="29"/>
  <c r="D33" i="29"/>
  <c r="D24" i="29"/>
  <c r="D60" i="29" s="1"/>
  <c r="P38" i="36"/>
  <c r="S34" i="36"/>
  <c r="R31" i="36"/>
  <c r="S33" i="36"/>
  <c r="T35" i="36"/>
  <c r="S32" i="36"/>
  <c r="T30" i="36"/>
  <c r="U25" i="36"/>
  <c r="T34" i="36"/>
  <c r="T28" i="36"/>
  <c r="T27" i="36"/>
  <c r="R23" i="36"/>
  <c r="R25" i="36"/>
  <c r="T24" i="36"/>
  <c r="Q31" i="36"/>
  <c r="Q24" i="36"/>
  <c r="Q33" i="36"/>
  <c r="Q29" i="36"/>
  <c r="D35" i="36"/>
  <c r="D31" i="36"/>
  <c r="D30" i="36"/>
  <c r="E24" i="36"/>
  <c r="C75" i="28"/>
  <c r="T33" i="36"/>
  <c r="S30" i="36"/>
  <c r="U35" i="36"/>
  <c r="T32" i="36"/>
  <c r="U34" i="36"/>
  <c r="S35" i="36"/>
  <c r="R28" i="36"/>
  <c r="U33" i="36"/>
  <c r="S26" i="36"/>
  <c r="Q26" i="36"/>
  <c r="U31" i="36"/>
  <c r="U23" i="36"/>
  <c r="Q35" i="36"/>
  <c r="Q28" i="36"/>
  <c r="S23" i="36"/>
  <c r="T25" i="36"/>
  <c r="D34" i="36"/>
  <c r="D28" i="36"/>
  <c r="D32" i="36"/>
  <c r="D23" i="36"/>
  <c r="U32" i="36"/>
  <c r="R32" i="36"/>
  <c r="S27" i="36"/>
  <c r="S31" i="36"/>
  <c r="T29" i="36"/>
  <c r="S25" i="36"/>
  <c r="U24" i="36"/>
  <c r="Q30" i="36"/>
  <c r="R27" i="36"/>
  <c r="Q23" i="36"/>
  <c r="U30" i="36"/>
  <c r="R29" i="36"/>
  <c r="S24" i="36"/>
  <c r="Q32" i="36"/>
  <c r="U27" i="36"/>
  <c r="U26" i="36"/>
  <c r="Q25" i="36"/>
  <c r="D33" i="36"/>
  <c r="D24" i="36"/>
  <c r="D25" i="36"/>
  <c r="D27" i="36"/>
  <c r="R35" i="36"/>
  <c r="R34" i="36"/>
  <c r="R33" i="36"/>
  <c r="T31" i="36"/>
  <c r="U29" i="36"/>
  <c r="T26" i="36"/>
  <c r="R30" i="36"/>
  <c r="U28" i="36"/>
  <c r="S29" i="36"/>
  <c r="Q34" i="36"/>
  <c r="R26" i="36"/>
  <c r="Q27" i="36"/>
  <c r="T23" i="36"/>
  <c r="S28" i="36"/>
  <c r="R24" i="36"/>
  <c r="D29" i="36"/>
  <c r="D26" i="36"/>
  <c r="E28" i="36"/>
  <c r="E34" i="36"/>
  <c r="F24" i="36"/>
  <c r="E26" i="36"/>
  <c r="E27" i="36"/>
  <c r="E23" i="36"/>
  <c r="F28" i="36"/>
  <c r="E31" i="36"/>
  <c r="E29" i="36"/>
  <c r="E25" i="36"/>
  <c r="E33" i="36"/>
  <c r="E30" i="36"/>
  <c r="E32" i="36"/>
  <c r="E35" i="36"/>
  <c r="F26" i="36"/>
  <c r="F27" i="36"/>
  <c r="F30" i="36"/>
  <c r="G28" i="36"/>
  <c r="F29" i="36"/>
  <c r="F25" i="36"/>
  <c r="F35" i="36"/>
  <c r="F34" i="36"/>
  <c r="G24" i="36"/>
  <c r="G31" i="36"/>
  <c r="F33" i="36"/>
  <c r="G33" i="36"/>
  <c r="F32" i="36"/>
  <c r="F23" i="36"/>
  <c r="G32" i="36"/>
  <c r="H33" i="36"/>
  <c r="G25" i="36"/>
  <c r="H24" i="36"/>
  <c r="G27" i="36"/>
  <c r="G26" i="36"/>
  <c r="G30" i="36"/>
  <c r="G29" i="36"/>
  <c r="G23" i="36"/>
  <c r="H28" i="36"/>
  <c r="H34" i="36"/>
  <c r="H31" i="36"/>
  <c r="G35" i="36"/>
  <c r="H23" i="36"/>
  <c r="I33" i="36"/>
  <c r="I26" i="36"/>
  <c r="I27" i="36"/>
  <c r="H25" i="36"/>
  <c r="I28" i="36"/>
  <c r="H30" i="36"/>
  <c r="H29" i="36"/>
  <c r="H32" i="36"/>
  <c r="I34" i="36"/>
  <c r="I31" i="36"/>
  <c r="I24" i="36"/>
  <c r="H35" i="36"/>
  <c r="J33" i="36"/>
  <c r="I30" i="36"/>
  <c r="J24" i="36"/>
  <c r="J31" i="36"/>
  <c r="I35" i="36"/>
  <c r="I32" i="36"/>
  <c r="I23" i="36"/>
  <c r="J30" i="36"/>
  <c r="J34" i="36"/>
  <c r="J26" i="36"/>
  <c r="I25" i="36"/>
  <c r="J27" i="36"/>
  <c r="J29" i="36"/>
  <c r="J28" i="36"/>
  <c r="K24" i="36"/>
  <c r="J35" i="36"/>
  <c r="K34" i="36"/>
  <c r="K26" i="36"/>
  <c r="K28" i="36"/>
  <c r="J25" i="36"/>
  <c r="K33" i="36"/>
  <c r="J32" i="36"/>
  <c r="K29" i="36"/>
  <c r="K30" i="36"/>
  <c r="K31" i="36"/>
  <c r="K27" i="36"/>
  <c r="J23" i="36"/>
  <c r="L34" i="36"/>
  <c r="K32" i="36"/>
  <c r="L29" i="36"/>
  <c r="L28" i="36"/>
  <c r="L26" i="36"/>
  <c r="K23" i="36"/>
  <c r="K25" i="36"/>
  <c r="L24" i="36"/>
  <c r="L27" i="36"/>
  <c r="L33" i="36"/>
  <c r="L30" i="36"/>
  <c r="K35" i="36"/>
  <c r="L31" i="36"/>
  <c r="L35" i="36"/>
  <c r="M31" i="36"/>
  <c r="M27" i="36"/>
  <c r="L25" i="36"/>
  <c r="L32" i="36"/>
  <c r="M26" i="36"/>
  <c r="M28" i="36"/>
  <c r="L23" i="36"/>
  <c r="M33" i="36"/>
  <c r="M30" i="36"/>
  <c r="M29" i="36"/>
  <c r="M24" i="36"/>
  <c r="M34" i="36"/>
  <c r="N27" i="36"/>
  <c r="N30" i="36"/>
  <c r="M32" i="36"/>
  <c r="N31" i="36"/>
  <c r="N26" i="36"/>
  <c r="N29" i="36"/>
  <c r="N28" i="36"/>
  <c r="N34" i="36"/>
  <c r="N33" i="36"/>
  <c r="M25" i="36"/>
  <c r="M35" i="36"/>
  <c r="N24" i="36"/>
  <c r="M23" i="36"/>
  <c r="O24" i="36"/>
  <c r="O34" i="36"/>
  <c r="O31" i="36"/>
  <c r="N32" i="36"/>
  <c r="N23" i="36"/>
  <c r="O33" i="36"/>
  <c r="O30" i="36"/>
  <c r="N25" i="36"/>
  <c r="O29" i="36"/>
  <c r="O26" i="36"/>
  <c r="O27" i="36"/>
  <c r="N35" i="36"/>
  <c r="O28" i="36"/>
  <c r="P33" i="36"/>
  <c r="O35" i="36"/>
  <c r="O25" i="36"/>
  <c r="O23" i="36"/>
  <c r="P24" i="36"/>
  <c r="P27" i="36"/>
  <c r="P30" i="36"/>
  <c r="P34" i="36"/>
  <c r="P26" i="36"/>
  <c r="O32" i="36"/>
  <c r="P31" i="36"/>
  <c r="P28" i="36"/>
  <c r="P29" i="36"/>
  <c r="P23" i="36"/>
  <c r="P25" i="36"/>
  <c r="P35" i="36"/>
  <c r="P32" i="36"/>
  <c r="C176" i="34"/>
  <c r="C182" i="34"/>
  <c r="C189" i="34"/>
  <c r="C191" i="34" s="1"/>
  <c r="C67" i="28"/>
  <c r="C59" i="28" s="1"/>
  <c r="D27" i="31"/>
  <c r="D34" i="31"/>
  <c r="D70" i="31" s="1"/>
  <c r="D23" i="31"/>
  <c r="D59" i="31" s="1"/>
  <c r="P38" i="31"/>
  <c r="D32" i="31"/>
  <c r="D68" i="31" s="1"/>
  <c r="D29" i="31"/>
  <c r="D65" i="31" s="1"/>
  <c r="D26" i="31"/>
  <c r="D62" i="31" s="1"/>
  <c r="D35" i="31"/>
  <c r="D71" i="31" s="1"/>
  <c r="D25" i="31"/>
  <c r="D61" i="31" s="1"/>
  <c r="D33" i="31"/>
  <c r="D31" i="31"/>
  <c r="D67" i="31" s="1"/>
  <c r="D28" i="31"/>
  <c r="D24" i="31"/>
  <c r="D60" i="31" s="1"/>
  <c r="D30" i="31"/>
  <c r="D66" i="31" s="1"/>
  <c r="E29" i="31"/>
  <c r="E26" i="34"/>
  <c r="D166" i="34"/>
  <c r="D147" i="34"/>
  <c r="D169" i="34"/>
  <c r="D150" i="34"/>
  <c r="D167" i="34"/>
  <c r="D173" i="34"/>
  <c r="C85" i="28"/>
  <c r="C96" i="28"/>
  <c r="C157" i="35"/>
  <c r="E25" i="10"/>
  <c r="E27" i="10"/>
  <c r="E63" i="10" s="1"/>
  <c r="C56" i="28"/>
  <c r="F28" i="33"/>
  <c r="F64" i="33" s="1"/>
  <c r="BK195" i="40"/>
  <c r="BK210" i="40"/>
  <c r="C183" i="36"/>
  <c r="C185" i="36" s="1"/>
  <c r="C190" i="36"/>
  <c r="C192" i="36" s="1"/>
  <c r="P38" i="35"/>
  <c r="U35" i="35"/>
  <c r="T32" i="35"/>
  <c r="T35" i="35"/>
  <c r="S34" i="35"/>
  <c r="U30" i="35"/>
  <c r="T27" i="35"/>
  <c r="S24" i="35"/>
  <c r="U28" i="35"/>
  <c r="T25" i="35"/>
  <c r="U25" i="35"/>
  <c r="S23" i="35"/>
  <c r="U31" i="35"/>
  <c r="D33" i="35"/>
  <c r="D28" i="35"/>
  <c r="D26" i="35"/>
  <c r="U34" i="35"/>
  <c r="S35" i="35"/>
  <c r="U26" i="35"/>
  <c r="T23" i="35"/>
  <c r="S31" i="35"/>
  <c r="R28" i="35"/>
  <c r="R31" i="35"/>
  <c r="R30" i="35"/>
  <c r="T28" i="35"/>
  <c r="T24" i="35"/>
  <c r="D30" i="35"/>
  <c r="D24" i="35"/>
  <c r="D27" i="35"/>
  <c r="R34" i="35"/>
  <c r="T34" i="35"/>
  <c r="R32" i="35"/>
  <c r="R29" i="35"/>
  <c r="T33" i="35"/>
  <c r="T30" i="35"/>
  <c r="S27" i="35"/>
  <c r="S30" i="35"/>
  <c r="R27" i="35"/>
  <c r="S32" i="35"/>
  <c r="S29" i="35"/>
  <c r="R24" i="35"/>
  <c r="U24" i="35"/>
  <c r="D34" i="35"/>
  <c r="D32" i="35"/>
  <c r="D29" i="35"/>
  <c r="D23" i="35"/>
  <c r="C74" i="28"/>
  <c r="C76" i="28" s="1"/>
  <c r="S33" i="35"/>
  <c r="R33" i="35"/>
  <c r="U33" i="35"/>
  <c r="T31" i="35"/>
  <c r="S28" i="35"/>
  <c r="R25" i="35"/>
  <c r="U29" i="35"/>
  <c r="T26" i="35"/>
  <c r="U32" i="35"/>
  <c r="T29" i="35"/>
  <c r="S26" i="35"/>
  <c r="R26" i="35"/>
  <c r="R23" i="35"/>
  <c r="S25" i="35"/>
  <c r="R35" i="35"/>
  <c r="U27" i="35"/>
  <c r="U23" i="35"/>
  <c r="D35" i="35"/>
  <c r="D31" i="35"/>
  <c r="D25" i="35"/>
  <c r="E24" i="35"/>
  <c r="F24" i="35"/>
  <c r="E27" i="35"/>
  <c r="E33" i="35"/>
  <c r="E30" i="35"/>
  <c r="E25" i="35"/>
  <c r="E32" i="35"/>
  <c r="E35" i="35"/>
  <c r="F34" i="35"/>
  <c r="F28" i="35"/>
  <c r="E23" i="35"/>
  <c r="E29" i="35"/>
  <c r="G24" i="35"/>
  <c r="E26" i="35"/>
  <c r="E31" i="35"/>
  <c r="F33" i="35"/>
  <c r="H24" i="35"/>
  <c r="F32" i="35"/>
  <c r="G28" i="35"/>
  <c r="G34" i="35"/>
  <c r="F31" i="35"/>
  <c r="F29" i="35"/>
  <c r="F25" i="35"/>
  <c r="F26" i="35"/>
  <c r="F23" i="35"/>
  <c r="F30" i="35"/>
  <c r="F27" i="35"/>
  <c r="F35" i="35"/>
  <c r="G29" i="35"/>
  <c r="G31" i="35"/>
  <c r="G30" i="35"/>
  <c r="G23" i="35"/>
  <c r="I24" i="35"/>
  <c r="G33" i="35"/>
  <c r="G26" i="35"/>
  <c r="G35" i="35"/>
  <c r="G27" i="35"/>
  <c r="H28" i="35"/>
  <c r="H34" i="35"/>
  <c r="G32" i="35"/>
  <c r="G25" i="35"/>
  <c r="H23" i="35"/>
  <c r="H33" i="35"/>
  <c r="H27" i="35"/>
  <c r="H31" i="35"/>
  <c r="H35" i="35"/>
  <c r="I34" i="35"/>
  <c r="H30" i="35"/>
  <c r="H29" i="35"/>
  <c r="H25" i="35"/>
  <c r="I28" i="35"/>
  <c r="H26" i="35"/>
  <c r="H32" i="35"/>
  <c r="J24" i="35"/>
  <c r="J28" i="35"/>
  <c r="J34" i="35"/>
  <c r="K24" i="35"/>
  <c r="I23" i="35"/>
  <c r="I27" i="35"/>
  <c r="I35" i="35"/>
  <c r="I29" i="35"/>
  <c r="I30" i="35"/>
  <c r="I32" i="35"/>
  <c r="I33" i="35"/>
  <c r="I31" i="35"/>
  <c r="I25" i="35"/>
  <c r="I26" i="35"/>
  <c r="J31" i="35"/>
  <c r="J25" i="35"/>
  <c r="J27" i="35"/>
  <c r="J30" i="35"/>
  <c r="K34" i="35"/>
  <c r="J35" i="35"/>
  <c r="J23" i="35"/>
  <c r="J26" i="35"/>
  <c r="J32" i="35"/>
  <c r="K28" i="35"/>
  <c r="J33" i="35"/>
  <c r="L24" i="35"/>
  <c r="J29" i="35"/>
  <c r="K35" i="35"/>
  <c r="K23" i="35"/>
  <c r="K26" i="35"/>
  <c r="K32" i="35"/>
  <c r="K31" i="35"/>
  <c r="L34" i="35"/>
  <c r="L28" i="35"/>
  <c r="M24" i="35"/>
  <c r="K25" i="35"/>
  <c r="K30" i="35"/>
  <c r="K33" i="35"/>
  <c r="K29" i="35"/>
  <c r="K27" i="35"/>
  <c r="N24" i="35"/>
  <c r="L26" i="35"/>
  <c r="L27" i="35"/>
  <c r="L35" i="35"/>
  <c r="L30" i="35"/>
  <c r="L31" i="35"/>
  <c r="L32" i="35"/>
  <c r="M34" i="35"/>
  <c r="L23" i="35"/>
  <c r="L29" i="35"/>
  <c r="M28" i="35"/>
  <c r="L33" i="35"/>
  <c r="L25" i="35"/>
  <c r="N28" i="35"/>
  <c r="N34" i="35"/>
  <c r="M25" i="35"/>
  <c r="O24" i="35"/>
  <c r="M35" i="35"/>
  <c r="M30" i="35"/>
  <c r="M31" i="35"/>
  <c r="M33" i="35"/>
  <c r="M29" i="35"/>
  <c r="M23" i="35"/>
  <c r="M27" i="35"/>
  <c r="M32" i="35"/>
  <c r="M26" i="35"/>
  <c r="N33" i="35"/>
  <c r="N23" i="35"/>
  <c r="N35" i="35"/>
  <c r="N25" i="35"/>
  <c r="O34" i="35"/>
  <c r="N26" i="35"/>
  <c r="P24" i="35"/>
  <c r="N31" i="35"/>
  <c r="N29" i="35"/>
  <c r="N30" i="35"/>
  <c r="O28" i="35"/>
  <c r="N32" i="35"/>
  <c r="N27" i="35"/>
  <c r="Q34" i="35"/>
  <c r="O25" i="35"/>
  <c r="O33" i="35"/>
  <c r="P28" i="35"/>
  <c r="O30" i="35"/>
  <c r="O32" i="35"/>
  <c r="O31" i="35"/>
  <c r="O26" i="35"/>
  <c r="P34" i="35"/>
  <c r="O27" i="35"/>
  <c r="Q28" i="35"/>
  <c r="O23" i="35"/>
  <c r="O35" i="35"/>
  <c r="O29" i="35"/>
  <c r="Q24" i="35"/>
  <c r="P25" i="35"/>
  <c r="P35" i="35"/>
  <c r="P30" i="35"/>
  <c r="P27" i="35"/>
  <c r="P32" i="35"/>
  <c r="P31" i="35"/>
  <c r="P29" i="35"/>
  <c r="P26" i="35"/>
  <c r="P33" i="35"/>
  <c r="P23" i="35"/>
  <c r="Q30" i="35"/>
  <c r="Q31" i="35"/>
  <c r="Q35" i="35"/>
  <c r="Q25" i="35"/>
  <c r="Q32" i="35"/>
  <c r="Q29" i="35"/>
  <c r="Q27" i="35"/>
  <c r="Q33" i="35"/>
  <c r="Q23" i="35"/>
  <c r="Q26" i="35"/>
  <c r="D25" i="29"/>
  <c r="D61" i="29" s="1"/>
  <c r="D30" i="29"/>
  <c r="D66" i="29" s="1"/>
  <c r="D34" i="29"/>
  <c r="D70" i="29" s="1"/>
  <c r="D26" i="29"/>
  <c r="D62" i="29" s="1"/>
  <c r="C177" i="34"/>
  <c r="C178" i="34" s="1"/>
  <c r="C157" i="34"/>
  <c r="C188" i="34"/>
  <c r="C181" i="34"/>
  <c r="C183" i="34" s="1"/>
  <c r="C182" i="30"/>
  <c r="C184" i="30" s="1"/>
  <c r="C158" i="30"/>
  <c r="C189" i="30"/>
  <c r="C178" i="30"/>
  <c r="E163" i="34"/>
  <c r="D146" i="34"/>
  <c r="D165" i="34"/>
  <c r="D161" i="34"/>
  <c r="C16" i="28"/>
  <c r="F26" i="33"/>
  <c r="F62" i="33" s="1"/>
  <c r="C189" i="36"/>
  <c r="C182" i="36"/>
  <c r="E24" i="29"/>
  <c r="E60" i="29" s="1"/>
  <c r="D32" i="29"/>
  <c r="D28" i="29"/>
  <c r="D64" i="29" s="1"/>
  <c r="P38" i="29"/>
  <c r="C57" i="28"/>
  <c r="C194" i="29" l="1"/>
  <c r="E152" i="34"/>
  <c r="E171" i="34"/>
  <c r="D37" i="34"/>
  <c r="F31" i="33"/>
  <c r="F67" i="33" s="1"/>
  <c r="D154" i="34"/>
  <c r="F29" i="10"/>
  <c r="F65" i="10" s="1"/>
  <c r="D71" i="34"/>
  <c r="D59" i="33"/>
  <c r="F23" i="34"/>
  <c r="F59" i="34" s="1"/>
  <c r="D142" i="34"/>
  <c r="D37" i="33"/>
  <c r="E161" i="34"/>
  <c r="E24" i="33"/>
  <c r="E60" i="33" s="1"/>
  <c r="E34" i="33"/>
  <c r="E70" i="33" s="1"/>
  <c r="D162" i="34"/>
  <c r="E153" i="34"/>
  <c r="D143" i="34"/>
  <c r="D148" i="34"/>
  <c r="D156" i="34" s="1"/>
  <c r="D157" i="34" s="1"/>
  <c r="F68" i="28"/>
  <c r="D73" i="33"/>
  <c r="D74" i="33" s="1"/>
  <c r="E147" i="34"/>
  <c r="E35" i="33"/>
  <c r="E71" i="33" s="1"/>
  <c r="E30" i="10"/>
  <c r="E66" i="10" s="1"/>
  <c r="N68" i="28"/>
  <c r="D37" i="10"/>
  <c r="D60" i="34"/>
  <c r="E33" i="10"/>
  <c r="E60" i="34"/>
  <c r="E143" i="34"/>
  <c r="F24" i="34"/>
  <c r="F60" i="34" s="1"/>
  <c r="E162" i="34"/>
  <c r="E150" i="34"/>
  <c r="E169" i="34"/>
  <c r="E71" i="34"/>
  <c r="E154" i="34"/>
  <c r="E173" i="34"/>
  <c r="F35" i="34"/>
  <c r="F71" i="34" s="1"/>
  <c r="E26" i="30"/>
  <c r="F26" i="30" s="1"/>
  <c r="F27" i="34"/>
  <c r="F63" i="34" s="1"/>
  <c r="D71" i="10"/>
  <c r="D73" i="10" s="1"/>
  <c r="E35" i="10"/>
  <c r="C68" i="28"/>
  <c r="E24" i="10"/>
  <c r="E60" i="10" s="1"/>
  <c r="E165" i="34"/>
  <c r="D67" i="34"/>
  <c r="E29" i="34"/>
  <c r="E37" i="34" s="1"/>
  <c r="E28" i="10"/>
  <c r="E23" i="10"/>
  <c r="F32" i="33"/>
  <c r="F68" i="33" s="1"/>
  <c r="F28" i="34"/>
  <c r="F64" i="34" s="1"/>
  <c r="C184" i="34"/>
  <c r="C196" i="34"/>
  <c r="C190" i="34"/>
  <c r="C192" i="34" s="1"/>
  <c r="E146" i="34"/>
  <c r="E31" i="29"/>
  <c r="E28" i="30"/>
  <c r="E64" i="30" s="1"/>
  <c r="F60" i="28"/>
  <c r="O195" i="41"/>
  <c r="N58" i="28"/>
  <c r="N60" i="28" s="1"/>
  <c r="J68" i="28"/>
  <c r="F33" i="33"/>
  <c r="F29" i="33"/>
  <c r="F65" i="33" s="1"/>
  <c r="F34" i="33"/>
  <c r="F70" i="33" s="1"/>
  <c r="F23" i="33"/>
  <c r="F59" i="33" s="1"/>
  <c r="F24" i="33"/>
  <c r="F60" i="33" s="1"/>
  <c r="E28" i="31"/>
  <c r="E64" i="31" s="1"/>
  <c r="D64" i="31"/>
  <c r="E23" i="29"/>
  <c r="E59" i="29" s="1"/>
  <c r="D59" i="29"/>
  <c r="E30" i="30"/>
  <c r="E66" i="30" s="1"/>
  <c r="D66" i="30"/>
  <c r="E29" i="30"/>
  <c r="E168" i="30" s="1"/>
  <c r="D65" i="30"/>
  <c r="F31" i="34"/>
  <c r="E67" i="34"/>
  <c r="F33" i="34"/>
  <c r="E69" i="34"/>
  <c r="F29" i="34"/>
  <c r="E62" i="34"/>
  <c r="F29" i="31"/>
  <c r="F168" i="31" s="1"/>
  <c r="E65" i="31"/>
  <c r="E23" i="30"/>
  <c r="D59" i="30"/>
  <c r="E25" i="30"/>
  <c r="E145" i="30" s="1"/>
  <c r="D61" i="30"/>
  <c r="E27" i="29"/>
  <c r="D63" i="29"/>
  <c r="F30" i="34"/>
  <c r="E66" i="34"/>
  <c r="E32" i="29"/>
  <c r="D68" i="29"/>
  <c r="E37" i="10"/>
  <c r="E61" i="10"/>
  <c r="E33" i="31"/>
  <c r="E172" i="31" s="1"/>
  <c r="D69" i="31"/>
  <c r="F31" i="29"/>
  <c r="F67" i="29" s="1"/>
  <c r="E67" i="29"/>
  <c r="E31" i="30"/>
  <c r="E170" i="30" s="1"/>
  <c r="D67" i="30"/>
  <c r="F31" i="10"/>
  <c r="F25" i="34"/>
  <c r="E61" i="34"/>
  <c r="F34" i="34"/>
  <c r="E70" i="34"/>
  <c r="E27" i="31"/>
  <c r="E63" i="31" s="1"/>
  <c r="D63" i="31"/>
  <c r="E33" i="29"/>
  <c r="E69" i="29" s="1"/>
  <c r="D69" i="29"/>
  <c r="F32" i="34"/>
  <c r="E68" i="34"/>
  <c r="G85" i="43"/>
  <c r="F84" i="43"/>
  <c r="I82" i="43"/>
  <c r="H83" i="43"/>
  <c r="F30" i="10"/>
  <c r="F66" i="10" s="1"/>
  <c r="G34" i="33"/>
  <c r="G70" i="33" s="1"/>
  <c r="F34" i="10"/>
  <c r="F70" i="10" s="1"/>
  <c r="D175" i="34"/>
  <c r="D182" i="34" s="1"/>
  <c r="F35" i="33"/>
  <c r="F71" i="33" s="1"/>
  <c r="F26" i="10"/>
  <c r="F62" i="10" s="1"/>
  <c r="F27" i="33"/>
  <c r="F63" i="33" s="1"/>
  <c r="E59" i="30"/>
  <c r="E143" i="30"/>
  <c r="E162" i="30"/>
  <c r="F23" i="30"/>
  <c r="F59" i="30" s="1"/>
  <c r="E166" i="31"/>
  <c r="D165" i="29"/>
  <c r="D146" i="29"/>
  <c r="Q165" i="35"/>
  <c r="Q146" i="35"/>
  <c r="Q62" i="35"/>
  <c r="Q168" i="35"/>
  <c r="Q149" i="35"/>
  <c r="Q65" i="35"/>
  <c r="Q67" i="35"/>
  <c r="Q170" i="35"/>
  <c r="Q151" i="35"/>
  <c r="P165" i="35"/>
  <c r="P146" i="35"/>
  <c r="P62" i="35"/>
  <c r="P166" i="35"/>
  <c r="P63" i="35"/>
  <c r="P147" i="35"/>
  <c r="Q163" i="35"/>
  <c r="Q144" i="35"/>
  <c r="Q60" i="35"/>
  <c r="Q148" i="35"/>
  <c r="Q167" i="35"/>
  <c r="Q64" i="35"/>
  <c r="O151" i="35"/>
  <c r="O67" i="35"/>
  <c r="O170" i="35"/>
  <c r="O153" i="35"/>
  <c r="O69" i="35"/>
  <c r="O172" i="35"/>
  <c r="N171" i="35"/>
  <c r="N68" i="35"/>
  <c r="N152" i="35"/>
  <c r="N151" i="35"/>
  <c r="N170" i="35"/>
  <c r="N67" i="35"/>
  <c r="N164" i="35"/>
  <c r="N61" i="35"/>
  <c r="N145" i="35"/>
  <c r="M165" i="35"/>
  <c r="M146" i="35"/>
  <c r="M62" i="35"/>
  <c r="M168" i="35"/>
  <c r="M149" i="35"/>
  <c r="M65" i="35"/>
  <c r="M155" i="35"/>
  <c r="M174" i="35"/>
  <c r="M71" i="35"/>
  <c r="N167" i="35"/>
  <c r="N148" i="35"/>
  <c r="N64" i="35"/>
  <c r="L149" i="35"/>
  <c r="L168" i="35"/>
  <c r="L65" i="35"/>
  <c r="L151" i="35"/>
  <c r="L67" i="35"/>
  <c r="L170" i="35"/>
  <c r="L146" i="35"/>
  <c r="L62" i="35"/>
  <c r="L165" i="35"/>
  <c r="K69" i="35"/>
  <c r="K172" i="35"/>
  <c r="K153" i="35"/>
  <c r="L167" i="35"/>
  <c r="L148" i="35"/>
  <c r="L64" i="35"/>
  <c r="K62" i="35"/>
  <c r="K165" i="35"/>
  <c r="K146" i="35"/>
  <c r="L60" i="35"/>
  <c r="L163" i="35"/>
  <c r="L144" i="35"/>
  <c r="J165" i="35"/>
  <c r="J146" i="35"/>
  <c r="J62" i="35"/>
  <c r="J66" i="35"/>
  <c r="J169" i="35"/>
  <c r="J150" i="35"/>
  <c r="I62" i="35"/>
  <c r="I165" i="35"/>
  <c r="I146" i="35"/>
  <c r="I171" i="35"/>
  <c r="I152" i="35"/>
  <c r="I68" i="35"/>
  <c r="I166" i="35"/>
  <c r="I147" i="35"/>
  <c r="I63" i="35"/>
  <c r="J64" i="35"/>
  <c r="J167" i="35"/>
  <c r="J148" i="35"/>
  <c r="I167" i="35"/>
  <c r="I148" i="35"/>
  <c r="I64" i="35"/>
  <c r="I154" i="35"/>
  <c r="I70" i="35"/>
  <c r="I173" i="35"/>
  <c r="H153" i="35"/>
  <c r="H69" i="35"/>
  <c r="H172" i="35"/>
  <c r="H173" i="35"/>
  <c r="H154" i="35"/>
  <c r="H70" i="35"/>
  <c r="G146" i="35"/>
  <c r="G62" i="35"/>
  <c r="G165" i="35"/>
  <c r="G66" i="35"/>
  <c r="G169" i="35"/>
  <c r="G150" i="35"/>
  <c r="F147" i="35"/>
  <c r="F63" i="35"/>
  <c r="F166" i="35"/>
  <c r="F164" i="35"/>
  <c r="F145" i="35"/>
  <c r="F61" i="35"/>
  <c r="G64" i="35"/>
  <c r="G167" i="35"/>
  <c r="G148" i="35"/>
  <c r="E67" i="35"/>
  <c r="E170" i="35"/>
  <c r="E151" i="35"/>
  <c r="E143" i="35"/>
  <c r="E59" i="35"/>
  <c r="E162" i="35"/>
  <c r="E171" i="35"/>
  <c r="E152" i="35"/>
  <c r="E68" i="35"/>
  <c r="E63" i="35"/>
  <c r="E166" i="35"/>
  <c r="E147" i="35"/>
  <c r="D170" i="35"/>
  <c r="D151" i="35"/>
  <c r="D67" i="35"/>
  <c r="R155" i="35"/>
  <c r="R71" i="35"/>
  <c r="R174" i="35"/>
  <c r="R146" i="35"/>
  <c r="R62" i="35"/>
  <c r="R165" i="35"/>
  <c r="T65" i="35"/>
  <c r="T168" i="35"/>
  <c r="T149" i="35"/>
  <c r="U171" i="35"/>
  <c r="U152" i="35"/>
  <c r="U68" i="35"/>
  <c r="T146" i="35"/>
  <c r="T62" i="35"/>
  <c r="T165" i="35"/>
  <c r="T151" i="35"/>
  <c r="T67" i="35"/>
  <c r="T170" i="35"/>
  <c r="U69" i="35"/>
  <c r="U172" i="35"/>
  <c r="U153" i="35"/>
  <c r="R172" i="35"/>
  <c r="R69" i="35"/>
  <c r="R153" i="35"/>
  <c r="D59" i="35"/>
  <c r="D162" i="35"/>
  <c r="D37" i="35"/>
  <c r="D143" i="35"/>
  <c r="S171" i="35"/>
  <c r="S68" i="35"/>
  <c r="S152" i="35"/>
  <c r="T153" i="35"/>
  <c r="T69" i="35"/>
  <c r="T172" i="35"/>
  <c r="D147" i="35"/>
  <c r="D63" i="35"/>
  <c r="D166" i="35"/>
  <c r="R66" i="35"/>
  <c r="R169" i="35"/>
  <c r="R150" i="35"/>
  <c r="E28" i="35"/>
  <c r="D64" i="35"/>
  <c r="D167" i="35"/>
  <c r="D148" i="35"/>
  <c r="U148" i="35"/>
  <c r="U64" i="35"/>
  <c r="U167" i="35"/>
  <c r="U150" i="35"/>
  <c r="U169" i="35"/>
  <c r="U66" i="35"/>
  <c r="G28" i="33"/>
  <c r="G64" i="33" s="1"/>
  <c r="E149" i="31"/>
  <c r="E168" i="31"/>
  <c r="E31" i="31"/>
  <c r="E67" i="31" s="1"/>
  <c r="D151" i="31"/>
  <c r="D170" i="31"/>
  <c r="E35" i="31"/>
  <c r="E71" i="31" s="1"/>
  <c r="D174" i="31"/>
  <c r="D155" i="31"/>
  <c r="P68" i="36"/>
  <c r="P152" i="36"/>
  <c r="P171" i="36"/>
  <c r="P168" i="36"/>
  <c r="P149" i="36"/>
  <c r="P65" i="36"/>
  <c r="P146" i="36"/>
  <c r="P62" i="36"/>
  <c r="P165" i="36"/>
  <c r="P163" i="36"/>
  <c r="P144" i="36"/>
  <c r="P60" i="36"/>
  <c r="P172" i="36"/>
  <c r="P153" i="36"/>
  <c r="P69" i="36"/>
  <c r="O165" i="36"/>
  <c r="O62" i="36"/>
  <c r="O146" i="36"/>
  <c r="O172" i="36"/>
  <c r="O153" i="36"/>
  <c r="O69" i="36"/>
  <c r="O154" i="36"/>
  <c r="O70" i="36"/>
  <c r="O173" i="36"/>
  <c r="M155" i="36"/>
  <c r="M174" i="36"/>
  <c r="M71" i="36"/>
  <c r="N167" i="36"/>
  <c r="N148" i="36"/>
  <c r="N64" i="36"/>
  <c r="M68" i="36"/>
  <c r="M171" i="36"/>
  <c r="M152" i="36"/>
  <c r="M163" i="36"/>
  <c r="M60" i="36"/>
  <c r="M144" i="36"/>
  <c r="L143" i="36"/>
  <c r="L37" i="36"/>
  <c r="L59" i="36"/>
  <c r="L162" i="36"/>
  <c r="L164" i="36"/>
  <c r="L145" i="36"/>
  <c r="L61" i="36"/>
  <c r="L170" i="36"/>
  <c r="L151" i="36"/>
  <c r="L67" i="36"/>
  <c r="L166" i="36"/>
  <c r="L147" i="36"/>
  <c r="L63" i="36"/>
  <c r="L62" i="36"/>
  <c r="L165" i="36"/>
  <c r="L146" i="36"/>
  <c r="L173" i="36"/>
  <c r="L70" i="36"/>
  <c r="L154" i="36"/>
  <c r="K150" i="36"/>
  <c r="K169" i="36"/>
  <c r="K66" i="36"/>
  <c r="J145" i="36"/>
  <c r="J164" i="36"/>
  <c r="J61" i="36"/>
  <c r="J155" i="36"/>
  <c r="J71" i="36"/>
  <c r="J174" i="36"/>
  <c r="J147" i="36"/>
  <c r="J166" i="36"/>
  <c r="J63" i="36"/>
  <c r="J150" i="36"/>
  <c r="J169" i="36"/>
  <c r="J66" i="36"/>
  <c r="J151" i="36"/>
  <c r="J67" i="36"/>
  <c r="J170" i="36"/>
  <c r="H71" i="36"/>
  <c r="H174" i="36"/>
  <c r="H155" i="36"/>
  <c r="H68" i="36"/>
  <c r="H152" i="36"/>
  <c r="H171" i="36"/>
  <c r="H164" i="36"/>
  <c r="H145" i="36"/>
  <c r="H61" i="36"/>
  <c r="H59" i="36"/>
  <c r="H162" i="36"/>
  <c r="H143" i="36"/>
  <c r="H148" i="36"/>
  <c r="H64" i="36"/>
  <c r="H167" i="36"/>
  <c r="H26" i="36"/>
  <c r="G165" i="36"/>
  <c r="G146" i="36"/>
  <c r="G62" i="36"/>
  <c r="H153" i="36"/>
  <c r="H69" i="36"/>
  <c r="H172" i="36"/>
  <c r="G172" i="36"/>
  <c r="G153" i="36"/>
  <c r="G69" i="36"/>
  <c r="G34" i="36"/>
  <c r="G37" i="36" s="1"/>
  <c r="F154" i="36"/>
  <c r="F173" i="36"/>
  <c r="F70" i="36"/>
  <c r="G64" i="36"/>
  <c r="G148" i="36"/>
  <c r="G167" i="36"/>
  <c r="E155" i="36"/>
  <c r="E71" i="36"/>
  <c r="E174" i="36"/>
  <c r="E164" i="36"/>
  <c r="E61" i="36"/>
  <c r="E145" i="36"/>
  <c r="E37" i="36"/>
  <c r="E162" i="36"/>
  <c r="E143" i="36"/>
  <c r="E59" i="36"/>
  <c r="E70" i="36"/>
  <c r="E173" i="36"/>
  <c r="E154" i="36"/>
  <c r="S167" i="36"/>
  <c r="S148" i="36"/>
  <c r="S64" i="36"/>
  <c r="Q70" i="36"/>
  <c r="Q173" i="36"/>
  <c r="Q154" i="36"/>
  <c r="T165" i="36"/>
  <c r="T146" i="36"/>
  <c r="T62" i="36"/>
  <c r="T170" i="36"/>
  <c r="T151" i="36"/>
  <c r="T67" i="36"/>
  <c r="D147" i="36"/>
  <c r="D63" i="36"/>
  <c r="D166" i="36"/>
  <c r="U165" i="36"/>
  <c r="U62" i="36"/>
  <c r="U146" i="36"/>
  <c r="U169" i="36"/>
  <c r="U150" i="36"/>
  <c r="U66" i="36"/>
  <c r="Q150" i="36"/>
  <c r="Q169" i="36"/>
  <c r="Q66" i="36"/>
  <c r="S166" i="36"/>
  <c r="S63" i="36"/>
  <c r="S147" i="36"/>
  <c r="D162" i="36"/>
  <c r="D59" i="36"/>
  <c r="D143" i="36"/>
  <c r="D37" i="36"/>
  <c r="T61" i="36"/>
  <c r="T164" i="36"/>
  <c r="T145" i="36"/>
  <c r="Q146" i="36"/>
  <c r="Q62" i="36"/>
  <c r="Q165" i="36"/>
  <c r="S62" i="36"/>
  <c r="S165" i="36"/>
  <c r="S146" i="36"/>
  <c r="R64" i="36"/>
  <c r="R167" i="36"/>
  <c r="R148" i="36"/>
  <c r="S155" i="36"/>
  <c r="S71" i="36"/>
  <c r="S174" i="36"/>
  <c r="D71" i="36"/>
  <c r="D155" i="36"/>
  <c r="D174" i="36"/>
  <c r="Q149" i="36"/>
  <c r="Q65" i="36"/>
  <c r="Q168" i="36"/>
  <c r="Q172" i="36"/>
  <c r="Q153" i="36"/>
  <c r="Q69" i="36"/>
  <c r="T144" i="36"/>
  <c r="T60" i="36"/>
  <c r="T163" i="36"/>
  <c r="R61" i="36"/>
  <c r="R164" i="36"/>
  <c r="R145" i="36"/>
  <c r="T147" i="36"/>
  <c r="T63" i="36"/>
  <c r="T166" i="36"/>
  <c r="U164" i="36"/>
  <c r="U145" i="36"/>
  <c r="U61" i="36"/>
  <c r="D153" i="29"/>
  <c r="D172" i="29"/>
  <c r="F32" i="10"/>
  <c r="F68" i="10" s="1"/>
  <c r="O210" i="41"/>
  <c r="E151" i="30"/>
  <c r="E27" i="30"/>
  <c r="E63" i="30" s="1"/>
  <c r="D147" i="30"/>
  <c r="D166" i="30"/>
  <c r="D151" i="30"/>
  <c r="D170" i="30"/>
  <c r="D165" i="30"/>
  <c r="D146" i="30"/>
  <c r="E35" i="30"/>
  <c r="E71" i="30" s="1"/>
  <c r="D155" i="30"/>
  <c r="D174" i="30"/>
  <c r="D147" i="29"/>
  <c r="D166" i="29"/>
  <c r="G32" i="33"/>
  <c r="G68" i="33" s="1"/>
  <c r="C177" i="31"/>
  <c r="C183" i="31"/>
  <c r="C185" i="31" s="1"/>
  <c r="C190" i="31"/>
  <c r="C192" i="31" s="1"/>
  <c r="D167" i="29"/>
  <c r="D148" i="29"/>
  <c r="E152" i="29"/>
  <c r="E171" i="29"/>
  <c r="C184" i="36"/>
  <c r="C186" i="36" s="1"/>
  <c r="C196" i="36"/>
  <c r="C8" i="28"/>
  <c r="C19" i="28"/>
  <c r="D176" i="34"/>
  <c r="C191" i="30"/>
  <c r="D173" i="29"/>
  <c r="D154" i="29"/>
  <c r="E28" i="29"/>
  <c r="E64" i="29" s="1"/>
  <c r="Q162" i="35"/>
  <c r="Q59" i="35"/>
  <c r="Q143" i="35"/>
  <c r="Q37" i="35"/>
  <c r="Q171" i="35"/>
  <c r="Q152" i="35"/>
  <c r="Q68" i="35"/>
  <c r="Q150" i="35"/>
  <c r="Q169" i="35"/>
  <c r="Q66" i="35"/>
  <c r="P65" i="35"/>
  <c r="P168" i="35"/>
  <c r="P149" i="35"/>
  <c r="P169" i="35"/>
  <c r="P150" i="35"/>
  <c r="P66" i="35"/>
  <c r="O65" i="35"/>
  <c r="O168" i="35"/>
  <c r="O149" i="35"/>
  <c r="O147" i="35"/>
  <c r="O63" i="35"/>
  <c r="O166" i="35"/>
  <c r="O152" i="35"/>
  <c r="O171" i="35"/>
  <c r="O68" i="35"/>
  <c r="O145" i="35"/>
  <c r="O61" i="35"/>
  <c r="O164" i="35"/>
  <c r="O167" i="35"/>
  <c r="O64" i="35"/>
  <c r="O148" i="35"/>
  <c r="P60" i="35"/>
  <c r="P163" i="35"/>
  <c r="P144" i="35"/>
  <c r="N71" i="35"/>
  <c r="N155" i="35"/>
  <c r="N174" i="35"/>
  <c r="M68" i="35"/>
  <c r="M171" i="35"/>
  <c r="M152" i="35"/>
  <c r="M69" i="35"/>
  <c r="M172" i="35"/>
  <c r="M153" i="35"/>
  <c r="O60" i="35"/>
  <c r="O163" i="35"/>
  <c r="O144" i="35"/>
  <c r="L164" i="35"/>
  <c r="L145" i="35"/>
  <c r="L61" i="35"/>
  <c r="L162" i="35"/>
  <c r="L59" i="35"/>
  <c r="L143" i="35"/>
  <c r="L37" i="35"/>
  <c r="L169" i="35"/>
  <c r="L150" i="35"/>
  <c r="L66" i="35"/>
  <c r="N163" i="35"/>
  <c r="N60" i="35"/>
  <c r="N144" i="35"/>
  <c r="K150" i="35"/>
  <c r="K66" i="35"/>
  <c r="K169" i="35"/>
  <c r="L173" i="35"/>
  <c r="L154" i="35"/>
  <c r="L70" i="35"/>
  <c r="K59" i="35"/>
  <c r="K162" i="35"/>
  <c r="K143" i="35"/>
  <c r="K37" i="35"/>
  <c r="J69" i="35"/>
  <c r="J172" i="35"/>
  <c r="J153" i="35"/>
  <c r="J59" i="35"/>
  <c r="J162" i="35"/>
  <c r="J143" i="35"/>
  <c r="J37" i="35"/>
  <c r="J147" i="35"/>
  <c r="J63" i="35"/>
  <c r="J166" i="35"/>
  <c r="I61" i="35"/>
  <c r="I164" i="35"/>
  <c r="I145" i="35"/>
  <c r="I150" i="35"/>
  <c r="I66" i="35"/>
  <c r="I169" i="35"/>
  <c r="I143" i="35"/>
  <c r="I59" i="35"/>
  <c r="I37" i="35"/>
  <c r="I162" i="35"/>
  <c r="J163" i="35"/>
  <c r="J144" i="35"/>
  <c r="J60" i="35"/>
  <c r="H164" i="35"/>
  <c r="H61" i="35"/>
  <c r="H145" i="35"/>
  <c r="H71" i="35"/>
  <c r="H174" i="35"/>
  <c r="H155" i="35"/>
  <c r="H162" i="35"/>
  <c r="H143" i="35"/>
  <c r="H37" i="35"/>
  <c r="H59" i="35"/>
  <c r="H148" i="35"/>
  <c r="H64" i="35"/>
  <c r="H167" i="35"/>
  <c r="G69" i="35"/>
  <c r="G153" i="35"/>
  <c r="G172" i="35"/>
  <c r="G151" i="35"/>
  <c r="G67" i="35"/>
  <c r="G170" i="35"/>
  <c r="F150" i="35"/>
  <c r="F66" i="35"/>
  <c r="F169" i="35"/>
  <c r="F65" i="35"/>
  <c r="F168" i="35"/>
  <c r="F149" i="35"/>
  <c r="F68" i="35"/>
  <c r="F171" i="35"/>
  <c r="F152" i="35"/>
  <c r="E165" i="35"/>
  <c r="E146" i="35"/>
  <c r="E62" i="35"/>
  <c r="F167" i="35"/>
  <c r="F64" i="35"/>
  <c r="F148" i="35"/>
  <c r="E145" i="35"/>
  <c r="E61" i="35"/>
  <c r="E164" i="35"/>
  <c r="F163" i="35"/>
  <c r="F144" i="35"/>
  <c r="F60" i="35"/>
  <c r="D71" i="35"/>
  <c r="D174" i="35"/>
  <c r="D155" i="35"/>
  <c r="R59" i="35"/>
  <c r="R37" i="35"/>
  <c r="R162" i="35"/>
  <c r="R143" i="35"/>
  <c r="U168" i="35"/>
  <c r="U65" i="35"/>
  <c r="U149" i="35"/>
  <c r="S172" i="35"/>
  <c r="S153" i="35"/>
  <c r="S69" i="35"/>
  <c r="D65" i="35"/>
  <c r="D168" i="35"/>
  <c r="D149" i="35"/>
  <c r="S168" i="35"/>
  <c r="S65" i="35"/>
  <c r="S149" i="35"/>
  <c r="R147" i="35"/>
  <c r="R63" i="35"/>
  <c r="R166" i="35"/>
  <c r="R65" i="35"/>
  <c r="R149" i="35"/>
  <c r="R168" i="35"/>
  <c r="R152" i="35"/>
  <c r="R68" i="35"/>
  <c r="R171" i="35"/>
  <c r="D163" i="35"/>
  <c r="D60" i="35"/>
  <c r="D144" i="35"/>
  <c r="R67" i="35"/>
  <c r="R170" i="35"/>
  <c r="R151" i="35"/>
  <c r="R148" i="35"/>
  <c r="R64" i="35"/>
  <c r="R167" i="35"/>
  <c r="S71" i="35"/>
  <c r="S174" i="35"/>
  <c r="S155" i="35"/>
  <c r="U154" i="35"/>
  <c r="U173" i="35"/>
  <c r="U70" i="35"/>
  <c r="D69" i="35"/>
  <c r="D172" i="35"/>
  <c r="D153" i="35"/>
  <c r="U67" i="35"/>
  <c r="U170" i="35"/>
  <c r="U151" i="35"/>
  <c r="T174" i="35"/>
  <c r="T155" i="35"/>
  <c r="T71" i="35"/>
  <c r="T171" i="35"/>
  <c r="T152" i="35"/>
  <c r="T68" i="35"/>
  <c r="F173" i="34"/>
  <c r="F154" i="34"/>
  <c r="G35" i="34"/>
  <c r="G71" i="34" s="1"/>
  <c r="E30" i="31"/>
  <c r="E66" i="31" s="1"/>
  <c r="D150" i="31"/>
  <c r="D169" i="31"/>
  <c r="D172" i="31"/>
  <c r="D153" i="31"/>
  <c r="E26" i="31"/>
  <c r="E62" i="31" s="1"/>
  <c r="D146" i="31"/>
  <c r="D165" i="31"/>
  <c r="D37" i="31"/>
  <c r="D143" i="31"/>
  <c r="D162" i="31"/>
  <c r="P155" i="36"/>
  <c r="P71" i="36"/>
  <c r="P174" i="36"/>
  <c r="P167" i="36"/>
  <c r="P64" i="36"/>
  <c r="P148" i="36"/>
  <c r="P70" i="36"/>
  <c r="P173" i="36"/>
  <c r="P154" i="36"/>
  <c r="O162" i="36"/>
  <c r="O37" i="36"/>
  <c r="O143" i="36"/>
  <c r="O59" i="36"/>
  <c r="O148" i="36"/>
  <c r="O64" i="36"/>
  <c r="O167" i="36"/>
  <c r="O149" i="36"/>
  <c r="O65" i="36"/>
  <c r="O168" i="36"/>
  <c r="N143" i="36"/>
  <c r="N37" i="36"/>
  <c r="N162" i="36"/>
  <c r="N59" i="36"/>
  <c r="O144" i="36"/>
  <c r="O60" i="36"/>
  <c r="O163" i="36"/>
  <c r="M145" i="36"/>
  <c r="M61" i="36"/>
  <c r="M164" i="36"/>
  <c r="N168" i="36"/>
  <c r="N149" i="36"/>
  <c r="N65" i="36"/>
  <c r="N169" i="36"/>
  <c r="N150" i="36"/>
  <c r="N66" i="36"/>
  <c r="M65" i="36"/>
  <c r="M149" i="36"/>
  <c r="M168" i="36"/>
  <c r="M167" i="36"/>
  <c r="M64" i="36"/>
  <c r="M148" i="36"/>
  <c r="M147" i="36"/>
  <c r="M63" i="36"/>
  <c r="M166" i="36"/>
  <c r="K155" i="36"/>
  <c r="K174" i="36"/>
  <c r="K71" i="36"/>
  <c r="L144" i="36"/>
  <c r="L60" i="36"/>
  <c r="L163" i="36"/>
  <c r="L148" i="36"/>
  <c r="L64" i="36"/>
  <c r="L167" i="36"/>
  <c r="J143" i="36"/>
  <c r="J162" i="36"/>
  <c r="J59" i="36"/>
  <c r="J37" i="36"/>
  <c r="K149" i="36"/>
  <c r="K65" i="36"/>
  <c r="K168" i="36"/>
  <c r="K148" i="36"/>
  <c r="K64" i="36"/>
  <c r="K167" i="36"/>
  <c r="K144" i="36"/>
  <c r="K60" i="36"/>
  <c r="K163" i="36"/>
  <c r="I145" i="36"/>
  <c r="I61" i="36"/>
  <c r="I164" i="36"/>
  <c r="I143" i="36"/>
  <c r="I162" i="36"/>
  <c r="I59" i="36"/>
  <c r="J144" i="36"/>
  <c r="J163" i="36"/>
  <c r="J60" i="36"/>
  <c r="I144" i="36"/>
  <c r="I163" i="36"/>
  <c r="I60" i="36"/>
  <c r="I29" i="36"/>
  <c r="I37" i="36" s="1"/>
  <c r="H65" i="36"/>
  <c r="H149" i="36"/>
  <c r="H168" i="36"/>
  <c r="I147" i="36"/>
  <c r="I166" i="36"/>
  <c r="I63" i="36"/>
  <c r="G174" i="36"/>
  <c r="G155" i="36"/>
  <c r="G71" i="36"/>
  <c r="G162" i="36"/>
  <c r="G143" i="36"/>
  <c r="G59" i="36"/>
  <c r="H27" i="36"/>
  <c r="G166" i="36"/>
  <c r="G147" i="36"/>
  <c r="G63" i="36"/>
  <c r="G152" i="36"/>
  <c r="G171" i="36"/>
  <c r="G68" i="36"/>
  <c r="F69" i="36"/>
  <c r="F153" i="36"/>
  <c r="F172" i="36"/>
  <c r="F174" i="36"/>
  <c r="F155" i="36"/>
  <c r="F71" i="36"/>
  <c r="F150" i="36"/>
  <c r="F66" i="36"/>
  <c r="F169" i="36"/>
  <c r="E152" i="36"/>
  <c r="E171" i="36"/>
  <c r="E68" i="36"/>
  <c r="E168" i="36"/>
  <c r="E149" i="36"/>
  <c r="E65" i="36"/>
  <c r="E166" i="36"/>
  <c r="E147" i="36"/>
  <c r="E63" i="36"/>
  <c r="E148" i="36"/>
  <c r="E167" i="36"/>
  <c r="E64" i="36"/>
  <c r="R163" i="36"/>
  <c r="R60" i="36"/>
  <c r="R144" i="36"/>
  <c r="S168" i="36"/>
  <c r="S149" i="36"/>
  <c r="S65" i="36"/>
  <c r="U168" i="36"/>
  <c r="U149" i="36"/>
  <c r="U65" i="36"/>
  <c r="D164" i="36"/>
  <c r="D61" i="36"/>
  <c r="D145" i="36"/>
  <c r="Q164" i="36"/>
  <c r="Q145" i="36"/>
  <c r="Q61" i="36"/>
  <c r="Q171" i="36"/>
  <c r="Q152" i="36"/>
  <c r="Q68" i="36"/>
  <c r="U163" i="36"/>
  <c r="U144" i="36"/>
  <c r="U60" i="36"/>
  <c r="S145" i="36"/>
  <c r="S61" i="36"/>
  <c r="S164" i="36"/>
  <c r="S151" i="36"/>
  <c r="S170" i="36"/>
  <c r="S67" i="36"/>
  <c r="R68" i="36"/>
  <c r="R171" i="36"/>
  <c r="R152" i="36"/>
  <c r="D171" i="36"/>
  <c r="D152" i="36"/>
  <c r="D68" i="36"/>
  <c r="Q148" i="36"/>
  <c r="Q64" i="36"/>
  <c r="Q167" i="36"/>
  <c r="S169" i="36"/>
  <c r="S66" i="36"/>
  <c r="S150" i="36"/>
  <c r="E60" i="36"/>
  <c r="E163" i="36"/>
  <c r="E144" i="36"/>
  <c r="R143" i="36"/>
  <c r="R59" i="36"/>
  <c r="R37" i="36"/>
  <c r="R162" i="36"/>
  <c r="T64" i="36"/>
  <c r="T167" i="36"/>
  <c r="T148" i="36"/>
  <c r="T154" i="36"/>
  <c r="T173" i="36"/>
  <c r="T70" i="36"/>
  <c r="T169" i="36"/>
  <c r="T150" i="36"/>
  <c r="T66" i="36"/>
  <c r="D37" i="29"/>
  <c r="D143" i="29"/>
  <c r="D162" i="29"/>
  <c r="E166" i="29"/>
  <c r="E147" i="29"/>
  <c r="G29" i="10"/>
  <c r="G65" i="10" s="1"/>
  <c r="C178" i="31"/>
  <c r="C182" i="31"/>
  <c r="C158" i="31"/>
  <c r="C189" i="31"/>
  <c r="E32" i="30"/>
  <c r="E68" i="30" s="1"/>
  <c r="D152" i="30"/>
  <c r="D171" i="30"/>
  <c r="C58" i="28"/>
  <c r="C60" i="28" s="1"/>
  <c r="E34" i="29"/>
  <c r="E70" i="29" s="1"/>
  <c r="F25" i="33"/>
  <c r="F61" i="33" s="1"/>
  <c r="D152" i="29"/>
  <c r="D171" i="29"/>
  <c r="C191" i="36"/>
  <c r="C193" i="36" s="1"/>
  <c r="C197" i="36"/>
  <c r="C195" i="34"/>
  <c r="E30" i="29"/>
  <c r="E66" i="29" s="1"/>
  <c r="D150" i="29"/>
  <c r="D169" i="29"/>
  <c r="Q69" i="35"/>
  <c r="Q172" i="35"/>
  <c r="Q153" i="35"/>
  <c r="Q164" i="35"/>
  <c r="Q61" i="35"/>
  <c r="Q145" i="35"/>
  <c r="P162" i="35"/>
  <c r="P37" i="35"/>
  <c r="P59" i="35"/>
  <c r="P143" i="35"/>
  <c r="P151" i="35"/>
  <c r="P170" i="35"/>
  <c r="P67" i="35"/>
  <c r="P155" i="35"/>
  <c r="P174" i="35"/>
  <c r="P71" i="35"/>
  <c r="O174" i="35"/>
  <c r="O71" i="35"/>
  <c r="O155" i="35"/>
  <c r="P70" i="35"/>
  <c r="P173" i="35"/>
  <c r="P154" i="35"/>
  <c r="O150" i="35"/>
  <c r="O66" i="35"/>
  <c r="O169" i="35"/>
  <c r="Q154" i="35"/>
  <c r="Q70" i="35"/>
  <c r="Q173" i="35"/>
  <c r="N169" i="35"/>
  <c r="N150" i="35"/>
  <c r="N66" i="35"/>
  <c r="N165" i="35"/>
  <c r="N62" i="35"/>
  <c r="N146" i="35"/>
  <c r="N143" i="35"/>
  <c r="N37" i="35"/>
  <c r="N59" i="35"/>
  <c r="N162" i="35"/>
  <c r="M166" i="35"/>
  <c r="M63" i="35"/>
  <c r="M147" i="35"/>
  <c r="M67" i="35"/>
  <c r="M170" i="35"/>
  <c r="M151" i="35"/>
  <c r="M164" i="35"/>
  <c r="M145" i="35"/>
  <c r="M61" i="35"/>
  <c r="L153" i="35"/>
  <c r="L69" i="35"/>
  <c r="L172" i="35"/>
  <c r="M173" i="35"/>
  <c r="M70" i="35"/>
  <c r="M154" i="35"/>
  <c r="L155" i="35"/>
  <c r="L71" i="35"/>
  <c r="L174" i="35"/>
  <c r="K147" i="35"/>
  <c r="K63" i="35"/>
  <c r="K166" i="35"/>
  <c r="K164" i="35"/>
  <c r="K145" i="35"/>
  <c r="K61" i="35"/>
  <c r="K67" i="35"/>
  <c r="K170" i="35"/>
  <c r="K151" i="35"/>
  <c r="K71" i="35"/>
  <c r="K174" i="35"/>
  <c r="K155" i="35"/>
  <c r="K148" i="35"/>
  <c r="K167" i="35"/>
  <c r="K64" i="35"/>
  <c r="J71" i="35"/>
  <c r="J174" i="35"/>
  <c r="J155" i="35"/>
  <c r="J61" i="35"/>
  <c r="J164" i="35"/>
  <c r="J145" i="35"/>
  <c r="I67" i="35"/>
  <c r="I170" i="35"/>
  <c r="I151" i="35"/>
  <c r="I65" i="35"/>
  <c r="I168" i="35"/>
  <c r="I149" i="35"/>
  <c r="K163" i="35"/>
  <c r="K144" i="35"/>
  <c r="K60" i="35"/>
  <c r="H152" i="35"/>
  <c r="H68" i="35"/>
  <c r="H171" i="35"/>
  <c r="H65" i="35"/>
  <c r="H168" i="35"/>
  <c r="H149" i="35"/>
  <c r="H67" i="35"/>
  <c r="H170" i="35"/>
  <c r="H151" i="35"/>
  <c r="G164" i="35"/>
  <c r="G145" i="35"/>
  <c r="G61" i="35"/>
  <c r="G147" i="35"/>
  <c r="G63" i="35"/>
  <c r="G166" i="35"/>
  <c r="I163" i="35"/>
  <c r="I144" i="35"/>
  <c r="I60" i="35"/>
  <c r="G168" i="35"/>
  <c r="G149" i="35"/>
  <c r="G65" i="35"/>
  <c r="F59" i="35"/>
  <c r="F162" i="35"/>
  <c r="F143" i="35"/>
  <c r="F37" i="35"/>
  <c r="F151" i="35"/>
  <c r="F67" i="35"/>
  <c r="F170" i="35"/>
  <c r="H60" i="35"/>
  <c r="H163" i="35"/>
  <c r="H144" i="35"/>
  <c r="G144" i="35"/>
  <c r="G60" i="35"/>
  <c r="G163" i="35"/>
  <c r="F173" i="35"/>
  <c r="F154" i="35"/>
  <c r="F70" i="35"/>
  <c r="E66" i="35"/>
  <c r="E169" i="35"/>
  <c r="E150" i="35"/>
  <c r="E163" i="35"/>
  <c r="E144" i="35"/>
  <c r="E60" i="35"/>
  <c r="U143" i="35"/>
  <c r="U59" i="35"/>
  <c r="U37" i="35"/>
  <c r="U162" i="35"/>
  <c r="U147" i="35"/>
  <c r="U166" i="35"/>
  <c r="U63" i="35"/>
  <c r="S164" i="35"/>
  <c r="S145" i="35"/>
  <c r="S61" i="35"/>
  <c r="R145" i="35"/>
  <c r="R164" i="35"/>
  <c r="R61" i="35"/>
  <c r="D68" i="35"/>
  <c r="D171" i="35"/>
  <c r="D152" i="35"/>
  <c r="R144" i="35"/>
  <c r="R60" i="35"/>
  <c r="R163" i="35"/>
  <c r="S169" i="35"/>
  <c r="S66" i="35"/>
  <c r="S150" i="35"/>
  <c r="S166" i="35"/>
  <c r="S147" i="35"/>
  <c r="S63" i="35"/>
  <c r="T173" i="35"/>
  <c r="T70" i="35"/>
  <c r="T154" i="35"/>
  <c r="D169" i="35"/>
  <c r="D150" i="35"/>
  <c r="D66" i="35"/>
  <c r="T148" i="35"/>
  <c r="T64" i="35"/>
  <c r="T167" i="35"/>
  <c r="S170" i="35"/>
  <c r="S151" i="35"/>
  <c r="S67" i="35"/>
  <c r="T59" i="35"/>
  <c r="T143" i="35"/>
  <c r="T37" i="35"/>
  <c r="T162" i="35"/>
  <c r="S60" i="35"/>
  <c r="S163" i="35"/>
  <c r="S144" i="35"/>
  <c r="S173" i="35"/>
  <c r="S154" i="35"/>
  <c r="S70" i="35"/>
  <c r="U155" i="35"/>
  <c r="U71" i="35"/>
  <c r="U174" i="35"/>
  <c r="F27" i="10"/>
  <c r="F63" i="10" s="1"/>
  <c r="C189" i="35"/>
  <c r="C158" i="35"/>
  <c r="C182" i="35"/>
  <c r="E164" i="34"/>
  <c r="E145" i="34"/>
  <c r="F26" i="34"/>
  <c r="F62" i="34" s="1"/>
  <c r="E23" i="31"/>
  <c r="E24" i="31"/>
  <c r="E60" i="31" s="1"/>
  <c r="D144" i="31"/>
  <c r="D163" i="31"/>
  <c r="E25" i="31"/>
  <c r="E61" i="31" s="1"/>
  <c r="D164" i="31"/>
  <c r="D145" i="31"/>
  <c r="D149" i="31"/>
  <c r="D168" i="31"/>
  <c r="E34" i="31"/>
  <c r="E70" i="31" s="1"/>
  <c r="D173" i="31"/>
  <c r="D154" i="31"/>
  <c r="P164" i="36"/>
  <c r="P145" i="36"/>
  <c r="P61" i="36"/>
  <c r="P67" i="36"/>
  <c r="P170" i="36"/>
  <c r="P151" i="36"/>
  <c r="P169" i="36"/>
  <c r="P150" i="36"/>
  <c r="P66" i="36"/>
  <c r="O61" i="36"/>
  <c r="O164" i="36"/>
  <c r="O145" i="36"/>
  <c r="N174" i="36"/>
  <c r="N155" i="36"/>
  <c r="N71" i="36"/>
  <c r="N164" i="36"/>
  <c r="N145" i="36"/>
  <c r="N61" i="36"/>
  <c r="N171" i="36"/>
  <c r="N68" i="36"/>
  <c r="N152" i="36"/>
  <c r="M59" i="36"/>
  <c r="M162" i="36"/>
  <c r="M37" i="36"/>
  <c r="M143" i="36"/>
  <c r="N69" i="36"/>
  <c r="N172" i="36"/>
  <c r="N153" i="36"/>
  <c r="N146" i="36"/>
  <c r="N62" i="36"/>
  <c r="N165" i="36"/>
  <c r="N166" i="36"/>
  <c r="N63" i="36"/>
  <c r="N147" i="36"/>
  <c r="M150" i="36"/>
  <c r="M66" i="36"/>
  <c r="M169" i="36"/>
  <c r="M165" i="36"/>
  <c r="M62" i="36"/>
  <c r="M146" i="36"/>
  <c r="M67" i="36"/>
  <c r="M170" i="36"/>
  <c r="M151" i="36"/>
  <c r="L66" i="36"/>
  <c r="L169" i="36"/>
  <c r="L150" i="36"/>
  <c r="K145" i="36"/>
  <c r="K164" i="36"/>
  <c r="K61" i="36"/>
  <c r="L65" i="36"/>
  <c r="L168" i="36"/>
  <c r="L149" i="36"/>
  <c r="K147" i="36"/>
  <c r="K166" i="36"/>
  <c r="K63" i="36"/>
  <c r="J152" i="36"/>
  <c r="J171" i="36"/>
  <c r="J68" i="36"/>
  <c r="K146" i="36"/>
  <c r="K62" i="36"/>
  <c r="K165" i="36"/>
  <c r="J148" i="36"/>
  <c r="J167" i="36"/>
  <c r="J64" i="36"/>
  <c r="J146" i="36"/>
  <c r="J165" i="36"/>
  <c r="J62" i="36"/>
  <c r="I152" i="36"/>
  <c r="I68" i="36"/>
  <c r="I171" i="36"/>
  <c r="I169" i="36"/>
  <c r="I66" i="36"/>
  <c r="I150" i="36"/>
  <c r="I151" i="36"/>
  <c r="I170" i="36"/>
  <c r="I67" i="36"/>
  <c r="H66" i="36"/>
  <c r="H169" i="36"/>
  <c r="H150" i="36"/>
  <c r="I146" i="36"/>
  <c r="I62" i="36"/>
  <c r="I165" i="36"/>
  <c r="H170" i="36"/>
  <c r="H151" i="36"/>
  <c r="H67" i="36"/>
  <c r="G65" i="36"/>
  <c r="G168" i="36"/>
  <c r="G149" i="36"/>
  <c r="H163" i="36"/>
  <c r="H144" i="36"/>
  <c r="H60" i="36"/>
  <c r="F59" i="36"/>
  <c r="F162" i="36"/>
  <c r="F143" i="36"/>
  <c r="G67" i="36"/>
  <c r="G170" i="36"/>
  <c r="G151" i="36"/>
  <c r="F164" i="36"/>
  <c r="F145" i="36"/>
  <c r="F61" i="36"/>
  <c r="F63" i="36"/>
  <c r="F166" i="36"/>
  <c r="F147" i="36"/>
  <c r="E66" i="36"/>
  <c r="E169" i="36"/>
  <c r="E150" i="36"/>
  <c r="F31" i="36"/>
  <c r="E67" i="36"/>
  <c r="E170" i="36"/>
  <c r="E151" i="36"/>
  <c r="E165" i="36"/>
  <c r="E62" i="36"/>
  <c r="E146" i="36"/>
  <c r="D165" i="36"/>
  <c r="D146" i="36"/>
  <c r="D62" i="36"/>
  <c r="T162" i="36"/>
  <c r="T37" i="36"/>
  <c r="T143" i="36"/>
  <c r="T59" i="36"/>
  <c r="U167" i="36"/>
  <c r="U148" i="36"/>
  <c r="U64" i="36"/>
  <c r="R150" i="36"/>
  <c r="R66" i="36"/>
  <c r="R169" i="36"/>
  <c r="R153" i="36"/>
  <c r="R69" i="36"/>
  <c r="R172" i="36"/>
  <c r="D60" i="36"/>
  <c r="D163" i="36"/>
  <c r="D144" i="36"/>
  <c r="U166" i="36"/>
  <c r="U147" i="36"/>
  <c r="U63" i="36"/>
  <c r="S163" i="36"/>
  <c r="S144" i="36"/>
  <c r="S60" i="36"/>
  <c r="R166" i="36"/>
  <c r="R147" i="36"/>
  <c r="R63" i="36"/>
  <c r="T168" i="36"/>
  <c r="T65" i="36"/>
  <c r="T149" i="36"/>
  <c r="U171" i="36"/>
  <c r="U152" i="36"/>
  <c r="U68" i="36"/>
  <c r="D148" i="36"/>
  <c r="D64" i="36"/>
  <c r="D167" i="36"/>
  <c r="S37" i="36"/>
  <c r="S143" i="36"/>
  <c r="S162" i="36"/>
  <c r="S59" i="36"/>
  <c r="Q71" i="36"/>
  <c r="Q155" i="36"/>
  <c r="Q174" i="36"/>
  <c r="U151" i="36"/>
  <c r="U67" i="36"/>
  <c r="U170" i="36"/>
  <c r="U153" i="36"/>
  <c r="U69" i="36"/>
  <c r="U172" i="36"/>
  <c r="U173" i="36"/>
  <c r="U154" i="36"/>
  <c r="U70" i="36"/>
  <c r="T171" i="36"/>
  <c r="T68" i="36"/>
  <c r="T152" i="36"/>
  <c r="T172" i="36"/>
  <c r="T153" i="36"/>
  <c r="T69" i="36"/>
  <c r="D66" i="36"/>
  <c r="D169" i="36"/>
  <c r="D150" i="36"/>
  <c r="Q163" i="36"/>
  <c r="Q144" i="36"/>
  <c r="Q60" i="36"/>
  <c r="S152" i="36"/>
  <c r="S68" i="36"/>
  <c r="S171" i="36"/>
  <c r="R170" i="36"/>
  <c r="R67" i="36"/>
  <c r="R151" i="36"/>
  <c r="E35" i="29"/>
  <c r="E71" i="29" s="1"/>
  <c r="D155" i="29"/>
  <c r="D174" i="29"/>
  <c r="C74" i="35"/>
  <c r="C102" i="28"/>
  <c r="E146" i="30"/>
  <c r="E24" i="30"/>
  <c r="E60" i="30" s="1"/>
  <c r="D163" i="30"/>
  <c r="D144" i="30"/>
  <c r="D169" i="30"/>
  <c r="D150" i="30"/>
  <c r="D167" i="30"/>
  <c r="D148" i="30"/>
  <c r="E33" i="30"/>
  <c r="E69" i="30" s="1"/>
  <c r="D153" i="30"/>
  <c r="D172" i="30"/>
  <c r="D170" i="29"/>
  <c r="D151" i="29"/>
  <c r="F30" i="33"/>
  <c r="F66" i="33" s="1"/>
  <c r="C190" i="35"/>
  <c r="C192" i="35" s="1"/>
  <c r="C177" i="35"/>
  <c r="C183" i="35"/>
  <c r="C185" i="35" s="1"/>
  <c r="G23" i="33"/>
  <c r="G59" i="33" s="1"/>
  <c r="F142" i="34"/>
  <c r="F161" i="34"/>
  <c r="G23" i="34"/>
  <c r="G59" i="34" s="1"/>
  <c r="E163" i="29"/>
  <c r="E144" i="29"/>
  <c r="F24" i="29"/>
  <c r="F60" i="29" s="1"/>
  <c r="G26" i="33"/>
  <c r="G62" i="33" s="1"/>
  <c r="E25" i="29"/>
  <c r="E61" i="29" s="1"/>
  <c r="D145" i="29"/>
  <c r="D164" i="29"/>
  <c r="Q63" i="35"/>
  <c r="Q166" i="35"/>
  <c r="Q147" i="35"/>
  <c r="Q174" i="35"/>
  <c r="Q155" i="35"/>
  <c r="Q71" i="35"/>
  <c r="P69" i="35"/>
  <c r="P153" i="35"/>
  <c r="P172" i="35"/>
  <c r="P152" i="35"/>
  <c r="P68" i="35"/>
  <c r="P171" i="35"/>
  <c r="P61" i="35"/>
  <c r="P164" i="35"/>
  <c r="P145" i="35"/>
  <c r="O162" i="35"/>
  <c r="O59" i="35"/>
  <c r="O37" i="35"/>
  <c r="O143" i="35"/>
  <c r="O62" i="35"/>
  <c r="O146" i="35"/>
  <c r="O165" i="35"/>
  <c r="P64" i="35"/>
  <c r="P148" i="35"/>
  <c r="P167" i="35"/>
  <c r="N166" i="35"/>
  <c r="N63" i="35"/>
  <c r="N147" i="35"/>
  <c r="N168" i="35"/>
  <c r="N65" i="35"/>
  <c r="N149" i="35"/>
  <c r="O173" i="35"/>
  <c r="O154" i="35"/>
  <c r="O70" i="35"/>
  <c r="N153" i="35"/>
  <c r="N69" i="35"/>
  <c r="N172" i="35"/>
  <c r="M162" i="35"/>
  <c r="M143" i="35"/>
  <c r="M59" i="35"/>
  <c r="M37" i="35"/>
  <c r="M150" i="35"/>
  <c r="M66" i="35"/>
  <c r="M169" i="35"/>
  <c r="N173" i="35"/>
  <c r="N154" i="35"/>
  <c r="N70" i="35"/>
  <c r="M64" i="35"/>
  <c r="M148" i="35"/>
  <c r="M167" i="35"/>
  <c r="L171" i="35"/>
  <c r="L152" i="35"/>
  <c r="L68" i="35"/>
  <c r="L147" i="35"/>
  <c r="L63" i="35"/>
  <c r="L166" i="35"/>
  <c r="K168" i="35"/>
  <c r="K149" i="35"/>
  <c r="K65" i="35"/>
  <c r="M144" i="35"/>
  <c r="M163" i="35"/>
  <c r="M60" i="35"/>
  <c r="K68" i="35"/>
  <c r="K152" i="35"/>
  <c r="K171" i="35"/>
  <c r="J168" i="35"/>
  <c r="J149" i="35"/>
  <c r="J65" i="35"/>
  <c r="J152" i="35"/>
  <c r="J68" i="35"/>
  <c r="J171" i="35"/>
  <c r="K173" i="35"/>
  <c r="K154" i="35"/>
  <c r="K70" i="35"/>
  <c r="J67" i="35"/>
  <c r="J170" i="35"/>
  <c r="J151" i="35"/>
  <c r="I153" i="35"/>
  <c r="I69" i="35"/>
  <c r="I172" i="35"/>
  <c r="I71" i="35"/>
  <c r="I174" i="35"/>
  <c r="I155" i="35"/>
  <c r="J173" i="35"/>
  <c r="J70" i="35"/>
  <c r="J154" i="35"/>
  <c r="H146" i="35"/>
  <c r="H62" i="35"/>
  <c r="H165" i="35"/>
  <c r="H150" i="35"/>
  <c r="H66" i="35"/>
  <c r="H169" i="35"/>
  <c r="H63" i="35"/>
  <c r="H166" i="35"/>
  <c r="H147" i="35"/>
  <c r="G171" i="35"/>
  <c r="G152" i="35"/>
  <c r="G68" i="35"/>
  <c r="G71" i="35"/>
  <c r="G155" i="35"/>
  <c r="G174" i="35"/>
  <c r="G162" i="35"/>
  <c r="G37" i="35"/>
  <c r="G143" i="35"/>
  <c r="G59" i="35"/>
  <c r="F174" i="35"/>
  <c r="F155" i="35"/>
  <c r="F71" i="35"/>
  <c r="F62" i="35"/>
  <c r="F165" i="35"/>
  <c r="F146" i="35"/>
  <c r="G154" i="35"/>
  <c r="G70" i="35"/>
  <c r="G173" i="35"/>
  <c r="F69" i="35"/>
  <c r="F172" i="35"/>
  <c r="F153" i="35"/>
  <c r="E168" i="35"/>
  <c r="E149" i="35"/>
  <c r="E65" i="35"/>
  <c r="E174" i="35"/>
  <c r="E155" i="35"/>
  <c r="E71" i="35"/>
  <c r="E69" i="35"/>
  <c r="E172" i="35"/>
  <c r="E153" i="35"/>
  <c r="D61" i="35"/>
  <c r="D145" i="35"/>
  <c r="D164" i="35"/>
  <c r="S146" i="35"/>
  <c r="S165" i="35"/>
  <c r="S62" i="35"/>
  <c r="S167" i="35"/>
  <c r="S64" i="35"/>
  <c r="S148" i="35"/>
  <c r="E34" i="35"/>
  <c r="D173" i="35"/>
  <c r="D154" i="35"/>
  <c r="D70" i="35"/>
  <c r="U60" i="35"/>
  <c r="U144" i="35"/>
  <c r="U163" i="35"/>
  <c r="T150" i="35"/>
  <c r="T66" i="35"/>
  <c r="T169" i="35"/>
  <c r="R173" i="35"/>
  <c r="R154" i="35"/>
  <c r="R70" i="35"/>
  <c r="T163" i="35"/>
  <c r="T144" i="35"/>
  <c r="T60" i="35"/>
  <c r="U165" i="35"/>
  <c r="U146" i="35"/>
  <c r="U62" i="35"/>
  <c r="D62" i="35"/>
  <c r="D165" i="35"/>
  <c r="D146" i="35"/>
  <c r="S37" i="35"/>
  <c r="S162" i="35"/>
  <c r="S143" i="35"/>
  <c r="S59" i="35"/>
  <c r="U164" i="35"/>
  <c r="U145" i="35"/>
  <c r="U61" i="35"/>
  <c r="T164" i="35"/>
  <c r="T145" i="35"/>
  <c r="T61" i="35"/>
  <c r="T147" i="35"/>
  <c r="T166" i="35"/>
  <c r="T63" i="35"/>
  <c r="F25" i="10"/>
  <c r="F61" i="10" s="1"/>
  <c r="G34" i="10"/>
  <c r="G70" i="10" s="1"/>
  <c r="D148" i="31"/>
  <c r="D167" i="31"/>
  <c r="E32" i="31"/>
  <c r="E68" i="31" s="1"/>
  <c r="D152" i="31"/>
  <c r="D171" i="31"/>
  <c r="D147" i="31"/>
  <c r="D166" i="31"/>
  <c r="P162" i="36"/>
  <c r="P143" i="36"/>
  <c r="P59" i="36"/>
  <c r="P37" i="36"/>
  <c r="O171" i="36"/>
  <c r="O152" i="36"/>
  <c r="O68" i="36"/>
  <c r="P63" i="36"/>
  <c r="P166" i="36"/>
  <c r="P147" i="36"/>
  <c r="O174" i="36"/>
  <c r="O71" i="36"/>
  <c r="O155" i="36"/>
  <c r="O147" i="36"/>
  <c r="O63" i="36"/>
  <c r="O166" i="36"/>
  <c r="O150" i="36"/>
  <c r="O66" i="36"/>
  <c r="O169" i="36"/>
  <c r="O170" i="36"/>
  <c r="O67" i="36"/>
  <c r="O151" i="36"/>
  <c r="N144" i="36"/>
  <c r="N60" i="36"/>
  <c r="N163" i="36"/>
  <c r="N173" i="36"/>
  <c r="N70" i="36"/>
  <c r="N154" i="36"/>
  <c r="N170" i="36"/>
  <c r="N67" i="36"/>
  <c r="N151" i="36"/>
  <c r="M173" i="36"/>
  <c r="M154" i="36"/>
  <c r="M70" i="36"/>
  <c r="M153" i="36"/>
  <c r="M172" i="36"/>
  <c r="M69" i="36"/>
  <c r="L68" i="36"/>
  <c r="L152" i="36"/>
  <c r="L171" i="36"/>
  <c r="L174" i="36"/>
  <c r="L71" i="36"/>
  <c r="L155" i="36"/>
  <c r="L172" i="36"/>
  <c r="L153" i="36"/>
  <c r="L69" i="36"/>
  <c r="K143" i="36"/>
  <c r="K59" i="36"/>
  <c r="K37" i="36"/>
  <c r="K162" i="36"/>
  <c r="K152" i="36"/>
  <c r="K68" i="36"/>
  <c r="K171" i="36"/>
  <c r="K151" i="36"/>
  <c r="K170" i="36"/>
  <c r="K67" i="36"/>
  <c r="K153" i="36"/>
  <c r="K172" i="36"/>
  <c r="K69" i="36"/>
  <c r="K154" i="36"/>
  <c r="K173" i="36"/>
  <c r="K70" i="36"/>
  <c r="J149" i="36"/>
  <c r="J65" i="36"/>
  <c r="J168" i="36"/>
  <c r="J154" i="36"/>
  <c r="J173" i="36"/>
  <c r="J70" i="36"/>
  <c r="I155" i="36"/>
  <c r="I174" i="36"/>
  <c r="I71" i="36"/>
  <c r="J153" i="36"/>
  <c r="J69" i="36"/>
  <c r="J172" i="36"/>
  <c r="I154" i="36"/>
  <c r="I173" i="36"/>
  <c r="I70" i="36"/>
  <c r="I148" i="36"/>
  <c r="I167" i="36"/>
  <c r="I64" i="36"/>
  <c r="I153" i="36"/>
  <c r="I172" i="36"/>
  <c r="I69" i="36"/>
  <c r="H154" i="36"/>
  <c r="H173" i="36"/>
  <c r="H70" i="36"/>
  <c r="G66" i="36"/>
  <c r="G169" i="36"/>
  <c r="G150" i="36"/>
  <c r="G145" i="36"/>
  <c r="G61" i="36"/>
  <c r="G164" i="36"/>
  <c r="F152" i="36"/>
  <c r="F171" i="36"/>
  <c r="F68" i="36"/>
  <c r="G144" i="36"/>
  <c r="G163" i="36"/>
  <c r="G60" i="36"/>
  <c r="F168" i="36"/>
  <c r="F149" i="36"/>
  <c r="F65" i="36"/>
  <c r="F146" i="36"/>
  <c r="F165" i="36"/>
  <c r="F62" i="36"/>
  <c r="E172" i="36"/>
  <c r="E153" i="36"/>
  <c r="E69" i="36"/>
  <c r="F148" i="36"/>
  <c r="F167" i="36"/>
  <c r="F64" i="36"/>
  <c r="F60" i="36"/>
  <c r="F163" i="36"/>
  <c r="F144" i="36"/>
  <c r="D149" i="36"/>
  <c r="D65" i="36"/>
  <c r="D168" i="36"/>
  <c r="Q147" i="36"/>
  <c r="Q63" i="36"/>
  <c r="Q166" i="36"/>
  <c r="R165" i="36"/>
  <c r="R146" i="36"/>
  <c r="R62" i="36"/>
  <c r="R154" i="36"/>
  <c r="R173" i="36"/>
  <c r="R70" i="36"/>
  <c r="R174" i="36"/>
  <c r="R71" i="36"/>
  <c r="R155" i="36"/>
  <c r="D69" i="36"/>
  <c r="D153" i="36"/>
  <c r="D172" i="36"/>
  <c r="R65" i="36"/>
  <c r="R168" i="36"/>
  <c r="R149" i="36"/>
  <c r="Q37" i="36"/>
  <c r="Q162" i="36"/>
  <c r="Q143" i="36"/>
  <c r="Q59" i="36"/>
  <c r="D154" i="36"/>
  <c r="D70" i="36"/>
  <c r="D173" i="36"/>
  <c r="U59" i="36"/>
  <c r="U162" i="36"/>
  <c r="U37" i="36"/>
  <c r="U143" i="36"/>
  <c r="U155" i="36"/>
  <c r="U71" i="36"/>
  <c r="U174" i="36"/>
  <c r="D67" i="36"/>
  <c r="D170" i="36"/>
  <c r="D151" i="36"/>
  <c r="Q151" i="36"/>
  <c r="Q170" i="36"/>
  <c r="Q67" i="36"/>
  <c r="T71" i="36"/>
  <c r="T155" i="36"/>
  <c r="T174" i="36"/>
  <c r="S172" i="36"/>
  <c r="S153" i="36"/>
  <c r="S69" i="36"/>
  <c r="S173" i="36"/>
  <c r="S70" i="36"/>
  <c r="S154" i="36"/>
  <c r="D163" i="29"/>
  <c r="D144" i="29"/>
  <c r="E151" i="29"/>
  <c r="E170" i="29"/>
  <c r="E34" i="30"/>
  <c r="E70" i="30" s="1"/>
  <c r="D173" i="30"/>
  <c r="D154" i="30"/>
  <c r="D162" i="30"/>
  <c r="D143" i="30"/>
  <c r="D37" i="30"/>
  <c r="D145" i="30"/>
  <c r="D164" i="30"/>
  <c r="D149" i="30"/>
  <c r="D168" i="30"/>
  <c r="E29" i="29"/>
  <c r="E65" i="29" s="1"/>
  <c r="D149" i="29"/>
  <c r="D168" i="29"/>
  <c r="E26" i="29"/>
  <c r="E62" i="29" s="1"/>
  <c r="G24" i="33"/>
  <c r="G60" i="33" s="1"/>
  <c r="F24" i="10"/>
  <c r="F60" i="10" s="1"/>
  <c r="C177" i="30"/>
  <c r="C190" i="30"/>
  <c r="C192" i="30" s="1"/>
  <c r="C183" i="30"/>
  <c r="C185" i="30" s="1"/>
  <c r="E37" i="33"/>
  <c r="F143" i="34"/>
  <c r="F165" i="34"/>
  <c r="F146" i="34"/>
  <c r="G27" i="34"/>
  <c r="G63" i="34" s="1"/>
  <c r="E149" i="30" l="1"/>
  <c r="F151" i="29"/>
  <c r="D100" i="28"/>
  <c r="D73" i="34"/>
  <c r="D191" i="34" s="1"/>
  <c r="G31" i="33"/>
  <c r="G67" i="33" s="1"/>
  <c r="D189" i="34"/>
  <c r="F162" i="34"/>
  <c r="G24" i="34"/>
  <c r="G60" i="34" s="1"/>
  <c r="E153" i="31"/>
  <c r="E153" i="29"/>
  <c r="F33" i="29"/>
  <c r="F69" i="29" s="1"/>
  <c r="E172" i="29"/>
  <c r="C197" i="34"/>
  <c r="E148" i="30"/>
  <c r="E162" i="29"/>
  <c r="E167" i="30"/>
  <c r="E143" i="29"/>
  <c r="F28" i="30"/>
  <c r="E69" i="10"/>
  <c r="F33" i="10"/>
  <c r="F23" i="29"/>
  <c r="F59" i="29" s="1"/>
  <c r="D74" i="10"/>
  <c r="D92" i="28"/>
  <c r="D84" i="28" s="1"/>
  <c r="F165" i="30"/>
  <c r="F146" i="30"/>
  <c r="E165" i="30"/>
  <c r="E169" i="30"/>
  <c r="E164" i="30"/>
  <c r="D184" i="34"/>
  <c r="F170" i="29"/>
  <c r="E62" i="30"/>
  <c r="E71" i="10"/>
  <c r="F35" i="10"/>
  <c r="G28" i="34"/>
  <c r="G64" i="34" s="1"/>
  <c r="F149" i="31"/>
  <c r="F147" i="34"/>
  <c r="G35" i="33"/>
  <c r="G71" i="33" s="1"/>
  <c r="E150" i="30"/>
  <c r="F23" i="10"/>
  <c r="E59" i="10"/>
  <c r="E148" i="34"/>
  <c r="E156" i="34" s="1"/>
  <c r="E167" i="34"/>
  <c r="E175" i="34" s="1"/>
  <c r="F30" i="30"/>
  <c r="F66" i="30" s="1"/>
  <c r="G29" i="33"/>
  <c r="G65" i="33" s="1"/>
  <c r="F166" i="34"/>
  <c r="F37" i="34"/>
  <c r="G31" i="29"/>
  <c r="G67" i="29" s="1"/>
  <c r="E65" i="34"/>
  <c r="E73" i="34" s="1"/>
  <c r="E101" i="28" s="1"/>
  <c r="E64" i="10"/>
  <c r="F28" i="10"/>
  <c r="N61" i="28"/>
  <c r="O77" i="28"/>
  <c r="F37" i="33"/>
  <c r="F28" i="31"/>
  <c r="F64" i="31" s="1"/>
  <c r="F27" i="31"/>
  <c r="F63" i="31" s="1"/>
  <c r="E167" i="31"/>
  <c r="E147" i="31"/>
  <c r="E148" i="31"/>
  <c r="F69" i="33"/>
  <c r="G33" i="33"/>
  <c r="F67" i="10"/>
  <c r="G31" i="10"/>
  <c r="G26" i="30"/>
  <c r="F62" i="30"/>
  <c r="F33" i="31"/>
  <c r="E69" i="31"/>
  <c r="F32" i="29"/>
  <c r="E68" i="29"/>
  <c r="G32" i="34"/>
  <c r="F68" i="34"/>
  <c r="F170" i="34"/>
  <c r="F151" i="34"/>
  <c r="F70" i="34"/>
  <c r="G34" i="34"/>
  <c r="F153" i="34"/>
  <c r="F172" i="34"/>
  <c r="F27" i="29"/>
  <c r="E63" i="29"/>
  <c r="E73" i="29" s="1"/>
  <c r="E93" i="28" s="1"/>
  <c r="G33" i="34"/>
  <c r="F69" i="34"/>
  <c r="F171" i="34"/>
  <c r="F152" i="34"/>
  <c r="F29" i="30"/>
  <c r="E65" i="30"/>
  <c r="F31" i="30"/>
  <c r="E67" i="30"/>
  <c r="G30" i="34"/>
  <c r="F66" i="34"/>
  <c r="F149" i="34"/>
  <c r="F168" i="34"/>
  <c r="G28" i="30"/>
  <c r="F64" i="30"/>
  <c r="F61" i="34"/>
  <c r="F144" i="34"/>
  <c r="G25" i="34"/>
  <c r="F163" i="34"/>
  <c r="F25" i="30"/>
  <c r="E61" i="30"/>
  <c r="G29" i="31"/>
  <c r="F65" i="31"/>
  <c r="G29" i="34"/>
  <c r="F65" i="34"/>
  <c r="F167" i="34"/>
  <c r="F148" i="34"/>
  <c r="F67" i="34"/>
  <c r="F169" i="34"/>
  <c r="F150" i="34"/>
  <c r="G31" i="34"/>
  <c r="I83" i="43"/>
  <c r="G84" i="43"/>
  <c r="J82" i="43"/>
  <c r="H85" i="43"/>
  <c r="C194" i="36"/>
  <c r="S157" i="35"/>
  <c r="S182" i="35" s="1"/>
  <c r="C185" i="34"/>
  <c r="C193" i="34" s="1"/>
  <c r="G30" i="10"/>
  <c r="G66" i="10" s="1"/>
  <c r="U176" i="36"/>
  <c r="P73" i="36"/>
  <c r="P103" i="28" s="1"/>
  <c r="M157" i="35"/>
  <c r="M189" i="35" s="1"/>
  <c r="O157" i="35"/>
  <c r="O189" i="35" s="1"/>
  <c r="E37" i="30"/>
  <c r="G26" i="10"/>
  <c r="G62" i="10" s="1"/>
  <c r="D157" i="30"/>
  <c r="D158" i="30" s="1"/>
  <c r="G27" i="33"/>
  <c r="G63" i="33" s="1"/>
  <c r="H34" i="33"/>
  <c r="H70" i="33" s="1"/>
  <c r="E73" i="33"/>
  <c r="E100" i="28" s="1"/>
  <c r="G166" i="34"/>
  <c r="G147" i="34"/>
  <c r="H28" i="34"/>
  <c r="H64" i="34" s="1"/>
  <c r="G165" i="34"/>
  <c r="G146" i="34"/>
  <c r="H27" i="34"/>
  <c r="H63" i="34" s="1"/>
  <c r="H24" i="34"/>
  <c r="H60" i="34" s="1"/>
  <c r="D73" i="30"/>
  <c r="Q176" i="36"/>
  <c r="K73" i="36"/>
  <c r="K103" i="28" s="1"/>
  <c r="S176" i="35"/>
  <c r="G157" i="35"/>
  <c r="M73" i="35"/>
  <c r="M102" i="28" s="1"/>
  <c r="O176" i="35"/>
  <c r="E164" i="29"/>
  <c r="E145" i="29"/>
  <c r="F25" i="29"/>
  <c r="F61" i="29" s="1"/>
  <c r="T176" i="36"/>
  <c r="M73" i="36"/>
  <c r="M103" i="28" s="1"/>
  <c r="F25" i="31"/>
  <c r="F61" i="31" s="1"/>
  <c r="E145" i="31"/>
  <c r="E164" i="31"/>
  <c r="E163" i="31"/>
  <c r="E144" i="31"/>
  <c r="F24" i="31"/>
  <c r="F60" i="31" s="1"/>
  <c r="G27" i="10"/>
  <c r="G63" i="10" s="1"/>
  <c r="T176" i="35"/>
  <c r="U176" i="35"/>
  <c r="F176" i="35"/>
  <c r="N73" i="35"/>
  <c r="N102" i="28" s="1"/>
  <c r="P73" i="35"/>
  <c r="P102" i="28" s="1"/>
  <c r="E150" i="29"/>
  <c r="E169" i="29"/>
  <c r="F30" i="29"/>
  <c r="F66" i="29" s="1"/>
  <c r="C184" i="31"/>
  <c r="C186" i="31" s="1"/>
  <c r="C196" i="31"/>
  <c r="D176" i="29"/>
  <c r="R73" i="36"/>
  <c r="R103" i="28" s="1"/>
  <c r="I149" i="36"/>
  <c r="I157" i="36" s="1"/>
  <c r="I65" i="36"/>
  <c r="I168" i="36"/>
  <c r="I176" i="36" s="1"/>
  <c r="J73" i="36"/>
  <c r="J103" i="28" s="1"/>
  <c r="N157" i="36"/>
  <c r="O157" i="36"/>
  <c r="D157" i="31"/>
  <c r="D158" i="31" s="1"/>
  <c r="F30" i="31"/>
  <c r="F66" i="31" s="1"/>
  <c r="E150" i="31"/>
  <c r="E169" i="31"/>
  <c r="G173" i="34"/>
  <c r="G154" i="34"/>
  <c r="H35" i="34"/>
  <c r="H71" i="34" s="1"/>
  <c r="R73" i="35"/>
  <c r="R102" i="28" s="1"/>
  <c r="I176" i="35"/>
  <c r="J73" i="35"/>
  <c r="J102" i="28" s="1"/>
  <c r="Q176" i="35"/>
  <c r="G32" i="10"/>
  <c r="G68" i="10" s="1"/>
  <c r="D73" i="36"/>
  <c r="E73" i="36"/>
  <c r="E103" i="28" s="1"/>
  <c r="G154" i="36"/>
  <c r="G157" i="36" s="1"/>
  <c r="G173" i="36"/>
  <c r="G176" i="36" s="1"/>
  <c r="G70" i="36"/>
  <c r="L176" i="36"/>
  <c r="E167" i="35"/>
  <c r="E148" i="35"/>
  <c r="E64" i="35"/>
  <c r="D176" i="35"/>
  <c r="D177" i="35" s="1"/>
  <c r="D177" i="34"/>
  <c r="D178" i="34" s="1"/>
  <c r="D188" i="34"/>
  <c r="D181" i="34"/>
  <c r="D183" i="34" s="1"/>
  <c r="E168" i="29"/>
  <c r="E149" i="29"/>
  <c r="F29" i="29"/>
  <c r="F65" i="29" s="1"/>
  <c r="K157" i="36"/>
  <c r="G25" i="10"/>
  <c r="G61" i="10" s="1"/>
  <c r="H29" i="33"/>
  <c r="H65" i="33" s="1"/>
  <c r="E173" i="35"/>
  <c r="E154" i="35"/>
  <c r="E70" i="35"/>
  <c r="H26" i="33"/>
  <c r="H62" i="33" s="1"/>
  <c r="E153" i="30"/>
  <c r="E172" i="30"/>
  <c r="F33" i="30"/>
  <c r="F69" i="30" s="1"/>
  <c r="S73" i="36"/>
  <c r="S103" i="28" s="1"/>
  <c r="T73" i="36"/>
  <c r="T103" i="28" s="1"/>
  <c r="M157" i="36"/>
  <c r="E173" i="31"/>
  <c r="E154" i="31"/>
  <c r="F34" i="31"/>
  <c r="F70" i="31" s="1"/>
  <c r="E162" i="31"/>
  <c r="E59" i="31"/>
  <c r="E143" i="31"/>
  <c r="E37" i="31"/>
  <c r="F23" i="31"/>
  <c r="F59" i="31" s="1"/>
  <c r="C191" i="35"/>
  <c r="C193" i="35" s="1"/>
  <c r="C197" i="35"/>
  <c r="F73" i="35"/>
  <c r="F102" i="28" s="1"/>
  <c r="D157" i="29"/>
  <c r="R157" i="36"/>
  <c r="J176" i="36"/>
  <c r="N73" i="36"/>
  <c r="N103" i="28" s="1"/>
  <c r="F26" i="31"/>
  <c r="F62" i="31" s="1"/>
  <c r="E165" i="31"/>
  <c r="E146" i="31"/>
  <c r="R157" i="35"/>
  <c r="H157" i="35"/>
  <c r="K157" i="35"/>
  <c r="L157" i="35"/>
  <c r="E167" i="29"/>
  <c r="E148" i="29"/>
  <c r="F28" i="29"/>
  <c r="F64" i="29" s="1"/>
  <c r="C197" i="30"/>
  <c r="E147" i="30"/>
  <c r="E166" i="30"/>
  <c r="F27" i="30"/>
  <c r="F63" i="30" s="1"/>
  <c r="D176" i="36"/>
  <c r="E157" i="36"/>
  <c r="L73" i="36"/>
  <c r="L103" i="28" s="1"/>
  <c r="D73" i="35"/>
  <c r="D102" i="28" s="1"/>
  <c r="E37" i="35"/>
  <c r="E37" i="29"/>
  <c r="D176" i="30"/>
  <c r="F34" i="30"/>
  <c r="F70" i="30" s="1"/>
  <c r="E154" i="30"/>
  <c r="E173" i="30"/>
  <c r="U73" i="36"/>
  <c r="U103" i="28" s="1"/>
  <c r="Q73" i="36"/>
  <c r="Q103" i="28" s="1"/>
  <c r="K176" i="36"/>
  <c r="P157" i="36"/>
  <c r="F32" i="31"/>
  <c r="F68" i="31" s="1"/>
  <c r="E152" i="31"/>
  <c r="E171" i="31"/>
  <c r="S73" i="35"/>
  <c r="S102" i="28" s="1"/>
  <c r="G176" i="35"/>
  <c r="M176" i="35"/>
  <c r="C196" i="30"/>
  <c r="G161" i="34"/>
  <c r="G142" i="34"/>
  <c r="H23" i="34"/>
  <c r="H59" i="34" s="1"/>
  <c r="D15" i="28"/>
  <c r="C104" i="28"/>
  <c r="C86" i="28"/>
  <c r="F35" i="29"/>
  <c r="F71" i="29" s="1"/>
  <c r="E174" i="29"/>
  <c r="E155" i="29"/>
  <c r="S176" i="36"/>
  <c r="T157" i="36"/>
  <c r="F67" i="36"/>
  <c r="F73" i="36" s="1"/>
  <c r="F103" i="28" s="1"/>
  <c r="F170" i="36"/>
  <c r="F176" i="36" s="1"/>
  <c r="F151" i="36"/>
  <c r="F37" i="36"/>
  <c r="T157" i="35"/>
  <c r="U73" i="35"/>
  <c r="U102" i="28" s="1"/>
  <c r="N157" i="35"/>
  <c r="P176" i="35"/>
  <c r="D101" i="28"/>
  <c r="E173" i="29"/>
  <c r="E154" i="29"/>
  <c r="F34" i="29"/>
  <c r="F70" i="29" s="1"/>
  <c r="C191" i="31"/>
  <c r="C193" i="31" s="1"/>
  <c r="C197" i="31"/>
  <c r="H29" i="10"/>
  <c r="H65" i="10" s="1"/>
  <c r="R176" i="36"/>
  <c r="H63" i="36"/>
  <c r="H166" i="36"/>
  <c r="H147" i="36"/>
  <c r="J157" i="36"/>
  <c r="N176" i="36"/>
  <c r="O176" i="36"/>
  <c r="D176" i="31"/>
  <c r="R176" i="35"/>
  <c r="H176" i="35"/>
  <c r="I73" i="35"/>
  <c r="I102" i="28" s="1"/>
  <c r="J157" i="35"/>
  <c r="K176" i="35"/>
  <c r="L73" i="35"/>
  <c r="L102" i="28" s="1"/>
  <c r="Q157" i="35"/>
  <c r="C193" i="30"/>
  <c r="C198" i="36"/>
  <c r="E176" i="36"/>
  <c r="H62" i="36"/>
  <c r="H165" i="36"/>
  <c r="H176" i="36" s="1"/>
  <c r="H146" i="36"/>
  <c r="H157" i="36" s="1"/>
  <c r="H37" i="36"/>
  <c r="D157" i="35"/>
  <c r="E157" i="35"/>
  <c r="F162" i="30"/>
  <c r="F143" i="30"/>
  <c r="G23" i="30"/>
  <c r="G59" i="30" s="1"/>
  <c r="E165" i="29"/>
  <c r="E146" i="29"/>
  <c r="F26" i="29"/>
  <c r="F62" i="29" s="1"/>
  <c r="G24" i="10"/>
  <c r="G60" i="10" s="1"/>
  <c r="H24" i="33"/>
  <c r="H60" i="33" s="1"/>
  <c r="F150" i="30"/>
  <c r="F169" i="30"/>
  <c r="G30" i="30"/>
  <c r="G66" i="30" s="1"/>
  <c r="U157" i="36"/>
  <c r="Q157" i="36"/>
  <c r="P176" i="36"/>
  <c r="H34" i="10"/>
  <c r="H70" i="10" s="1"/>
  <c r="G73" i="35"/>
  <c r="G102" i="28" s="1"/>
  <c r="O73" i="35"/>
  <c r="O102" i="28" s="1"/>
  <c r="C186" i="30"/>
  <c r="F163" i="29"/>
  <c r="F144" i="29"/>
  <c r="G24" i="29"/>
  <c r="G60" i="29" s="1"/>
  <c r="H23" i="33"/>
  <c r="H59" i="33" s="1"/>
  <c r="G30" i="33"/>
  <c r="G66" i="33" s="1"/>
  <c r="E163" i="30"/>
  <c r="E144" i="30"/>
  <c r="F24" i="30"/>
  <c r="F60" i="30" s="1"/>
  <c r="C25" i="28"/>
  <c r="D74" i="35"/>
  <c r="S157" i="36"/>
  <c r="F157" i="36"/>
  <c r="M176" i="36"/>
  <c r="F164" i="34"/>
  <c r="F145" i="34"/>
  <c r="G26" i="34"/>
  <c r="C196" i="35"/>
  <c r="C184" i="35"/>
  <c r="C186" i="35" s="1"/>
  <c r="T73" i="35"/>
  <c r="T102" i="28" s="1"/>
  <c r="U157" i="35"/>
  <c r="F157" i="35"/>
  <c r="N176" i="35"/>
  <c r="P157" i="35"/>
  <c r="G25" i="33"/>
  <c r="G61" i="33" s="1"/>
  <c r="F32" i="30"/>
  <c r="F68" i="30" s="1"/>
  <c r="E152" i="30"/>
  <c r="E171" i="30"/>
  <c r="D73" i="29"/>
  <c r="G73" i="36"/>
  <c r="G103" i="28" s="1"/>
  <c r="I73" i="36"/>
  <c r="I103" i="28" s="1"/>
  <c r="O73" i="36"/>
  <c r="O103" i="28" s="1"/>
  <c r="D73" i="31"/>
  <c r="H31" i="33"/>
  <c r="H67" i="33" s="1"/>
  <c r="H73" i="35"/>
  <c r="H102" i="28" s="1"/>
  <c r="I157" i="35"/>
  <c r="J176" i="35"/>
  <c r="K73" i="35"/>
  <c r="K102" i="28" s="1"/>
  <c r="L176" i="35"/>
  <c r="Q73" i="35"/>
  <c r="Q102" i="28" s="1"/>
  <c r="H32" i="33"/>
  <c r="H68" i="33" s="1"/>
  <c r="F153" i="29"/>
  <c r="F172" i="29"/>
  <c r="G33" i="29"/>
  <c r="G69" i="29" s="1"/>
  <c r="F35" i="30"/>
  <c r="F71" i="30" s="1"/>
  <c r="E155" i="30"/>
  <c r="E174" i="30"/>
  <c r="D157" i="36"/>
  <c r="L157" i="36"/>
  <c r="F35" i="31"/>
  <c r="F71" i="31" s="1"/>
  <c r="E155" i="31"/>
  <c r="E174" i="31"/>
  <c r="F31" i="31"/>
  <c r="F67" i="31" s="1"/>
  <c r="E170" i="31"/>
  <c r="E151" i="31"/>
  <c r="H28" i="33"/>
  <c r="H64" i="33" s="1"/>
  <c r="G151" i="29"/>
  <c r="G170" i="29"/>
  <c r="H31" i="29"/>
  <c r="H67" i="29" s="1"/>
  <c r="F148" i="31"/>
  <c r="F143" i="29"/>
  <c r="F162" i="29"/>
  <c r="G23" i="29"/>
  <c r="G59" i="29" s="1"/>
  <c r="E73" i="30"/>
  <c r="E94" i="28" s="1"/>
  <c r="C194" i="35" l="1"/>
  <c r="D74" i="34"/>
  <c r="G143" i="34"/>
  <c r="F147" i="31"/>
  <c r="G162" i="34"/>
  <c r="E189" i="34"/>
  <c r="E176" i="34"/>
  <c r="E182" i="34"/>
  <c r="F167" i="31"/>
  <c r="G28" i="31"/>
  <c r="G64" i="31" s="1"/>
  <c r="F73" i="34"/>
  <c r="F101" i="28" s="1"/>
  <c r="S189" i="35"/>
  <c r="S191" i="35" s="1"/>
  <c r="S178" i="35"/>
  <c r="C198" i="35"/>
  <c r="F69" i="10"/>
  <c r="G33" i="10"/>
  <c r="F148" i="30"/>
  <c r="F167" i="30"/>
  <c r="F37" i="29"/>
  <c r="F37" i="10"/>
  <c r="E73" i="10"/>
  <c r="E176" i="35"/>
  <c r="E181" i="34"/>
  <c r="E183" i="34" s="1"/>
  <c r="E177" i="34"/>
  <c r="E178" i="34" s="1"/>
  <c r="E188" i="34"/>
  <c r="E157" i="34"/>
  <c r="F156" i="34"/>
  <c r="F181" i="34" s="1"/>
  <c r="E176" i="29"/>
  <c r="M182" i="35"/>
  <c r="M184" i="35" s="1"/>
  <c r="H35" i="33"/>
  <c r="H71" i="33" s="1"/>
  <c r="E191" i="34"/>
  <c r="F64" i="10"/>
  <c r="G28" i="10"/>
  <c r="F59" i="10"/>
  <c r="G23" i="10"/>
  <c r="F71" i="10"/>
  <c r="G35" i="10"/>
  <c r="F166" i="31"/>
  <c r="G27" i="31"/>
  <c r="G63" i="31" s="1"/>
  <c r="F175" i="34"/>
  <c r="F176" i="34" s="1"/>
  <c r="P182" i="36"/>
  <c r="P189" i="36"/>
  <c r="T183" i="36"/>
  <c r="T190" i="36"/>
  <c r="T192" i="36" s="1"/>
  <c r="Q189" i="36"/>
  <c r="Q182" i="36"/>
  <c r="D196" i="34"/>
  <c r="D190" i="34"/>
  <c r="D192" i="34" s="1"/>
  <c r="U183" i="36"/>
  <c r="U185" i="36" s="1"/>
  <c r="U190" i="36"/>
  <c r="O79" i="28"/>
  <c r="P183" i="36"/>
  <c r="P185" i="36" s="1"/>
  <c r="P190" i="36"/>
  <c r="P192" i="36" s="1"/>
  <c r="U189" i="36"/>
  <c r="U182" i="36"/>
  <c r="R190" i="36"/>
  <c r="R192" i="36" s="1"/>
  <c r="R183" i="36"/>
  <c r="R185" i="36" s="1"/>
  <c r="T182" i="36"/>
  <c r="T189" i="36"/>
  <c r="S190" i="36"/>
  <c r="S192" i="36" s="1"/>
  <c r="S183" i="36"/>
  <c r="S185" i="36" s="1"/>
  <c r="O182" i="35"/>
  <c r="O184" i="35" s="1"/>
  <c r="E73" i="35"/>
  <c r="E102" i="28" s="1"/>
  <c r="S182" i="36"/>
  <c r="S189" i="36"/>
  <c r="R189" i="36"/>
  <c r="R182" i="36"/>
  <c r="Q183" i="36"/>
  <c r="Q190" i="36"/>
  <c r="Q192" i="36" s="1"/>
  <c r="G69" i="33"/>
  <c r="H33" i="33"/>
  <c r="G67" i="34"/>
  <c r="G169" i="34"/>
  <c r="G150" i="34"/>
  <c r="H31" i="34"/>
  <c r="G65" i="31"/>
  <c r="G149" i="31"/>
  <c r="H29" i="31"/>
  <c r="G168" i="31"/>
  <c r="G61" i="34"/>
  <c r="G144" i="34"/>
  <c r="H25" i="34"/>
  <c r="G163" i="34"/>
  <c r="H28" i="30"/>
  <c r="G64" i="30"/>
  <c r="G148" i="30"/>
  <c r="G167" i="30"/>
  <c r="H30" i="34"/>
  <c r="G66" i="34"/>
  <c r="G149" i="34"/>
  <c r="G168" i="34"/>
  <c r="G29" i="30"/>
  <c r="F65" i="30"/>
  <c r="F73" i="30" s="1"/>
  <c r="F94" i="28" s="1"/>
  <c r="F168" i="30"/>
  <c r="F149" i="30"/>
  <c r="G69" i="34"/>
  <c r="G152" i="34"/>
  <c r="H33" i="34"/>
  <c r="G171" i="34"/>
  <c r="F68" i="29"/>
  <c r="G32" i="29"/>
  <c r="F152" i="29"/>
  <c r="F171" i="29"/>
  <c r="H26" i="30"/>
  <c r="G62" i="30"/>
  <c r="G165" i="30"/>
  <c r="G146" i="30"/>
  <c r="G70" i="34"/>
  <c r="G172" i="34"/>
  <c r="G153" i="34"/>
  <c r="H34" i="34"/>
  <c r="G67" i="10"/>
  <c r="H31" i="10"/>
  <c r="G37" i="34"/>
  <c r="G62" i="34"/>
  <c r="H29" i="34"/>
  <c r="G65" i="34"/>
  <c r="G167" i="34"/>
  <c r="G148" i="34"/>
  <c r="F61" i="30"/>
  <c r="G25" i="30"/>
  <c r="F145" i="30"/>
  <c r="F164" i="30"/>
  <c r="G31" i="30"/>
  <c r="F67" i="30"/>
  <c r="F170" i="30"/>
  <c r="F151" i="30"/>
  <c r="G27" i="29"/>
  <c r="F63" i="29"/>
  <c r="F147" i="29"/>
  <c r="F166" i="29"/>
  <c r="G68" i="34"/>
  <c r="H32" i="34"/>
  <c r="G170" i="34"/>
  <c r="G151" i="34"/>
  <c r="F69" i="31"/>
  <c r="F153" i="31"/>
  <c r="F172" i="31"/>
  <c r="G33" i="31"/>
  <c r="I85" i="43"/>
  <c r="H84" i="43"/>
  <c r="K82" i="43"/>
  <c r="J83" i="43"/>
  <c r="C194" i="30"/>
  <c r="E157" i="29"/>
  <c r="E178" i="29" s="1"/>
  <c r="O178" i="35"/>
  <c r="D189" i="30"/>
  <c r="D182" i="30"/>
  <c r="D184" i="30" s="1"/>
  <c r="C88" i="28"/>
  <c r="E104" i="28"/>
  <c r="F73" i="33"/>
  <c r="F100" i="28" s="1"/>
  <c r="C198" i="30"/>
  <c r="H30" i="10"/>
  <c r="H66" i="10" s="1"/>
  <c r="H73" i="36"/>
  <c r="H103" i="28" s="1"/>
  <c r="E157" i="30"/>
  <c r="E182" i="30" s="1"/>
  <c r="E184" i="30" s="1"/>
  <c r="I34" i="33"/>
  <c r="I70" i="33" s="1"/>
  <c r="E176" i="30"/>
  <c r="E183" i="30" s="1"/>
  <c r="E185" i="30" s="1"/>
  <c r="F37" i="30"/>
  <c r="H27" i="33"/>
  <c r="H63" i="33" s="1"/>
  <c r="H26" i="10"/>
  <c r="H62" i="10" s="1"/>
  <c r="F190" i="36"/>
  <c r="F192" i="36" s="1"/>
  <c r="F183" i="36"/>
  <c r="F185" i="36" s="1"/>
  <c r="H190" i="36"/>
  <c r="H183" i="36"/>
  <c r="E85" i="28"/>
  <c r="G143" i="29"/>
  <c r="G162" i="29"/>
  <c r="H23" i="29"/>
  <c r="H59" i="29" s="1"/>
  <c r="H25" i="33"/>
  <c r="H61" i="33" s="1"/>
  <c r="U182" i="35"/>
  <c r="U178" i="35"/>
  <c r="U189" i="35"/>
  <c r="E86" i="28"/>
  <c r="F151" i="31"/>
  <c r="F170" i="31"/>
  <c r="G31" i="31"/>
  <c r="G67" i="31" s="1"/>
  <c r="F155" i="31"/>
  <c r="F174" i="31"/>
  <c r="G35" i="31"/>
  <c r="G71" i="31" s="1"/>
  <c r="I182" i="35"/>
  <c r="I189" i="35"/>
  <c r="I178" i="35"/>
  <c r="I31" i="33"/>
  <c r="I67" i="33" s="1"/>
  <c r="D74" i="31"/>
  <c r="D95" i="28"/>
  <c r="D93" i="28"/>
  <c r="D74" i="29"/>
  <c r="N183" i="35"/>
  <c r="N185" i="35" s="1"/>
  <c r="N190" i="35"/>
  <c r="N192" i="35" s="1"/>
  <c r="S178" i="36"/>
  <c r="C27" i="28"/>
  <c r="C9" i="28"/>
  <c r="C11" i="28" s="1"/>
  <c r="I34" i="10"/>
  <c r="I70" i="10" s="1"/>
  <c r="E190" i="36"/>
  <c r="E192" i="36" s="1"/>
  <c r="E183" i="36"/>
  <c r="E185" i="36" s="1"/>
  <c r="H183" i="35"/>
  <c r="H185" i="35" s="1"/>
  <c r="H190" i="35"/>
  <c r="H192" i="35" s="1"/>
  <c r="R190" i="35"/>
  <c r="R192" i="35" s="1"/>
  <c r="R183" i="35"/>
  <c r="R185" i="35" s="1"/>
  <c r="J182" i="36"/>
  <c r="J189" i="36"/>
  <c r="J178" i="36"/>
  <c r="N182" i="35"/>
  <c r="N189" i="35"/>
  <c r="N178" i="35"/>
  <c r="T178" i="36"/>
  <c r="F155" i="29"/>
  <c r="F174" i="29"/>
  <c r="G35" i="29"/>
  <c r="G71" i="29" s="1"/>
  <c r="M190" i="35"/>
  <c r="M192" i="35" s="1"/>
  <c r="M183" i="35"/>
  <c r="M185" i="35" s="1"/>
  <c r="K190" i="36"/>
  <c r="K192" i="36" s="1"/>
  <c r="K183" i="36"/>
  <c r="K185" i="36" s="1"/>
  <c r="D183" i="30"/>
  <c r="D185" i="30" s="1"/>
  <c r="D190" i="30"/>
  <c r="D192" i="30" s="1"/>
  <c r="D177" i="30"/>
  <c r="D178" i="30"/>
  <c r="F147" i="30"/>
  <c r="F166" i="30"/>
  <c r="G27" i="30"/>
  <c r="G63" i="30" s="1"/>
  <c r="J190" i="36"/>
  <c r="J192" i="36" s="1"/>
  <c r="J183" i="36"/>
  <c r="J185" i="36" s="1"/>
  <c r="E176" i="31"/>
  <c r="I182" i="36"/>
  <c r="I189" i="36"/>
  <c r="I178" i="36"/>
  <c r="E195" i="34"/>
  <c r="O191" i="35"/>
  <c r="M191" i="35"/>
  <c r="M197" i="35"/>
  <c r="I29" i="33"/>
  <c r="I65" i="33" s="1"/>
  <c r="U192" i="36"/>
  <c r="F149" i="29"/>
  <c r="F168" i="29"/>
  <c r="G29" i="29"/>
  <c r="G65" i="29" s="1"/>
  <c r="I183" i="35"/>
  <c r="I185" i="35" s="1"/>
  <c r="I190" i="35"/>
  <c r="I192" i="35" s="1"/>
  <c r="F150" i="31"/>
  <c r="F169" i="31"/>
  <c r="G30" i="31"/>
  <c r="G66" i="31" s="1"/>
  <c r="C198" i="31"/>
  <c r="F183" i="35"/>
  <c r="F185" i="35" s="1"/>
  <c r="F190" i="35"/>
  <c r="F192" i="35" s="1"/>
  <c r="I35" i="33"/>
  <c r="I71" i="33" s="1"/>
  <c r="F145" i="29"/>
  <c r="F164" i="29"/>
  <c r="G25" i="29"/>
  <c r="G61" i="29" s="1"/>
  <c r="O190" i="35"/>
  <c r="O192" i="35" s="1"/>
  <c r="O183" i="35"/>
  <c r="O185" i="35" s="1"/>
  <c r="E183" i="35"/>
  <c r="E185" i="35" s="1"/>
  <c r="E190" i="35"/>
  <c r="E192" i="35" s="1"/>
  <c r="J183" i="35"/>
  <c r="J185" i="35" s="1"/>
  <c r="J190" i="35"/>
  <c r="J192" i="35" s="1"/>
  <c r="F182" i="35"/>
  <c r="F178" i="35"/>
  <c r="F189" i="35"/>
  <c r="F144" i="30"/>
  <c r="F163" i="30"/>
  <c r="G24" i="30"/>
  <c r="G60" i="30" s="1"/>
  <c r="I23" i="33"/>
  <c r="I59" i="33" s="1"/>
  <c r="S184" i="35"/>
  <c r="I24" i="33"/>
  <c r="I60" i="33" s="1"/>
  <c r="F165" i="29"/>
  <c r="F146" i="29"/>
  <c r="G26" i="29"/>
  <c r="G62" i="29" s="1"/>
  <c r="K183" i="35"/>
  <c r="K185" i="35" s="1"/>
  <c r="K190" i="35"/>
  <c r="K192" i="35" s="1"/>
  <c r="D183" i="31"/>
  <c r="D185" i="31" s="1"/>
  <c r="D190" i="31"/>
  <c r="D192" i="31" s="1"/>
  <c r="G190" i="36"/>
  <c r="G192" i="36" s="1"/>
  <c r="G183" i="36"/>
  <c r="G185" i="36" s="1"/>
  <c r="F173" i="29"/>
  <c r="F154" i="29"/>
  <c r="G34" i="29"/>
  <c r="G70" i="29" s="1"/>
  <c r="T189" i="35"/>
  <c r="T182" i="35"/>
  <c r="T178" i="35"/>
  <c r="G190" i="35"/>
  <c r="G192" i="35" s="1"/>
  <c r="G183" i="35"/>
  <c r="G185" i="35" s="1"/>
  <c r="E178" i="36"/>
  <c r="E182" i="36"/>
  <c r="E189" i="36"/>
  <c r="D183" i="36"/>
  <c r="D185" i="36" s="1"/>
  <c r="D190" i="36"/>
  <c r="D192" i="36" s="1"/>
  <c r="D177" i="36"/>
  <c r="E177" i="36" s="1"/>
  <c r="F177" i="36" s="1"/>
  <c r="G177" i="36" s="1"/>
  <c r="H177" i="36" s="1"/>
  <c r="I177" i="36" s="1"/>
  <c r="J177" i="36" s="1"/>
  <c r="K177" i="36" s="1"/>
  <c r="L177" i="36" s="1"/>
  <c r="M177" i="36" s="1"/>
  <c r="N177" i="36" s="1"/>
  <c r="O177" i="36" s="1"/>
  <c r="P177" i="36" s="1"/>
  <c r="Q177" i="36" s="1"/>
  <c r="R177" i="36" s="1"/>
  <c r="S177" i="36" s="1"/>
  <c r="T177" i="36" s="1"/>
  <c r="U177" i="36" s="1"/>
  <c r="F148" i="29"/>
  <c r="F167" i="29"/>
  <c r="G28" i="29"/>
  <c r="G64" i="29" s="1"/>
  <c r="L178" i="35"/>
  <c r="L189" i="35"/>
  <c r="L182" i="35"/>
  <c r="R182" i="35"/>
  <c r="R189" i="35"/>
  <c r="R178" i="35"/>
  <c r="F165" i="31"/>
  <c r="F146" i="31"/>
  <c r="G26" i="31"/>
  <c r="G62" i="31" s="1"/>
  <c r="G189" i="36"/>
  <c r="G182" i="36"/>
  <c r="G178" i="36"/>
  <c r="D178" i="29"/>
  <c r="D182" i="29"/>
  <c r="D184" i="29" s="1"/>
  <c r="D189" i="29"/>
  <c r="D191" i="29" s="1"/>
  <c r="D158" i="29"/>
  <c r="F173" i="31"/>
  <c r="F154" i="31"/>
  <c r="G34" i="31"/>
  <c r="G70" i="31" s="1"/>
  <c r="E177" i="35"/>
  <c r="F177" i="35" s="1"/>
  <c r="G177" i="35" s="1"/>
  <c r="H177" i="35" s="1"/>
  <c r="I177" i="35" s="1"/>
  <c r="J177" i="35" s="1"/>
  <c r="K177" i="35" s="1"/>
  <c r="L177" i="35" s="1"/>
  <c r="M177" i="35" s="1"/>
  <c r="N177" i="35" s="1"/>
  <c r="O177" i="35" s="1"/>
  <c r="P177" i="35" s="1"/>
  <c r="Q177" i="35" s="1"/>
  <c r="R177" i="35" s="1"/>
  <c r="S177" i="35" s="1"/>
  <c r="T177" i="35" s="1"/>
  <c r="U177" i="35" s="1"/>
  <c r="D183" i="35"/>
  <c r="D185" i="35" s="1"/>
  <c r="D190" i="35"/>
  <c r="D192" i="35" s="1"/>
  <c r="L190" i="36"/>
  <c r="L192" i="36" s="1"/>
  <c r="L183" i="36"/>
  <c r="L185" i="36" s="1"/>
  <c r="D74" i="36"/>
  <c r="D103" i="28"/>
  <c r="H32" i="10"/>
  <c r="H68" i="10" s="1"/>
  <c r="H154" i="34"/>
  <c r="H173" i="34"/>
  <c r="I35" i="34"/>
  <c r="I71" i="34" s="1"/>
  <c r="D189" i="31"/>
  <c r="D178" i="31"/>
  <c r="D182" i="31"/>
  <c r="I190" i="36"/>
  <c r="I192" i="36" s="1"/>
  <c r="I183" i="36"/>
  <c r="I185" i="36" s="1"/>
  <c r="C194" i="31"/>
  <c r="U183" i="35"/>
  <c r="U185" i="35" s="1"/>
  <c r="U190" i="35"/>
  <c r="U192" i="35" s="1"/>
  <c r="T183" i="35"/>
  <c r="T185" i="35" s="1"/>
  <c r="T190" i="35"/>
  <c r="T192" i="35" s="1"/>
  <c r="G25" i="31"/>
  <c r="G61" i="31" s="1"/>
  <c r="F145" i="31"/>
  <c r="F164" i="31"/>
  <c r="T185" i="36"/>
  <c r="S190" i="35"/>
  <c r="S192" i="35" s="1"/>
  <c r="S183" i="35"/>
  <c r="S185" i="35" s="1"/>
  <c r="G167" i="31"/>
  <c r="G148" i="31"/>
  <c r="H28" i="31"/>
  <c r="H64" i="31" s="1"/>
  <c r="G166" i="31"/>
  <c r="G147" i="31"/>
  <c r="H27" i="31"/>
  <c r="H63" i="31" s="1"/>
  <c r="H151" i="29"/>
  <c r="H170" i="29"/>
  <c r="I31" i="29"/>
  <c r="I67" i="29" s="1"/>
  <c r="F174" i="30"/>
  <c r="F155" i="30"/>
  <c r="G35" i="30"/>
  <c r="G71" i="30" s="1"/>
  <c r="L190" i="35"/>
  <c r="L192" i="35" s="1"/>
  <c r="L183" i="35"/>
  <c r="L185" i="35" s="1"/>
  <c r="H30" i="33"/>
  <c r="G163" i="29"/>
  <c r="G144" i="29"/>
  <c r="H24" i="29"/>
  <c r="H60" i="29" s="1"/>
  <c r="G150" i="30"/>
  <c r="G169" i="30"/>
  <c r="H30" i="30"/>
  <c r="H66" i="30" s="1"/>
  <c r="H24" i="10"/>
  <c r="H60" i="10" s="1"/>
  <c r="E183" i="29"/>
  <c r="E185" i="29" s="1"/>
  <c r="E190" i="29"/>
  <c r="E192" i="29" s="1"/>
  <c r="I28" i="33"/>
  <c r="I64" i="33" s="1"/>
  <c r="L178" i="36"/>
  <c r="L182" i="36"/>
  <c r="L189" i="36"/>
  <c r="D182" i="36"/>
  <c r="D189" i="36"/>
  <c r="D158" i="36"/>
  <c r="E158" i="36" s="1"/>
  <c r="F158" i="36" s="1"/>
  <c r="G158" i="36" s="1"/>
  <c r="H158" i="36" s="1"/>
  <c r="I158" i="36" s="1"/>
  <c r="J158" i="36" s="1"/>
  <c r="K158" i="36" s="1"/>
  <c r="L158" i="36" s="1"/>
  <c r="M158" i="36" s="1"/>
  <c r="N158" i="36" s="1"/>
  <c r="O158" i="36" s="1"/>
  <c r="P158" i="36" s="1"/>
  <c r="Q158" i="36" s="1"/>
  <c r="R158" i="36" s="1"/>
  <c r="S158" i="36" s="1"/>
  <c r="T158" i="36" s="1"/>
  <c r="U158" i="36" s="1"/>
  <c r="G172" i="29"/>
  <c r="G153" i="29"/>
  <c r="H33" i="29"/>
  <c r="H69" i="29" s="1"/>
  <c r="I32" i="33"/>
  <c r="I68" i="33" s="1"/>
  <c r="D177" i="31"/>
  <c r="G32" i="30"/>
  <c r="G68" i="30" s="1"/>
  <c r="F152" i="30"/>
  <c r="F171" i="30"/>
  <c r="G164" i="34"/>
  <c r="G145" i="34"/>
  <c r="H26" i="34"/>
  <c r="M190" i="36"/>
  <c r="M192" i="36" s="1"/>
  <c r="M183" i="36"/>
  <c r="M185" i="36" s="1"/>
  <c r="G37" i="33"/>
  <c r="Q178" i="36"/>
  <c r="G143" i="30"/>
  <c r="G162" i="30"/>
  <c r="H23" i="30"/>
  <c r="H59" i="30" s="1"/>
  <c r="J182" i="35"/>
  <c r="J189" i="35"/>
  <c r="J178" i="35"/>
  <c r="O183" i="36"/>
  <c r="O185" i="36" s="1"/>
  <c r="O190" i="36"/>
  <c r="O192" i="36" s="1"/>
  <c r="I29" i="10"/>
  <c r="I65" i="10" s="1"/>
  <c r="D24" i="28"/>
  <c r="E74" i="34"/>
  <c r="H161" i="34"/>
  <c r="H142" i="34"/>
  <c r="I23" i="34"/>
  <c r="I59" i="34" s="1"/>
  <c r="G32" i="31"/>
  <c r="G68" i="31" s="1"/>
  <c r="F171" i="31"/>
  <c r="F152" i="31"/>
  <c r="K178" i="35"/>
  <c r="K182" i="35"/>
  <c r="K189" i="35"/>
  <c r="E157" i="31"/>
  <c r="I26" i="33"/>
  <c r="I62" i="33" s="1"/>
  <c r="K182" i="36"/>
  <c r="K189" i="36"/>
  <c r="K178" i="36"/>
  <c r="Q183" i="35"/>
  <c r="Q185" i="35" s="1"/>
  <c r="Q190" i="35"/>
  <c r="Q192" i="35" s="1"/>
  <c r="O189" i="36"/>
  <c r="O182" i="36"/>
  <c r="O178" i="36"/>
  <c r="F73" i="29"/>
  <c r="F93" i="28" s="1"/>
  <c r="F169" i="29"/>
  <c r="F150" i="29"/>
  <c r="G30" i="29"/>
  <c r="G66" i="29" s="1"/>
  <c r="H27" i="10"/>
  <c r="H63" i="10" s="1"/>
  <c r="F144" i="31"/>
  <c r="F163" i="31"/>
  <c r="G24" i="31"/>
  <c r="G60" i="31" s="1"/>
  <c r="G178" i="35"/>
  <c r="G182" i="35"/>
  <c r="G189" i="35"/>
  <c r="H182" i="36"/>
  <c r="H178" i="36"/>
  <c r="H189" i="36"/>
  <c r="P182" i="35"/>
  <c r="P189" i="35"/>
  <c r="P178" i="35"/>
  <c r="F182" i="36"/>
  <c r="F178" i="36"/>
  <c r="F189" i="36"/>
  <c r="D25" i="28"/>
  <c r="E74" i="35"/>
  <c r="G73" i="33"/>
  <c r="G100" i="28" s="1"/>
  <c r="S197" i="35"/>
  <c r="U178" i="36"/>
  <c r="E189" i="35"/>
  <c r="E182" i="35"/>
  <c r="E178" i="35"/>
  <c r="D189" i="35"/>
  <c r="D182" i="35"/>
  <c r="Q189" i="35"/>
  <c r="Q178" i="35"/>
  <c r="Q182" i="35"/>
  <c r="N190" i="36"/>
  <c r="N192" i="36" s="1"/>
  <c r="N183" i="36"/>
  <c r="N185" i="36" s="1"/>
  <c r="P183" i="35"/>
  <c r="P185" i="35" s="1"/>
  <c r="P190" i="35"/>
  <c r="P192" i="35" s="1"/>
  <c r="P178" i="36"/>
  <c r="G34" i="30"/>
  <c r="G70" i="30" s="1"/>
  <c r="F173" i="30"/>
  <c r="F154" i="30"/>
  <c r="H189" i="35"/>
  <c r="H178" i="35"/>
  <c r="H182" i="35"/>
  <c r="R178" i="36"/>
  <c r="F143" i="31"/>
  <c r="F37" i="31"/>
  <c r="F162" i="31"/>
  <c r="G23" i="31"/>
  <c r="G59" i="31" s="1"/>
  <c r="E73" i="31"/>
  <c r="E95" i="28" s="1"/>
  <c r="M189" i="36"/>
  <c r="M182" i="36"/>
  <c r="M178" i="36"/>
  <c r="F172" i="30"/>
  <c r="F153" i="30"/>
  <c r="G33" i="30"/>
  <c r="M178" i="35"/>
  <c r="H25" i="10"/>
  <c r="H61" i="10" s="1"/>
  <c r="D185" i="34"/>
  <c r="D195" i="34"/>
  <c r="D197" i="34" s="1"/>
  <c r="N182" i="36"/>
  <c r="N189" i="36"/>
  <c r="N178" i="36"/>
  <c r="D183" i="29"/>
  <c r="D185" i="29" s="1"/>
  <c r="D177" i="29"/>
  <c r="E177" i="29" s="1"/>
  <c r="D190" i="29"/>
  <c r="D192" i="29" s="1"/>
  <c r="D158" i="35"/>
  <c r="E158" i="35" s="1"/>
  <c r="F158" i="35" s="1"/>
  <c r="G158" i="35" s="1"/>
  <c r="H158" i="35" s="1"/>
  <c r="I158" i="35" s="1"/>
  <c r="J158" i="35" s="1"/>
  <c r="K158" i="35" s="1"/>
  <c r="L158" i="35" s="1"/>
  <c r="M158" i="35" s="1"/>
  <c r="N158" i="35" s="1"/>
  <c r="O158" i="35" s="1"/>
  <c r="P158" i="35" s="1"/>
  <c r="Q158" i="35" s="1"/>
  <c r="R158" i="35" s="1"/>
  <c r="S158" i="35" s="1"/>
  <c r="T158" i="35" s="1"/>
  <c r="U158" i="35" s="1"/>
  <c r="Q185" i="36"/>
  <c r="D74" i="30"/>
  <c r="D94" i="28"/>
  <c r="H162" i="34"/>
  <c r="H143" i="34"/>
  <c r="I24" i="34"/>
  <c r="I60" i="34" s="1"/>
  <c r="H146" i="34"/>
  <c r="H165" i="34"/>
  <c r="I27" i="34"/>
  <c r="I63" i="34" s="1"/>
  <c r="H147" i="34"/>
  <c r="H166" i="34"/>
  <c r="I28" i="34"/>
  <c r="I64" i="34" s="1"/>
  <c r="S193" i="35" l="1"/>
  <c r="D186" i="30"/>
  <c r="E196" i="34"/>
  <c r="E197" i="34" s="1"/>
  <c r="E184" i="34"/>
  <c r="E158" i="29"/>
  <c r="F188" i="34"/>
  <c r="F190" i="34" s="1"/>
  <c r="E177" i="31"/>
  <c r="E182" i="29"/>
  <c r="G73" i="34"/>
  <c r="G101" i="28" s="1"/>
  <c r="G104" i="28" s="1"/>
  <c r="F182" i="34"/>
  <c r="E190" i="34"/>
  <c r="E192" i="34" s="1"/>
  <c r="E177" i="30"/>
  <c r="F177" i="34"/>
  <c r="F178" i="34" s="1"/>
  <c r="F189" i="34"/>
  <c r="F191" i="34" s="1"/>
  <c r="F192" i="34" s="1"/>
  <c r="O196" i="35"/>
  <c r="M186" i="35"/>
  <c r="M196" i="35"/>
  <c r="M198" i="35" s="1"/>
  <c r="D193" i="34"/>
  <c r="G69" i="10"/>
  <c r="H33" i="10"/>
  <c r="H185" i="36"/>
  <c r="O186" i="35"/>
  <c r="E92" i="28"/>
  <c r="E84" i="28" s="1"/>
  <c r="E74" i="10"/>
  <c r="E15" i="28" s="1"/>
  <c r="G64" i="10"/>
  <c r="H28" i="10"/>
  <c r="G156" i="34"/>
  <c r="G181" i="34" s="1"/>
  <c r="F157" i="34"/>
  <c r="G37" i="10"/>
  <c r="H192" i="36"/>
  <c r="F176" i="30"/>
  <c r="F183" i="30" s="1"/>
  <c r="F185" i="30" s="1"/>
  <c r="G175" i="34"/>
  <c r="G59" i="10"/>
  <c r="H23" i="10"/>
  <c r="G71" i="10"/>
  <c r="H35" i="10"/>
  <c r="F73" i="10"/>
  <c r="D193" i="29"/>
  <c r="P197" i="36"/>
  <c r="P191" i="36"/>
  <c r="P193" i="36" s="1"/>
  <c r="M193" i="35"/>
  <c r="H69" i="33"/>
  <c r="I33" i="33"/>
  <c r="F196" i="34"/>
  <c r="H37" i="33"/>
  <c r="H66" i="33"/>
  <c r="G69" i="31"/>
  <c r="G153" i="31"/>
  <c r="G172" i="31"/>
  <c r="H33" i="31"/>
  <c r="H70" i="34"/>
  <c r="I34" i="34"/>
  <c r="H172" i="34"/>
  <c r="H153" i="34"/>
  <c r="H67" i="34"/>
  <c r="H169" i="34"/>
  <c r="H150" i="34"/>
  <c r="I31" i="34"/>
  <c r="G69" i="30"/>
  <c r="H69" i="34"/>
  <c r="H171" i="34"/>
  <c r="H152" i="34"/>
  <c r="I33" i="34"/>
  <c r="H61" i="34"/>
  <c r="H163" i="34"/>
  <c r="I25" i="34"/>
  <c r="H144" i="34"/>
  <c r="H65" i="31"/>
  <c r="I29" i="31"/>
  <c r="H149" i="31"/>
  <c r="H168" i="31"/>
  <c r="H37" i="34"/>
  <c r="H62" i="34"/>
  <c r="H68" i="34"/>
  <c r="H170" i="34"/>
  <c r="H151" i="34"/>
  <c r="I32" i="34"/>
  <c r="G61" i="30"/>
  <c r="G164" i="30"/>
  <c r="G145" i="30"/>
  <c r="H25" i="30"/>
  <c r="H67" i="10"/>
  <c r="I31" i="10"/>
  <c r="G68" i="29"/>
  <c r="G171" i="29"/>
  <c r="G152" i="29"/>
  <c r="H32" i="29"/>
  <c r="G63" i="29"/>
  <c r="G73" i="29" s="1"/>
  <c r="G93" i="28" s="1"/>
  <c r="H27" i="29"/>
  <c r="G147" i="29"/>
  <c r="G166" i="29"/>
  <c r="H31" i="30"/>
  <c r="G67" i="30"/>
  <c r="G170" i="30"/>
  <c r="G151" i="30"/>
  <c r="I29" i="34"/>
  <c r="H65" i="34"/>
  <c r="H167" i="34"/>
  <c r="H148" i="34"/>
  <c r="I26" i="30"/>
  <c r="H62" i="30"/>
  <c r="H165" i="30"/>
  <c r="H146" i="30"/>
  <c r="G65" i="30"/>
  <c r="G149" i="30"/>
  <c r="G168" i="30"/>
  <c r="H29" i="30"/>
  <c r="I30" i="34"/>
  <c r="H66" i="34"/>
  <c r="H149" i="34"/>
  <c r="H168" i="34"/>
  <c r="H64" i="30"/>
  <c r="H167" i="30"/>
  <c r="H148" i="30"/>
  <c r="I28" i="30"/>
  <c r="K83" i="43"/>
  <c r="I84" i="43"/>
  <c r="L82" i="43"/>
  <c r="J85" i="43"/>
  <c r="E158" i="30"/>
  <c r="E178" i="30"/>
  <c r="E189" i="29"/>
  <c r="E189" i="30"/>
  <c r="F104" i="28"/>
  <c r="E190" i="30"/>
  <c r="E192" i="30" s="1"/>
  <c r="D197" i="30"/>
  <c r="D191" i="30"/>
  <c r="D193" i="30" s="1"/>
  <c r="D194" i="30" s="1"/>
  <c r="D196" i="30"/>
  <c r="F86" i="28"/>
  <c r="D86" i="28"/>
  <c r="D104" i="28"/>
  <c r="F176" i="31"/>
  <c r="F177" i="31" s="1"/>
  <c r="F73" i="31"/>
  <c r="F95" i="28" s="1"/>
  <c r="I30" i="10"/>
  <c r="I66" i="10" s="1"/>
  <c r="O197" i="35"/>
  <c r="O198" i="35" s="1"/>
  <c r="F176" i="29"/>
  <c r="F183" i="29" s="1"/>
  <c r="F185" i="29" s="1"/>
  <c r="S186" i="35"/>
  <c r="S194" i="35" s="1"/>
  <c r="I27" i="33"/>
  <c r="I63" i="33" s="1"/>
  <c r="J34" i="33"/>
  <c r="J70" i="33" s="1"/>
  <c r="F157" i="31"/>
  <c r="F157" i="30"/>
  <c r="I26" i="10"/>
  <c r="I62" i="10" s="1"/>
  <c r="F85" i="28"/>
  <c r="N191" i="36"/>
  <c r="N193" i="36" s="1"/>
  <c r="N197" i="36"/>
  <c r="E87" i="28"/>
  <c r="R184" i="36"/>
  <c r="R186" i="36" s="1"/>
  <c r="R196" i="36"/>
  <c r="H197" i="35"/>
  <c r="H191" i="35"/>
  <c r="H193" i="35" s="1"/>
  <c r="G154" i="30"/>
  <c r="G173" i="30"/>
  <c r="H34" i="30"/>
  <c r="H70" i="30" s="1"/>
  <c r="P184" i="36"/>
  <c r="P186" i="36" s="1"/>
  <c r="P196" i="36"/>
  <c r="E196" i="35"/>
  <c r="E184" i="35"/>
  <c r="E186" i="35" s="1"/>
  <c r="E25" i="28"/>
  <c r="F74" i="35"/>
  <c r="P184" i="35"/>
  <c r="P186" i="35" s="1"/>
  <c r="P196" i="35"/>
  <c r="G184" i="35"/>
  <c r="G186" i="35" s="1"/>
  <c r="G196" i="35"/>
  <c r="G163" i="31"/>
  <c r="G144" i="31"/>
  <c r="H24" i="31"/>
  <c r="H60" i="31" s="1"/>
  <c r="I27" i="10"/>
  <c r="I63" i="10" s="1"/>
  <c r="J26" i="33"/>
  <c r="J62" i="33" s="1"/>
  <c r="K184" i="35"/>
  <c r="K186" i="35" s="1"/>
  <c r="K196" i="35"/>
  <c r="L184" i="36"/>
  <c r="L186" i="36" s="1"/>
  <c r="L196" i="36"/>
  <c r="I173" i="34"/>
  <c r="I154" i="34"/>
  <c r="J35" i="34"/>
  <c r="J71" i="34" s="1"/>
  <c r="G173" i="31"/>
  <c r="G154" i="31"/>
  <c r="H34" i="31"/>
  <c r="H70" i="31" s="1"/>
  <c r="D196" i="29"/>
  <c r="D186" i="29"/>
  <c r="R197" i="35"/>
  <c r="R191" i="35"/>
  <c r="R193" i="35" s="1"/>
  <c r="L191" i="35"/>
  <c r="L193" i="35" s="1"/>
  <c r="L197" i="35"/>
  <c r="T184" i="35"/>
  <c r="T186" i="35" s="1"/>
  <c r="T196" i="35"/>
  <c r="G173" i="29"/>
  <c r="G154" i="29"/>
  <c r="H34" i="29"/>
  <c r="H70" i="29" s="1"/>
  <c r="G146" i="29"/>
  <c r="G165" i="29"/>
  <c r="H26" i="29"/>
  <c r="H62" i="29" s="1"/>
  <c r="J24" i="33"/>
  <c r="J60" i="33" s="1"/>
  <c r="S196" i="35"/>
  <c r="S198" i="35" s="1"/>
  <c r="D17" i="28"/>
  <c r="D9" i="28" s="1"/>
  <c r="E74" i="30"/>
  <c r="N184" i="36"/>
  <c r="N186" i="36" s="1"/>
  <c r="N196" i="36"/>
  <c r="M196" i="36"/>
  <c r="M184" i="36"/>
  <c r="M186" i="36" s="1"/>
  <c r="G143" i="31"/>
  <c r="G162" i="31"/>
  <c r="G37" i="31"/>
  <c r="H23" i="31"/>
  <c r="H59" i="31" s="1"/>
  <c r="R191" i="36"/>
  <c r="R193" i="36" s="1"/>
  <c r="R197" i="36"/>
  <c r="Q184" i="35"/>
  <c r="Q186" i="35" s="1"/>
  <c r="Q196" i="35"/>
  <c r="D196" i="35"/>
  <c r="D184" i="35"/>
  <c r="D186" i="35" s="1"/>
  <c r="E197" i="35"/>
  <c r="E191" i="35"/>
  <c r="E193" i="35" s="1"/>
  <c r="U191" i="36"/>
  <c r="U193" i="36" s="1"/>
  <c r="U197" i="36"/>
  <c r="F197" i="36"/>
  <c r="F191" i="36"/>
  <c r="F193" i="36" s="1"/>
  <c r="H184" i="36"/>
  <c r="H186" i="36" s="1"/>
  <c r="H196" i="36"/>
  <c r="E189" i="31"/>
  <c r="E182" i="31"/>
  <c r="E178" i="31"/>
  <c r="G189" i="34"/>
  <c r="G182" i="34"/>
  <c r="E24" i="28"/>
  <c r="F74" i="34"/>
  <c r="J29" i="10"/>
  <c r="J65" i="10" s="1"/>
  <c r="J191" i="35"/>
  <c r="J193" i="35" s="1"/>
  <c r="J197" i="35"/>
  <c r="Q196" i="36"/>
  <c r="Q184" i="36"/>
  <c r="Q186" i="36" s="1"/>
  <c r="H172" i="29"/>
  <c r="H153" i="29"/>
  <c r="I33" i="29"/>
  <c r="I69" i="29" s="1"/>
  <c r="H150" i="30"/>
  <c r="H169" i="30"/>
  <c r="I30" i="30"/>
  <c r="I66" i="30" s="1"/>
  <c r="E158" i="31"/>
  <c r="I170" i="29"/>
  <c r="I151" i="29"/>
  <c r="J31" i="29"/>
  <c r="J67" i="29" s="1"/>
  <c r="H166" i="31"/>
  <c r="H147" i="31"/>
  <c r="I27" i="31"/>
  <c r="I63" i="31" s="1"/>
  <c r="H148" i="31"/>
  <c r="H167" i="31"/>
  <c r="I28" i="31"/>
  <c r="I64" i="31" s="1"/>
  <c r="D184" i="31"/>
  <c r="D186" i="31" s="1"/>
  <c r="D196" i="31"/>
  <c r="I32" i="10"/>
  <c r="I68" i="10" s="1"/>
  <c r="G196" i="36"/>
  <c r="G184" i="36"/>
  <c r="G186" i="36" s="1"/>
  <c r="R184" i="35"/>
  <c r="R186" i="35" s="1"/>
  <c r="R194" i="35" s="1"/>
  <c r="R196" i="35"/>
  <c r="E191" i="36"/>
  <c r="E193" i="36" s="1"/>
  <c r="E197" i="36"/>
  <c r="T197" i="35"/>
  <c r="T191" i="35"/>
  <c r="T193" i="35" s="1"/>
  <c r="G163" i="30"/>
  <c r="G144" i="30"/>
  <c r="H24" i="30"/>
  <c r="H60" i="30" s="1"/>
  <c r="F191" i="35"/>
  <c r="F193" i="35" s="1"/>
  <c r="F197" i="35"/>
  <c r="I166" i="34"/>
  <c r="I147" i="34"/>
  <c r="J28" i="34"/>
  <c r="J64" i="34" s="1"/>
  <c r="I165" i="34"/>
  <c r="I146" i="34"/>
  <c r="J27" i="34"/>
  <c r="J63" i="34" s="1"/>
  <c r="I162" i="34"/>
  <c r="I143" i="34"/>
  <c r="J24" i="34"/>
  <c r="J60" i="34" s="1"/>
  <c r="I25" i="10"/>
  <c r="I61" i="10" s="1"/>
  <c r="G172" i="30"/>
  <c r="G153" i="30"/>
  <c r="H33" i="30"/>
  <c r="H69" i="30" s="1"/>
  <c r="M197" i="36"/>
  <c r="M191" i="36"/>
  <c r="M193" i="36" s="1"/>
  <c r="F182" i="31"/>
  <c r="F189" i="31"/>
  <c r="H184" i="35"/>
  <c r="H186" i="35" s="1"/>
  <c r="H194" i="35" s="1"/>
  <c r="H196" i="35"/>
  <c r="D197" i="35"/>
  <c r="D191" i="35"/>
  <c r="D193" i="35" s="1"/>
  <c r="U184" i="36"/>
  <c r="U186" i="36" s="1"/>
  <c r="U196" i="36"/>
  <c r="G150" i="29"/>
  <c r="G169" i="29"/>
  <c r="H30" i="29"/>
  <c r="H66" i="29" s="1"/>
  <c r="O196" i="36"/>
  <c r="O184" i="36"/>
  <c r="O186" i="36" s="1"/>
  <c r="K197" i="36"/>
  <c r="K191" i="36"/>
  <c r="K193" i="36" s="1"/>
  <c r="G171" i="31"/>
  <c r="G152" i="31"/>
  <c r="H32" i="31"/>
  <c r="H68" i="31" s="1"/>
  <c r="I142" i="34"/>
  <c r="I161" i="34"/>
  <c r="J23" i="34"/>
  <c r="J59" i="34" s="1"/>
  <c r="J184" i="35"/>
  <c r="J186" i="35" s="1"/>
  <c r="J194" i="35" s="1"/>
  <c r="J196" i="35"/>
  <c r="G37" i="30"/>
  <c r="Q197" i="36"/>
  <c r="Q191" i="36"/>
  <c r="Q193" i="36" s="1"/>
  <c r="G152" i="30"/>
  <c r="G171" i="30"/>
  <c r="H32" i="30"/>
  <c r="H68" i="30" s="1"/>
  <c r="D191" i="36"/>
  <c r="D193" i="36" s="1"/>
  <c r="D197" i="36"/>
  <c r="G145" i="31"/>
  <c r="G164" i="31"/>
  <c r="H25" i="31"/>
  <c r="H61" i="31" s="1"/>
  <c r="D26" i="28"/>
  <c r="E74" i="36"/>
  <c r="G191" i="36"/>
  <c r="G193" i="36" s="1"/>
  <c r="G197" i="36"/>
  <c r="G148" i="29"/>
  <c r="G167" i="29"/>
  <c r="H28" i="29"/>
  <c r="H64" i="29" s="1"/>
  <c r="E196" i="36"/>
  <c r="E184" i="36"/>
  <c r="E186" i="36" s="1"/>
  <c r="J23" i="33"/>
  <c r="J59" i="33" s="1"/>
  <c r="F157" i="29"/>
  <c r="F158" i="29" s="1"/>
  <c r="F190" i="31"/>
  <c r="Q191" i="35"/>
  <c r="Q193" i="35" s="1"/>
  <c r="Q197" i="35"/>
  <c r="F196" i="36"/>
  <c r="F184" i="36"/>
  <c r="F186" i="36" s="1"/>
  <c r="P191" i="35"/>
  <c r="P193" i="35" s="1"/>
  <c r="P197" i="35"/>
  <c r="H191" i="36"/>
  <c r="H197" i="36"/>
  <c r="G191" i="35"/>
  <c r="G193" i="35" s="1"/>
  <c r="G197" i="35"/>
  <c r="O197" i="36"/>
  <c r="O191" i="36"/>
  <c r="O193" i="36" s="1"/>
  <c r="K184" i="36"/>
  <c r="K186" i="36" s="1"/>
  <c r="K196" i="36"/>
  <c r="K197" i="35"/>
  <c r="K191" i="35"/>
  <c r="K193" i="35" s="1"/>
  <c r="H143" i="30"/>
  <c r="H162" i="30"/>
  <c r="I23" i="30"/>
  <c r="I59" i="30" s="1"/>
  <c r="H164" i="34"/>
  <c r="H145" i="34"/>
  <c r="I26" i="34"/>
  <c r="J32" i="33"/>
  <c r="J68" i="33" s="1"/>
  <c r="D196" i="36"/>
  <c r="D184" i="36"/>
  <c r="D186" i="36" s="1"/>
  <c r="L191" i="36"/>
  <c r="L193" i="36" s="1"/>
  <c r="L197" i="36"/>
  <c r="J28" i="33"/>
  <c r="J64" i="33" s="1"/>
  <c r="I24" i="10"/>
  <c r="I60" i="10" s="1"/>
  <c r="H144" i="29"/>
  <c r="H163" i="29"/>
  <c r="I24" i="29"/>
  <c r="I60" i="29" s="1"/>
  <c r="I30" i="33"/>
  <c r="I66" i="33" s="1"/>
  <c r="G174" i="30"/>
  <c r="G155" i="30"/>
  <c r="H35" i="30"/>
  <c r="H71" i="30" s="1"/>
  <c r="D191" i="31"/>
  <c r="D193" i="31" s="1"/>
  <c r="D197" i="31"/>
  <c r="D197" i="29"/>
  <c r="G165" i="31"/>
  <c r="G146" i="31"/>
  <c r="H26" i="31"/>
  <c r="H62" i="31" s="1"/>
  <c r="L184" i="35"/>
  <c r="L186" i="35" s="1"/>
  <c r="L196" i="35"/>
  <c r="F184" i="35"/>
  <c r="F186" i="35" s="1"/>
  <c r="F196" i="35"/>
  <c r="G145" i="29"/>
  <c r="G164" i="29"/>
  <c r="H25" i="29"/>
  <c r="H61" i="29" s="1"/>
  <c r="G149" i="29"/>
  <c r="G168" i="29"/>
  <c r="H29" i="29"/>
  <c r="H65" i="29" s="1"/>
  <c r="O193" i="35"/>
  <c r="O194" i="35" s="1"/>
  <c r="J197" i="36"/>
  <c r="J191" i="36"/>
  <c r="J193" i="36" s="1"/>
  <c r="J34" i="10"/>
  <c r="J70" i="10" s="1"/>
  <c r="S191" i="36"/>
  <c r="S193" i="36" s="1"/>
  <c r="S197" i="36"/>
  <c r="J31" i="33"/>
  <c r="J67" i="33" s="1"/>
  <c r="I196" i="35"/>
  <c r="I184" i="35"/>
  <c r="I186" i="35" s="1"/>
  <c r="G155" i="31"/>
  <c r="G174" i="31"/>
  <c r="H35" i="31"/>
  <c r="H71" i="31" s="1"/>
  <c r="G151" i="31"/>
  <c r="G170" i="31"/>
  <c r="H31" i="31"/>
  <c r="H67" i="31" s="1"/>
  <c r="U191" i="35"/>
  <c r="U193" i="35" s="1"/>
  <c r="U197" i="35"/>
  <c r="H73" i="33"/>
  <c r="H100" i="28" s="1"/>
  <c r="I25" i="33"/>
  <c r="I61" i="33" s="1"/>
  <c r="E191" i="29"/>
  <c r="E193" i="29" s="1"/>
  <c r="E197" i="29"/>
  <c r="J29" i="33"/>
  <c r="J65" i="33" s="1"/>
  <c r="E185" i="34"/>
  <c r="E193" i="34" s="1"/>
  <c r="I197" i="36"/>
  <c r="I191" i="36"/>
  <c r="I193" i="36" s="1"/>
  <c r="G174" i="29"/>
  <c r="G155" i="29"/>
  <c r="H35" i="29"/>
  <c r="H71" i="29" s="1"/>
  <c r="J196" i="36"/>
  <c r="J184" i="36"/>
  <c r="J186" i="36" s="1"/>
  <c r="G37" i="29"/>
  <c r="E196" i="30"/>
  <c r="E186" i="30"/>
  <c r="F183" i="34"/>
  <c r="F195" i="34"/>
  <c r="E184" i="29"/>
  <c r="E186" i="29" s="1"/>
  <c r="E196" i="29"/>
  <c r="J35" i="33"/>
  <c r="J71" i="33" s="1"/>
  <c r="I184" i="36"/>
  <c r="I186" i="36" s="1"/>
  <c r="I196" i="36"/>
  <c r="T184" i="36"/>
  <c r="T186" i="36" s="1"/>
  <c r="T196" i="36"/>
  <c r="N191" i="35"/>
  <c r="N193" i="35" s="1"/>
  <c r="N197" i="35"/>
  <c r="D16" i="28"/>
  <c r="E74" i="29"/>
  <c r="D87" i="28"/>
  <c r="U196" i="35"/>
  <c r="U184" i="35"/>
  <c r="U186" i="35" s="1"/>
  <c r="H162" i="29"/>
  <c r="H143" i="29"/>
  <c r="I23" i="29"/>
  <c r="I59" i="29" s="1"/>
  <c r="E191" i="30"/>
  <c r="E193" i="30" s="1"/>
  <c r="G169" i="31"/>
  <c r="G150" i="31"/>
  <c r="H30" i="31"/>
  <c r="H66" i="31" s="1"/>
  <c r="E183" i="31"/>
  <c r="E185" i="31" s="1"/>
  <c r="E190" i="31"/>
  <c r="E192" i="31" s="1"/>
  <c r="G166" i="30"/>
  <c r="G147" i="30"/>
  <c r="H27" i="30"/>
  <c r="T197" i="36"/>
  <c r="T191" i="36"/>
  <c r="T193" i="36" s="1"/>
  <c r="N184" i="35"/>
  <c r="N186" i="35" s="1"/>
  <c r="N196" i="35"/>
  <c r="S184" i="36"/>
  <c r="S186" i="36" s="1"/>
  <c r="S196" i="36"/>
  <c r="D85" i="28"/>
  <c r="D96" i="28"/>
  <c r="D18" i="28"/>
  <c r="E74" i="31"/>
  <c r="I197" i="35"/>
  <c r="I191" i="35"/>
  <c r="I193" i="35" s="1"/>
  <c r="F194" i="36" l="1"/>
  <c r="D194" i="36"/>
  <c r="N198" i="36"/>
  <c r="G191" i="34"/>
  <c r="H37" i="10"/>
  <c r="S198" i="36"/>
  <c r="G188" i="34"/>
  <c r="G190" i="34" s="1"/>
  <c r="F197" i="34"/>
  <c r="E96" i="28"/>
  <c r="M194" i="35"/>
  <c r="G177" i="34"/>
  <c r="G178" i="34" s="1"/>
  <c r="E197" i="30"/>
  <c r="E198" i="30" s="1"/>
  <c r="F192" i="31"/>
  <c r="F158" i="31"/>
  <c r="G176" i="34"/>
  <c r="P198" i="36"/>
  <c r="H193" i="36"/>
  <c r="H194" i="36" s="1"/>
  <c r="P194" i="36"/>
  <c r="G73" i="10"/>
  <c r="G92" i="28" s="1"/>
  <c r="G84" i="28" s="1"/>
  <c r="G176" i="30"/>
  <c r="G157" i="34"/>
  <c r="H69" i="10"/>
  <c r="I33" i="10"/>
  <c r="H73" i="34"/>
  <c r="H101" i="28" s="1"/>
  <c r="H104" i="28" s="1"/>
  <c r="F190" i="30"/>
  <c r="F192" i="30" s="1"/>
  <c r="F178" i="30"/>
  <c r="H71" i="10"/>
  <c r="I35" i="10"/>
  <c r="H156" i="34"/>
  <c r="D10" i="28"/>
  <c r="F177" i="30"/>
  <c r="G177" i="30" s="1"/>
  <c r="H175" i="34"/>
  <c r="H64" i="10"/>
  <c r="I28" i="10"/>
  <c r="F184" i="34"/>
  <c r="F185" i="34" s="1"/>
  <c r="F193" i="34" s="1"/>
  <c r="F92" i="28"/>
  <c r="F84" i="28" s="1"/>
  <c r="F74" i="10"/>
  <c r="H59" i="10"/>
  <c r="I23" i="10"/>
  <c r="U194" i="35"/>
  <c r="L194" i="35"/>
  <c r="D194" i="29"/>
  <c r="E198" i="29"/>
  <c r="D198" i="30"/>
  <c r="I69" i="33"/>
  <c r="I73" i="33" s="1"/>
  <c r="I100" i="28" s="1"/>
  <c r="J33" i="33"/>
  <c r="G157" i="29"/>
  <c r="G182" i="29" s="1"/>
  <c r="I37" i="34"/>
  <c r="I62" i="34"/>
  <c r="I64" i="30"/>
  <c r="J28" i="30"/>
  <c r="I167" i="30"/>
  <c r="I148" i="30"/>
  <c r="H65" i="30"/>
  <c r="H168" i="30"/>
  <c r="I29" i="30"/>
  <c r="H149" i="30"/>
  <c r="H68" i="29"/>
  <c r="I32" i="29"/>
  <c r="H171" i="29"/>
  <c r="H152" i="29"/>
  <c r="I67" i="10"/>
  <c r="J31" i="10"/>
  <c r="I69" i="34"/>
  <c r="I171" i="34"/>
  <c r="J33" i="34"/>
  <c r="I152" i="34"/>
  <c r="I70" i="34"/>
  <c r="J34" i="34"/>
  <c r="I172" i="34"/>
  <c r="I153" i="34"/>
  <c r="I61" i="34"/>
  <c r="I144" i="34"/>
  <c r="J25" i="34"/>
  <c r="I163" i="34"/>
  <c r="H63" i="29"/>
  <c r="I27" i="29"/>
  <c r="H166" i="29"/>
  <c r="H147" i="29"/>
  <c r="H61" i="30"/>
  <c r="H145" i="30"/>
  <c r="I25" i="30"/>
  <c r="H164" i="30"/>
  <c r="I68" i="34"/>
  <c r="J32" i="34"/>
  <c r="I170" i="34"/>
  <c r="I151" i="34"/>
  <c r="I65" i="31"/>
  <c r="I168" i="31"/>
  <c r="I149" i="31"/>
  <c r="J29" i="31"/>
  <c r="I67" i="34"/>
  <c r="I150" i="34"/>
  <c r="J31" i="34"/>
  <c r="I169" i="34"/>
  <c r="H69" i="31"/>
  <c r="H172" i="31"/>
  <c r="I33" i="31"/>
  <c r="H153" i="31"/>
  <c r="H63" i="30"/>
  <c r="I66" i="34"/>
  <c r="I168" i="34"/>
  <c r="I149" i="34"/>
  <c r="J30" i="34"/>
  <c r="I62" i="30"/>
  <c r="I165" i="30"/>
  <c r="J26" i="30"/>
  <c r="I146" i="30"/>
  <c r="I65" i="34"/>
  <c r="I148" i="34"/>
  <c r="I167" i="34"/>
  <c r="J29" i="34"/>
  <c r="H67" i="30"/>
  <c r="H151" i="30"/>
  <c r="H170" i="30"/>
  <c r="I31" i="30"/>
  <c r="K85" i="43"/>
  <c r="J84" i="43"/>
  <c r="M82" i="43"/>
  <c r="L83" i="43"/>
  <c r="F183" i="31"/>
  <c r="F185" i="31" s="1"/>
  <c r="F194" i="35"/>
  <c r="L198" i="35"/>
  <c r="F178" i="31"/>
  <c r="F177" i="29"/>
  <c r="F190" i="29"/>
  <c r="F192" i="29" s="1"/>
  <c r="F182" i="30"/>
  <c r="F184" i="30" s="1"/>
  <c r="F186" i="30" s="1"/>
  <c r="E194" i="29"/>
  <c r="F158" i="30"/>
  <c r="K198" i="36"/>
  <c r="E88" i="28"/>
  <c r="N194" i="35"/>
  <c r="S194" i="36"/>
  <c r="U198" i="36"/>
  <c r="D198" i="36"/>
  <c r="E198" i="36"/>
  <c r="U194" i="36"/>
  <c r="F198" i="36"/>
  <c r="F198" i="35"/>
  <c r="H198" i="35"/>
  <c r="J194" i="36"/>
  <c r="I194" i="36"/>
  <c r="G85" i="28"/>
  <c r="F87" i="28"/>
  <c r="D88" i="28"/>
  <c r="I198" i="36"/>
  <c r="K194" i="36"/>
  <c r="N194" i="36"/>
  <c r="J30" i="10"/>
  <c r="J66" i="10" s="1"/>
  <c r="J198" i="35"/>
  <c r="R198" i="35"/>
  <c r="F189" i="30"/>
  <c r="F197" i="30" s="1"/>
  <c r="G73" i="30"/>
  <c r="G94" i="28" s="1"/>
  <c r="K34" i="33"/>
  <c r="K70" i="33" s="1"/>
  <c r="J26" i="10"/>
  <c r="J62" i="10" s="1"/>
  <c r="N198" i="35"/>
  <c r="U198" i="35"/>
  <c r="J27" i="33"/>
  <c r="J63" i="33" s="1"/>
  <c r="H37" i="29"/>
  <c r="G176" i="29"/>
  <c r="G183" i="29" s="1"/>
  <c r="G185" i="29" s="1"/>
  <c r="G158" i="29"/>
  <c r="E194" i="36"/>
  <c r="G157" i="30"/>
  <c r="G189" i="30" s="1"/>
  <c r="G190" i="30"/>
  <c r="G183" i="30"/>
  <c r="G185" i="30" s="1"/>
  <c r="H189" i="34"/>
  <c r="H191" i="34" s="1"/>
  <c r="H182" i="34"/>
  <c r="E18" i="28"/>
  <c r="F74" i="31"/>
  <c r="H150" i="31"/>
  <c r="H169" i="31"/>
  <c r="I30" i="31"/>
  <c r="I66" i="31" s="1"/>
  <c r="K35" i="33"/>
  <c r="K71" i="33" s="1"/>
  <c r="J24" i="10"/>
  <c r="J60" i="10" s="1"/>
  <c r="K32" i="33"/>
  <c r="K68" i="33" s="1"/>
  <c r="I143" i="30"/>
  <c r="I162" i="30"/>
  <c r="J23" i="30"/>
  <c r="J59" i="30" s="1"/>
  <c r="H37" i="30"/>
  <c r="F184" i="31"/>
  <c r="H144" i="30"/>
  <c r="H163" i="30"/>
  <c r="I24" i="30"/>
  <c r="I60" i="30" s="1"/>
  <c r="J32" i="10"/>
  <c r="J68" i="10" s="1"/>
  <c r="F24" i="28"/>
  <c r="G74" i="34"/>
  <c r="G73" i="31"/>
  <c r="G95" i="28" s="1"/>
  <c r="M198" i="36"/>
  <c r="K24" i="33"/>
  <c r="K60" i="33" s="1"/>
  <c r="D198" i="29"/>
  <c r="J154" i="34"/>
  <c r="J173" i="34"/>
  <c r="K35" i="34"/>
  <c r="K71" i="34" s="1"/>
  <c r="L194" i="36"/>
  <c r="K198" i="35"/>
  <c r="K26" i="33"/>
  <c r="K62" i="33" s="1"/>
  <c r="G194" i="35"/>
  <c r="R194" i="36"/>
  <c r="J25" i="33"/>
  <c r="J61" i="33" s="1"/>
  <c r="I194" i="35"/>
  <c r="K34" i="10"/>
  <c r="K70" i="10" s="1"/>
  <c r="H168" i="29"/>
  <c r="H149" i="29"/>
  <c r="I29" i="29"/>
  <c r="I65" i="29" s="1"/>
  <c r="J30" i="33"/>
  <c r="J66" i="33" s="1"/>
  <c r="K23" i="33"/>
  <c r="K59" i="33" s="1"/>
  <c r="H148" i="29"/>
  <c r="H167" i="29"/>
  <c r="I28" i="29"/>
  <c r="I64" i="29" s="1"/>
  <c r="J142" i="34"/>
  <c r="J161" i="34"/>
  <c r="K23" i="34"/>
  <c r="K59" i="34" s="1"/>
  <c r="H172" i="30"/>
  <c r="H153" i="30"/>
  <c r="I33" i="30"/>
  <c r="I69" i="30" s="1"/>
  <c r="G194" i="36"/>
  <c r="I169" i="30"/>
  <c r="I150" i="30"/>
  <c r="J30" i="30"/>
  <c r="J66" i="30" s="1"/>
  <c r="Q194" i="36"/>
  <c r="D194" i="35"/>
  <c r="Q198" i="35"/>
  <c r="H143" i="31"/>
  <c r="H162" i="31"/>
  <c r="H37" i="31"/>
  <c r="I23" i="31"/>
  <c r="I59" i="31" s="1"/>
  <c r="G176" i="31"/>
  <c r="G177" i="31" s="1"/>
  <c r="E17" i="28"/>
  <c r="E9" i="28" s="1"/>
  <c r="F74" i="30"/>
  <c r="K194" i="35"/>
  <c r="J27" i="10"/>
  <c r="J63" i="10" s="1"/>
  <c r="P198" i="35"/>
  <c r="E194" i="35"/>
  <c r="G196" i="34"/>
  <c r="E16" i="28"/>
  <c r="F74" i="29"/>
  <c r="T198" i="36"/>
  <c r="H155" i="29"/>
  <c r="H174" i="29"/>
  <c r="I35" i="29"/>
  <c r="I71" i="29" s="1"/>
  <c r="K29" i="33"/>
  <c r="K65" i="33" s="1"/>
  <c r="I198" i="35"/>
  <c r="H165" i="31"/>
  <c r="H146" i="31"/>
  <c r="I26" i="31"/>
  <c r="I62" i="31" s="1"/>
  <c r="K28" i="33"/>
  <c r="K64" i="33" s="1"/>
  <c r="H177" i="34"/>
  <c r="H178" i="34" s="1"/>
  <c r="H181" i="34"/>
  <c r="H188" i="34"/>
  <c r="F189" i="29"/>
  <c r="F178" i="29"/>
  <c r="F182" i="29"/>
  <c r="I37" i="33"/>
  <c r="H152" i="31"/>
  <c r="H171" i="31"/>
  <c r="I32" i="31"/>
  <c r="I68" i="31" s="1"/>
  <c r="O194" i="36"/>
  <c r="H150" i="29"/>
  <c r="H169" i="29"/>
  <c r="I30" i="29"/>
  <c r="I66" i="29" s="1"/>
  <c r="J25" i="10"/>
  <c r="J143" i="34"/>
  <c r="J162" i="34"/>
  <c r="K24" i="34"/>
  <c r="K60" i="34" s="1"/>
  <c r="J146" i="34"/>
  <c r="J165" i="34"/>
  <c r="K27" i="34"/>
  <c r="K63" i="34" s="1"/>
  <c r="J166" i="34"/>
  <c r="J147" i="34"/>
  <c r="K28" i="34"/>
  <c r="K64" i="34" s="1"/>
  <c r="G198" i="36"/>
  <c r="D198" i="31"/>
  <c r="I167" i="31"/>
  <c r="I148" i="31"/>
  <c r="J28" i="31"/>
  <c r="J64" i="31" s="1"/>
  <c r="I166" i="31"/>
  <c r="I147" i="31"/>
  <c r="J27" i="31"/>
  <c r="J63" i="31" s="1"/>
  <c r="J151" i="29"/>
  <c r="J170" i="29"/>
  <c r="K31" i="29"/>
  <c r="K67" i="29" s="1"/>
  <c r="H157" i="34"/>
  <c r="Q198" i="36"/>
  <c r="K29" i="10"/>
  <c r="K65" i="10" s="1"/>
  <c r="E184" i="31"/>
  <c r="E186" i="31" s="1"/>
  <c r="E196" i="31"/>
  <c r="D198" i="35"/>
  <c r="Q194" i="35"/>
  <c r="G157" i="31"/>
  <c r="H165" i="29"/>
  <c r="H146" i="29"/>
  <c r="I26" i="29"/>
  <c r="I62" i="29" s="1"/>
  <c r="H154" i="29"/>
  <c r="H173" i="29"/>
  <c r="I34" i="29"/>
  <c r="I70" i="29" s="1"/>
  <c r="T198" i="35"/>
  <c r="P194" i="35"/>
  <c r="E198" i="35"/>
  <c r="G195" i="34"/>
  <c r="G183" i="34"/>
  <c r="H147" i="30"/>
  <c r="H166" i="30"/>
  <c r="I27" i="30"/>
  <c r="I63" i="30" s="1"/>
  <c r="I143" i="29"/>
  <c r="I162" i="29"/>
  <c r="J23" i="29"/>
  <c r="J59" i="29" s="1"/>
  <c r="D8" i="28"/>
  <c r="D19" i="28"/>
  <c r="T194" i="36"/>
  <c r="E194" i="30"/>
  <c r="J198" i="36"/>
  <c r="H151" i="31"/>
  <c r="H170" i="31"/>
  <c r="I31" i="31"/>
  <c r="I67" i="31" s="1"/>
  <c r="H174" i="31"/>
  <c r="H155" i="31"/>
  <c r="I35" i="31"/>
  <c r="I71" i="31" s="1"/>
  <c r="K31" i="33"/>
  <c r="K67" i="33" s="1"/>
  <c r="H164" i="29"/>
  <c r="H145" i="29"/>
  <c r="I25" i="29"/>
  <c r="H174" i="30"/>
  <c r="H155" i="30"/>
  <c r="I35" i="30"/>
  <c r="I71" i="30" s="1"/>
  <c r="I144" i="29"/>
  <c r="I163" i="29"/>
  <c r="J24" i="29"/>
  <c r="J60" i="29" s="1"/>
  <c r="I145" i="34"/>
  <c r="I164" i="34"/>
  <c r="J26" i="34"/>
  <c r="E26" i="28"/>
  <c r="F74" i="36"/>
  <c r="H164" i="31"/>
  <c r="H145" i="31"/>
  <c r="I25" i="31"/>
  <c r="I61" i="31" s="1"/>
  <c r="H171" i="30"/>
  <c r="H152" i="30"/>
  <c r="I32" i="30"/>
  <c r="I68" i="30" s="1"/>
  <c r="O198" i="36"/>
  <c r="F191" i="31"/>
  <c r="F197" i="31"/>
  <c r="D194" i="31"/>
  <c r="I172" i="29"/>
  <c r="I153" i="29"/>
  <c r="J33" i="29"/>
  <c r="J69" i="29" s="1"/>
  <c r="G184" i="34"/>
  <c r="E191" i="31"/>
  <c r="E193" i="31" s="1"/>
  <c r="E197" i="31"/>
  <c r="H198" i="36"/>
  <c r="M194" i="36"/>
  <c r="T194" i="35"/>
  <c r="H154" i="31"/>
  <c r="H173" i="31"/>
  <c r="I34" i="31"/>
  <c r="I70" i="31" s="1"/>
  <c r="L198" i="36"/>
  <c r="H144" i="31"/>
  <c r="H163" i="31"/>
  <c r="I24" i="31"/>
  <c r="I60" i="31" s="1"/>
  <c r="G198" i="35"/>
  <c r="F25" i="28"/>
  <c r="G74" i="35"/>
  <c r="H173" i="30"/>
  <c r="H154" i="30"/>
  <c r="I34" i="30"/>
  <c r="I70" i="30" s="1"/>
  <c r="R198" i="36"/>
  <c r="G192" i="34" l="1"/>
  <c r="G158" i="30"/>
  <c r="F96" i="28"/>
  <c r="F193" i="31"/>
  <c r="I73" i="34"/>
  <c r="I101" i="28" s="1"/>
  <c r="H176" i="34"/>
  <c r="F186" i="31"/>
  <c r="I175" i="34"/>
  <c r="F196" i="31"/>
  <c r="F198" i="31" s="1"/>
  <c r="F196" i="30"/>
  <c r="F198" i="30" s="1"/>
  <c r="H73" i="10"/>
  <c r="H92" i="28" s="1"/>
  <c r="H84" i="28" s="1"/>
  <c r="I69" i="10"/>
  <c r="J33" i="10"/>
  <c r="G178" i="30"/>
  <c r="I59" i="10"/>
  <c r="J23" i="10"/>
  <c r="I64" i="10"/>
  <c r="J28" i="10"/>
  <c r="I71" i="10"/>
  <c r="J35" i="10"/>
  <c r="I156" i="34"/>
  <c r="I181" i="34" s="1"/>
  <c r="F191" i="30"/>
  <c r="F193" i="30" s="1"/>
  <c r="I37" i="10"/>
  <c r="F15" i="28"/>
  <c r="G74" i="10"/>
  <c r="G189" i="29"/>
  <c r="G191" i="29" s="1"/>
  <c r="G178" i="29"/>
  <c r="H196" i="34"/>
  <c r="H190" i="34"/>
  <c r="H192" i="34" s="1"/>
  <c r="H157" i="29"/>
  <c r="J69" i="33"/>
  <c r="K33" i="33"/>
  <c r="J37" i="34"/>
  <c r="J62" i="34"/>
  <c r="J37" i="33"/>
  <c r="I69" i="31"/>
  <c r="I172" i="31"/>
  <c r="J33" i="31"/>
  <c r="I153" i="31"/>
  <c r="J67" i="34"/>
  <c r="K31" i="34"/>
  <c r="J169" i="34"/>
  <c r="J150" i="34"/>
  <c r="I61" i="30"/>
  <c r="J25" i="30"/>
  <c r="I164" i="30"/>
  <c r="I145" i="30"/>
  <c r="J61" i="34"/>
  <c r="J163" i="34"/>
  <c r="J144" i="34"/>
  <c r="K25" i="34"/>
  <c r="J69" i="34"/>
  <c r="J171" i="34"/>
  <c r="J152" i="34"/>
  <c r="K33" i="34"/>
  <c r="I67" i="30"/>
  <c r="I151" i="30"/>
  <c r="J31" i="30"/>
  <c r="I170" i="30"/>
  <c r="J65" i="34"/>
  <c r="K29" i="34"/>
  <c r="J148" i="34"/>
  <c r="J167" i="34"/>
  <c r="J66" i="34"/>
  <c r="J168" i="34"/>
  <c r="J149" i="34"/>
  <c r="K30" i="34"/>
  <c r="J68" i="34"/>
  <c r="K32" i="34"/>
  <c r="J170" i="34"/>
  <c r="J151" i="34"/>
  <c r="I63" i="29"/>
  <c r="I166" i="29"/>
  <c r="I147" i="29"/>
  <c r="J27" i="29"/>
  <c r="J70" i="34"/>
  <c r="J172" i="34"/>
  <c r="J153" i="34"/>
  <c r="K34" i="34"/>
  <c r="I61" i="29"/>
  <c r="J62" i="30"/>
  <c r="J165" i="30"/>
  <c r="J146" i="30"/>
  <c r="K26" i="30"/>
  <c r="I65" i="30"/>
  <c r="I168" i="30"/>
  <c r="I149" i="30"/>
  <c r="J29" i="30"/>
  <c r="J61" i="10"/>
  <c r="J65" i="31"/>
  <c r="K29" i="31"/>
  <c r="J149" i="31"/>
  <c r="J168" i="31"/>
  <c r="J67" i="10"/>
  <c r="K31" i="10"/>
  <c r="I68" i="29"/>
  <c r="I171" i="29"/>
  <c r="I152" i="29"/>
  <c r="J32" i="29"/>
  <c r="J64" i="30"/>
  <c r="J148" i="30"/>
  <c r="J167" i="30"/>
  <c r="K28" i="30"/>
  <c r="M83" i="43"/>
  <c r="K84" i="43"/>
  <c r="N82" i="43"/>
  <c r="L85" i="43"/>
  <c r="G177" i="29"/>
  <c r="G190" i="29"/>
  <c r="G192" i="29" s="1"/>
  <c r="G192" i="30"/>
  <c r="G96" i="28"/>
  <c r="G197" i="34"/>
  <c r="G86" i="28"/>
  <c r="G87" i="28"/>
  <c r="F88" i="28"/>
  <c r="H176" i="29"/>
  <c r="H73" i="29"/>
  <c r="H93" i="28" s="1"/>
  <c r="H85" i="28" s="1"/>
  <c r="K30" i="10"/>
  <c r="K66" i="10" s="1"/>
  <c r="G182" i="30"/>
  <c r="G185" i="34"/>
  <c r="G193" i="34" s="1"/>
  <c r="H73" i="30"/>
  <c r="H94" i="28" s="1"/>
  <c r="K26" i="10"/>
  <c r="K62" i="10" s="1"/>
  <c r="L34" i="33"/>
  <c r="L70" i="33" s="1"/>
  <c r="K27" i="33"/>
  <c r="K63" i="33" s="1"/>
  <c r="H176" i="30"/>
  <c r="H190" i="30" s="1"/>
  <c r="H157" i="30"/>
  <c r="H158" i="30" s="1"/>
  <c r="H189" i="29"/>
  <c r="H182" i="29"/>
  <c r="H158" i="29"/>
  <c r="I144" i="31"/>
  <c r="I163" i="31"/>
  <c r="J24" i="31"/>
  <c r="J60" i="31" s="1"/>
  <c r="I104" i="28"/>
  <c r="J144" i="29"/>
  <c r="J163" i="29"/>
  <c r="K24" i="29"/>
  <c r="K60" i="29" s="1"/>
  <c r="K166" i="34"/>
  <c r="K147" i="34"/>
  <c r="L28" i="34"/>
  <c r="L64" i="34" s="1"/>
  <c r="K162" i="34"/>
  <c r="K143" i="34"/>
  <c r="L24" i="34"/>
  <c r="L60" i="34" s="1"/>
  <c r="H195" i="34"/>
  <c r="H183" i="34"/>
  <c r="E8" i="28"/>
  <c r="E19" i="28"/>
  <c r="G74" i="30"/>
  <c r="F17" i="28"/>
  <c r="F9" i="28" s="1"/>
  <c r="J172" i="29"/>
  <c r="J153" i="29"/>
  <c r="K33" i="29"/>
  <c r="K69" i="29" s="1"/>
  <c r="I171" i="30"/>
  <c r="I152" i="30"/>
  <c r="J32" i="30"/>
  <c r="J68" i="30" s="1"/>
  <c r="J162" i="29"/>
  <c r="J143" i="29"/>
  <c r="K23" i="29"/>
  <c r="K59" i="29" s="1"/>
  <c r="I37" i="29"/>
  <c r="I154" i="29"/>
  <c r="I173" i="29"/>
  <c r="J34" i="29"/>
  <c r="J70" i="29" s="1"/>
  <c r="I146" i="29"/>
  <c r="I165" i="29"/>
  <c r="J26" i="29"/>
  <c r="J62" i="29" s="1"/>
  <c r="E194" i="31"/>
  <c r="K151" i="29"/>
  <c r="K170" i="29"/>
  <c r="L31" i="29"/>
  <c r="L67" i="29" s="1"/>
  <c r="J147" i="31"/>
  <c r="J166" i="31"/>
  <c r="K27" i="31"/>
  <c r="K63" i="31" s="1"/>
  <c r="J167" i="31"/>
  <c r="J148" i="31"/>
  <c r="K28" i="31"/>
  <c r="K64" i="31" s="1"/>
  <c r="I150" i="29"/>
  <c r="I169" i="29"/>
  <c r="J30" i="29"/>
  <c r="J66" i="29" s="1"/>
  <c r="F191" i="29"/>
  <c r="F193" i="29" s="1"/>
  <c r="F197" i="29"/>
  <c r="L28" i="33"/>
  <c r="L64" i="33" s="1"/>
  <c r="K27" i="10"/>
  <c r="K63" i="10" s="1"/>
  <c r="K25" i="33"/>
  <c r="K61" i="33" s="1"/>
  <c r="L26" i="33"/>
  <c r="L62" i="33" s="1"/>
  <c r="L24" i="33"/>
  <c r="L60" i="33" s="1"/>
  <c r="K32" i="10"/>
  <c r="K68" i="10" s="1"/>
  <c r="J143" i="30"/>
  <c r="J162" i="30"/>
  <c r="K23" i="30"/>
  <c r="K59" i="30" s="1"/>
  <c r="F26" i="28"/>
  <c r="G74" i="36"/>
  <c r="G189" i="31"/>
  <c r="G182" i="31"/>
  <c r="G178" i="31"/>
  <c r="I171" i="31"/>
  <c r="I152" i="31"/>
  <c r="J32" i="31"/>
  <c r="J68" i="31" s="1"/>
  <c r="I155" i="29"/>
  <c r="I174" i="29"/>
  <c r="J35" i="29"/>
  <c r="J71" i="29" s="1"/>
  <c r="G190" i="31"/>
  <c r="G192" i="31" s="1"/>
  <c r="G183" i="31"/>
  <c r="G185" i="31" s="1"/>
  <c r="H176" i="31"/>
  <c r="I177" i="34"/>
  <c r="I178" i="34" s="1"/>
  <c r="L34" i="10"/>
  <c r="L70" i="10" s="1"/>
  <c r="F194" i="30"/>
  <c r="I145" i="31"/>
  <c r="I164" i="31"/>
  <c r="J25" i="31"/>
  <c r="J61" i="31" s="1"/>
  <c r="I174" i="30"/>
  <c r="I155" i="30"/>
  <c r="J35" i="30"/>
  <c r="J71" i="30" s="1"/>
  <c r="I145" i="29"/>
  <c r="I164" i="29"/>
  <c r="J25" i="29"/>
  <c r="J61" i="29" s="1"/>
  <c r="I176" i="34"/>
  <c r="I189" i="34"/>
  <c r="I191" i="34" s="1"/>
  <c r="I182" i="34"/>
  <c r="I173" i="30"/>
  <c r="I154" i="30"/>
  <c r="J34" i="30"/>
  <c r="J70" i="30" s="1"/>
  <c r="E198" i="31"/>
  <c r="I174" i="31"/>
  <c r="I155" i="31"/>
  <c r="J35" i="31"/>
  <c r="J71" i="31" s="1"/>
  <c r="I151" i="31"/>
  <c r="I170" i="31"/>
  <c r="J31" i="31"/>
  <c r="J67" i="31" s="1"/>
  <c r="I147" i="30"/>
  <c r="I166" i="30"/>
  <c r="J27" i="30"/>
  <c r="J63" i="30" s="1"/>
  <c r="L29" i="10"/>
  <c r="L65" i="10" s="1"/>
  <c r="F184" i="29"/>
  <c r="F186" i="29" s="1"/>
  <c r="F196" i="29"/>
  <c r="I165" i="31"/>
  <c r="I146" i="31"/>
  <c r="J26" i="31"/>
  <c r="J62" i="31" s="1"/>
  <c r="L29" i="33"/>
  <c r="L65" i="33" s="1"/>
  <c r="F16" i="28"/>
  <c r="G74" i="29"/>
  <c r="I143" i="31"/>
  <c r="I162" i="31"/>
  <c r="I37" i="31"/>
  <c r="J23" i="31"/>
  <c r="J59" i="31" s="1"/>
  <c r="H73" i="31"/>
  <c r="H95" i="28" s="1"/>
  <c r="K161" i="34"/>
  <c r="K142" i="34"/>
  <c r="L23" i="34"/>
  <c r="L59" i="34" s="1"/>
  <c r="I168" i="29"/>
  <c r="I149" i="29"/>
  <c r="J29" i="29"/>
  <c r="J65" i="29" s="1"/>
  <c r="I144" i="30"/>
  <c r="I163" i="30"/>
  <c r="J24" i="30"/>
  <c r="J60" i="30" s="1"/>
  <c r="L32" i="33"/>
  <c r="L68" i="33" s="1"/>
  <c r="K24" i="10"/>
  <c r="K60" i="10" s="1"/>
  <c r="J37" i="10"/>
  <c r="L35" i="33"/>
  <c r="L71" i="33" s="1"/>
  <c r="F18" i="28"/>
  <c r="G74" i="31"/>
  <c r="G197" i="30"/>
  <c r="G191" i="30"/>
  <c r="G25" i="28"/>
  <c r="H74" i="35"/>
  <c r="I173" i="31"/>
  <c r="I154" i="31"/>
  <c r="J34" i="31"/>
  <c r="J70" i="31" s="1"/>
  <c r="J164" i="34"/>
  <c r="J145" i="34"/>
  <c r="K26" i="34"/>
  <c r="L31" i="33"/>
  <c r="L67" i="33" s="1"/>
  <c r="K146" i="34"/>
  <c r="K165" i="34"/>
  <c r="L27" i="34"/>
  <c r="L63" i="34" s="1"/>
  <c r="K25" i="10"/>
  <c r="K61" i="10" s="1"/>
  <c r="G184" i="29"/>
  <c r="G186" i="29" s="1"/>
  <c r="G196" i="29"/>
  <c r="H157" i="31"/>
  <c r="J169" i="30"/>
  <c r="J150" i="30"/>
  <c r="K30" i="30"/>
  <c r="K66" i="30" s="1"/>
  <c r="I153" i="30"/>
  <c r="I172" i="30"/>
  <c r="J33" i="30"/>
  <c r="J69" i="30" s="1"/>
  <c r="J73" i="34"/>
  <c r="J101" i="28" s="1"/>
  <c r="I148" i="29"/>
  <c r="I167" i="29"/>
  <c r="J28" i="29"/>
  <c r="J64" i="29" s="1"/>
  <c r="L23" i="33"/>
  <c r="L59" i="33" s="1"/>
  <c r="K30" i="33"/>
  <c r="K173" i="34"/>
  <c r="K154" i="34"/>
  <c r="L35" i="34"/>
  <c r="L71" i="34" s="1"/>
  <c r="G24" i="28"/>
  <c r="H74" i="34"/>
  <c r="G158" i="31"/>
  <c r="I37" i="30"/>
  <c r="I150" i="31"/>
  <c r="I169" i="31"/>
  <c r="J30" i="31"/>
  <c r="J66" i="31" s="1"/>
  <c r="E10" i="28"/>
  <c r="H184" i="34"/>
  <c r="H197" i="34" l="1"/>
  <c r="G193" i="30"/>
  <c r="F194" i="31"/>
  <c r="J156" i="34"/>
  <c r="I73" i="10"/>
  <c r="I92" i="28" s="1"/>
  <c r="I157" i="34"/>
  <c r="I188" i="34"/>
  <c r="I190" i="34" s="1"/>
  <c r="I192" i="34" s="1"/>
  <c r="J69" i="10"/>
  <c r="K33" i="10"/>
  <c r="J64" i="10"/>
  <c r="K28" i="10"/>
  <c r="G15" i="28"/>
  <c r="H74" i="10"/>
  <c r="H15" i="28" s="1"/>
  <c r="J71" i="10"/>
  <c r="K35" i="10"/>
  <c r="J59" i="10"/>
  <c r="K23" i="10"/>
  <c r="G197" i="29"/>
  <c r="H192" i="30"/>
  <c r="G196" i="30"/>
  <c r="G198" i="30" s="1"/>
  <c r="G184" i="30"/>
  <c r="G186" i="30" s="1"/>
  <c r="G194" i="30" s="1"/>
  <c r="K69" i="33"/>
  <c r="L33" i="33"/>
  <c r="J175" i="34"/>
  <c r="J189" i="34" s="1"/>
  <c r="J191" i="34" s="1"/>
  <c r="K37" i="33"/>
  <c r="K66" i="33"/>
  <c r="K70" i="34"/>
  <c r="K172" i="34"/>
  <c r="K153" i="34"/>
  <c r="L34" i="34"/>
  <c r="J63" i="29"/>
  <c r="J166" i="29"/>
  <c r="J147" i="29"/>
  <c r="K27" i="29"/>
  <c r="K66" i="34"/>
  <c r="L30" i="34"/>
  <c r="K168" i="34"/>
  <c r="K149" i="34"/>
  <c r="K69" i="34"/>
  <c r="K152" i="34"/>
  <c r="K171" i="34"/>
  <c r="L33" i="34"/>
  <c r="K61" i="34"/>
  <c r="K144" i="34"/>
  <c r="L25" i="34"/>
  <c r="K163" i="34"/>
  <c r="J67" i="30"/>
  <c r="J151" i="30"/>
  <c r="K31" i="30"/>
  <c r="J170" i="30"/>
  <c r="J69" i="31"/>
  <c r="J153" i="31"/>
  <c r="J172" i="31"/>
  <c r="K33" i="31"/>
  <c r="K37" i="34"/>
  <c r="K62" i="34"/>
  <c r="H177" i="29"/>
  <c r="K64" i="30"/>
  <c r="K148" i="30"/>
  <c r="K167" i="30"/>
  <c r="L28" i="30"/>
  <c r="J68" i="29"/>
  <c r="J152" i="29"/>
  <c r="J171" i="29"/>
  <c r="K32" i="29"/>
  <c r="K67" i="10"/>
  <c r="L31" i="10"/>
  <c r="K65" i="31"/>
  <c r="K168" i="31"/>
  <c r="K149" i="31"/>
  <c r="L29" i="31"/>
  <c r="J65" i="30"/>
  <c r="K29" i="30"/>
  <c r="J149" i="30"/>
  <c r="J168" i="30"/>
  <c r="K62" i="30"/>
  <c r="K165" i="30"/>
  <c r="K146" i="30"/>
  <c r="L26" i="30"/>
  <c r="K68" i="34"/>
  <c r="K170" i="34"/>
  <c r="K151" i="34"/>
  <c r="L32" i="34"/>
  <c r="K65" i="34"/>
  <c r="K148" i="34"/>
  <c r="L29" i="34"/>
  <c r="K167" i="34"/>
  <c r="J61" i="30"/>
  <c r="K25" i="30"/>
  <c r="J164" i="30"/>
  <c r="J145" i="30"/>
  <c r="K67" i="34"/>
  <c r="K169" i="34"/>
  <c r="K150" i="34"/>
  <c r="L31" i="34"/>
  <c r="M85" i="43"/>
  <c r="L84" i="43"/>
  <c r="O82" i="43"/>
  <c r="P82" i="43" s="1"/>
  <c r="Q82" i="43" s="1"/>
  <c r="R82" i="43" s="1"/>
  <c r="S82" i="43" s="1"/>
  <c r="T82" i="43" s="1"/>
  <c r="U82" i="43" s="1"/>
  <c r="N83" i="43"/>
  <c r="G193" i="29"/>
  <c r="G194" i="29" s="1"/>
  <c r="H182" i="30"/>
  <c r="H184" i="30" s="1"/>
  <c r="H178" i="29"/>
  <c r="H189" i="30"/>
  <c r="I184" i="34"/>
  <c r="H190" i="29"/>
  <c r="H192" i="29" s="1"/>
  <c r="H183" i="29"/>
  <c r="H185" i="29" s="1"/>
  <c r="F198" i="29"/>
  <c r="H87" i="28"/>
  <c r="H86" i="28"/>
  <c r="G88" i="28"/>
  <c r="L30" i="10"/>
  <c r="L66" i="10" s="1"/>
  <c r="I73" i="29"/>
  <c r="I93" i="28" s="1"/>
  <c r="H183" i="30"/>
  <c r="H185" i="30" s="1"/>
  <c r="I176" i="29"/>
  <c r="I183" i="29" s="1"/>
  <c r="J37" i="30"/>
  <c r="I176" i="30"/>
  <c r="I183" i="30" s="1"/>
  <c r="L27" i="33"/>
  <c r="L63" i="33" s="1"/>
  <c r="M34" i="33"/>
  <c r="M70" i="33" s="1"/>
  <c r="I157" i="30"/>
  <c r="I189" i="30" s="1"/>
  <c r="H177" i="30"/>
  <c r="I157" i="29"/>
  <c r="I182" i="29" s="1"/>
  <c r="I73" i="30"/>
  <c r="I94" i="28" s="1"/>
  <c r="J73" i="33"/>
  <c r="J100" i="28" s="1"/>
  <c r="H178" i="30"/>
  <c r="L26" i="10"/>
  <c r="L62" i="10" s="1"/>
  <c r="J188" i="34"/>
  <c r="J190" i="34" s="1"/>
  <c r="J181" i="34"/>
  <c r="J157" i="34"/>
  <c r="J182" i="34"/>
  <c r="G18" i="28"/>
  <c r="H74" i="31"/>
  <c r="M32" i="33"/>
  <c r="M68" i="33" s="1"/>
  <c r="I176" i="31"/>
  <c r="H74" i="29"/>
  <c r="G16" i="28"/>
  <c r="H158" i="31"/>
  <c r="J167" i="29"/>
  <c r="J148" i="29"/>
  <c r="K28" i="29"/>
  <c r="K64" i="29" s="1"/>
  <c r="L165" i="34"/>
  <c r="L146" i="34"/>
  <c r="M27" i="34"/>
  <c r="M63" i="34" s="1"/>
  <c r="M31" i="33"/>
  <c r="M67" i="33" s="1"/>
  <c r="K164" i="34"/>
  <c r="K145" i="34"/>
  <c r="L26" i="34"/>
  <c r="L62" i="34" s="1"/>
  <c r="F10" i="28"/>
  <c r="J149" i="29"/>
  <c r="J168" i="29"/>
  <c r="K29" i="29"/>
  <c r="K65" i="29" s="1"/>
  <c r="I157" i="31"/>
  <c r="F8" i="28"/>
  <c r="F19" i="28"/>
  <c r="J166" i="30"/>
  <c r="J147" i="30"/>
  <c r="K27" i="30"/>
  <c r="K63" i="30" s="1"/>
  <c r="J173" i="30"/>
  <c r="J154" i="30"/>
  <c r="K34" i="30"/>
  <c r="K70" i="30" s="1"/>
  <c r="G198" i="29"/>
  <c r="J174" i="29"/>
  <c r="J155" i="29"/>
  <c r="K35" i="29"/>
  <c r="K71" i="29" s="1"/>
  <c r="J171" i="31"/>
  <c r="J152" i="31"/>
  <c r="K32" i="31"/>
  <c r="K68" i="31" s="1"/>
  <c r="G26" i="28"/>
  <c r="H74" i="36"/>
  <c r="L27" i="10"/>
  <c r="L63" i="10" s="1"/>
  <c r="M28" i="33"/>
  <c r="M64" i="33" s="1"/>
  <c r="J150" i="29"/>
  <c r="J169" i="29"/>
  <c r="K30" i="29"/>
  <c r="K66" i="29" s="1"/>
  <c r="K148" i="31"/>
  <c r="K167" i="31"/>
  <c r="L28" i="31"/>
  <c r="L64" i="31" s="1"/>
  <c r="K147" i="31"/>
  <c r="K166" i="31"/>
  <c r="L27" i="31"/>
  <c r="L63" i="31" s="1"/>
  <c r="L170" i="29"/>
  <c r="L151" i="29"/>
  <c r="M31" i="29"/>
  <c r="M67" i="29" s="1"/>
  <c r="K162" i="29"/>
  <c r="K143" i="29"/>
  <c r="L23" i="29"/>
  <c r="L59" i="29" s="1"/>
  <c r="H96" i="28"/>
  <c r="H24" i="28"/>
  <c r="I74" i="34"/>
  <c r="H189" i="31"/>
  <c r="H182" i="31"/>
  <c r="H178" i="31"/>
  <c r="L24" i="10"/>
  <c r="L60" i="10" s="1"/>
  <c r="K37" i="10"/>
  <c r="J145" i="29"/>
  <c r="J164" i="29"/>
  <c r="K25" i="29"/>
  <c r="K61" i="29" s="1"/>
  <c r="J155" i="30"/>
  <c r="J174" i="30"/>
  <c r="K35" i="30"/>
  <c r="K71" i="30" s="1"/>
  <c r="H183" i="31"/>
  <c r="H185" i="31" s="1"/>
  <c r="H190" i="31"/>
  <c r="H192" i="31" s="1"/>
  <c r="G184" i="31"/>
  <c r="G186" i="31" s="1"/>
  <c r="G196" i="31"/>
  <c r="K162" i="30"/>
  <c r="K143" i="30"/>
  <c r="L23" i="30"/>
  <c r="L59" i="30" s="1"/>
  <c r="M24" i="33"/>
  <c r="M60" i="33" s="1"/>
  <c r="L25" i="33"/>
  <c r="L61" i="33" s="1"/>
  <c r="J165" i="29"/>
  <c r="J146" i="29"/>
  <c r="K26" i="29"/>
  <c r="K62" i="29" s="1"/>
  <c r="J154" i="29"/>
  <c r="J173" i="29"/>
  <c r="K34" i="29"/>
  <c r="K70" i="29" s="1"/>
  <c r="J37" i="29"/>
  <c r="J152" i="30"/>
  <c r="J171" i="30"/>
  <c r="K32" i="30"/>
  <c r="K68" i="30" s="1"/>
  <c r="K153" i="29"/>
  <c r="K172" i="29"/>
  <c r="L33" i="29"/>
  <c r="L69" i="29" s="1"/>
  <c r="H177" i="31"/>
  <c r="H184" i="29"/>
  <c r="I84" i="28"/>
  <c r="M23" i="33"/>
  <c r="M59" i="33" s="1"/>
  <c r="J153" i="30"/>
  <c r="J172" i="30"/>
  <c r="K33" i="30"/>
  <c r="K69" i="30" s="1"/>
  <c r="K150" i="30"/>
  <c r="K169" i="30"/>
  <c r="L30" i="30"/>
  <c r="L66" i="30" s="1"/>
  <c r="M29" i="33"/>
  <c r="M65" i="33" s="1"/>
  <c r="M29" i="10"/>
  <c r="M65" i="10" s="1"/>
  <c r="L25" i="10"/>
  <c r="L61" i="10" s="1"/>
  <c r="J154" i="31"/>
  <c r="J173" i="31"/>
  <c r="K34" i="31"/>
  <c r="K70" i="31" s="1"/>
  <c r="H25" i="28"/>
  <c r="I74" i="35"/>
  <c r="M35" i="33"/>
  <c r="M71" i="33" s="1"/>
  <c r="J73" i="10"/>
  <c r="J92" i="28" s="1"/>
  <c r="J163" i="30"/>
  <c r="J144" i="30"/>
  <c r="K24" i="30"/>
  <c r="I73" i="31"/>
  <c r="I95" i="28" s="1"/>
  <c r="F194" i="29"/>
  <c r="J151" i="31"/>
  <c r="J170" i="31"/>
  <c r="K31" i="31"/>
  <c r="K67" i="31" s="1"/>
  <c r="J174" i="31"/>
  <c r="J155" i="31"/>
  <c r="K35" i="31"/>
  <c r="K71" i="31" s="1"/>
  <c r="J164" i="31"/>
  <c r="J145" i="31"/>
  <c r="K25" i="31"/>
  <c r="K61" i="31" s="1"/>
  <c r="G191" i="31"/>
  <c r="G193" i="31" s="1"/>
  <c r="G197" i="31"/>
  <c r="G17" i="28"/>
  <c r="G9" i="28" s="1"/>
  <c r="H74" i="30"/>
  <c r="L162" i="34"/>
  <c r="L143" i="34"/>
  <c r="M24" i="34"/>
  <c r="M60" i="34" s="1"/>
  <c r="L166" i="34"/>
  <c r="L147" i="34"/>
  <c r="M28" i="34"/>
  <c r="M64" i="34" s="1"/>
  <c r="K163" i="29"/>
  <c r="K144" i="29"/>
  <c r="L24" i="29"/>
  <c r="L60" i="29" s="1"/>
  <c r="H191" i="30"/>
  <c r="H193" i="30" s="1"/>
  <c r="H197" i="30"/>
  <c r="J150" i="31"/>
  <c r="J169" i="31"/>
  <c r="K30" i="31"/>
  <c r="K66" i="31" s="1"/>
  <c r="L173" i="34"/>
  <c r="L154" i="34"/>
  <c r="M35" i="34"/>
  <c r="M71" i="34" s="1"/>
  <c r="K73" i="33"/>
  <c r="K100" i="28" s="1"/>
  <c r="L30" i="33"/>
  <c r="L66" i="33" s="1"/>
  <c r="L161" i="34"/>
  <c r="L142" i="34"/>
  <c r="M23" i="34"/>
  <c r="M59" i="34" s="1"/>
  <c r="J162" i="31"/>
  <c r="J143" i="31"/>
  <c r="J37" i="31"/>
  <c r="K23" i="31"/>
  <c r="K59" i="31" s="1"/>
  <c r="J146" i="31"/>
  <c r="J165" i="31"/>
  <c r="K26" i="31"/>
  <c r="K62" i="31" s="1"/>
  <c r="M34" i="10"/>
  <c r="M70" i="10" s="1"/>
  <c r="I195" i="34"/>
  <c r="I183" i="34"/>
  <c r="I74" i="10"/>
  <c r="L32" i="10"/>
  <c r="L68" i="10" s="1"/>
  <c r="M26" i="33"/>
  <c r="M62" i="33" s="1"/>
  <c r="H185" i="34"/>
  <c r="H193" i="34" s="1"/>
  <c r="J144" i="31"/>
  <c r="J163" i="31"/>
  <c r="K24" i="31"/>
  <c r="K60" i="31" s="1"/>
  <c r="H191" i="29"/>
  <c r="H197" i="29"/>
  <c r="L37" i="34" l="1"/>
  <c r="I196" i="34"/>
  <c r="H196" i="29"/>
  <c r="H198" i="29" s="1"/>
  <c r="K73" i="34"/>
  <c r="K101" i="28" s="1"/>
  <c r="K104" i="28" s="1"/>
  <c r="I185" i="34"/>
  <c r="I193" i="34" s="1"/>
  <c r="J176" i="34"/>
  <c r="J177" i="34"/>
  <c r="J178" i="34" s="1"/>
  <c r="K69" i="10"/>
  <c r="L33" i="10"/>
  <c r="K59" i="10"/>
  <c r="L23" i="10"/>
  <c r="K71" i="10"/>
  <c r="L35" i="10"/>
  <c r="K64" i="10"/>
  <c r="L28" i="10"/>
  <c r="H186" i="30"/>
  <c r="H194" i="30" s="1"/>
  <c r="I177" i="29"/>
  <c r="K175" i="34"/>
  <c r="I185" i="30"/>
  <c r="K156" i="34"/>
  <c r="K188" i="34" s="1"/>
  <c r="K190" i="34" s="1"/>
  <c r="J192" i="34"/>
  <c r="H193" i="29"/>
  <c r="J176" i="30"/>
  <c r="J190" i="30" s="1"/>
  <c r="J157" i="30"/>
  <c r="L69" i="33"/>
  <c r="M33" i="33"/>
  <c r="I190" i="29"/>
  <c r="I192" i="29" s="1"/>
  <c r="L66" i="34"/>
  <c r="M30" i="34"/>
  <c r="L168" i="34"/>
  <c r="L149" i="34"/>
  <c r="K37" i="30"/>
  <c r="K60" i="30"/>
  <c r="L67" i="34"/>
  <c r="M31" i="34"/>
  <c r="L169" i="34"/>
  <c r="L150" i="34"/>
  <c r="L68" i="34"/>
  <c r="L170" i="34"/>
  <c r="L151" i="34"/>
  <c r="M32" i="34"/>
  <c r="L62" i="30"/>
  <c r="L165" i="30"/>
  <c r="L146" i="30"/>
  <c r="M26" i="30"/>
  <c r="L65" i="31"/>
  <c r="M29" i="31"/>
  <c r="L168" i="31"/>
  <c r="L149" i="31"/>
  <c r="L67" i="10"/>
  <c r="M31" i="10"/>
  <c r="L65" i="34"/>
  <c r="L167" i="34"/>
  <c r="L148" i="34"/>
  <c r="M29" i="34"/>
  <c r="K69" i="31"/>
  <c r="K153" i="31"/>
  <c r="L33" i="31"/>
  <c r="K172" i="31"/>
  <c r="L69" i="34"/>
  <c r="L152" i="34"/>
  <c r="M33" i="34"/>
  <c r="L171" i="34"/>
  <c r="K63" i="29"/>
  <c r="K147" i="29"/>
  <c r="K166" i="29"/>
  <c r="L27" i="29"/>
  <c r="L70" i="34"/>
  <c r="L153" i="34"/>
  <c r="M34" i="34"/>
  <c r="L172" i="34"/>
  <c r="K61" i="30"/>
  <c r="L25" i="30"/>
  <c r="K164" i="30"/>
  <c r="K145" i="30"/>
  <c r="K65" i="30"/>
  <c r="L29" i="30"/>
  <c r="K168" i="30"/>
  <c r="K149" i="30"/>
  <c r="K68" i="29"/>
  <c r="K152" i="29"/>
  <c r="K171" i="29"/>
  <c r="L32" i="29"/>
  <c r="L64" i="30"/>
  <c r="M28" i="30"/>
  <c r="L167" i="30"/>
  <c r="L148" i="30"/>
  <c r="K67" i="30"/>
  <c r="L31" i="30"/>
  <c r="K170" i="30"/>
  <c r="K151" i="30"/>
  <c r="L61" i="34"/>
  <c r="L73" i="34" s="1"/>
  <c r="L101" i="28" s="1"/>
  <c r="L144" i="34"/>
  <c r="M25" i="34"/>
  <c r="L163" i="34"/>
  <c r="O83" i="43"/>
  <c r="P83" i="43" s="1"/>
  <c r="Q83" i="43" s="1"/>
  <c r="R83" i="43" s="1"/>
  <c r="S83" i="43" s="1"/>
  <c r="T83" i="43" s="1"/>
  <c r="U83" i="43" s="1"/>
  <c r="M84" i="43"/>
  <c r="N85" i="43"/>
  <c r="J184" i="34"/>
  <c r="H186" i="29"/>
  <c r="H194" i="29" s="1"/>
  <c r="I158" i="29"/>
  <c r="I177" i="31"/>
  <c r="I177" i="30"/>
  <c r="I182" i="30"/>
  <c r="I184" i="30" s="1"/>
  <c r="I186" i="30" s="1"/>
  <c r="I190" i="30"/>
  <c r="I192" i="30" s="1"/>
  <c r="I185" i="29"/>
  <c r="H196" i="30"/>
  <c r="H198" i="30" s="1"/>
  <c r="I87" i="28"/>
  <c r="I86" i="28"/>
  <c r="J104" i="28"/>
  <c r="I85" i="28"/>
  <c r="H88" i="28"/>
  <c r="I178" i="30"/>
  <c r="I178" i="29"/>
  <c r="M30" i="10"/>
  <c r="M66" i="10" s="1"/>
  <c r="I158" i="30"/>
  <c r="J158" i="30" s="1"/>
  <c r="I189" i="29"/>
  <c r="J73" i="29"/>
  <c r="J93" i="28" s="1"/>
  <c r="I158" i="31"/>
  <c r="M27" i="33"/>
  <c r="M63" i="33" s="1"/>
  <c r="J176" i="29"/>
  <c r="J183" i="29" s="1"/>
  <c r="J73" i="30"/>
  <c r="J94" i="28" s="1"/>
  <c r="G194" i="31"/>
  <c r="J157" i="29"/>
  <c r="J182" i="29" s="1"/>
  <c r="M26" i="10"/>
  <c r="M62" i="10" s="1"/>
  <c r="I197" i="34"/>
  <c r="N34" i="33"/>
  <c r="N70" i="33" s="1"/>
  <c r="K177" i="34"/>
  <c r="K178" i="34" s="1"/>
  <c r="K163" i="31"/>
  <c r="K144" i="31"/>
  <c r="L24" i="31"/>
  <c r="L60" i="31" s="1"/>
  <c r="M161" i="34"/>
  <c r="M142" i="34"/>
  <c r="N23" i="34"/>
  <c r="N59" i="34" s="1"/>
  <c r="M30" i="33"/>
  <c r="M66" i="33" s="1"/>
  <c r="M173" i="34"/>
  <c r="M154" i="34"/>
  <c r="N35" i="34"/>
  <c r="N71" i="34" s="1"/>
  <c r="K169" i="31"/>
  <c r="K150" i="31"/>
  <c r="L30" i="31"/>
  <c r="L66" i="31" s="1"/>
  <c r="N34" i="10"/>
  <c r="N70" i="10" s="1"/>
  <c r="J73" i="31"/>
  <c r="J95" i="28" s="1"/>
  <c r="I25" i="28"/>
  <c r="J74" i="35"/>
  <c r="L169" i="30"/>
  <c r="L150" i="30"/>
  <c r="M30" i="30"/>
  <c r="M66" i="30" s="1"/>
  <c r="K153" i="30"/>
  <c r="K172" i="30"/>
  <c r="L33" i="30"/>
  <c r="L69" i="30" s="1"/>
  <c r="N23" i="33"/>
  <c r="N59" i="33" s="1"/>
  <c r="I96" i="28"/>
  <c r="L153" i="29"/>
  <c r="L172" i="29"/>
  <c r="M33" i="29"/>
  <c r="M69" i="29" s="1"/>
  <c r="K171" i="30"/>
  <c r="K152" i="30"/>
  <c r="L32" i="30"/>
  <c r="L68" i="30" s="1"/>
  <c r="G198" i="31"/>
  <c r="K174" i="30"/>
  <c r="K155" i="30"/>
  <c r="L35" i="30"/>
  <c r="L71" i="30" s="1"/>
  <c r="K164" i="29"/>
  <c r="K145" i="29"/>
  <c r="L25" i="29"/>
  <c r="L61" i="29" s="1"/>
  <c r="M24" i="10"/>
  <c r="M60" i="10" s="1"/>
  <c r="H191" i="31"/>
  <c r="H193" i="31" s="1"/>
  <c r="H197" i="31"/>
  <c r="K173" i="30"/>
  <c r="K154" i="30"/>
  <c r="L34" i="30"/>
  <c r="L70" i="30" s="1"/>
  <c r="K166" i="30"/>
  <c r="K147" i="30"/>
  <c r="L27" i="30"/>
  <c r="L63" i="30" s="1"/>
  <c r="G8" i="28"/>
  <c r="G19" i="28"/>
  <c r="H18" i="28"/>
  <c r="I74" i="31"/>
  <c r="I191" i="29"/>
  <c r="M32" i="10"/>
  <c r="M68" i="10" s="1"/>
  <c r="K143" i="31"/>
  <c r="K162" i="31"/>
  <c r="K37" i="31"/>
  <c r="L23" i="31"/>
  <c r="L59" i="31" s="1"/>
  <c r="L163" i="29"/>
  <c r="L144" i="29"/>
  <c r="M24" i="29"/>
  <c r="M60" i="29" s="1"/>
  <c r="N29" i="10"/>
  <c r="N65" i="10" s="1"/>
  <c r="L37" i="33"/>
  <c r="M25" i="33"/>
  <c r="L162" i="30"/>
  <c r="L143" i="30"/>
  <c r="M23" i="30"/>
  <c r="M59" i="30" s="1"/>
  <c r="I24" i="28"/>
  <c r="J74" i="34"/>
  <c r="M151" i="29"/>
  <c r="M170" i="29"/>
  <c r="N31" i="29"/>
  <c r="N67" i="29" s="1"/>
  <c r="L147" i="31"/>
  <c r="L166" i="31"/>
  <c r="M27" i="31"/>
  <c r="M63" i="31" s="1"/>
  <c r="L148" i="31"/>
  <c r="L167" i="31"/>
  <c r="M28" i="31"/>
  <c r="M64" i="31" s="1"/>
  <c r="K150" i="29"/>
  <c r="K169" i="29"/>
  <c r="L30" i="29"/>
  <c r="L66" i="29" s="1"/>
  <c r="N28" i="33"/>
  <c r="N64" i="33" s="1"/>
  <c r="M27" i="10"/>
  <c r="M63" i="10" s="1"/>
  <c r="K152" i="31"/>
  <c r="K171" i="31"/>
  <c r="L32" i="31"/>
  <c r="L68" i="31" s="1"/>
  <c r="K168" i="29"/>
  <c r="K149" i="29"/>
  <c r="L29" i="29"/>
  <c r="L65" i="29" s="1"/>
  <c r="M165" i="34"/>
  <c r="M146" i="34"/>
  <c r="N27" i="34"/>
  <c r="N63" i="34" s="1"/>
  <c r="H16" i="28"/>
  <c r="I74" i="29"/>
  <c r="G10" i="28"/>
  <c r="I196" i="29"/>
  <c r="I184" i="29"/>
  <c r="I186" i="29" s="1"/>
  <c r="J183" i="34"/>
  <c r="J185" i="34" s="1"/>
  <c r="J195" i="34"/>
  <c r="J157" i="31"/>
  <c r="J158" i="31" s="1"/>
  <c r="J189" i="30"/>
  <c r="K155" i="31"/>
  <c r="K174" i="31"/>
  <c r="L35" i="31"/>
  <c r="L71" i="31" s="1"/>
  <c r="K170" i="31"/>
  <c r="K151" i="31"/>
  <c r="L31" i="31"/>
  <c r="L67" i="31" s="1"/>
  <c r="N35" i="33"/>
  <c r="N71" i="33" s="1"/>
  <c r="J176" i="31"/>
  <c r="M166" i="34"/>
  <c r="M147" i="34"/>
  <c r="N28" i="34"/>
  <c r="N64" i="34" s="1"/>
  <c r="M162" i="34"/>
  <c r="M143" i="34"/>
  <c r="N24" i="34"/>
  <c r="N60" i="34" s="1"/>
  <c r="H17" i="28"/>
  <c r="H9" i="28" s="1"/>
  <c r="I74" i="30"/>
  <c r="K163" i="30"/>
  <c r="K144" i="30"/>
  <c r="L24" i="30"/>
  <c r="J84" i="28"/>
  <c r="K173" i="31"/>
  <c r="K154" i="31"/>
  <c r="L34" i="31"/>
  <c r="L70" i="31" s="1"/>
  <c r="M25" i="10"/>
  <c r="M61" i="10" s="1"/>
  <c r="L73" i="33"/>
  <c r="L100" i="28" s="1"/>
  <c r="K173" i="29"/>
  <c r="K154" i="29"/>
  <c r="L34" i="29"/>
  <c r="L70" i="29" s="1"/>
  <c r="K165" i="29"/>
  <c r="K146" i="29"/>
  <c r="L26" i="29"/>
  <c r="L62" i="29" s="1"/>
  <c r="K176" i="34"/>
  <c r="K189" i="34"/>
  <c r="K191" i="34" s="1"/>
  <c r="K182" i="34"/>
  <c r="K37" i="29"/>
  <c r="H26" i="28"/>
  <c r="I74" i="36"/>
  <c r="I182" i="31"/>
  <c r="I178" i="31"/>
  <c r="I189" i="31"/>
  <c r="I183" i="31"/>
  <c r="I185" i="31" s="1"/>
  <c r="I190" i="31"/>
  <c r="I192" i="31" s="1"/>
  <c r="N32" i="33"/>
  <c r="N68" i="33" s="1"/>
  <c r="I191" i="30"/>
  <c r="I197" i="30"/>
  <c r="J196" i="34"/>
  <c r="N26" i="33"/>
  <c r="N62" i="33" s="1"/>
  <c r="I15" i="28"/>
  <c r="J74" i="10"/>
  <c r="K165" i="31"/>
  <c r="K146" i="31"/>
  <c r="L26" i="31"/>
  <c r="L62" i="31" s="1"/>
  <c r="K145" i="31"/>
  <c r="K164" i="31"/>
  <c r="L25" i="31"/>
  <c r="L61" i="31" s="1"/>
  <c r="N29" i="33"/>
  <c r="N65" i="33" s="1"/>
  <c r="J177" i="29"/>
  <c r="N24" i="33"/>
  <c r="N60" i="33" s="1"/>
  <c r="J177" i="30"/>
  <c r="H184" i="31"/>
  <c r="H186" i="31" s="1"/>
  <c r="H196" i="31"/>
  <c r="L143" i="29"/>
  <c r="L162" i="29"/>
  <c r="M23" i="29"/>
  <c r="M59" i="29" s="1"/>
  <c r="K174" i="29"/>
  <c r="K73" i="29"/>
  <c r="K93" i="28" s="1"/>
  <c r="K155" i="29"/>
  <c r="L35" i="29"/>
  <c r="L71" i="29" s="1"/>
  <c r="L164" i="34"/>
  <c r="L145" i="34"/>
  <c r="M26" i="34"/>
  <c r="M62" i="34" s="1"/>
  <c r="N31" i="33"/>
  <c r="N67" i="33" s="1"/>
  <c r="K167" i="29"/>
  <c r="K148" i="29"/>
  <c r="L28" i="29"/>
  <c r="L64" i="29" s="1"/>
  <c r="L37" i="10" l="1"/>
  <c r="J193" i="34"/>
  <c r="J177" i="31"/>
  <c r="J158" i="29"/>
  <c r="H194" i="31"/>
  <c r="I193" i="30"/>
  <c r="L156" i="34"/>
  <c r="J183" i="30"/>
  <c r="J185" i="30" s="1"/>
  <c r="J178" i="30"/>
  <c r="K73" i="10"/>
  <c r="K92" i="28" s="1"/>
  <c r="I196" i="30"/>
  <c r="L175" i="34"/>
  <c r="J182" i="30"/>
  <c r="J184" i="30" s="1"/>
  <c r="K157" i="34"/>
  <c r="K184" i="34" s="1"/>
  <c r="K181" i="34"/>
  <c r="L69" i="10"/>
  <c r="M33" i="10"/>
  <c r="J189" i="29"/>
  <c r="L71" i="10"/>
  <c r="M35" i="10"/>
  <c r="L64" i="10"/>
  <c r="M28" i="10"/>
  <c r="L59" i="10"/>
  <c r="M23" i="10"/>
  <c r="K176" i="30"/>
  <c r="I197" i="29"/>
  <c r="I198" i="29" s="1"/>
  <c r="I193" i="29"/>
  <c r="K157" i="30"/>
  <c r="K192" i="34"/>
  <c r="J192" i="30"/>
  <c r="M69" i="33"/>
  <c r="N33" i="33"/>
  <c r="M61" i="34"/>
  <c r="M163" i="34"/>
  <c r="M144" i="34"/>
  <c r="N25" i="34"/>
  <c r="M70" i="34"/>
  <c r="M172" i="34"/>
  <c r="M153" i="34"/>
  <c r="N34" i="34"/>
  <c r="M69" i="34"/>
  <c r="M171" i="34"/>
  <c r="M152" i="34"/>
  <c r="N33" i="34"/>
  <c r="L69" i="31"/>
  <c r="L172" i="31"/>
  <c r="L153" i="31"/>
  <c r="M33" i="31"/>
  <c r="L67" i="30"/>
  <c r="L151" i="30"/>
  <c r="L170" i="30"/>
  <c r="M31" i="30"/>
  <c r="M64" i="30"/>
  <c r="M167" i="30"/>
  <c r="M148" i="30"/>
  <c r="N28" i="30"/>
  <c r="L65" i="30"/>
  <c r="L149" i="30"/>
  <c r="L168" i="30"/>
  <c r="M29" i="30"/>
  <c r="L61" i="30"/>
  <c r="L145" i="30"/>
  <c r="M25" i="30"/>
  <c r="L164" i="30"/>
  <c r="M62" i="30"/>
  <c r="M146" i="30"/>
  <c r="M165" i="30"/>
  <c r="N26" i="30"/>
  <c r="M68" i="34"/>
  <c r="M170" i="34"/>
  <c r="M151" i="34"/>
  <c r="N32" i="34"/>
  <c r="M66" i="34"/>
  <c r="M149" i="34"/>
  <c r="N30" i="34"/>
  <c r="M168" i="34"/>
  <c r="M37" i="33"/>
  <c r="M61" i="33"/>
  <c r="L37" i="30"/>
  <c r="L60" i="30"/>
  <c r="L68" i="29"/>
  <c r="L152" i="29"/>
  <c r="M32" i="29"/>
  <c r="L171" i="29"/>
  <c r="L63" i="29"/>
  <c r="L73" i="29" s="1"/>
  <c r="L93" i="28" s="1"/>
  <c r="L147" i="29"/>
  <c r="L166" i="29"/>
  <c r="M27" i="29"/>
  <c r="M65" i="34"/>
  <c r="M148" i="34"/>
  <c r="N29" i="34"/>
  <c r="M167" i="34"/>
  <c r="M67" i="10"/>
  <c r="N31" i="10"/>
  <c r="M65" i="31"/>
  <c r="M168" i="31"/>
  <c r="M149" i="31"/>
  <c r="N29" i="31"/>
  <c r="M67" i="34"/>
  <c r="M150" i="34"/>
  <c r="M169" i="34"/>
  <c r="N31" i="34"/>
  <c r="N84" i="43"/>
  <c r="O85" i="43"/>
  <c r="P85" i="43" s="1"/>
  <c r="Q85" i="43" s="1"/>
  <c r="R85" i="43" s="1"/>
  <c r="S85" i="43" s="1"/>
  <c r="T85" i="43" s="1"/>
  <c r="U85" i="43" s="1"/>
  <c r="I88" i="28"/>
  <c r="I194" i="30"/>
  <c r="J190" i="29"/>
  <c r="J192" i="29" s="1"/>
  <c r="J178" i="29"/>
  <c r="H198" i="31"/>
  <c r="I194" i="29"/>
  <c r="J86" i="28"/>
  <c r="K85" i="28"/>
  <c r="J87" i="28"/>
  <c r="J85" i="28"/>
  <c r="J185" i="29"/>
  <c r="N30" i="10"/>
  <c r="N66" i="10" s="1"/>
  <c r="K176" i="29"/>
  <c r="K183" i="29" s="1"/>
  <c r="K185" i="29" s="1"/>
  <c r="K157" i="29"/>
  <c r="K189" i="29" s="1"/>
  <c r="O34" i="33"/>
  <c r="O70" i="33" s="1"/>
  <c r="N27" i="33"/>
  <c r="N63" i="33" s="1"/>
  <c r="K73" i="30"/>
  <c r="K94" i="28" s="1"/>
  <c r="N26" i="10"/>
  <c r="N62" i="10" s="1"/>
  <c r="K190" i="30"/>
  <c r="L176" i="34"/>
  <c r="L189" i="34"/>
  <c r="L191" i="34" s="1"/>
  <c r="L182" i="34"/>
  <c r="L184" i="34" s="1"/>
  <c r="K182" i="30"/>
  <c r="K189" i="30"/>
  <c r="L174" i="29"/>
  <c r="L155" i="29"/>
  <c r="M35" i="29"/>
  <c r="M71" i="29" s="1"/>
  <c r="L37" i="29"/>
  <c r="O32" i="33"/>
  <c r="O68" i="33" s="1"/>
  <c r="I184" i="31"/>
  <c r="I186" i="31" s="1"/>
  <c r="I196" i="31"/>
  <c r="L104" i="28"/>
  <c r="L173" i="31"/>
  <c r="L154" i="31"/>
  <c r="M34" i="31"/>
  <c r="M70" i="31" s="1"/>
  <c r="N162" i="34"/>
  <c r="N143" i="34"/>
  <c r="O24" i="34"/>
  <c r="O60" i="34" s="1"/>
  <c r="N166" i="34"/>
  <c r="N147" i="34"/>
  <c r="O28" i="34"/>
  <c r="O64" i="34" s="1"/>
  <c r="L170" i="31"/>
  <c r="L151" i="31"/>
  <c r="M31" i="31"/>
  <c r="M67" i="31" s="1"/>
  <c r="O28" i="33"/>
  <c r="O64" i="33" s="1"/>
  <c r="J24" i="28"/>
  <c r="K74" i="34"/>
  <c r="K84" i="28"/>
  <c r="I198" i="30"/>
  <c r="L148" i="29"/>
  <c r="L167" i="29"/>
  <c r="M28" i="29"/>
  <c r="M64" i="29" s="1"/>
  <c r="M164" i="34"/>
  <c r="M145" i="34"/>
  <c r="N26" i="34"/>
  <c r="N62" i="34" s="1"/>
  <c r="M143" i="29"/>
  <c r="M162" i="29"/>
  <c r="N23" i="29"/>
  <c r="N59" i="29" s="1"/>
  <c r="L164" i="31"/>
  <c r="L145" i="31"/>
  <c r="M25" i="31"/>
  <c r="M61" i="31" s="1"/>
  <c r="O26" i="33"/>
  <c r="O62" i="33" s="1"/>
  <c r="K158" i="30"/>
  <c r="I26" i="28"/>
  <c r="J74" i="36"/>
  <c r="L146" i="29"/>
  <c r="L165" i="29"/>
  <c r="M26" i="29"/>
  <c r="M62" i="29" s="1"/>
  <c r="L154" i="29"/>
  <c r="L173" i="29"/>
  <c r="M34" i="29"/>
  <c r="M70" i="29" s="1"/>
  <c r="L163" i="30"/>
  <c r="L144" i="30"/>
  <c r="M24" i="30"/>
  <c r="M60" i="30" s="1"/>
  <c r="J183" i="31"/>
  <c r="J185" i="31" s="1"/>
  <c r="J190" i="31"/>
  <c r="J192" i="31" s="1"/>
  <c r="J189" i="31"/>
  <c r="J182" i="31"/>
  <c r="J178" i="31"/>
  <c r="N146" i="34"/>
  <c r="N165" i="34"/>
  <c r="O27" i="34"/>
  <c r="O63" i="34" s="1"/>
  <c r="L149" i="29"/>
  <c r="L168" i="29"/>
  <c r="M29" i="29"/>
  <c r="M65" i="29" s="1"/>
  <c r="K158" i="29"/>
  <c r="L143" i="31"/>
  <c r="L162" i="31"/>
  <c r="L37" i="31"/>
  <c r="M23" i="31"/>
  <c r="M59" i="31" s="1"/>
  <c r="K73" i="31"/>
  <c r="K95" i="28" s="1"/>
  <c r="L169" i="31"/>
  <c r="L150" i="31"/>
  <c r="M30" i="31"/>
  <c r="M66" i="31" s="1"/>
  <c r="N154" i="34"/>
  <c r="N173" i="34"/>
  <c r="O35" i="34"/>
  <c r="O71" i="34" s="1"/>
  <c r="N30" i="33"/>
  <c r="N66" i="33" s="1"/>
  <c r="M37" i="34"/>
  <c r="J191" i="29"/>
  <c r="O24" i="33"/>
  <c r="O60" i="33" s="1"/>
  <c r="O29" i="33"/>
  <c r="O65" i="33" s="1"/>
  <c r="I191" i="31"/>
  <c r="I193" i="31" s="1"/>
  <c r="I197" i="31"/>
  <c r="O35" i="33"/>
  <c r="O71" i="33" s="1"/>
  <c r="J197" i="34"/>
  <c r="L152" i="31"/>
  <c r="L171" i="31"/>
  <c r="M32" i="31"/>
  <c r="M68" i="31" s="1"/>
  <c r="L150" i="29"/>
  <c r="L169" i="29"/>
  <c r="M30" i="29"/>
  <c r="M66" i="29" s="1"/>
  <c r="M148" i="31"/>
  <c r="M167" i="31"/>
  <c r="N28" i="31"/>
  <c r="N64" i="31" s="1"/>
  <c r="N170" i="29"/>
  <c r="N151" i="29"/>
  <c r="O31" i="29"/>
  <c r="O67" i="29" s="1"/>
  <c r="K157" i="31"/>
  <c r="L157" i="34"/>
  <c r="L166" i="30"/>
  <c r="L147" i="30"/>
  <c r="M27" i="30"/>
  <c r="M63" i="30" s="1"/>
  <c r="L163" i="31"/>
  <c r="L144" i="31"/>
  <c r="M24" i="31"/>
  <c r="M60" i="31" s="1"/>
  <c r="K195" i="34"/>
  <c r="K183" i="34"/>
  <c r="I17" i="28"/>
  <c r="I9" i="28" s="1"/>
  <c r="J74" i="30"/>
  <c r="I16" i="28"/>
  <c r="I8" i="28" s="1"/>
  <c r="J74" i="29"/>
  <c r="N27" i="10"/>
  <c r="N63" i="10" s="1"/>
  <c r="M147" i="31"/>
  <c r="M166" i="31"/>
  <c r="N27" i="31"/>
  <c r="N63" i="31" s="1"/>
  <c r="O31" i="33"/>
  <c r="O67" i="33" s="1"/>
  <c r="L165" i="31"/>
  <c r="L146" i="31"/>
  <c r="M26" i="31"/>
  <c r="M62" i="31" s="1"/>
  <c r="J15" i="28"/>
  <c r="K74" i="10"/>
  <c r="J96" i="28"/>
  <c r="H8" i="28"/>
  <c r="H19" i="28"/>
  <c r="M162" i="30"/>
  <c r="M143" i="30"/>
  <c r="N23" i="30"/>
  <c r="N59" i="30" s="1"/>
  <c r="N25" i="33"/>
  <c r="N61" i="33" s="1"/>
  <c r="M144" i="29"/>
  <c r="M163" i="29"/>
  <c r="N24" i="29"/>
  <c r="N60" i="29" s="1"/>
  <c r="I18" i="28"/>
  <c r="J74" i="31"/>
  <c r="N24" i="10"/>
  <c r="N60" i="10" s="1"/>
  <c r="M37" i="10"/>
  <c r="L145" i="29"/>
  <c r="L164" i="29"/>
  <c r="M25" i="29"/>
  <c r="M61" i="29" s="1"/>
  <c r="L155" i="30"/>
  <c r="L174" i="30"/>
  <c r="M35" i="30"/>
  <c r="M71" i="30" s="1"/>
  <c r="L172" i="30"/>
  <c r="L153" i="30"/>
  <c r="M33" i="30"/>
  <c r="M69" i="30" s="1"/>
  <c r="M150" i="30"/>
  <c r="M169" i="30"/>
  <c r="N30" i="30"/>
  <c r="N66" i="30" s="1"/>
  <c r="J25" i="28"/>
  <c r="K74" i="35"/>
  <c r="N37" i="34"/>
  <c r="N161" i="34"/>
  <c r="N142" i="34"/>
  <c r="O23" i="34"/>
  <c r="O59" i="34" s="1"/>
  <c r="K196" i="34"/>
  <c r="N25" i="10"/>
  <c r="N61" i="10" s="1"/>
  <c r="L177" i="34"/>
  <c r="L178" i="34" s="1"/>
  <c r="L188" i="34"/>
  <c r="L181" i="34"/>
  <c r="L174" i="31"/>
  <c r="L155" i="31"/>
  <c r="M35" i="31"/>
  <c r="M71" i="31" s="1"/>
  <c r="J191" i="30"/>
  <c r="J193" i="30" s="1"/>
  <c r="J197" i="30"/>
  <c r="O29" i="10"/>
  <c r="O65" i="10" s="1"/>
  <c r="K176" i="31"/>
  <c r="K177" i="31" s="1"/>
  <c r="N32" i="10"/>
  <c r="N68" i="10" s="1"/>
  <c r="H10" i="28"/>
  <c r="L173" i="30"/>
  <c r="L154" i="30"/>
  <c r="M34" i="30"/>
  <c r="M70" i="30" s="1"/>
  <c r="L152" i="30"/>
  <c r="L171" i="30"/>
  <c r="M32" i="30"/>
  <c r="M153" i="29"/>
  <c r="M172" i="29"/>
  <c r="N33" i="29"/>
  <c r="N69" i="29" s="1"/>
  <c r="O23" i="33"/>
  <c r="O59" i="33" s="1"/>
  <c r="O34" i="10"/>
  <c r="O70" i="10" s="1"/>
  <c r="J184" i="29"/>
  <c r="J186" i="29" s="1"/>
  <c r="J196" i="29"/>
  <c r="K178" i="30" l="1"/>
  <c r="I10" i="28"/>
  <c r="M156" i="34"/>
  <c r="J186" i="30"/>
  <c r="J194" i="30" s="1"/>
  <c r="K185" i="34"/>
  <c r="K193" i="34" s="1"/>
  <c r="L73" i="10"/>
  <c r="L92" i="28" s="1"/>
  <c r="L84" i="28" s="1"/>
  <c r="J196" i="30"/>
  <c r="K183" i="30"/>
  <c r="K185" i="30" s="1"/>
  <c r="K186" i="30" s="1"/>
  <c r="K177" i="30"/>
  <c r="K184" i="30"/>
  <c r="J197" i="29"/>
  <c r="J198" i="29" s="1"/>
  <c r="K190" i="29"/>
  <c r="K192" i="29" s="1"/>
  <c r="M69" i="10"/>
  <c r="N33" i="10"/>
  <c r="M64" i="10"/>
  <c r="N28" i="10"/>
  <c r="M59" i="10"/>
  <c r="N23" i="10"/>
  <c r="M71" i="10"/>
  <c r="N35" i="10"/>
  <c r="N37" i="33"/>
  <c r="K182" i="29"/>
  <c r="K177" i="29"/>
  <c r="M175" i="34"/>
  <c r="M189" i="34" s="1"/>
  <c r="M73" i="34"/>
  <c r="M101" i="28" s="1"/>
  <c r="L157" i="29"/>
  <c r="L182" i="29" s="1"/>
  <c r="N69" i="33"/>
  <c r="O33" i="33"/>
  <c r="M63" i="29"/>
  <c r="N27" i="29"/>
  <c r="M147" i="29"/>
  <c r="M166" i="29"/>
  <c r="N68" i="34"/>
  <c r="O32" i="34"/>
  <c r="N151" i="34"/>
  <c r="N170" i="34"/>
  <c r="N62" i="30"/>
  <c r="N146" i="30"/>
  <c r="N165" i="30"/>
  <c r="O26" i="30"/>
  <c r="M65" i="30"/>
  <c r="N29" i="30"/>
  <c r="M149" i="30"/>
  <c r="M168" i="30"/>
  <c r="N64" i="30"/>
  <c r="O28" i="30"/>
  <c r="N167" i="30"/>
  <c r="N148" i="30"/>
  <c r="M67" i="30"/>
  <c r="M170" i="30"/>
  <c r="M151" i="30"/>
  <c r="N31" i="30"/>
  <c r="M69" i="31"/>
  <c r="M172" i="31"/>
  <c r="M153" i="31"/>
  <c r="N33" i="31"/>
  <c r="N69" i="34"/>
  <c r="N171" i="34"/>
  <c r="N152" i="34"/>
  <c r="O33" i="34"/>
  <c r="N70" i="34"/>
  <c r="O34" i="34"/>
  <c r="N153" i="34"/>
  <c r="N172" i="34"/>
  <c r="N61" i="34"/>
  <c r="N144" i="34"/>
  <c r="O25" i="34"/>
  <c r="N163" i="34"/>
  <c r="M68" i="30"/>
  <c r="N65" i="34"/>
  <c r="N167" i="34"/>
  <c r="O29" i="34"/>
  <c r="N148" i="34"/>
  <c r="M68" i="29"/>
  <c r="M152" i="29"/>
  <c r="M171" i="29"/>
  <c r="N32" i="29"/>
  <c r="N66" i="34"/>
  <c r="N168" i="34"/>
  <c r="N149" i="34"/>
  <c r="O30" i="34"/>
  <c r="M61" i="30"/>
  <c r="N25" i="30"/>
  <c r="M164" i="30"/>
  <c r="M145" i="30"/>
  <c r="N67" i="34"/>
  <c r="N169" i="34"/>
  <c r="N150" i="34"/>
  <c r="O31" i="34"/>
  <c r="N65" i="31"/>
  <c r="N168" i="31"/>
  <c r="O29" i="31"/>
  <c r="N149" i="31"/>
  <c r="N67" i="10"/>
  <c r="O31" i="10"/>
  <c r="K178" i="29"/>
  <c r="O84" i="43"/>
  <c r="P84" i="43" s="1"/>
  <c r="Q84" i="43" s="1"/>
  <c r="R84" i="43" s="1"/>
  <c r="S84" i="43" s="1"/>
  <c r="T84" i="43" s="1"/>
  <c r="U84" i="43" s="1"/>
  <c r="N86" i="43"/>
  <c r="J193" i="29"/>
  <c r="J194" i="29" s="1"/>
  <c r="K87" i="28"/>
  <c r="K86" i="28"/>
  <c r="J88" i="28"/>
  <c r="K192" i="30"/>
  <c r="O30" i="10"/>
  <c r="O66" i="10" s="1"/>
  <c r="L176" i="30"/>
  <c r="L190" i="30" s="1"/>
  <c r="O26" i="10"/>
  <c r="O62" i="10" s="1"/>
  <c r="O27" i="33"/>
  <c r="O63" i="33" s="1"/>
  <c r="P34" i="33"/>
  <c r="P70" i="33" s="1"/>
  <c r="K197" i="34"/>
  <c r="L157" i="30"/>
  <c r="L182" i="30" s="1"/>
  <c r="L176" i="29"/>
  <c r="L190" i="29" s="1"/>
  <c r="L192" i="29" s="1"/>
  <c r="M73" i="33"/>
  <c r="M100" i="28" s="1"/>
  <c r="L73" i="30"/>
  <c r="L94" i="28" s="1"/>
  <c r="L189" i="29"/>
  <c r="L85" i="28"/>
  <c r="O32" i="10"/>
  <c r="O68" i="10" s="1"/>
  <c r="O24" i="10"/>
  <c r="O60" i="10" s="1"/>
  <c r="N37" i="10"/>
  <c r="P34" i="10"/>
  <c r="P70" i="10" s="1"/>
  <c r="P23" i="33"/>
  <c r="P59" i="33" s="1"/>
  <c r="N172" i="29"/>
  <c r="N153" i="29"/>
  <c r="O33" i="29"/>
  <c r="O69" i="29" s="1"/>
  <c r="M152" i="30"/>
  <c r="M171" i="30"/>
  <c r="N32" i="30"/>
  <c r="N68" i="30" s="1"/>
  <c r="O161" i="34"/>
  <c r="O142" i="34"/>
  <c r="P23" i="34"/>
  <c r="P59" i="34" s="1"/>
  <c r="N150" i="30"/>
  <c r="N169" i="30"/>
  <c r="O30" i="30"/>
  <c r="O66" i="30" s="1"/>
  <c r="M172" i="30"/>
  <c r="M153" i="30"/>
  <c r="N33" i="30"/>
  <c r="N69" i="30" s="1"/>
  <c r="N163" i="29"/>
  <c r="N144" i="29"/>
  <c r="O24" i="29"/>
  <c r="O60" i="29" s="1"/>
  <c r="N143" i="30"/>
  <c r="N162" i="30"/>
  <c r="O23" i="30"/>
  <c r="O59" i="30" s="1"/>
  <c r="M37" i="30"/>
  <c r="K15" i="28"/>
  <c r="L74" i="10"/>
  <c r="J16" i="28"/>
  <c r="J8" i="28" s="1"/>
  <c r="K74" i="29"/>
  <c r="K74" i="30"/>
  <c r="J17" i="28"/>
  <c r="J9" i="28" s="1"/>
  <c r="M188" i="34"/>
  <c r="M181" i="34"/>
  <c r="M157" i="34"/>
  <c r="K189" i="31"/>
  <c r="K182" i="31"/>
  <c r="K178" i="31"/>
  <c r="P29" i="33"/>
  <c r="P65" i="33" s="1"/>
  <c r="L176" i="31"/>
  <c r="L177" i="31" s="1"/>
  <c r="J26" i="28"/>
  <c r="K74" i="36"/>
  <c r="N164" i="34"/>
  <c r="N145" i="34"/>
  <c r="O26" i="34"/>
  <c r="O62" i="34" s="1"/>
  <c r="K96" i="28"/>
  <c r="P28" i="33"/>
  <c r="P64" i="33" s="1"/>
  <c r="K158" i="31"/>
  <c r="M173" i="31"/>
  <c r="M154" i="31"/>
  <c r="N34" i="31"/>
  <c r="N70" i="31" s="1"/>
  <c r="K190" i="31"/>
  <c r="K192" i="31" s="1"/>
  <c r="K183" i="31"/>
  <c r="K185" i="31" s="1"/>
  <c r="O151" i="29"/>
  <c r="O170" i="29"/>
  <c r="P31" i="29"/>
  <c r="P67" i="29" s="1"/>
  <c r="N148" i="31"/>
  <c r="N167" i="31"/>
  <c r="O28" i="31"/>
  <c r="O64" i="31" s="1"/>
  <c r="M150" i="29"/>
  <c r="M169" i="29"/>
  <c r="N30" i="29"/>
  <c r="N66" i="29" s="1"/>
  <c r="M152" i="31"/>
  <c r="M171" i="31"/>
  <c r="N32" i="31"/>
  <c r="N68" i="31" s="1"/>
  <c r="O30" i="33"/>
  <c r="O66" i="33" s="1"/>
  <c r="M143" i="31"/>
  <c r="M162" i="31"/>
  <c r="M37" i="31"/>
  <c r="N23" i="31"/>
  <c r="N59" i="31" s="1"/>
  <c r="L73" i="31"/>
  <c r="L95" i="28" s="1"/>
  <c r="M149" i="29"/>
  <c r="M168" i="29"/>
  <c r="N29" i="29"/>
  <c r="N65" i="29" s="1"/>
  <c r="I19" i="28"/>
  <c r="K196" i="29"/>
  <c r="K184" i="29"/>
  <c r="K186" i="29" s="1"/>
  <c r="M174" i="31"/>
  <c r="M155" i="31"/>
  <c r="N35" i="31"/>
  <c r="N71" i="31" s="1"/>
  <c r="L183" i="34"/>
  <c r="L185" i="34" s="1"/>
  <c r="L195" i="34"/>
  <c r="N73" i="34"/>
  <c r="N101" i="28" s="1"/>
  <c r="J18" i="28"/>
  <c r="K74" i="31"/>
  <c r="N73" i="33"/>
  <c r="N100" i="28" s="1"/>
  <c r="O25" i="33"/>
  <c r="O61" i="33" s="1"/>
  <c r="M154" i="30"/>
  <c r="M173" i="30"/>
  <c r="N34" i="30"/>
  <c r="N70" i="30" s="1"/>
  <c r="P29" i="10"/>
  <c r="P65" i="10" s="1"/>
  <c r="L190" i="34"/>
  <c r="L192" i="34" s="1"/>
  <c r="L196" i="34"/>
  <c r="O25" i="10"/>
  <c r="O61" i="10" s="1"/>
  <c r="K25" i="28"/>
  <c r="L74" i="35"/>
  <c r="M174" i="30"/>
  <c r="M155" i="30"/>
  <c r="N35" i="30"/>
  <c r="N71" i="30" s="1"/>
  <c r="M145" i="29"/>
  <c r="M164" i="29"/>
  <c r="N25" i="29"/>
  <c r="N61" i="29" s="1"/>
  <c r="M165" i="31"/>
  <c r="M146" i="31"/>
  <c r="N26" i="31"/>
  <c r="N62" i="31" s="1"/>
  <c r="P31" i="33"/>
  <c r="P67" i="33" s="1"/>
  <c r="N166" i="31"/>
  <c r="N147" i="31"/>
  <c r="O27" i="31"/>
  <c r="O63" i="31" s="1"/>
  <c r="O27" i="10"/>
  <c r="O63" i="10" s="1"/>
  <c r="J198" i="30"/>
  <c r="M163" i="31"/>
  <c r="M144" i="31"/>
  <c r="N24" i="31"/>
  <c r="N60" i="31" s="1"/>
  <c r="M166" i="30"/>
  <c r="M147" i="30"/>
  <c r="N27" i="30"/>
  <c r="N63" i="30" s="1"/>
  <c r="P35" i="33"/>
  <c r="P71" i="33" s="1"/>
  <c r="I198" i="31"/>
  <c r="P24" i="33"/>
  <c r="P60" i="33" s="1"/>
  <c r="L157" i="31"/>
  <c r="L158" i="29"/>
  <c r="J184" i="31"/>
  <c r="J186" i="31" s="1"/>
  <c r="J196" i="31"/>
  <c r="M144" i="30"/>
  <c r="M163" i="30"/>
  <c r="N24" i="30"/>
  <c r="N60" i="30" s="1"/>
  <c r="M154" i="29"/>
  <c r="M173" i="29"/>
  <c r="N34" i="29"/>
  <c r="N70" i="29" s="1"/>
  <c r="M146" i="29"/>
  <c r="M165" i="29"/>
  <c r="N26" i="29"/>
  <c r="N62" i="29" s="1"/>
  <c r="L158" i="30"/>
  <c r="M145" i="31"/>
  <c r="M164" i="31"/>
  <c r="N25" i="31"/>
  <c r="N61" i="31" s="1"/>
  <c r="N162" i="29"/>
  <c r="N143" i="29"/>
  <c r="O23" i="29"/>
  <c r="O59" i="29" s="1"/>
  <c r="M148" i="29"/>
  <c r="M167" i="29"/>
  <c r="N28" i="29"/>
  <c r="N64" i="29" s="1"/>
  <c r="K24" i="28"/>
  <c r="L74" i="34"/>
  <c r="I194" i="31"/>
  <c r="M155" i="29"/>
  <c r="M174" i="29"/>
  <c r="N35" i="29"/>
  <c r="N71" i="29" s="1"/>
  <c r="O154" i="34"/>
  <c r="O173" i="34"/>
  <c r="P35" i="34"/>
  <c r="P71" i="34" s="1"/>
  <c r="M169" i="31"/>
  <c r="M150" i="31"/>
  <c r="N30" i="31"/>
  <c r="N66" i="31" s="1"/>
  <c r="O146" i="34"/>
  <c r="O165" i="34"/>
  <c r="P27" i="34"/>
  <c r="P63" i="34" s="1"/>
  <c r="J191" i="31"/>
  <c r="J193" i="31" s="1"/>
  <c r="J197" i="31"/>
  <c r="P26" i="33"/>
  <c r="P62" i="33" s="1"/>
  <c r="M37" i="29"/>
  <c r="M170" i="31"/>
  <c r="M151" i="31"/>
  <c r="N31" i="31"/>
  <c r="N67" i="31" s="1"/>
  <c r="O166" i="34"/>
  <c r="O147" i="34"/>
  <c r="P28" i="34"/>
  <c r="P64" i="34" s="1"/>
  <c r="O162" i="34"/>
  <c r="O143" i="34"/>
  <c r="P24" i="34"/>
  <c r="P60" i="34" s="1"/>
  <c r="P32" i="33"/>
  <c r="P68" i="33" s="1"/>
  <c r="K191" i="30"/>
  <c r="K193" i="30" s="1"/>
  <c r="K197" i="30"/>
  <c r="K191" i="29"/>
  <c r="K193" i="29" l="1"/>
  <c r="K197" i="29"/>
  <c r="K196" i="30"/>
  <c r="N175" i="34"/>
  <c r="N156" i="34"/>
  <c r="M176" i="34"/>
  <c r="M191" i="34"/>
  <c r="M73" i="10"/>
  <c r="M92" i="28" s="1"/>
  <c r="M84" i="28" s="1"/>
  <c r="M177" i="34"/>
  <c r="M178" i="34" s="1"/>
  <c r="M182" i="34"/>
  <c r="M184" i="34" s="1"/>
  <c r="N69" i="10"/>
  <c r="O33" i="10"/>
  <c r="N59" i="10"/>
  <c r="O23" i="10"/>
  <c r="N71" i="10"/>
  <c r="O35" i="10"/>
  <c r="N64" i="10"/>
  <c r="O28" i="10"/>
  <c r="L177" i="30"/>
  <c r="O69" i="33"/>
  <c r="P33" i="33"/>
  <c r="O67" i="10"/>
  <c r="P31" i="10"/>
  <c r="N61" i="30"/>
  <c r="N145" i="30"/>
  <c r="O25" i="30"/>
  <c r="N164" i="30"/>
  <c r="O69" i="34"/>
  <c r="O152" i="34"/>
  <c r="O171" i="34"/>
  <c r="P33" i="34"/>
  <c r="N69" i="31"/>
  <c r="N153" i="31"/>
  <c r="N172" i="31"/>
  <c r="O33" i="31"/>
  <c r="N67" i="30"/>
  <c r="N170" i="30"/>
  <c r="O31" i="30"/>
  <c r="N151" i="30"/>
  <c r="O62" i="30"/>
  <c r="O165" i="30"/>
  <c r="P26" i="30"/>
  <c r="O146" i="30"/>
  <c r="O61" i="34"/>
  <c r="O163" i="34"/>
  <c r="O144" i="34"/>
  <c r="P25" i="34"/>
  <c r="O67" i="34"/>
  <c r="P31" i="34"/>
  <c r="O169" i="34"/>
  <c r="O150" i="34"/>
  <c r="O66" i="34"/>
  <c r="O168" i="34"/>
  <c r="O149" i="34"/>
  <c r="P30" i="34"/>
  <c r="N68" i="29"/>
  <c r="O32" i="29"/>
  <c r="N152" i="29"/>
  <c r="N171" i="29"/>
  <c r="O70" i="34"/>
  <c r="O153" i="34"/>
  <c r="O172" i="34"/>
  <c r="P34" i="34"/>
  <c r="O64" i="30"/>
  <c r="P28" i="30"/>
  <c r="O148" i="30"/>
  <c r="O167" i="30"/>
  <c r="N65" i="30"/>
  <c r="N168" i="30"/>
  <c r="N149" i="30"/>
  <c r="O29" i="30"/>
  <c r="O68" i="34"/>
  <c r="O170" i="34"/>
  <c r="O151" i="34"/>
  <c r="P32" i="34"/>
  <c r="N63" i="29"/>
  <c r="N147" i="29"/>
  <c r="O27" i="29"/>
  <c r="N166" i="29"/>
  <c r="O65" i="31"/>
  <c r="P29" i="31"/>
  <c r="O168" i="31"/>
  <c r="O149" i="31"/>
  <c r="O65" i="34"/>
  <c r="O167" i="34"/>
  <c r="O148" i="34"/>
  <c r="P29" i="34"/>
  <c r="L189" i="30"/>
  <c r="L197" i="30" s="1"/>
  <c r="L183" i="30"/>
  <c r="L185" i="30" s="1"/>
  <c r="K88" i="28"/>
  <c r="L86" i="28"/>
  <c r="L87" i="28"/>
  <c r="M104" i="28"/>
  <c r="M176" i="30"/>
  <c r="M190" i="30" s="1"/>
  <c r="M157" i="30"/>
  <c r="M189" i="30" s="1"/>
  <c r="J10" i="28"/>
  <c r="L177" i="29"/>
  <c r="L183" i="29"/>
  <c r="L185" i="29" s="1"/>
  <c r="L178" i="29"/>
  <c r="L178" i="30"/>
  <c r="P30" i="10"/>
  <c r="P66" i="10" s="1"/>
  <c r="M73" i="30"/>
  <c r="M94" i="28" s="1"/>
  <c r="L192" i="30"/>
  <c r="M157" i="29"/>
  <c r="M182" i="29" s="1"/>
  <c r="M176" i="29"/>
  <c r="M177" i="29" s="1"/>
  <c r="N104" i="28"/>
  <c r="J19" i="28"/>
  <c r="P27" i="33"/>
  <c r="P63" i="33" s="1"/>
  <c r="Q34" i="33"/>
  <c r="Q70" i="33" s="1"/>
  <c r="P26" i="10"/>
  <c r="P62" i="10" s="1"/>
  <c r="M73" i="29"/>
  <c r="M93" i="28" s="1"/>
  <c r="M182" i="30"/>
  <c r="M183" i="30"/>
  <c r="N170" i="31"/>
  <c r="N151" i="31"/>
  <c r="O31" i="31"/>
  <c r="O67" i="31" s="1"/>
  <c r="L24" i="28"/>
  <c r="M74" i="34"/>
  <c r="N163" i="30"/>
  <c r="N144" i="30"/>
  <c r="O24" i="30"/>
  <c r="O60" i="30" s="1"/>
  <c r="J198" i="31"/>
  <c r="O147" i="31"/>
  <c r="O166" i="31"/>
  <c r="P27" i="31"/>
  <c r="P63" i="31" s="1"/>
  <c r="Q31" i="33"/>
  <c r="Q67" i="33" s="1"/>
  <c r="N157" i="34"/>
  <c r="N188" i="34"/>
  <c r="N177" i="34"/>
  <c r="N178" i="34" s="1"/>
  <c r="N181" i="34"/>
  <c r="P25" i="33"/>
  <c r="P61" i="33" s="1"/>
  <c r="L193" i="34"/>
  <c r="K194" i="29"/>
  <c r="N149" i="29"/>
  <c r="N168" i="29"/>
  <c r="O29" i="29"/>
  <c r="O65" i="29" s="1"/>
  <c r="M157" i="31"/>
  <c r="Q28" i="33"/>
  <c r="Q64" i="33" s="1"/>
  <c r="K191" i="31"/>
  <c r="K193" i="31" s="1"/>
  <c r="K197" i="31"/>
  <c r="K16" i="28"/>
  <c r="K8" i="28" s="1"/>
  <c r="L74" i="29"/>
  <c r="N172" i="30"/>
  <c r="N153" i="30"/>
  <c r="O33" i="30"/>
  <c r="O69" i="30" s="1"/>
  <c r="O169" i="30"/>
  <c r="O150" i="30"/>
  <c r="P30" i="30"/>
  <c r="P66" i="30" s="1"/>
  <c r="P161" i="34"/>
  <c r="P142" i="34"/>
  <c r="Q23" i="34"/>
  <c r="Q59" i="34" s="1"/>
  <c r="Q34" i="10"/>
  <c r="Q70" i="10" s="1"/>
  <c r="L184" i="29"/>
  <c r="N174" i="29"/>
  <c r="N155" i="29"/>
  <c r="O35" i="29"/>
  <c r="O71" i="29" s="1"/>
  <c r="O162" i="29"/>
  <c r="O143" i="29"/>
  <c r="P23" i="29"/>
  <c r="P59" i="29" s="1"/>
  <c r="N37" i="29"/>
  <c r="N145" i="31"/>
  <c r="N164" i="31"/>
  <c r="O25" i="31"/>
  <c r="O61" i="31" s="1"/>
  <c r="J194" i="31"/>
  <c r="N144" i="31"/>
  <c r="N163" i="31"/>
  <c r="O24" i="31"/>
  <c r="O60" i="31" s="1"/>
  <c r="N145" i="29"/>
  <c r="N164" i="29"/>
  <c r="O25" i="29"/>
  <c r="O61" i="29" s="1"/>
  <c r="N174" i="30"/>
  <c r="N155" i="30"/>
  <c r="O35" i="30"/>
  <c r="O71" i="30" s="1"/>
  <c r="P25" i="10"/>
  <c r="P61" i="10" s="1"/>
  <c r="Q29" i="10"/>
  <c r="Q65" i="10" s="1"/>
  <c r="N174" i="31"/>
  <c r="N155" i="31"/>
  <c r="O35" i="31"/>
  <c r="O71" i="31" s="1"/>
  <c r="K198" i="29"/>
  <c r="P30" i="33"/>
  <c r="P66" i="33" s="1"/>
  <c r="N152" i="31"/>
  <c r="N171" i="31"/>
  <c r="O32" i="31"/>
  <c r="O68" i="31" s="1"/>
  <c r="N169" i="29"/>
  <c r="N150" i="29"/>
  <c r="O30" i="29"/>
  <c r="O66" i="29" s="1"/>
  <c r="O167" i="31"/>
  <c r="O148" i="31"/>
  <c r="P28" i="31"/>
  <c r="P64" i="31" s="1"/>
  <c r="P170" i="29"/>
  <c r="P151" i="29"/>
  <c r="Q31" i="29"/>
  <c r="Q67" i="29" s="1"/>
  <c r="O164" i="34"/>
  <c r="O175" i="34" s="1"/>
  <c r="O145" i="34"/>
  <c r="P26" i="34"/>
  <c r="P62" i="34" s="1"/>
  <c r="Q29" i="33"/>
  <c r="Q65" i="33" s="1"/>
  <c r="N37" i="30"/>
  <c r="O163" i="29"/>
  <c r="O144" i="29"/>
  <c r="P24" i="29"/>
  <c r="P60" i="29" s="1"/>
  <c r="O37" i="34"/>
  <c r="N171" i="30"/>
  <c r="N152" i="30"/>
  <c r="O32" i="30"/>
  <c r="O68" i="30" s="1"/>
  <c r="O153" i="29"/>
  <c r="O172" i="29"/>
  <c r="P33" i="29"/>
  <c r="P69" i="29" s="1"/>
  <c r="Q23" i="33"/>
  <c r="Q59" i="33" s="1"/>
  <c r="P32" i="10"/>
  <c r="P68" i="10" s="1"/>
  <c r="L96" i="28"/>
  <c r="Q26" i="33"/>
  <c r="Q62" i="33" s="1"/>
  <c r="P165" i="34"/>
  <c r="P146" i="34"/>
  <c r="Q27" i="34"/>
  <c r="Q63" i="34" s="1"/>
  <c r="Q32" i="33"/>
  <c r="Q68" i="33" s="1"/>
  <c r="P162" i="34"/>
  <c r="P143" i="34"/>
  <c r="Q24" i="34"/>
  <c r="Q60" i="34" s="1"/>
  <c r="P166" i="34"/>
  <c r="P147" i="34"/>
  <c r="Q28" i="34"/>
  <c r="Q64" i="34" s="1"/>
  <c r="N167" i="29"/>
  <c r="N148" i="29"/>
  <c r="O28" i="29"/>
  <c r="O64" i="29" s="1"/>
  <c r="M158" i="30"/>
  <c r="M158" i="29"/>
  <c r="Q24" i="33"/>
  <c r="Q60" i="33" s="1"/>
  <c r="P27" i="10"/>
  <c r="P63" i="10" s="1"/>
  <c r="N146" i="31"/>
  <c r="N165" i="31"/>
  <c r="O26" i="31"/>
  <c r="O62" i="31" s="1"/>
  <c r="L74" i="31"/>
  <c r="K18" i="28"/>
  <c r="K198" i="30"/>
  <c r="M73" i="31"/>
  <c r="M95" i="28" s="1"/>
  <c r="M177" i="30"/>
  <c r="M183" i="34"/>
  <c r="M185" i="34" s="1"/>
  <c r="M195" i="34"/>
  <c r="L15" i="28"/>
  <c r="M74" i="10"/>
  <c r="P24" i="10"/>
  <c r="P60" i="10" s="1"/>
  <c r="O37" i="10"/>
  <c r="L184" i="30"/>
  <c r="L88" i="28"/>
  <c r="L197" i="29"/>
  <c r="L191" i="29"/>
  <c r="L193" i="29" s="1"/>
  <c r="N169" i="31"/>
  <c r="N150" i="31"/>
  <c r="O30" i="31"/>
  <c r="O66" i="31" s="1"/>
  <c r="P173" i="34"/>
  <c r="P154" i="34"/>
  <c r="Q35" i="34"/>
  <c r="Q71" i="34" s="1"/>
  <c r="N176" i="34"/>
  <c r="N182" i="34"/>
  <c r="N184" i="34" s="1"/>
  <c r="N189" i="34"/>
  <c r="N191" i="34" s="1"/>
  <c r="N165" i="29"/>
  <c r="N146" i="29"/>
  <c r="O26" i="29"/>
  <c r="O62" i="29" s="1"/>
  <c r="N173" i="29"/>
  <c r="N154" i="29"/>
  <c r="O34" i="29"/>
  <c r="O70" i="29" s="1"/>
  <c r="L182" i="31"/>
  <c r="L189" i="31"/>
  <c r="L178" i="31"/>
  <c r="Q35" i="33"/>
  <c r="Q71" i="33" s="1"/>
  <c r="N147" i="30"/>
  <c r="N166" i="30"/>
  <c r="O27" i="30"/>
  <c r="O63" i="30" s="1"/>
  <c r="L25" i="28"/>
  <c r="M74" i="35"/>
  <c r="N154" i="30"/>
  <c r="N173" i="30"/>
  <c r="O34" i="30"/>
  <c r="O70" i="30" s="1"/>
  <c r="L197" i="34"/>
  <c r="K194" i="30"/>
  <c r="N162" i="31"/>
  <c r="N143" i="31"/>
  <c r="N37" i="31"/>
  <c r="O23" i="31"/>
  <c r="O59" i="31" s="1"/>
  <c r="M176" i="31"/>
  <c r="N173" i="31"/>
  <c r="N154" i="31"/>
  <c r="O34" i="31"/>
  <c r="O70" i="31" s="1"/>
  <c r="L158" i="31"/>
  <c r="M158" i="31" s="1"/>
  <c r="K26" i="28"/>
  <c r="L74" i="36"/>
  <c r="L183" i="31"/>
  <c r="L185" i="31" s="1"/>
  <c r="L190" i="31"/>
  <c r="L192" i="31" s="1"/>
  <c r="K184" i="31"/>
  <c r="K186" i="31" s="1"/>
  <c r="K194" i="31" s="1"/>
  <c r="K196" i="31"/>
  <c r="M190" i="34"/>
  <c r="M192" i="34" s="1"/>
  <c r="M196" i="34"/>
  <c r="K17" i="28"/>
  <c r="K9" i="28" s="1"/>
  <c r="L74" i="30"/>
  <c r="O143" i="30"/>
  <c r="O162" i="30"/>
  <c r="P23" i="30"/>
  <c r="P59" i="30" s="1"/>
  <c r="O37" i="33"/>
  <c r="N73" i="10"/>
  <c r="N92" i="28" s="1"/>
  <c r="M96" i="28" l="1"/>
  <c r="L196" i="30"/>
  <c r="L198" i="30" s="1"/>
  <c r="O73" i="34"/>
  <c r="O101" i="28" s="1"/>
  <c r="L191" i="30"/>
  <c r="L193" i="30" s="1"/>
  <c r="K198" i="31"/>
  <c r="M185" i="30"/>
  <c r="O69" i="10"/>
  <c r="P33" i="10"/>
  <c r="O71" i="10"/>
  <c r="P35" i="10"/>
  <c r="O64" i="10"/>
  <c r="P28" i="10"/>
  <c r="O59" i="10"/>
  <c r="P23" i="10"/>
  <c r="O156" i="34"/>
  <c r="L196" i="29"/>
  <c r="L198" i="29" s="1"/>
  <c r="M183" i="29"/>
  <c r="M185" i="29" s="1"/>
  <c r="M192" i="30"/>
  <c r="M178" i="30"/>
  <c r="P69" i="33"/>
  <c r="Q33" i="33"/>
  <c r="P65" i="31"/>
  <c r="P149" i="31"/>
  <c r="P168" i="31"/>
  <c r="Q29" i="31"/>
  <c r="P64" i="30"/>
  <c r="P167" i="30"/>
  <c r="P148" i="30"/>
  <c r="Q28" i="30"/>
  <c r="O68" i="29"/>
  <c r="O171" i="29"/>
  <c r="O152" i="29"/>
  <c r="P32" i="29"/>
  <c r="P67" i="34"/>
  <c r="Q31" i="34"/>
  <c r="P169" i="34"/>
  <c r="P150" i="34"/>
  <c r="P65" i="34"/>
  <c r="Q29" i="34"/>
  <c r="P148" i="34"/>
  <c r="P167" i="34"/>
  <c r="P68" i="34"/>
  <c r="P170" i="34"/>
  <c r="P151" i="34"/>
  <c r="Q32" i="34"/>
  <c r="O65" i="30"/>
  <c r="O149" i="30"/>
  <c r="O168" i="30"/>
  <c r="P29" i="30"/>
  <c r="P70" i="34"/>
  <c r="P153" i="34"/>
  <c r="Q34" i="34"/>
  <c r="P172" i="34"/>
  <c r="P66" i="34"/>
  <c r="P168" i="34"/>
  <c r="Q30" i="34"/>
  <c r="P149" i="34"/>
  <c r="P61" i="34"/>
  <c r="Q25" i="34"/>
  <c r="P144" i="34"/>
  <c r="P163" i="34"/>
  <c r="O69" i="31"/>
  <c r="O172" i="31"/>
  <c r="P33" i="31"/>
  <c r="O153" i="31"/>
  <c r="P69" i="34"/>
  <c r="P152" i="34"/>
  <c r="Q33" i="34"/>
  <c r="P171" i="34"/>
  <c r="P67" i="10"/>
  <c r="Q31" i="10"/>
  <c r="O63" i="29"/>
  <c r="O147" i="29"/>
  <c r="O166" i="29"/>
  <c r="P27" i="29"/>
  <c r="P62" i="30"/>
  <c r="P146" i="30"/>
  <c r="P165" i="30"/>
  <c r="Q26" i="30"/>
  <c r="O67" i="30"/>
  <c r="O170" i="30"/>
  <c r="P31" i="30"/>
  <c r="O151" i="30"/>
  <c r="O61" i="30"/>
  <c r="O164" i="30"/>
  <c r="O145" i="30"/>
  <c r="P25" i="30"/>
  <c r="L186" i="30"/>
  <c r="L194" i="30" s="1"/>
  <c r="M189" i="29"/>
  <c r="L186" i="29"/>
  <c r="L194" i="29" s="1"/>
  <c r="M86" i="28"/>
  <c r="M87" i="28"/>
  <c r="M85" i="28"/>
  <c r="Q30" i="10"/>
  <c r="Q66" i="10" s="1"/>
  <c r="N73" i="30"/>
  <c r="N94" i="28" s="1"/>
  <c r="N73" i="29"/>
  <c r="N93" i="28" s="1"/>
  <c r="O73" i="33"/>
  <c r="O100" i="28" s="1"/>
  <c r="Q27" i="33"/>
  <c r="Q63" i="33" s="1"/>
  <c r="N157" i="30"/>
  <c r="N182" i="30" s="1"/>
  <c r="P37" i="33"/>
  <c r="M190" i="29"/>
  <c r="M192" i="29" s="1"/>
  <c r="Q26" i="10"/>
  <c r="Q62" i="10" s="1"/>
  <c r="N157" i="29"/>
  <c r="N158" i="29" s="1"/>
  <c r="N176" i="29"/>
  <c r="N190" i="29" s="1"/>
  <c r="M178" i="29"/>
  <c r="R34" i="33"/>
  <c r="R70" i="33" s="1"/>
  <c r="N157" i="31"/>
  <c r="N158" i="31" s="1"/>
  <c r="N176" i="30"/>
  <c r="N183" i="30" s="1"/>
  <c r="O176" i="34"/>
  <c r="O189" i="34"/>
  <c r="O191" i="34" s="1"/>
  <c r="O182" i="34"/>
  <c r="O184" i="34" s="1"/>
  <c r="N84" i="28"/>
  <c r="L26" i="28"/>
  <c r="M74" i="36"/>
  <c r="M183" i="31"/>
  <c r="M185" i="31" s="1"/>
  <c r="M190" i="31"/>
  <c r="M192" i="31" s="1"/>
  <c r="O154" i="30"/>
  <c r="O173" i="30"/>
  <c r="P34" i="30"/>
  <c r="P70" i="30" s="1"/>
  <c r="O173" i="29"/>
  <c r="O154" i="29"/>
  <c r="P34" i="29"/>
  <c r="P70" i="29" s="1"/>
  <c r="O146" i="29"/>
  <c r="O165" i="29"/>
  <c r="P26" i="29"/>
  <c r="P62" i="29" s="1"/>
  <c r="Q24" i="10"/>
  <c r="Q60" i="10" s="1"/>
  <c r="P37" i="10"/>
  <c r="K10" i="28"/>
  <c r="R24" i="33"/>
  <c r="R60" i="33" s="1"/>
  <c r="Q146" i="34"/>
  <c r="Q165" i="34"/>
  <c r="R27" i="34"/>
  <c r="R63" i="34" s="1"/>
  <c r="R26" i="33"/>
  <c r="R62" i="33" s="1"/>
  <c r="R23" i="33"/>
  <c r="R59" i="33" s="1"/>
  <c r="O174" i="31"/>
  <c r="O155" i="31"/>
  <c r="P35" i="31"/>
  <c r="P71" i="31" s="1"/>
  <c r="O155" i="30"/>
  <c r="O174" i="30"/>
  <c r="P35" i="30"/>
  <c r="P71" i="30" s="1"/>
  <c r="O164" i="29"/>
  <c r="O145" i="29"/>
  <c r="P25" i="29"/>
  <c r="P61" i="29" s="1"/>
  <c r="Q161" i="34"/>
  <c r="Q142" i="34"/>
  <c r="R23" i="34"/>
  <c r="R59" i="34" s="1"/>
  <c r="O170" i="31"/>
  <c r="O151" i="31"/>
  <c r="P31" i="31"/>
  <c r="P67" i="31" s="1"/>
  <c r="M184" i="29"/>
  <c r="M196" i="29"/>
  <c r="O177" i="34"/>
  <c r="O178" i="34" s="1"/>
  <c r="O181" i="34"/>
  <c r="O188" i="34"/>
  <c r="P162" i="30"/>
  <c r="P143" i="30"/>
  <c r="Q23" i="30"/>
  <c r="Q59" i="30" s="1"/>
  <c r="O37" i="30"/>
  <c r="L17" i="28"/>
  <c r="L9" i="28" s="1"/>
  <c r="M74" i="30"/>
  <c r="O162" i="31"/>
  <c r="O143" i="31"/>
  <c r="O37" i="31"/>
  <c r="P23" i="31"/>
  <c r="P59" i="31" s="1"/>
  <c r="N73" i="31"/>
  <c r="N95" i="28" s="1"/>
  <c r="Q173" i="34"/>
  <c r="Q154" i="34"/>
  <c r="R35" i="34"/>
  <c r="R71" i="34" s="1"/>
  <c r="O150" i="31"/>
  <c r="O169" i="31"/>
  <c r="P30" i="31"/>
  <c r="P66" i="31" s="1"/>
  <c r="O73" i="10"/>
  <c r="O92" i="28" s="1"/>
  <c r="M15" i="28"/>
  <c r="N74" i="10"/>
  <c r="L18" i="28"/>
  <c r="M74" i="31"/>
  <c r="N158" i="30"/>
  <c r="Q32" i="10"/>
  <c r="Q68" i="10" s="1"/>
  <c r="P163" i="29"/>
  <c r="P144" i="29"/>
  <c r="Q24" i="29"/>
  <c r="Q60" i="29" s="1"/>
  <c r="R29" i="33"/>
  <c r="R65" i="33" s="1"/>
  <c r="Q25" i="10"/>
  <c r="Q61" i="10" s="1"/>
  <c r="O174" i="29"/>
  <c r="O155" i="29"/>
  <c r="P35" i="29"/>
  <c r="P71" i="29" s="1"/>
  <c r="R34" i="10"/>
  <c r="R70" i="10" s="1"/>
  <c r="R28" i="33"/>
  <c r="R64" i="33" s="1"/>
  <c r="N196" i="34"/>
  <c r="N190" i="34"/>
  <c r="N192" i="34" s="1"/>
  <c r="R31" i="33"/>
  <c r="R67" i="33" s="1"/>
  <c r="M191" i="30"/>
  <c r="M197" i="30"/>
  <c r="N176" i="31"/>
  <c r="L191" i="31"/>
  <c r="L193" i="31" s="1"/>
  <c r="L197" i="31"/>
  <c r="M197" i="34"/>
  <c r="O167" i="29"/>
  <c r="O148" i="29"/>
  <c r="P28" i="29"/>
  <c r="P64" i="29" s="1"/>
  <c r="Q147" i="34"/>
  <c r="Q166" i="34"/>
  <c r="R28" i="34"/>
  <c r="R64" i="34" s="1"/>
  <c r="Q162" i="34"/>
  <c r="Q143" i="34"/>
  <c r="R24" i="34"/>
  <c r="R60" i="34" s="1"/>
  <c r="R32" i="33"/>
  <c r="R68" i="33" s="1"/>
  <c r="O144" i="31"/>
  <c r="O163" i="31"/>
  <c r="P24" i="31"/>
  <c r="P60" i="31" s="1"/>
  <c r="O145" i="31"/>
  <c r="O164" i="31"/>
  <c r="P25" i="31"/>
  <c r="P61" i="31" s="1"/>
  <c r="M178" i="31"/>
  <c r="M182" i="31"/>
  <c r="M189" i="31"/>
  <c r="Q25" i="33"/>
  <c r="Q61" i="33" s="1"/>
  <c r="O157" i="34"/>
  <c r="M177" i="31"/>
  <c r="K19" i="28"/>
  <c r="O154" i="31"/>
  <c r="O173" i="31"/>
  <c r="P34" i="31"/>
  <c r="P70" i="31" s="1"/>
  <c r="M25" i="28"/>
  <c r="N74" i="35"/>
  <c r="O147" i="30"/>
  <c r="O166" i="30"/>
  <c r="P27" i="30"/>
  <c r="P63" i="30" s="1"/>
  <c r="R35" i="33"/>
  <c r="R71" i="33" s="1"/>
  <c r="L184" i="31"/>
  <c r="L186" i="31" s="1"/>
  <c r="L196" i="31"/>
  <c r="M193" i="34"/>
  <c r="O146" i="31"/>
  <c r="O165" i="31"/>
  <c r="P26" i="31"/>
  <c r="P62" i="31" s="1"/>
  <c r="Q27" i="10"/>
  <c r="Q63" i="10" s="1"/>
  <c r="P172" i="29"/>
  <c r="P153" i="29"/>
  <c r="Q33" i="29"/>
  <c r="Q69" i="29" s="1"/>
  <c r="O152" i="30"/>
  <c r="O171" i="30"/>
  <c r="P32" i="30"/>
  <c r="P68" i="30" s="1"/>
  <c r="P164" i="34"/>
  <c r="P145" i="34"/>
  <c r="P156" i="34" s="1"/>
  <c r="Q26" i="34"/>
  <c r="Q62" i="34" s="1"/>
  <c r="Q170" i="29"/>
  <c r="Q151" i="29"/>
  <c r="R31" i="29"/>
  <c r="R67" i="29" s="1"/>
  <c r="P167" i="31"/>
  <c r="P148" i="31"/>
  <c r="Q28" i="31"/>
  <c r="Q64" i="31" s="1"/>
  <c r="O169" i="29"/>
  <c r="O150" i="29"/>
  <c r="P30" i="29"/>
  <c r="P66" i="29" s="1"/>
  <c r="O152" i="31"/>
  <c r="O171" i="31"/>
  <c r="P32" i="31"/>
  <c r="P68" i="31" s="1"/>
  <c r="Q30" i="33"/>
  <c r="Q66" i="33" s="1"/>
  <c r="R29" i="10"/>
  <c r="R65" i="10" s="1"/>
  <c r="P143" i="29"/>
  <c r="P162" i="29"/>
  <c r="Q23" i="29"/>
  <c r="Q59" i="29" s="1"/>
  <c r="O37" i="29"/>
  <c r="P37" i="34"/>
  <c r="P150" i="30"/>
  <c r="P169" i="30"/>
  <c r="Q30" i="30"/>
  <c r="Q66" i="30" s="1"/>
  <c r="O172" i="30"/>
  <c r="O153" i="30"/>
  <c r="P33" i="30"/>
  <c r="P69" i="30" s="1"/>
  <c r="M74" i="29"/>
  <c r="L16" i="28"/>
  <c r="L8" i="28" s="1"/>
  <c r="O149" i="29"/>
  <c r="O168" i="29"/>
  <c r="P29" i="29"/>
  <c r="N183" i="34"/>
  <c r="N185" i="34" s="1"/>
  <c r="N195" i="34"/>
  <c r="P147" i="31"/>
  <c r="P166" i="31"/>
  <c r="Q27" i="31"/>
  <c r="Q63" i="31" s="1"/>
  <c r="O144" i="30"/>
  <c r="O163" i="30"/>
  <c r="P24" i="30"/>
  <c r="P60" i="30" s="1"/>
  <c r="M24" i="28"/>
  <c r="N74" i="34"/>
  <c r="M191" i="29"/>
  <c r="M197" i="29"/>
  <c r="M196" i="30"/>
  <c r="M198" i="30" s="1"/>
  <c r="M184" i="30"/>
  <c r="L194" i="31" l="1"/>
  <c r="P175" i="34"/>
  <c r="L10" i="28"/>
  <c r="M193" i="30"/>
  <c r="M194" i="30" s="1"/>
  <c r="M186" i="30"/>
  <c r="P69" i="10"/>
  <c r="Q33" i="10"/>
  <c r="P64" i="10"/>
  <c r="Q28" i="10"/>
  <c r="P59" i="10"/>
  <c r="Q23" i="10"/>
  <c r="P71" i="10"/>
  <c r="Q35" i="10"/>
  <c r="P73" i="34"/>
  <c r="P101" i="28" s="1"/>
  <c r="N197" i="34"/>
  <c r="N177" i="29"/>
  <c r="N182" i="31"/>
  <c r="N184" i="31" s="1"/>
  <c r="Q69" i="33"/>
  <c r="R33" i="33"/>
  <c r="P37" i="29"/>
  <c r="P65" i="29"/>
  <c r="P65" i="30"/>
  <c r="P149" i="30"/>
  <c r="P168" i="30"/>
  <c r="Q29" i="30"/>
  <c r="Q68" i="34"/>
  <c r="Q151" i="34"/>
  <c r="R32" i="34"/>
  <c r="Q170" i="34"/>
  <c r="P68" i="29"/>
  <c r="P152" i="29"/>
  <c r="Q32" i="29"/>
  <c r="P171" i="29"/>
  <c r="Q64" i="30"/>
  <c r="R28" i="30"/>
  <c r="Q167" i="30"/>
  <c r="Q148" i="30"/>
  <c r="Q65" i="31"/>
  <c r="Q149" i="31"/>
  <c r="Q168" i="31"/>
  <c r="R29" i="31"/>
  <c r="Q69" i="34"/>
  <c r="Q152" i="34"/>
  <c r="Q171" i="34"/>
  <c r="R33" i="34"/>
  <c r="P69" i="31"/>
  <c r="P153" i="31"/>
  <c r="P172" i="31"/>
  <c r="Q33" i="31"/>
  <c r="Q66" i="34"/>
  <c r="Q168" i="34"/>
  <c r="Q149" i="34"/>
  <c r="R30" i="34"/>
  <c r="Q70" i="34"/>
  <c r="Q153" i="34"/>
  <c r="R34" i="34"/>
  <c r="Q172" i="34"/>
  <c r="P61" i="30"/>
  <c r="P164" i="30"/>
  <c r="P145" i="30"/>
  <c r="Q25" i="30"/>
  <c r="Q62" i="30"/>
  <c r="R26" i="30"/>
  <c r="Q165" i="30"/>
  <c r="Q146" i="30"/>
  <c r="P63" i="29"/>
  <c r="P147" i="29"/>
  <c r="P166" i="29"/>
  <c r="Q27" i="29"/>
  <c r="Q67" i="10"/>
  <c r="R31" i="10"/>
  <c r="Q61" i="34"/>
  <c r="Q163" i="34"/>
  <c r="Q144" i="34"/>
  <c r="R25" i="34"/>
  <c r="Q65" i="34"/>
  <c r="Q148" i="34"/>
  <c r="Q167" i="34"/>
  <c r="R29" i="34"/>
  <c r="Q67" i="34"/>
  <c r="Q150" i="34"/>
  <c r="Q169" i="34"/>
  <c r="R31" i="34"/>
  <c r="P67" i="30"/>
  <c r="P170" i="30"/>
  <c r="P151" i="30"/>
  <c r="Q31" i="30"/>
  <c r="M193" i="29"/>
  <c r="M186" i="29"/>
  <c r="N192" i="29"/>
  <c r="N184" i="30"/>
  <c r="M88" i="28"/>
  <c r="N193" i="34"/>
  <c r="N189" i="30"/>
  <c r="N177" i="31"/>
  <c r="N183" i="29"/>
  <c r="N185" i="29" s="1"/>
  <c r="N178" i="29"/>
  <c r="N86" i="28"/>
  <c r="N87" i="28"/>
  <c r="O104" i="28"/>
  <c r="N85" i="28"/>
  <c r="O176" i="30"/>
  <c r="O190" i="30" s="1"/>
  <c r="N190" i="30"/>
  <c r="N192" i="30" s="1"/>
  <c r="N177" i="30"/>
  <c r="N178" i="30"/>
  <c r="R30" i="10"/>
  <c r="R66" i="10" s="1"/>
  <c r="N189" i="29"/>
  <c r="N191" i="29" s="1"/>
  <c r="P73" i="33"/>
  <c r="P100" i="28" s="1"/>
  <c r="P104" i="28" s="1"/>
  <c r="N178" i="31"/>
  <c r="N189" i="31"/>
  <c r="N191" i="31" s="1"/>
  <c r="O176" i="29"/>
  <c r="O190" i="29" s="1"/>
  <c r="O157" i="30"/>
  <c r="O73" i="30"/>
  <c r="O94" i="28" s="1"/>
  <c r="N182" i="29"/>
  <c r="N184" i="29" s="1"/>
  <c r="R26" i="10"/>
  <c r="R62" i="10" s="1"/>
  <c r="R27" i="33"/>
  <c r="R63" i="33" s="1"/>
  <c r="P37" i="30"/>
  <c r="O73" i="29"/>
  <c r="O93" i="28" s="1"/>
  <c r="O157" i="29"/>
  <c r="O178" i="29" s="1"/>
  <c r="S34" i="33"/>
  <c r="S70" i="33" s="1"/>
  <c r="P177" i="34"/>
  <c r="P178" i="34" s="1"/>
  <c r="P181" i="34"/>
  <c r="P188" i="34"/>
  <c r="P176" i="34"/>
  <c r="P182" i="34"/>
  <c r="P184" i="34" s="1"/>
  <c r="P189" i="34"/>
  <c r="P191" i="34" s="1"/>
  <c r="N24" i="28"/>
  <c r="O74" i="34"/>
  <c r="P168" i="29"/>
  <c r="P149" i="29"/>
  <c r="Q29" i="29"/>
  <c r="Q65" i="29" s="1"/>
  <c r="S29" i="10"/>
  <c r="S65" i="10" s="1"/>
  <c r="R30" i="33"/>
  <c r="R66" i="33" s="1"/>
  <c r="Q145" i="34"/>
  <c r="Q164" i="34"/>
  <c r="R26" i="34"/>
  <c r="R62" i="34" s="1"/>
  <c r="P152" i="30"/>
  <c r="P171" i="30"/>
  <c r="Q32" i="30"/>
  <c r="Q68" i="30" s="1"/>
  <c r="Q172" i="29"/>
  <c r="Q153" i="29"/>
  <c r="R33" i="29"/>
  <c r="R69" i="29" s="1"/>
  <c r="P173" i="31"/>
  <c r="P154" i="31"/>
  <c r="Q34" i="31"/>
  <c r="Q70" i="31" s="1"/>
  <c r="S32" i="33"/>
  <c r="S68" i="33" s="1"/>
  <c r="S28" i="33"/>
  <c r="S64" i="33" s="1"/>
  <c r="Q162" i="30"/>
  <c r="Q143" i="30"/>
  <c r="R23" i="30"/>
  <c r="R59" i="30" s="1"/>
  <c r="M198" i="29"/>
  <c r="P151" i="31"/>
  <c r="P170" i="31"/>
  <c r="Q31" i="31"/>
  <c r="Q67" i="31" s="1"/>
  <c r="R161" i="34"/>
  <c r="R142" i="34"/>
  <c r="S23" i="34"/>
  <c r="S59" i="34" s="1"/>
  <c r="P164" i="29"/>
  <c r="P145" i="29"/>
  <c r="Q25" i="29"/>
  <c r="Q61" i="29" s="1"/>
  <c r="P174" i="30"/>
  <c r="P155" i="30"/>
  <c r="Q35" i="30"/>
  <c r="Q71" i="30" s="1"/>
  <c r="S23" i="33"/>
  <c r="S59" i="33" s="1"/>
  <c r="S26" i="33"/>
  <c r="S62" i="33" s="1"/>
  <c r="S24" i="33"/>
  <c r="S60" i="33" s="1"/>
  <c r="R24" i="10"/>
  <c r="R60" i="10" s="1"/>
  <c r="P173" i="30"/>
  <c r="P154" i="30"/>
  <c r="Q34" i="30"/>
  <c r="Q70" i="30" s="1"/>
  <c r="M26" i="28"/>
  <c r="N74" i="36"/>
  <c r="P153" i="30"/>
  <c r="P172" i="30"/>
  <c r="Q33" i="30"/>
  <c r="Q69" i="30" s="1"/>
  <c r="Q150" i="30"/>
  <c r="Q169" i="30"/>
  <c r="R30" i="30"/>
  <c r="R66" i="30" s="1"/>
  <c r="R27" i="10"/>
  <c r="R63" i="10" s="1"/>
  <c r="S35" i="33"/>
  <c r="S71" i="33" s="1"/>
  <c r="N25" i="28"/>
  <c r="O74" i="35"/>
  <c r="P157" i="34"/>
  <c r="P167" i="29"/>
  <c r="P148" i="29"/>
  <c r="Q28" i="29"/>
  <c r="Q64" i="29" s="1"/>
  <c r="S31" i="33"/>
  <c r="S67" i="33" s="1"/>
  <c r="S34" i="10"/>
  <c r="S70" i="10" s="1"/>
  <c r="P174" i="29"/>
  <c r="P155" i="29"/>
  <c r="Q35" i="29"/>
  <c r="Q71" i="29" s="1"/>
  <c r="R25" i="10"/>
  <c r="R61" i="10" s="1"/>
  <c r="Q163" i="29"/>
  <c r="Q144" i="29"/>
  <c r="R24" i="29"/>
  <c r="R60" i="29" s="1"/>
  <c r="N15" i="28"/>
  <c r="O74" i="10"/>
  <c r="P169" i="31"/>
  <c r="P150" i="31"/>
  <c r="Q30" i="31"/>
  <c r="Q66" i="31" s="1"/>
  <c r="R173" i="34"/>
  <c r="R154" i="34"/>
  <c r="S35" i="34"/>
  <c r="S71" i="34" s="1"/>
  <c r="O73" i="31"/>
  <c r="O95" i="28" s="1"/>
  <c r="M17" i="28"/>
  <c r="M9" i="28" s="1"/>
  <c r="N74" i="30"/>
  <c r="Q37" i="34"/>
  <c r="P73" i="10"/>
  <c r="P92" i="28" s="1"/>
  <c r="N96" i="28"/>
  <c r="N196" i="30"/>
  <c r="N185" i="30"/>
  <c r="P144" i="30"/>
  <c r="P163" i="30"/>
  <c r="Q24" i="30"/>
  <c r="Q60" i="30" s="1"/>
  <c r="Q166" i="31"/>
  <c r="Q147" i="31"/>
  <c r="R27" i="31"/>
  <c r="R63" i="31" s="1"/>
  <c r="M16" i="28"/>
  <c r="M8" i="28" s="1"/>
  <c r="N74" i="29"/>
  <c r="Q162" i="29"/>
  <c r="Q143" i="29"/>
  <c r="R23" i="29"/>
  <c r="R59" i="29" s="1"/>
  <c r="P171" i="31"/>
  <c r="P152" i="31"/>
  <c r="Q32" i="31"/>
  <c r="Q68" i="31" s="1"/>
  <c r="P169" i="29"/>
  <c r="P150" i="29"/>
  <c r="Q30" i="29"/>
  <c r="Q66" i="29" s="1"/>
  <c r="Q148" i="31"/>
  <c r="Q167" i="31"/>
  <c r="R28" i="31"/>
  <c r="R64" i="31" s="1"/>
  <c r="R151" i="29"/>
  <c r="R170" i="29"/>
  <c r="S31" i="29"/>
  <c r="S67" i="29" s="1"/>
  <c r="R25" i="33"/>
  <c r="M191" i="31"/>
  <c r="M193" i="31" s="1"/>
  <c r="M197" i="31"/>
  <c r="P164" i="31"/>
  <c r="P145" i="31"/>
  <c r="Q25" i="31"/>
  <c r="Q61" i="31" s="1"/>
  <c r="R162" i="34"/>
  <c r="R143" i="34"/>
  <c r="S24" i="34"/>
  <c r="S60" i="34" s="1"/>
  <c r="R147" i="34"/>
  <c r="R166" i="34"/>
  <c r="S28" i="34"/>
  <c r="S64" i="34" s="1"/>
  <c r="L19" i="28"/>
  <c r="R32" i="10"/>
  <c r="R68" i="10" s="1"/>
  <c r="M18" i="28"/>
  <c r="N74" i="31"/>
  <c r="O177" i="29"/>
  <c r="P162" i="31"/>
  <c r="P143" i="31"/>
  <c r="P37" i="31"/>
  <c r="Q23" i="31"/>
  <c r="Q59" i="31" s="1"/>
  <c r="O157" i="31"/>
  <c r="O190" i="34"/>
  <c r="O192" i="34" s="1"/>
  <c r="O196" i="34"/>
  <c r="Q73" i="34"/>
  <c r="Q101" i="28" s="1"/>
  <c r="Q37" i="33"/>
  <c r="R165" i="34"/>
  <c r="R146" i="34"/>
  <c r="S27" i="34"/>
  <c r="S63" i="34" s="1"/>
  <c r="P146" i="29"/>
  <c r="P165" i="29"/>
  <c r="Q26" i="29"/>
  <c r="Q62" i="29" s="1"/>
  <c r="P154" i="29"/>
  <c r="P173" i="29"/>
  <c r="Q34" i="29"/>
  <c r="Q70" i="29" s="1"/>
  <c r="N191" i="30"/>
  <c r="P165" i="31"/>
  <c r="P146" i="31"/>
  <c r="Q26" i="31"/>
  <c r="Q62" i="31" s="1"/>
  <c r="P147" i="30"/>
  <c r="P166" i="30"/>
  <c r="Q27" i="30"/>
  <c r="Q63" i="30" s="1"/>
  <c r="M196" i="31"/>
  <c r="M184" i="31"/>
  <c r="M186" i="31" s="1"/>
  <c r="P163" i="31"/>
  <c r="P144" i="31"/>
  <c r="Q24" i="31"/>
  <c r="Q60" i="31" s="1"/>
  <c r="L198" i="31"/>
  <c r="N190" i="31"/>
  <c r="N192" i="31" s="1"/>
  <c r="N183" i="31"/>
  <c r="N185" i="31" s="1"/>
  <c r="S29" i="33"/>
  <c r="S65" i="33" s="1"/>
  <c r="O158" i="30"/>
  <c r="O84" i="28"/>
  <c r="O176" i="31"/>
  <c r="P73" i="30"/>
  <c r="P94" i="28" s="1"/>
  <c r="O183" i="34"/>
  <c r="O185" i="34" s="1"/>
  <c r="O195" i="34"/>
  <c r="P155" i="31"/>
  <c r="P174" i="31"/>
  <c r="Q35" i="31"/>
  <c r="Q71" i="31" s="1"/>
  <c r="N197" i="29" l="1"/>
  <c r="M10" i="28"/>
  <c r="Q156" i="34"/>
  <c r="O177" i="30"/>
  <c r="N186" i="30"/>
  <c r="O183" i="30"/>
  <c r="N196" i="29"/>
  <c r="O177" i="31"/>
  <c r="O183" i="29"/>
  <c r="O185" i="29" s="1"/>
  <c r="O178" i="30"/>
  <c r="Q37" i="10"/>
  <c r="Q175" i="34"/>
  <c r="Q69" i="10"/>
  <c r="R33" i="10"/>
  <c r="Q59" i="10"/>
  <c r="R23" i="10"/>
  <c r="M194" i="29"/>
  <c r="Q71" i="10"/>
  <c r="R35" i="10"/>
  <c r="Q64" i="10"/>
  <c r="R28" i="10"/>
  <c r="N193" i="29"/>
  <c r="N186" i="29"/>
  <c r="N197" i="30"/>
  <c r="N198" i="30" s="1"/>
  <c r="O197" i="34"/>
  <c r="N193" i="30"/>
  <c r="N194" i="30" s="1"/>
  <c r="R69" i="33"/>
  <c r="S33" i="33"/>
  <c r="N88" i="28"/>
  <c r="R37" i="33"/>
  <c r="R61" i="33"/>
  <c r="Q67" i="30"/>
  <c r="Q170" i="30"/>
  <c r="Q151" i="30"/>
  <c r="R31" i="30"/>
  <c r="R67" i="34"/>
  <c r="R150" i="34"/>
  <c r="S31" i="34"/>
  <c r="R169" i="34"/>
  <c r="R65" i="34"/>
  <c r="R167" i="34"/>
  <c r="S29" i="34"/>
  <c r="R148" i="34"/>
  <c r="R61" i="34"/>
  <c r="S25" i="34"/>
  <c r="R163" i="34"/>
  <c r="R144" i="34"/>
  <c r="R67" i="10"/>
  <c r="S31" i="10"/>
  <c r="R62" i="30"/>
  <c r="R146" i="30"/>
  <c r="R165" i="30"/>
  <c r="S26" i="30"/>
  <c r="R64" i="30"/>
  <c r="R167" i="30"/>
  <c r="R148" i="30"/>
  <c r="S28" i="30"/>
  <c r="R37" i="34"/>
  <c r="Q63" i="29"/>
  <c r="R27" i="29"/>
  <c r="Q147" i="29"/>
  <c r="Q166" i="29"/>
  <c r="Q61" i="30"/>
  <c r="R25" i="30"/>
  <c r="Q164" i="30"/>
  <c r="Q145" i="30"/>
  <c r="R66" i="34"/>
  <c r="R168" i="34"/>
  <c r="R149" i="34"/>
  <c r="S30" i="34"/>
  <c r="Q69" i="31"/>
  <c r="Q172" i="31"/>
  <c r="Q153" i="31"/>
  <c r="R33" i="31"/>
  <c r="R69" i="34"/>
  <c r="S33" i="34"/>
  <c r="R171" i="34"/>
  <c r="R152" i="34"/>
  <c r="R65" i="31"/>
  <c r="R168" i="31"/>
  <c r="R149" i="31"/>
  <c r="S29" i="31"/>
  <c r="Q65" i="30"/>
  <c r="R29" i="30"/>
  <c r="Q149" i="30"/>
  <c r="Q168" i="30"/>
  <c r="R70" i="34"/>
  <c r="R172" i="34"/>
  <c r="R153" i="34"/>
  <c r="S34" i="34"/>
  <c r="Q68" i="29"/>
  <c r="Q152" i="29"/>
  <c r="R32" i="29"/>
  <c r="Q171" i="29"/>
  <c r="R68" i="34"/>
  <c r="R170" i="34"/>
  <c r="S32" i="34"/>
  <c r="R151" i="34"/>
  <c r="O182" i="29"/>
  <c r="O184" i="29" s="1"/>
  <c r="O85" i="28"/>
  <c r="O87" i="28"/>
  <c r="P86" i="28"/>
  <c r="O86" i="28"/>
  <c r="M198" i="31"/>
  <c r="S30" i="10"/>
  <c r="S66" i="10" s="1"/>
  <c r="N198" i="29"/>
  <c r="O189" i="29"/>
  <c r="O191" i="29" s="1"/>
  <c r="O189" i="30"/>
  <c r="O191" i="30" s="1"/>
  <c r="M194" i="31"/>
  <c r="O182" i="30"/>
  <c r="O196" i="30" s="1"/>
  <c r="O158" i="29"/>
  <c r="N186" i="31"/>
  <c r="O96" i="28"/>
  <c r="P157" i="30"/>
  <c r="P189" i="30" s="1"/>
  <c r="P157" i="29"/>
  <c r="O185" i="30"/>
  <c r="T34" i="33"/>
  <c r="T70" i="33" s="1"/>
  <c r="P176" i="30"/>
  <c r="P190" i="30" s="1"/>
  <c r="P192" i="30" s="1"/>
  <c r="P73" i="29"/>
  <c r="P93" i="28" s="1"/>
  <c r="O192" i="30"/>
  <c r="S26" i="10"/>
  <c r="S62" i="10" s="1"/>
  <c r="P176" i="29"/>
  <c r="P190" i="29" s="1"/>
  <c r="M19" i="28"/>
  <c r="Q73" i="33"/>
  <c r="Q100" i="28" s="1"/>
  <c r="S27" i="33"/>
  <c r="S63" i="33" s="1"/>
  <c r="Q174" i="31"/>
  <c r="Q155" i="31"/>
  <c r="R35" i="31"/>
  <c r="R71" i="31" s="1"/>
  <c r="Q188" i="34"/>
  <c r="Q177" i="34"/>
  <c r="Q178" i="34" s="1"/>
  <c r="Q181" i="34"/>
  <c r="N196" i="31"/>
  <c r="O183" i="31"/>
  <c r="O185" i="31" s="1"/>
  <c r="O190" i="31"/>
  <c r="Q144" i="31"/>
  <c r="Q163" i="31"/>
  <c r="R24" i="31"/>
  <c r="R60" i="31" s="1"/>
  <c r="Q154" i="29"/>
  <c r="Q173" i="29"/>
  <c r="R34" i="29"/>
  <c r="R70" i="29" s="1"/>
  <c r="Q165" i="29"/>
  <c r="Q146" i="29"/>
  <c r="R26" i="29"/>
  <c r="R62" i="29" s="1"/>
  <c r="Q143" i="31"/>
  <c r="Q162" i="31"/>
  <c r="Q37" i="31"/>
  <c r="R23" i="31"/>
  <c r="R59" i="31" s="1"/>
  <c r="P157" i="31"/>
  <c r="Q37" i="29"/>
  <c r="O74" i="29"/>
  <c r="N16" i="28"/>
  <c r="N8" i="28" s="1"/>
  <c r="S154" i="34"/>
  <c r="S173" i="34"/>
  <c r="T35" i="34"/>
  <c r="T71" i="34" s="1"/>
  <c r="Q169" i="31"/>
  <c r="Q150" i="31"/>
  <c r="R30" i="31"/>
  <c r="R66" i="31" s="1"/>
  <c r="O15" i="28"/>
  <c r="P74" i="10"/>
  <c r="O25" i="28"/>
  <c r="P74" i="35"/>
  <c r="R150" i="30"/>
  <c r="R169" i="30"/>
  <c r="S30" i="30"/>
  <c r="S66" i="30" s="1"/>
  <c r="Q153" i="30"/>
  <c r="Q172" i="30"/>
  <c r="R33" i="30"/>
  <c r="R69" i="30" s="1"/>
  <c r="Q176" i="34"/>
  <c r="Q182" i="34"/>
  <c r="Q184" i="34" s="1"/>
  <c r="Q189" i="34"/>
  <c r="Q191" i="34" s="1"/>
  <c r="N193" i="31"/>
  <c r="Q37" i="30"/>
  <c r="T32" i="33"/>
  <c r="T68" i="33" s="1"/>
  <c r="Q173" i="31"/>
  <c r="Q154" i="31"/>
  <c r="R34" i="31"/>
  <c r="R70" i="31" s="1"/>
  <c r="Q149" i="29"/>
  <c r="Q168" i="29"/>
  <c r="R29" i="29"/>
  <c r="R65" i="29" s="1"/>
  <c r="O24" i="28"/>
  <c r="P74" i="34"/>
  <c r="O192" i="29"/>
  <c r="O197" i="30"/>
  <c r="O193" i="34"/>
  <c r="P177" i="30"/>
  <c r="S146" i="34"/>
  <c r="S165" i="34"/>
  <c r="T27" i="34"/>
  <c r="T63" i="34" s="1"/>
  <c r="P176" i="31"/>
  <c r="P177" i="31" s="1"/>
  <c r="O74" i="31"/>
  <c r="N18" i="28"/>
  <c r="S32" i="10"/>
  <c r="S68" i="10" s="1"/>
  <c r="R166" i="31"/>
  <c r="R147" i="31"/>
  <c r="S27" i="31"/>
  <c r="S63" i="31" s="1"/>
  <c r="P84" i="28"/>
  <c r="R163" i="29"/>
  <c r="R144" i="29"/>
  <c r="S24" i="29"/>
  <c r="S60" i="29" s="1"/>
  <c r="S25" i="10"/>
  <c r="S61" i="10" s="1"/>
  <c r="T34" i="10"/>
  <c r="T70" i="10" s="1"/>
  <c r="Q148" i="29"/>
  <c r="Q167" i="29"/>
  <c r="R28" i="29"/>
  <c r="R64" i="29" s="1"/>
  <c r="S27" i="10"/>
  <c r="S63" i="10" s="1"/>
  <c r="S24" i="10"/>
  <c r="S60" i="10" s="1"/>
  <c r="R37" i="10"/>
  <c r="T24" i="33"/>
  <c r="T60" i="33" s="1"/>
  <c r="T26" i="33"/>
  <c r="T62" i="33" s="1"/>
  <c r="S161" i="34"/>
  <c r="S142" i="34"/>
  <c r="T23" i="34"/>
  <c r="T59" i="34" s="1"/>
  <c r="Q151" i="31"/>
  <c r="Q170" i="31"/>
  <c r="R31" i="31"/>
  <c r="R67" i="31" s="1"/>
  <c r="N197" i="31"/>
  <c r="T28" i="33"/>
  <c r="T64" i="33" s="1"/>
  <c r="T29" i="10"/>
  <c r="T65" i="10" s="1"/>
  <c r="P190" i="34"/>
  <c r="P192" i="34" s="1"/>
  <c r="P196" i="34"/>
  <c r="O184" i="30"/>
  <c r="S166" i="34"/>
  <c r="S147" i="34"/>
  <c r="T28" i="34"/>
  <c r="T64" i="34" s="1"/>
  <c r="S162" i="34"/>
  <c r="S143" i="34"/>
  <c r="T24" i="34"/>
  <c r="T60" i="34" s="1"/>
  <c r="N17" i="28"/>
  <c r="N9" i="28" s="1"/>
  <c r="O74" i="30"/>
  <c r="Q157" i="34"/>
  <c r="T35" i="33"/>
  <c r="T71" i="33" s="1"/>
  <c r="N26" i="28"/>
  <c r="O74" i="36"/>
  <c r="Q154" i="30"/>
  <c r="Q173" i="30"/>
  <c r="R34" i="30"/>
  <c r="R70" i="30" s="1"/>
  <c r="Q155" i="30"/>
  <c r="Q174" i="30"/>
  <c r="R35" i="30"/>
  <c r="R71" i="30" s="1"/>
  <c r="Q164" i="29"/>
  <c r="Q145" i="29"/>
  <c r="R25" i="29"/>
  <c r="R61" i="29" s="1"/>
  <c r="P183" i="34"/>
  <c r="P185" i="34" s="1"/>
  <c r="P195" i="34"/>
  <c r="T29" i="33"/>
  <c r="T65" i="33" s="1"/>
  <c r="Q166" i="30"/>
  <c r="Q147" i="30"/>
  <c r="R27" i="30"/>
  <c r="R63" i="30" s="1"/>
  <c r="Q165" i="31"/>
  <c r="Q146" i="31"/>
  <c r="R26" i="31"/>
  <c r="R62" i="31" s="1"/>
  <c r="O189" i="31"/>
  <c r="O191" i="31" s="1"/>
  <c r="O178" i="31"/>
  <c r="O182" i="31"/>
  <c r="O158" i="31"/>
  <c r="P158" i="31" s="1"/>
  <c r="P73" i="31"/>
  <c r="P95" i="28" s="1"/>
  <c r="Q164" i="31"/>
  <c r="Q145" i="31"/>
  <c r="R25" i="31"/>
  <c r="R61" i="31" s="1"/>
  <c r="S25" i="33"/>
  <c r="S61" i="33" s="1"/>
  <c r="S170" i="29"/>
  <c r="S151" i="29"/>
  <c r="T31" i="29"/>
  <c r="T67" i="29" s="1"/>
  <c r="R148" i="31"/>
  <c r="R167" i="31"/>
  <c r="S28" i="31"/>
  <c r="S64" i="31" s="1"/>
  <c r="Q169" i="29"/>
  <c r="Q150" i="29"/>
  <c r="R30" i="29"/>
  <c r="R66" i="29" s="1"/>
  <c r="Q152" i="31"/>
  <c r="Q171" i="31"/>
  <c r="R32" i="31"/>
  <c r="R68" i="31" s="1"/>
  <c r="R143" i="29"/>
  <c r="R162" i="29"/>
  <c r="S23" i="29"/>
  <c r="S59" i="29" s="1"/>
  <c r="Q144" i="30"/>
  <c r="Q163" i="30"/>
  <c r="R24" i="30"/>
  <c r="R60" i="30" s="1"/>
  <c r="Q155" i="29"/>
  <c r="Q73" i="29"/>
  <c r="Q93" i="28" s="1"/>
  <c r="Q174" i="29"/>
  <c r="R35" i="29"/>
  <c r="R71" i="29" s="1"/>
  <c r="T31" i="33"/>
  <c r="T67" i="33" s="1"/>
  <c r="T23" i="33"/>
  <c r="T59" i="33" s="1"/>
  <c r="R143" i="30"/>
  <c r="R162" i="30"/>
  <c r="S23" i="30"/>
  <c r="S59" i="30" s="1"/>
  <c r="R172" i="29"/>
  <c r="R153" i="29"/>
  <c r="S33" i="29"/>
  <c r="S69" i="29" s="1"/>
  <c r="Q171" i="30"/>
  <c r="Q152" i="30"/>
  <c r="R32" i="30"/>
  <c r="R68" i="30" s="1"/>
  <c r="R73" i="34"/>
  <c r="R101" i="28" s="1"/>
  <c r="R164" i="34"/>
  <c r="R145" i="34"/>
  <c r="S26" i="34"/>
  <c r="S62" i="34" s="1"/>
  <c r="S30" i="33"/>
  <c r="S66" i="33" s="1"/>
  <c r="O193" i="30" l="1"/>
  <c r="N194" i="31"/>
  <c r="O186" i="30"/>
  <c r="O194" i="30" s="1"/>
  <c r="P193" i="34"/>
  <c r="N194" i="29"/>
  <c r="Q73" i="10"/>
  <c r="Q92" i="28" s="1"/>
  <c r="R69" i="10"/>
  <c r="S33" i="10"/>
  <c r="R156" i="34"/>
  <c r="O186" i="29"/>
  <c r="R175" i="34"/>
  <c r="R64" i="10"/>
  <c r="S28" i="10"/>
  <c r="R59" i="10"/>
  <c r="S23" i="10"/>
  <c r="R71" i="10"/>
  <c r="S35" i="10"/>
  <c r="P183" i="30"/>
  <c r="P185" i="30" s="1"/>
  <c r="P158" i="30"/>
  <c r="O196" i="29"/>
  <c r="P177" i="29"/>
  <c r="P158" i="29"/>
  <c r="O197" i="29"/>
  <c r="P178" i="30"/>
  <c r="S69" i="33"/>
  <c r="T33" i="33"/>
  <c r="O88" i="28"/>
  <c r="R65" i="30"/>
  <c r="R149" i="30"/>
  <c r="R168" i="30"/>
  <c r="S29" i="30"/>
  <c r="S69" i="34"/>
  <c r="S171" i="34"/>
  <c r="S152" i="34"/>
  <c r="T33" i="34"/>
  <c r="R61" i="30"/>
  <c r="R164" i="30"/>
  <c r="R145" i="30"/>
  <c r="S25" i="30"/>
  <c r="R63" i="29"/>
  <c r="R147" i="29"/>
  <c r="S27" i="29"/>
  <c r="R166" i="29"/>
  <c r="S64" i="30"/>
  <c r="S167" i="30"/>
  <c r="S148" i="30"/>
  <c r="T28" i="30"/>
  <c r="S62" i="30"/>
  <c r="S165" i="30"/>
  <c r="S146" i="30"/>
  <c r="T26" i="30"/>
  <c r="S67" i="10"/>
  <c r="T31" i="10"/>
  <c r="S61" i="34"/>
  <c r="T25" i="34"/>
  <c r="S163" i="34"/>
  <c r="S144" i="34"/>
  <c r="S70" i="34"/>
  <c r="T34" i="34"/>
  <c r="S172" i="34"/>
  <c r="S153" i="34"/>
  <c r="S65" i="31"/>
  <c r="T29" i="31"/>
  <c r="S149" i="31"/>
  <c r="S168" i="31"/>
  <c r="R69" i="31"/>
  <c r="S33" i="31"/>
  <c r="R172" i="31"/>
  <c r="R153" i="31"/>
  <c r="S66" i="34"/>
  <c r="S149" i="34"/>
  <c r="T30" i="34"/>
  <c r="S168" i="34"/>
  <c r="R67" i="30"/>
  <c r="S31" i="30"/>
  <c r="R151" i="30"/>
  <c r="R170" i="30"/>
  <c r="S68" i="34"/>
  <c r="T32" i="34"/>
  <c r="S151" i="34"/>
  <c r="S170" i="34"/>
  <c r="R68" i="29"/>
  <c r="R171" i="29"/>
  <c r="R152" i="29"/>
  <c r="S32" i="29"/>
  <c r="S65" i="34"/>
  <c r="S167" i="34"/>
  <c r="T29" i="34"/>
  <c r="S148" i="34"/>
  <c r="S67" i="34"/>
  <c r="S150" i="34"/>
  <c r="S169" i="34"/>
  <c r="T31" i="34"/>
  <c r="O193" i="29"/>
  <c r="O198" i="30"/>
  <c r="P182" i="30"/>
  <c r="P184" i="30" s="1"/>
  <c r="P186" i="30" s="1"/>
  <c r="P192" i="29"/>
  <c r="P85" i="28"/>
  <c r="P87" i="28"/>
  <c r="Q85" i="28"/>
  <c r="Q104" i="28"/>
  <c r="R37" i="30"/>
  <c r="T30" i="10"/>
  <c r="T66" i="10" s="1"/>
  <c r="S37" i="33"/>
  <c r="R73" i="33"/>
  <c r="R100" i="28" s="1"/>
  <c r="R37" i="29"/>
  <c r="P183" i="29"/>
  <c r="P185" i="29" s="1"/>
  <c r="P178" i="29"/>
  <c r="Q157" i="29"/>
  <c r="Q182" i="29" s="1"/>
  <c r="Q73" i="30"/>
  <c r="Q94" i="28" s="1"/>
  <c r="Q157" i="30"/>
  <c r="Q189" i="30" s="1"/>
  <c r="P189" i="29"/>
  <c r="P197" i="29" s="1"/>
  <c r="T26" i="10"/>
  <c r="T62" i="10" s="1"/>
  <c r="U34" i="33"/>
  <c r="U70" i="33" s="1"/>
  <c r="T27" i="33"/>
  <c r="T63" i="33" s="1"/>
  <c r="Q176" i="29"/>
  <c r="Q190" i="29" s="1"/>
  <c r="Q192" i="29" s="1"/>
  <c r="P182" i="29"/>
  <c r="P184" i="29" s="1"/>
  <c r="Q176" i="30"/>
  <c r="Q183" i="30" s="1"/>
  <c r="P96" i="28"/>
  <c r="R188" i="34"/>
  <c r="R177" i="34"/>
  <c r="R178" i="34" s="1"/>
  <c r="R181" i="34"/>
  <c r="R176" i="34"/>
  <c r="R182" i="34"/>
  <c r="R184" i="34" s="1"/>
  <c r="R189" i="34"/>
  <c r="R191" i="34" s="1"/>
  <c r="R163" i="30"/>
  <c r="R144" i="30"/>
  <c r="S24" i="30"/>
  <c r="S60" i="30" s="1"/>
  <c r="R157" i="34"/>
  <c r="S164" i="34"/>
  <c r="S145" i="34"/>
  <c r="T26" i="34"/>
  <c r="T25" i="33"/>
  <c r="T61" i="33" s="1"/>
  <c r="R164" i="31"/>
  <c r="R145" i="31"/>
  <c r="S25" i="31"/>
  <c r="S61" i="31" s="1"/>
  <c r="O196" i="31"/>
  <c r="O184" i="31"/>
  <c r="O186" i="31" s="1"/>
  <c r="R165" i="31"/>
  <c r="R146" i="31"/>
  <c r="S26" i="31"/>
  <c r="S62" i="31" s="1"/>
  <c r="P197" i="34"/>
  <c r="U29" i="10"/>
  <c r="U65" i="10" s="1"/>
  <c r="U28" i="33"/>
  <c r="U64" i="33" s="1"/>
  <c r="U26" i="33"/>
  <c r="U62" i="33" s="1"/>
  <c r="N10" i="28"/>
  <c r="U32" i="33"/>
  <c r="U68" i="33" s="1"/>
  <c r="R172" i="30"/>
  <c r="R153" i="30"/>
  <c r="S33" i="30"/>
  <c r="S69" i="30" s="1"/>
  <c r="S150" i="30"/>
  <c r="S169" i="30"/>
  <c r="T30" i="30"/>
  <c r="T66" i="30" s="1"/>
  <c r="P182" i="31"/>
  <c r="P184" i="31" s="1"/>
  <c r="P189" i="31"/>
  <c r="Q176" i="31"/>
  <c r="O197" i="31"/>
  <c r="O192" i="31"/>
  <c r="O193" i="31" s="1"/>
  <c r="U35" i="33"/>
  <c r="U71" i="33" s="1"/>
  <c r="R170" i="31"/>
  <c r="R151" i="31"/>
  <c r="S31" i="31"/>
  <c r="S67" i="31" s="1"/>
  <c r="R167" i="29"/>
  <c r="R148" i="29"/>
  <c r="S28" i="29"/>
  <c r="S64" i="29" s="1"/>
  <c r="T25" i="10"/>
  <c r="T61" i="10" s="1"/>
  <c r="S144" i="29"/>
  <c r="S163" i="29"/>
  <c r="T24" i="29"/>
  <c r="T60" i="29" s="1"/>
  <c r="N19" i="28"/>
  <c r="S147" i="31"/>
  <c r="S166" i="31"/>
  <c r="T27" i="31"/>
  <c r="T63" i="31" s="1"/>
  <c r="O18" i="28"/>
  <c r="P74" i="31"/>
  <c r="T165" i="34"/>
  <c r="T146" i="34"/>
  <c r="U27" i="34"/>
  <c r="U63" i="34" s="1"/>
  <c r="R169" i="31"/>
  <c r="R150" i="31"/>
  <c r="S30" i="31"/>
  <c r="S66" i="31" s="1"/>
  <c r="T173" i="34"/>
  <c r="T154" i="34"/>
  <c r="U35" i="34"/>
  <c r="U71" i="34" s="1"/>
  <c r="R162" i="31"/>
  <c r="R143" i="31"/>
  <c r="R37" i="31"/>
  <c r="S23" i="31"/>
  <c r="S59" i="31" s="1"/>
  <c r="Q73" i="31"/>
  <c r="Q95" i="28" s="1"/>
  <c r="R165" i="29"/>
  <c r="R146" i="29"/>
  <c r="S26" i="29"/>
  <c r="S62" i="29" s="1"/>
  <c r="R173" i="29"/>
  <c r="R154" i="29"/>
  <c r="S34" i="29"/>
  <c r="S70" i="29" s="1"/>
  <c r="Q190" i="34"/>
  <c r="Q192" i="34" s="1"/>
  <c r="Q196" i="34"/>
  <c r="P197" i="30"/>
  <c r="P191" i="30"/>
  <c r="P193" i="30" s="1"/>
  <c r="R154" i="30"/>
  <c r="R173" i="30"/>
  <c r="S34" i="30"/>
  <c r="S70" i="30" s="1"/>
  <c r="O26" i="28"/>
  <c r="P74" i="36"/>
  <c r="T30" i="33"/>
  <c r="T66" i="33" s="1"/>
  <c r="R171" i="30"/>
  <c r="R152" i="30"/>
  <c r="S32" i="30"/>
  <c r="S68" i="30" s="1"/>
  <c r="S172" i="29"/>
  <c r="S153" i="29"/>
  <c r="T33" i="29"/>
  <c r="T69" i="29" s="1"/>
  <c r="S162" i="30"/>
  <c r="S143" i="30"/>
  <c r="T23" i="30"/>
  <c r="T59" i="30" s="1"/>
  <c r="U23" i="33"/>
  <c r="U59" i="33" s="1"/>
  <c r="U31" i="33"/>
  <c r="U67" i="33" s="1"/>
  <c r="R155" i="29"/>
  <c r="R174" i="29"/>
  <c r="S35" i="29"/>
  <c r="S71" i="29" s="1"/>
  <c r="S162" i="29"/>
  <c r="S143" i="29"/>
  <c r="T23" i="29"/>
  <c r="T59" i="29" s="1"/>
  <c r="R171" i="31"/>
  <c r="R152" i="31"/>
  <c r="S32" i="31"/>
  <c r="S68" i="31" s="1"/>
  <c r="R169" i="29"/>
  <c r="R150" i="29"/>
  <c r="S30" i="29"/>
  <c r="S66" i="29" s="1"/>
  <c r="S148" i="31"/>
  <c r="S167" i="31"/>
  <c r="T28" i="31"/>
  <c r="T64" i="31" s="1"/>
  <c r="T151" i="29"/>
  <c r="T170" i="29"/>
  <c r="U31" i="29"/>
  <c r="U67" i="29" s="1"/>
  <c r="R147" i="30"/>
  <c r="R166" i="30"/>
  <c r="S27" i="30"/>
  <c r="S63" i="30" s="1"/>
  <c r="U29" i="33"/>
  <c r="U65" i="33" s="1"/>
  <c r="R164" i="29"/>
  <c r="R145" i="29"/>
  <c r="S25" i="29"/>
  <c r="S61" i="29" s="1"/>
  <c r="R155" i="30"/>
  <c r="R174" i="30"/>
  <c r="S35" i="30"/>
  <c r="S71" i="30" s="1"/>
  <c r="Q84" i="28"/>
  <c r="O17" i="28"/>
  <c r="O9" i="28" s="1"/>
  <c r="P74" i="30"/>
  <c r="T162" i="34"/>
  <c r="T143" i="34"/>
  <c r="U24" i="34"/>
  <c r="U60" i="34" s="1"/>
  <c r="T147" i="34"/>
  <c r="T166" i="34"/>
  <c r="U28" i="34"/>
  <c r="U64" i="34" s="1"/>
  <c r="Q158" i="29"/>
  <c r="O194" i="29"/>
  <c r="T161" i="34"/>
  <c r="T142" i="34"/>
  <c r="U23" i="34"/>
  <c r="U59" i="34" s="1"/>
  <c r="S37" i="34"/>
  <c r="U24" i="33"/>
  <c r="U60" i="33" s="1"/>
  <c r="T24" i="10"/>
  <c r="T60" i="10" s="1"/>
  <c r="T27" i="10"/>
  <c r="T63" i="10" s="1"/>
  <c r="P88" i="28"/>
  <c r="T32" i="10"/>
  <c r="T68" i="10" s="1"/>
  <c r="P178" i="31"/>
  <c r="P183" i="31"/>
  <c r="P190" i="31"/>
  <c r="P192" i="31" s="1"/>
  <c r="R173" i="31"/>
  <c r="R154" i="31"/>
  <c r="S34" i="31"/>
  <c r="S70" i="31" s="1"/>
  <c r="P25" i="28"/>
  <c r="Q74" i="35"/>
  <c r="Q157" i="31"/>
  <c r="Q158" i="31" s="1"/>
  <c r="N198" i="31"/>
  <c r="R174" i="31"/>
  <c r="R155" i="31"/>
  <c r="S35" i="31"/>
  <c r="S71" i="31" s="1"/>
  <c r="S73" i="34"/>
  <c r="S101" i="28" s="1"/>
  <c r="U34" i="10"/>
  <c r="U70" i="10" s="1"/>
  <c r="Q177" i="30"/>
  <c r="P24" i="28"/>
  <c r="Q74" i="34"/>
  <c r="R149" i="29"/>
  <c r="R168" i="29"/>
  <c r="S29" i="29"/>
  <c r="P15" i="28"/>
  <c r="Q74" i="10"/>
  <c r="O16" i="28"/>
  <c r="O8" i="28" s="1"/>
  <c r="P74" i="29"/>
  <c r="Q177" i="29"/>
  <c r="R144" i="31"/>
  <c r="R163" i="31"/>
  <c r="S24" i="31"/>
  <c r="S60" i="31" s="1"/>
  <c r="Q183" i="34"/>
  <c r="Q185" i="34" s="1"/>
  <c r="Q195" i="34"/>
  <c r="P191" i="29" l="1"/>
  <c r="P193" i="29" s="1"/>
  <c r="Q96" i="28"/>
  <c r="S37" i="10"/>
  <c r="P194" i="30"/>
  <c r="R73" i="10"/>
  <c r="R92" i="28" s="1"/>
  <c r="R84" i="28" s="1"/>
  <c r="Q182" i="30"/>
  <c r="P196" i="30"/>
  <c r="P198" i="30" s="1"/>
  <c r="Q197" i="34"/>
  <c r="P186" i="29"/>
  <c r="P194" i="29" s="1"/>
  <c r="O198" i="29"/>
  <c r="Q158" i="30"/>
  <c r="S69" i="10"/>
  <c r="T33" i="10"/>
  <c r="S59" i="10"/>
  <c r="T23" i="10"/>
  <c r="S71" i="10"/>
  <c r="T35" i="10"/>
  <c r="S64" i="10"/>
  <c r="T28" i="10"/>
  <c r="Q190" i="30"/>
  <c r="Q192" i="30" s="1"/>
  <c r="P196" i="29"/>
  <c r="P198" i="29" s="1"/>
  <c r="Q189" i="29"/>
  <c r="S156" i="34"/>
  <c r="S175" i="34"/>
  <c r="Q193" i="34"/>
  <c r="T69" i="33"/>
  <c r="U33" i="33"/>
  <c r="S65" i="29"/>
  <c r="T68" i="34"/>
  <c r="T170" i="34"/>
  <c r="U32" i="34"/>
  <c r="T151" i="34"/>
  <c r="S67" i="30"/>
  <c r="T31" i="30"/>
  <c r="S170" i="30"/>
  <c r="S151" i="30"/>
  <c r="S69" i="31"/>
  <c r="S172" i="31"/>
  <c r="S153" i="31"/>
  <c r="T33" i="31"/>
  <c r="T65" i="31"/>
  <c r="U29" i="31"/>
  <c r="T149" i="31"/>
  <c r="T168" i="31"/>
  <c r="T70" i="34"/>
  <c r="T153" i="34"/>
  <c r="U34" i="34"/>
  <c r="T172" i="34"/>
  <c r="T61" i="34"/>
  <c r="T163" i="34"/>
  <c r="T144" i="34"/>
  <c r="U25" i="34"/>
  <c r="T62" i="30"/>
  <c r="T165" i="30"/>
  <c r="T146" i="30"/>
  <c r="U26" i="30"/>
  <c r="T64" i="30"/>
  <c r="U28" i="30"/>
  <c r="T148" i="30"/>
  <c r="T167" i="30"/>
  <c r="S61" i="30"/>
  <c r="T25" i="30"/>
  <c r="S164" i="30"/>
  <c r="S145" i="30"/>
  <c r="T69" i="34"/>
  <c r="T152" i="34"/>
  <c r="T171" i="34"/>
  <c r="U33" i="34"/>
  <c r="S65" i="30"/>
  <c r="S168" i="30"/>
  <c r="T29" i="30"/>
  <c r="S149" i="30"/>
  <c r="T37" i="34"/>
  <c r="T62" i="34"/>
  <c r="S63" i="29"/>
  <c r="S147" i="29"/>
  <c r="T27" i="29"/>
  <c r="S166" i="29"/>
  <c r="T67" i="34"/>
  <c r="U31" i="34"/>
  <c r="T150" i="34"/>
  <c r="T169" i="34"/>
  <c r="S68" i="29"/>
  <c r="S152" i="29"/>
  <c r="T32" i="29"/>
  <c r="S171" i="29"/>
  <c r="T67" i="10"/>
  <c r="U31" i="10"/>
  <c r="T37" i="33"/>
  <c r="T65" i="34"/>
  <c r="T148" i="34"/>
  <c r="U29" i="34"/>
  <c r="T167" i="34"/>
  <c r="T66" i="34"/>
  <c r="T149" i="34"/>
  <c r="T168" i="34"/>
  <c r="U30" i="34"/>
  <c r="Q185" i="30"/>
  <c r="Q183" i="29"/>
  <c r="Q185" i="29" s="1"/>
  <c r="Q178" i="29"/>
  <c r="Q178" i="30"/>
  <c r="Q87" i="28"/>
  <c r="Q86" i="28"/>
  <c r="R104" i="28"/>
  <c r="U30" i="10"/>
  <c r="U66" i="10" s="1"/>
  <c r="S37" i="30"/>
  <c r="R73" i="29"/>
  <c r="R93" i="28" s="1"/>
  <c r="R73" i="30"/>
  <c r="R94" i="28" s="1"/>
  <c r="U26" i="10"/>
  <c r="U62" i="10" s="1"/>
  <c r="R157" i="29"/>
  <c r="R189" i="29" s="1"/>
  <c r="R157" i="30"/>
  <c r="R189" i="30" s="1"/>
  <c r="R176" i="29"/>
  <c r="R183" i="29" s="1"/>
  <c r="S73" i="33"/>
  <c r="S100" i="28" s="1"/>
  <c r="R176" i="30"/>
  <c r="R190" i="30" s="1"/>
  <c r="S37" i="29"/>
  <c r="U27" i="33"/>
  <c r="U63" i="33" s="1"/>
  <c r="Q15" i="28"/>
  <c r="S155" i="31"/>
  <c r="S174" i="31"/>
  <c r="T35" i="31"/>
  <c r="T71" i="31" s="1"/>
  <c r="Q182" i="31"/>
  <c r="Q184" i="31" s="1"/>
  <c r="Q178" i="31"/>
  <c r="Q189" i="31"/>
  <c r="T162" i="30"/>
  <c r="T143" i="30"/>
  <c r="U23" i="30"/>
  <c r="U59" i="30" s="1"/>
  <c r="T153" i="29"/>
  <c r="T172" i="29"/>
  <c r="U33" i="29"/>
  <c r="U69" i="29" s="1"/>
  <c r="S171" i="30"/>
  <c r="S152" i="30"/>
  <c r="T32" i="30"/>
  <c r="T68" i="30" s="1"/>
  <c r="U30" i="33"/>
  <c r="U66" i="33" s="1"/>
  <c r="S173" i="30"/>
  <c r="S154" i="30"/>
  <c r="T34" i="30"/>
  <c r="T70" i="30" s="1"/>
  <c r="S173" i="29"/>
  <c r="S154" i="29"/>
  <c r="T34" i="29"/>
  <c r="T70" i="29" s="1"/>
  <c r="S165" i="29"/>
  <c r="S146" i="29"/>
  <c r="T26" i="29"/>
  <c r="T62" i="29" s="1"/>
  <c r="R73" i="31"/>
  <c r="R95" i="28" s="1"/>
  <c r="U165" i="34"/>
  <c r="U146" i="34"/>
  <c r="P18" i="28"/>
  <c r="Q74" i="31"/>
  <c r="T147" i="31"/>
  <c r="T166" i="31"/>
  <c r="U27" i="31"/>
  <c r="U63" i="31" s="1"/>
  <c r="S170" i="31"/>
  <c r="S151" i="31"/>
  <c r="T31" i="31"/>
  <c r="T67" i="31" s="1"/>
  <c r="O19" i="28"/>
  <c r="T169" i="30"/>
  <c r="T150" i="30"/>
  <c r="U30" i="30"/>
  <c r="U66" i="30" s="1"/>
  <c r="S172" i="30"/>
  <c r="S153" i="30"/>
  <c r="T33" i="30"/>
  <c r="T69" i="30" s="1"/>
  <c r="O198" i="31"/>
  <c r="Q191" i="30"/>
  <c r="P196" i="31"/>
  <c r="P185" i="31"/>
  <c r="P186" i="31" s="1"/>
  <c r="U166" i="34"/>
  <c r="U147" i="34"/>
  <c r="U143" i="34"/>
  <c r="U162" i="34"/>
  <c r="P17" i="28"/>
  <c r="P9" i="28" s="1"/>
  <c r="Q74" i="30"/>
  <c r="U170" i="29"/>
  <c r="U151" i="29"/>
  <c r="T167" i="31"/>
  <c r="T148" i="31"/>
  <c r="U28" i="31"/>
  <c r="U64" i="31" s="1"/>
  <c r="S150" i="29"/>
  <c r="S169" i="29"/>
  <c r="T30" i="29"/>
  <c r="T66" i="29" s="1"/>
  <c r="S152" i="31"/>
  <c r="S171" i="31"/>
  <c r="T32" i="31"/>
  <c r="T68" i="31" s="1"/>
  <c r="U154" i="34"/>
  <c r="U173" i="34"/>
  <c r="S150" i="31"/>
  <c r="S169" i="31"/>
  <c r="T30" i="31"/>
  <c r="T66" i="31" s="1"/>
  <c r="O10" i="28"/>
  <c r="T163" i="29"/>
  <c r="T144" i="29"/>
  <c r="U24" i="29"/>
  <c r="U60" i="29" s="1"/>
  <c r="U25" i="10"/>
  <c r="U61" i="10" s="1"/>
  <c r="S165" i="31"/>
  <c r="S146" i="31"/>
  <c r="T26" i="31"/>
  <c r="T62" i="31" s="1"/>
  <c r="Q191" i="29"/>
  <c r="Q193" i="29" s="1"/>
  <c r="Q197" i="29"/>
  <c r="R183" i="34"/>
  <c r="R185" i="34" s="1"/>
  <c r="R195" i="34"/>
  <c r="S154" i="31"/>
  <c r="S173" i="31"/>
  <c r="T34" i="31"/>
  <c r="T70" i="31" s="1"/>
  <c r="U24" i="10"/>
  <c r="U60" i="10" s="1"/>
  <c r="P16" i="28"/>
  <c r="P8" i="28" s="1"/>
  <c r="Q74" i="29"/>
  <c r="S168" i="29"/>
  <c r="S149" i="29"/>
  <c r="T29" i="29"/>
  <c r="T65" i="29" s="1"/>
  <c r="Q24" i="28"/>
  <c r="R74" i="34"/>
  <c r="Q25" i="28"/>
  <c r="R74" i="35"/>
  <c r="U27" i="10"/>
  <c r="U63" i="10" s="1"/>
  <c r="S73" i="10"/>
  <c r="S92" i="28" s="1"/>
  <c r="U161" i="34"/>
  <c r="U142" i="34"/>
  <c r="S147" i="30"/>
  <c r="S166" i="30"/>
  <c r="T27" i="30"/>
  <c r="T63" i="30" s="1"/>
  <c r="T143" i="29"/>
  <c r="T162" i="29"/>
  <c r="U23" i="29"/>
  <c r="U59" i="29" s="1"/>
  <c r="S155" i="29"/>
  <c r="S174" i="29"/>
  <c r="T35" i="29"/>
  <c r="T71" i="29" s="1"/>
  <c r="P26" i="28"/>
  <c r="Q74" i="36"/>
  <c r="R157" i="31"/>
  <c r="Q190" i="31"/>
  <c r="Q192" i="31" s="1"/>
  <c r="Q183" i="31"/>
  <c r="T164" i="34"/>
  <c r="T145" i="34"/>
  <c r="U26" i="34"/>
  <c r="Q184" i="30"/>
  <c r="Q186" i="30" s="1"/>
  <c r="Q196" i="30"/>
  <c r="Q184" i="29"/>
  <c r="S163" i="31"/>
  <c r="S144" i="31"/>
  <c r="T24" i="31"/>
  <c r="T60" i="31" s="1"/>
  <c r="U32" i="10"/>
  <c r="U68" i="10" s="1"/>
  <c r="S155" i="30"/>
  <c r="S174" i="30"/>
  <c r="T35" i="30"/>
  <c r="T71" i="30" s="1"/>
  <c r="S164" i="29"/>
  <c r="S145" i="29"/>
  <c r="T25" i="29"/>
  <c r="T61" i="29" s="1"/>
  <c r="S162" i="31"/>
  <c r="S143" i="31"/>
  <c r="S37" i="31"/>
  <c r="T23" i="31"/>
  <c r="T59" i="31" s="1"/>
  <c r="R176" i="31"/>
  <c r="S167" i="29"/>
  <c r="S148" i="29"/>
  <c r="T28" i="29"/>
  <c r="T64" i="29" s="1"/>
  <c r="S176" i="34"/>
  <c r="S189" i="34"/>
  <c r="S191" i="34" s="1"/>
  <c r="S182" i="34"/>
  <c r="S184" i="34" s="1"/>
  <c r="P191" i="31"/>
  <c r="P193" i="31" s="1"/>
  <c r="P197" i="31"/>
  <c r="S181" i="34"/>
  <c r="Q177" i="31"/>
  <c r="O194" i="31"/>
  <c r="S164" i="31"/>
  <c r="S145" i="31"/>
  <c r="T25" i="31"/>
  <c r="T61" i="31" s="1"/>
  <c r="T73" i="33"/>
  <c r="T100" i="28" s="1"/>
  <c r="U25" i="33"/>
  <c r="S157" i="34"/>
  <c r="S163" i="30"/>
  <c r="S144" i="30"/>
  <c r="T24" i="30"/>
  <c r="T60" i="30" s="1"/>
  <c r="R190" i="34"/>
  <c r="R192" i="34" s="1"/>
  <c r="R196" i="34"/>
  <c r="Q193" i="30" l="1"/>
  <c r="Q197" i="30"/>
  <c r="Q198" i="30"/>
  <c r="T37" i="10"/>
  <c r="T175" i="34"/>
  <c r="S177" i="34"/>
  <c r="S178" i="34" s="1"/>
  <c r="R158" i="29"/>
  <c r="R74" i="10"/>
  <c r="T73" i="34"/>
  <c r="T101" i="28" s="1"/>
  <c r="R158" i="30"/>
  <c r="S188" i="34"/>
  <c r="Q194" i="30"/>
  <c r="Q186" i="29"/>
  <c r="Q194" i="29" s="1"/>
  <c r="Q196" i="29"/>
  <c r="Q198" i="29" s="1"/>
  <c r="T156" i="34"/>
  <c r="T69" i="10"/>
  <c r="U33" i="10"/>
  <c r="T64" i="10"/>
  <c r="U28" i="10"/>
  <c r="T59" i="10"/>
  <c r="U23" i="10"/>
  <c r="T71" i="10"/>
  <c r="U35" i="10"/>
  <c r="R183" i="30"/>
  <c r="R185" i="30" s="1"/>
  <c r="R185" i="29"/>
  <c r="R177" i="30"/>
  <c r="R177" i="29"/>
  <c r="U69" i="33"/>
  <c r="U37" i="33"/>
  <c r="U61" i="33"/>
  <c r="U37" i="34"/>
  <c r="U62" i="34"/>
  <c r="T61" i="30"/>
  <c r="T164" i="30"/>
  <c r="T145" i="30"/>
  <c r="U25" i="30"/>
  <c r="U64" i="30"/>
  <c r="U148" i="30"/>
  <c r="U167" i="30"/>
  <c r="U65" i="31"/>
  <c r="U168" i="31"/>
  <c r="U149" i="31"/>
  <c r="T67" i="30"/>
  <c r="T170" i="30"/>
  <c r="T151" i="30"/>
  <c r="U31" i="30"/>
  <c r="U66" i="34"/>
  <c r="U149" i="34"/>
  <c r="U168" i="34"/>
  <c r="T68" i="29"/>
  <c r="U32" i="29"/>
  <c r="T152" i="29"/>
  <c r="T171" i="29"/>
  <c r="T63" i="29"/>
  <c r="U27" i="29"/>
  <c r="T166" i="29"/>
  <c r="T147" i="29"/>
  <c r="U65" i="34"/>
  <c r="U148" i="34"/>
  <c r="U167" i="34"/>
  <c r="U67" i="10"/>
  <c r="U67" i="34"/>
  <c r="U150" i="34"/>
  <c r="U169" i="34"/>
  <c r="U69" i="34"/>
  <c r="U152" i="34"/>
  <c r="U171" i="34"/>
  <c r="U62" i="30"/>
  <c r="U165" i="30"/>
  <c r="U146" i="30"/>
  <c r="U61" i="34"/>
  <c r="U163" i="34"/>
  <c r="U144" i="34"/>
  <c r="T69" i="31"/>
  <c r="U33" i="31"/>
  <c r="T153" i="31"/>
  <c r="T172" i="31"/>
  <c r="T65" i="30"/>
  <c r="T149" i="30"/>
  <c r="U29" i="30"/>
  <c r="T168" i="30"/>
  <c r="U70" i="34"/>
  <c r="U153" i="34"/>
  <c r="U172" i="34"/>
  <c r="U68" i="34"/>
  <c r="U170" i="34"/>
  <c r="U151" i="34"/>
  <c r="R177" i="31"/>
  <c r="R85" i="28"/>
  <c r="R178" i="30"/>
  <c r="R182" i="30"/>
  <c r="R184" i="30" s="1"/>
  <c r="R190" i="29"/>
  <c r="R197" i="29" s="1"/>
  <c r="R191" i="29"/>
  <c r="R192" i="30"/>
  <c r="R182" i="29"/>
  <c r="R184" i="29" s="1"/>
  <c r="R186" i="29" s="1"/>
  <c r="R87" i="28"/>
  <c r="R88" i="28" s="1"/>
  <c r="S104" i="28"/>
  <c r="R86" i="28"/>
  <c r="Q88" i="28"/>
  <c r="R178" i="29"/>
  <c r="P194" i="31"/>
  <c r="S176" i="29"/>
  <c r="S183" i="29" s="1"/>
  <c r="S157" i="29"/>
  <c r="S158" i="29" s="1"/>
  <c r="S157" i="30"/>
  <c r="S182" i="30" s="1"/>
  <c r="S73" i="30"/>
  <c r="S94" i="28" s="1"/>
  <c r="S73" i="29"/>
  <c r="S93" i="28" s="1"/>
  <c r="S176" i="30"/>
  <c r="S190" i="30" s="1"/>
  <c r="S176" i="31"/>
  <c r="S183" i="31" s="1"/>
  <c r="T104" i="28"/>
  <c r="T188" i="34"/>
  <c r="T181" i="34"/>
  <c r="T177" i="34"/>
  <c r="T178" i="34" s="1"/>
  <c r="T164" i="31"/>
  <c r="T145" i="31"/>
  <c r="U25" i="31"/>
  <c r="U61" i="31" s="1"/>
  <c r="S190" i="34"/>
  <c r="S192" i="34" s="1"/>
  <c r="S196" i="34"/>
  <c r="T167" i="29"/>
  <c r="T148" i="29"/>
  <c r="U28" i="29"/>
  <c r="U64" i="29" s="1"/>
  <c r="T174" i="30"/>
  <c r="T155" i="30"/>
  <c r="U35" i="30"/>
  <c r="U71" i="30" s="1"/>
  <c r="R183" i="31"/>
  <c r="R185" i="31" s="1"/>
  <c r="R190" i="31"/>
  <c r="R192" i="31" s="1"/>
  <c r="S73" i="31"/>
  <c r="S95" i="28" s="1"/>
  <c r="T144" i="31"/>
  <c r="T163" i="31"/>
  <c r="U24" i="31"/>
  <c r="U60" i="31" s="1"/>
  <c r="Q196" i="31"/>
  <c r="Q185" i="31"/>
  <c r="Q186" i="31" s="1"/>
  <c r="T155" i="29"/>
  <c r="T174" i="29"/>
  <c r="U35" i="29"/>
  <c r="U71" i="29" s="1"/>
  <c r="U143" i="29"/>
  <c r="U162" i="29"/>
  <c r="T166" i="30"/>
  <c r="T147" i="30"/>
  <c r="U27" i="30"/>
  <c r="U63" i="30" s="1"/>
  <c r="S84" i="28"/>
  <c r="U37" i="10"/>
  <c r="P19" i="28"/>
  <c r="U163" i="29"/>
  <c r="U144" i="29"/>
  <c r="Q17" i="28"/>
  <c r="Q9" i="28" s="1"/>
  <c r="R74" i="30"/>
  <c r="S177" i="29"/>
  <c r="Q191" i="31"/>
  <c r="Q193" i="31" s="1"/>
  <c r="Q197" i="31"/>
  <c r="S183" i="34"/>
  <c r="S185" i="34" s="1"/>
  <c r="S195" i="34"/>
  <c r="T144" i="30"/>
  <c r="T163" i="30"/>
  <c r="U24" i="30"/>
  <c r="U60" i="30" s="1"/>
  <c r="T157" i="34"/>
  <c r="T143" i="31"/>
  <c r="T162" i="31"/>
  <c r="T37" i="31"/>
  <c r="U23" i="31"/>
  <c r="U59" i="31" s="1"/>
  <c r="S157" i="31"/>
  <c r="Q26" i="28"/>
  <c r="R74" i="36"/>
  <c r="R24" i="28"/>
  <c r="S74" i="34"/>
  <c r="T73" i="10"/>
  <c r="T92" i="28" s="1"/>
  <c r="T150" i="31"/>
  <c r="T169" i="31"/>
  <c r="U30" i="31"/>
  <c r="U66" i="31" s="1"/>
  <c r="T165" i="29"/>
  <c r="T146" i="29"/>
  <c r="U26" i="29"/>
  <c r="U62" i="29" s="1"/>
  <c r="T173" i="29"/>
  <c r="T154" i="29"/>
  <c r="U34" i="29"/>
  <c r="U70" i="29" s="1"/>
  <c r="U162" i="30"/>
  <c r="U143" i="30"/>
  <c r="R15" i="28"/>
  <c r="S74" i="10"/>
  <c r="R96" i="28"/>
  <c r="T164" i="29"/>
  <c r="T145" i="29"/>
  <c r="U25" i="29"/>
  <c r="U61" i="29" s="1"/>
  <c r="R182" i="31"/>
  <c r="R178" i="31"/>
  <c r="R189" i="31"/>
  <c r="T37" i="29"/>
  <c r="T176" i="34"/>
  <c r="T189" i="34"/>
  <c r="T191" i="34" s="1"/>
  <c r="T182" i="34"/>
  <c r="T184" i="34" s="1"/>
  <c r="R158" i="31"/>
  <c r="T173" i="31"/>
  <c r="T154" i="31"/>
  <c r="U34" i="31"/>
  <c r="U70" i="31" s="1"/>
  <c r="R197" i="34"/>
  <c r="T165" i="31"/>
  <c r="T146" i="31"/>
  <c r="U26" i="31"/>
  <c r="U62" i="31" s="1"/>
  <c r="T171" i="31"/>
  <c r="T152" i="31"/>
  <c r="U32" i="31"/>
  <c r="U68" i="31" s="1"/>
  <c r="T150" i="29"/>
  <c r="T169" i="29"/>
  <c r="U30" i="29"/>
  <c r="U66" i="29" s="1"/>
  <c r="U167" i="31"/>
  <c r="U148" i="31"/>
  <c r="P198" i="31"/>
  <c r="T153" i="30"/>
  <c r="T172" i="30"/>
  <c r="U33" i="30"/>
  <c r="U69" i="30" s="1"/>
  <c r="U150" i="30"/>
  <c r="U169" i="30"/>
  <c r="T151" i="31"/>
  <c r="T170" i="31"/>
  <c r="U31" i="31"/>
  <c r="U67" i="31" s="1"/>
  <c r="U147" i="31"/>
  <c r="U166" i="31"/>
  <c r="Q18" i="28"/>
  <c r="R74" i="31"/>
  <c r="T152" i="30"/>
  <c r="T171" i="30"/>
  <c r="U32" i="30"/>
  <c r="U68" i="30" s="1"/>
  <c r="U153" i="29"/>
  <c r="U172" i="29"/>
  <c r="T37" i="30"/>
  <c r="R192" i="29"/>
  <c r="R191" i="30"/>
  <c r="R197" i="30"/>
  <c r="U164" i="34"/>
  <c r="U145" i="34"/>
  <c r="R25" i="28"/>
  <c r="S74" i="35"/>
  <c r="S158" i="30"/>
  <c r="T168" i="29"/>
  <c r="T149" i="29"/>
  <c r="U29" i="29"/>
  <c r="U65" i="29" s="1"/>
  <c r="Q16" i="28"/>
  <c r="Q8" i="28" s="1"/>
  <c r="R74" i="29"/>
  <c r="R193" i="34"/>
  <c r="P10" i="28"/>
  <c r="T173" i="30"/>
  <c r="T154" i="30"/>
  <c r="U34" i="30"/>
  <c r="U70" i="30" s="1"/>
  <c r="T174" i="31"/>
  <c r="T155" i="31"/>
  <c r="U35" i="31"/>
  <c r="U71" i="31" s="1"/>
  <c r="R196" i="30" l="1"/>
  <c r="U73" i="34"/>
  <c r="U101" i="28" s="1"/>
  <c r="S177" i="31"/>
  <c r="S158" i="31"/>
  <c r="T73" i="30"/>
  <c r="T94" i="28" s="1"/>
  <c r="T86" i="28" s="1"/>
  <c r="R193" i="30"/>
  <c r="S197" i="34"/>
  <c r="U69" i="10"/>
  <c r="S190" i="29"/>
  <c r="S192" i="29" s="1"/>
  <c r="U59" i="10"/>
  <c r="U71" i="10"/>
  <c r="U64" i="10"/>
  <c r="U73" i="10" s="1"/>
  <c r="U92" i="28" s="1"/>
  <c r="U156" i="34"/>
  <c r="R196" i="29"/>
  <c r="R198" i="29" s="1"/>
  <c r="U175" i="34"/>
  <c r="U176" i="34" s="1"/>
  <c r="R186" i="30"/>
  <c r="S185" i="29"/>
  <c r="U69" i="31"/>
  <c r="U172" i="31"/>
  <c r="U153" i="31"/>
  <c r="U67" i="30"/>
  <c r="U151" i="30"/>
  <c r="U170" i="30"/>
  <c r="U61" i="30"/>
  <c r="U145" i="30"/>
  <c r="U164" i="30"/>
  <c r="U63" i="29"/>
  <c r="U147" i="29"/>
  <c r="U166" i="29"/>
  <c r="U68" i="29"/>
  <c r="U152" i="29"/>
  <c r="U171" i="29"/>
  <c r="U65" i="30"/>
  <c r="U149" i="30"/>
  <c r="U168" i="30"/>
  <c r="R193" i="29"/>
  <c r="R194" i="29" s="1"/>
  <c r="S178" i="29"/>
  <c r="S190" i="31"/>
  <c r="S192" i="31" s="1"/>
  <c r="S189" i="29"/>
  <c r="S197" i="29" s="1"/>
  <c r="S182" i="29"/>
  <c r="S184" i="29" s="1"/>
  <c r="S189" i="30"/>
  <c r="S197" i="30" s="1"/>
  <c r="S192" i="30"/>
  <c r="R198" i="30"/>
  <c r="Q194" i="31"/>
  <c r="S85" i="28"/>
  <c r="S193" i="34"/>
  <c r="S86" i="28"/>
  <c r="S87" i="28"/>
  <c r="Q10" i="28"/>
  <c r="T157" i="30"/>
  <c r="T189" i="30" s="1"/>
  <c r="T191" i="30" s="1"/>
  <c r="U73" i="33"/>
  <c r="U100" i="28" s="1"/>
  <c r="T176" i="29"/>
  <c r="T190" i="29" s="1"/>
  <c r="S177" i="30"/>
  <c r="S96" i="28"/>
  <c r="S183" i="30"/>
  <c r="S185" i="30" s="1"/>
  <c r="T176" i="30"/>
  <c r="T157" i="29"/>
  <c r="T189" i="29" s="1"/>
  <c r="S178" i="30"/>
  <c r="T73" i="29"/>
  <c r="T93" i="28" s="1"/>
  <c r="U189" i="34"/>
  <c r="U191" i="34" s="1"/>
  <c r="U155" i="31"/>
  <c r="U174" i="31"/>
  <c r="U154" i="30"/>
  <c r="U173" i="30"/>
  <c r="U173" i="31"/>
  <c r="U154" i="31"/>
  <c r="R191" i="31"/>
  <c r="R193" i="31" s="1"/>
  <c r="R197" i="31"/>
  <c r="U145" i="29"/>
  <c r="U164" i="29"/>
  <c r="U169" i="31"/>
  <c r="U150" i="31"/>
  <c r="S24" i="28"/>
  <c r="T74" i="34"/>
  <c r="S182" i="31"/>
  <c r="S184" i="31" s="1"/>
  <c r="S178" i="31"/>
  <c r="S189" i="31"/>
  <c r="T176" i="31"/>
  <c r="T177" i="31" s="1"/>
  <c r="U155" i="30"/>
  <c r="U174" i="30"/>
  <c r="S185" i="31"/>
  <c r="S184" i="30"/>
  <c r="R16" i="28"/>
  <c r="R8" i="28" s="1"/>
  <c r="S74" i="29"/>
  <c r="S25" i="28"/>
  <c r="T74" i="35"/>
  <c r="U171" i="30"/>
  <c r="U152" i="30"/>
  <c r="R18" i="28"/>
  <c r="S74" i="31"/>
  <c r="U173" i="29"/>
  <c r="U154" i="29"/>
  <c r="U146" i="29"/>
  <c r="U165" i="29"/>
  <c r="T84" i="28"/>
  <c r="U162" i="31"/>
  <c r="U143" i="31"/>
  <c r="U37" i="31"/>
  <c r="T73" i="31"/>
  <c r="T95" i="28" s="1"/>
  <c r="R194" i="30"/>
  <c r="Q198" i="31"/>
  <c r="U169" i="29"/>
  <c r="U150" i="29"/>
  <c r="U152" i="31"/>
  <c r="U171" i="31"/>
  <c r="U146" i="31"/>
  <c r="U165" i="31"/>
  <c r="R184" i="31"/>
  <c r="R186" i="31" s="1"/>
  <c r="R196" i="31"/>
  <c r="U37" i="30"/>
  <c r="T157" i="31"/>
  <c r="T158" i="31" s="1"/>
  <c r="U155" i="29"/>
  <c r="U174" i="29"/>
  <c r="U148" i="29"/>
  <c r="U167" i="29"/>
  <c r="U164" i="31"/>
  <c r="U145" i="31"/>
  <c r="T183" i="34"/>
  <c r="T185" i="34" s="1"/>
  <c r="T195" i="34"/>
  <c r="U168" i="29"/>
  <c r="U149" i="29"/>
  <c r="T158" i="30"/>
  <c r="Q19" i="28"/>
  <c r="U151" i="31"/>
  <c r="U170" i="31"/>
  <c r="U153" i="30"/>
  <c r="U172" i="30"/>
  <c r="S15" i="28"/>
  <c r="T74" i="10"/>
  <c r="R26" i="28"/>
  <c r="S74" i="36"/>
  <c r="U144" i="30"/>
  <c r="U163" i="30"/>
  <c r="R17" i="28"/>
  <c r="R9" i="28" s="1"/>
  <c r="S74" i="30"/>
  <c r="U166" i="30"/>
  <c r="U147" i="30"/>
  <c r="U37" i="29"/>
  <c r="U144" i="31"/>
  <c r="U163" i="31"/>
  <c r="T190" i="34"/>
  <c r="T192" i="34" s="1"/>
  <c r="T196" i="34"/>
  <c r="S196" i="29" l="1"/>
  <c r="S191" i="29"/>
  <c r="S193" i="29" s="1"/>
  <c r="S196" i="30"/>
  <c r="T183" i="29"/>
  <c r="T185" i="29" s="1"/>
  <c r="U182" i="34"/>
  <c r="U184" i="34" s="1"/>
  <c r="R198" i="31"/>
  <c r="U177" i="34"/>
  <c r="U178" i="34" s="1"/>
  <c r="T177" i="29"/>
  <c r="U181" i="34"/>
  <c r="U183" i="34" s="1"/>
  <c r="U185" i="34" s="1"/>
  <c r="U188" i="34"/>
  <c r="S186" i="29"/>
  <c r="S194" i="29" s="1"/>
  <c r="U157" i="34"/>
  <c r="T177" i="30"/>
  <c r="R194" i="31"/>
  <c r="S186" i="30"/>
  <c r="S191" i="30"/>
  <c r="S193" i="30" s="1"/>
  <c r="T178" i="30"/>
  <c r="T182" i="30"/>
  <c r="T182" i="29"/>
  <c r="T184" i="29" s="1"/>
  <c r="T178" i="29"/>
  <c r="S88" i="28"/>
  <c r="T192" i="29"/>
  <c r="S198" i="29"/>
  <c r="U104" i="28"/>
  <c r="U28" i="28" s="1"/>
  <c r="S196" i="31"/>
  <c r="T85" i="28"/>
  <c r="T87" i="28"/>
  <c r="T183" i="30"/>
  <c r="T185" i="30" s="1"/>
  <c r="T193" i="34"/>
  <c r="U157" i="29"/>
  <c r="U189" i="29" s="1"/>
  <c r="U73" i="30"/>
  <c r="U94" i="28" s="1"/>
  <c r="T190" i="30"/>
  <c r="T192" i="30" s="1"/>
  <c r="T193" i="30" s="1"/>
  <c r="U176" i="29"/>
  <c r="U177" i="29" s="1"/>
  <c r="T158" i="29"/>
  <c r="U158" i="29" s="1"/>
  <c r="U157" i="30"/>
  <c r="U189" i="30" s="1"/>
  <c r="U176" i="30"/>
  <c r="U183" i="30" s="1"/>
  <c r="U73" i="29"/>
  <c r="U93" i="28" s="1"/>
  <c r="T197" i="34"/>
  <c r="T189" i="31"/>
  <c r="T182" i="31"/>
  <c r="T178" i="31"/>
  <c r="U73" i="31"/>
  <c r="U95" i="28" s="1"/>
  <c r="T96" i="28"/>
  <c r="R10" i="28"/>
  <c r="U84" i="28"/>
  <c r="T24" i="28"/>
  <c r="U74" i="34"/>
  <c r="U196" i="34"/>
  <c r="U190" i="34"/>
  <c r="U192" i="34" s="1"/>
  <c r="U157" i="31"/>
  <c r="T25" i="28"/>
  <c r="U74" i="35"/>
  <c r="S186" i="31"/>
  <c r="S26" i="28"/>
  <c r="T74" i="36"/>
  <c r="U176" i="31"/>
  <c r="U177" i="31" s="1"/>
  <c r="S198" i="30"/>
  <c r="T190" i="31"/>
  <c r="T192" i="31" s="1"/>
  <c r="T183" i="31"/>
  <c r="T185" i="31" s="1"/>
  <c r="T191" i="29"/>
  <c r="T197" i="29"/>
  <c r="T184" i="30"/>
  <c r="S17" i="28"/>
  <c r="S9" i="28" s="1"/>
  <c r="T74" i="30"/>
  <c r="T15" i="28"/>
  <c r="U74" i="10"/>
  <c r="S18" i="28"/>
  <c r="T74" i="31"/>
  <c r="S16" i="28"/>
  <c r="S8" i="28" s="1"/>
  <c r="T74" i="29"/>
  <c r="S197" i="31"/>
  <c r="S191" i="31"/>
  <c r="S193" i="31" s="1"/>
  <c r="R19" i="28"/>
  <c r="U195" i="34"/>
  <c r="U197" i="34" s="1"/>
  <c r="T197" i="30" l="1"/>
  <c r="T196" i="29"/>
  <c r="T198" i="29" s="1"/>
  <c r="U182" i="29"/>
  <c r="U193" i="34"/>
  <c r="U182" i="30"/>
  <c r="U184" i="30" s="1"/>
  <c r="S194" i="30"/>
  <c r="U158" i="30"/>
  <c r="T193" i="29"/>
  <c r="T186" i="29"/>
  <c r="T196" i="30"/>
  <c r="U177" i="30"/>
  <c r="S10" i="28"/>
  <c r="S198" i="31"/>
  <c r="U178" i="29"/>
  <c r="U185" i="30"/>
  <c r="T186" i="30"/>
  <c r="T194" i="30" s="1"/>
  <c r="U190" i="29"/>
  <c r="U192" i="29" s="1"/>
  <c r="U190" i="30"/>
  <c r="U192" i="30" s="1"/>
  <c r="U178" i="30"/>
  <c r="T88" i="28"/>
  <c r="U87" i="28"/>
  <c r="U85" i="28"/>
  <c r="U86" i="28"/>
  <c r="U96" i="28"/>
  <c r="U20" i="28" s="1"/>
  <c r="U183" i="29"/>
  <c r="U185" i="29" s="1"/>
  <c r="U15" i="28"/>
  <c r="U183" i="31"/>
  <c r="U185" i="31" s="1"/>
  <c r="U190" i="31"/>
  <c r="S19" i="28"/>
  <c r="U191" i="29"/>
  <c r="U193" i="29" s="1"/>
  <c r="T16" i="28"/>
  <c r="T8" i="28" s="1"/>
  <c r="U74" i="29"/>
  <c r="U25" i="28"/>
  <c r="U189" i="31"/>
  <c r="U191" i="31" s="1"/>
  <c r="U182" i="31"/>
  <c r="U178" i="31"/>
  <c r="U158" i="31"/>
  <c r="T196" i="31"/>
  <c r="T184" i="31"/>
  <c r="T186" i="31" s="1"/>
  <c r="U197" i="30"/>
  <c r="U191" i="30"/>
  <c r="T18" i="28"/>
  <c r="U74" i="31"/>
  <c r="T26" i="28"/>
  <c r="U74" i="36"/>
  <c r="T197" i="31"/>
  <c r="T191" i="31"/>
  <c r="T193" i="31" s="1"/>
  <c r="U196" i="30"/>
  <c r="U184" i="29"/>
  <c r="U186" i="29" s="1"/>
  <c r="U196" i="29"/>
  <c r="T17" i="28"/>
  <c r="T9" i="28" s="1"/>
  <c r="U74" i="30"/>
  <c r="T198" i="30"/>
  <c r="S194" i="31"/>
  <c r="U24" i="28"/>
  <c r="U186" i="30" l="1"/>
  <c r="T194" i="29"/>
  <c r="U193" i="30"/>
  <c r="U197" i="29"/>
  <c r="U198" i="29" s="1"/>
  <c r="U198" i="30"/>
  <c r="U88" i="28"/>
  <c r="U12" i="28" s="1"/>
  <c r="U194" i="30"/>
  <c r="T10" i="28"/>
  <c r="T194" i="31"/>
  <c r="U194" i="29"/>
  <c r="U184" i="31"/>
  <c r="U186" i="31" s="1"/>
  <c r="U196" i="31"/>
  <c r="U197" i="31"/>
  <c r="U192" i="31"/>
  <c r="U193" i="31" s="1"/>
  <c r="T19" i="28"/>
  <c r="U26" i="28"/>
  <c r="U17" i="28"/>
  <c r="U9" i="28" s="1"/>
  <c r="U18" i="28"/>
  <c r="T198" i="31"/>
  <c r="U16" i="28"/>
  <c r="U8" i="28" s="1"/>
  <c r="U194" i="31" l="1"/>
  <c r="U10" i="28"/>
  <c r="U198" i="31"/>
  <c r="U19" i="28"/>
  <c r="D23" i="28" l="1"/>
  <c r="D27" i="28" s="1"/>
  <c r="E74" i="33"/>
  <c r="E23" i="28" s="1"/>
  <c r="E27" i="28" s="1"/>
  <c r="F74" i="33" l="1"/>
  <c r="G74" i="33" s="1"/>
  <c r="E7" i="28"/>
  <c r="E11" i="28" s="1"/>
  <c r="D7" i="28"/>
  <c r="D11" i="28" s="1"/>
  <c r="F23" i="28" l="1"/>
  <c r="F7" i="28" s="1"/>
  <c r="F11" i="28" s="1"/>
  <c r="H74" i="33"/>
  <c r="G23" i="28"/>
  <c r="F27" i="28" l="1"/>
  <c r="H23" i="28"/>
  <c r="I74" i="33"/>
  <c r="G27" i="28"/>
  <c r="G7" i="28"/>
  <c r="G11" i="28" s="1"/>
  <c r="J74" i="33" l="1"/>
  <c r="I23" i="28"/>
  <c r="H27" i="28"/>
  <c r="H7" i="28"/>
  <c r="H11" i="28" s="1"/>
  <c r="I27" i="28" l="1"/>
  <c r="I7" i="28"/>
  <c r="I11" i="28" s="1"/>
  <c r="J23" i="28"/>
  <c r="K74" i="33"/>
  <c r="J27" i="28" l="1"/>
  <c r="J7" i="28"/>
  <c r="J11" i="28" s="1"/>
  <c r="K23" i="28"/>
  <c r="L74" i="33"/>
  <c r="K7" i="28" l="1"/>
  <c r="K11" i="28" s="1"/>
  <c r="K27" i="28"/>
  <c r="L23" i="28"/>
  <c r="M74" i="33"/>
  <c r="L7" i="28" l="1"/>
  <c r="L11" i="28" s="1"/>
  <c r="L27" i="28"/>
  <c r="N74" i="33"/>
  <c r="M23" i="28"/>
  <c r="M27" i="28" l="1"/>
  <c r="M7" i="28"/>
  <c r="M11" i="28" s="1"/>
  <c r="N23" i="28"/>
  <c r="O74" i="33"/>
  <c r="P74" i="33" l="1"/>
  <c r="O23" i="28"/>
  <c r="N27" i="28"/>
  <c r="N7" i="28"/>
  <c r="N11" i="28" s="1"/>
  <c r="P23" i="28" l="1"/>
  <c r="Q74" i="33"/>
  <c r="O7" i="28"/>
  <c r="O11" i="28" s="1"/>
  <c r="O27" i="28"/>
  <c r="P27" i="28" l="1"/>
  <c r="P7" i="28"/>
  <c r="P11" i="28" s="1"/>
  <c r="R74" i="33"/>
  <c r="Q23" i="28"/>
  <c r="Q7" i="28" l="1"/>
  <c r="Q11" i="28" s="1"/>
  <c r="Q27" i="28"/>
  <c r="S74" i="33"/>
  <c r="R23" i="28"/>
  <c r="R27" i="28" l="1"/>
  <c r="R7" i="28"/>
  <c r="R11" i="28" s="1"/>
  <c r="T74" i="33"/>
  <c r="S23" i="28"/>
  <c r="S27" i="28" l="1"/>
  <c r="S7" i="28"/>
  <c r="S11" i="28" s="1"/>
  <c r="T23" i="28"/>
  <c r="U74" i="33"/>
  <c r="V12" i="28" s="1"/>
  <c r="U23" i="28" l="1"/>
  <c r="T27" i="28"/>
  <c r="T7" i="28"/>
  <c r="T11" i="28" s="1"/>
  <c r="U27" i="28" l="1"/>
  <c r="U7" i="28"/>
  <c r="U11" i="28" s="1"/>
</calcChain>
</file>

<file path=xl/sharedStrings.xml><?xml version="1.0" encoding="utf-8"?>
<sst xmlns="http://schemas.openxmlformats.org/spreadsheetml/2006/main" count="3311" uniqueCount="175">
  <si>
    <t>Building Shell</t>
  </si>
  <si>
    <t>Cooling</t>
  </si>
  <si>
    <t>Freezer</t>
  </si>
  <si>
    <t>HVAC</t>
  </si>
  <si>
    <t>Lighting</t>
  </si>
  <si>
    <t>Miscellaneous</t>
  </si>
  <si>
    <t>Pool Spa</t>
  </si>
  <si>
    <t>Refrigeration</t>
  </si>
  <si>
    <t>Water Heating</t>
  </si>
  <si>
    <t>Heating</t>
  </si>
  <si>
    <t>End Use</t>
  </si>
  <si>
    <t xml:space="preserve"> </t>
  </si>
  <si>
    <t>Load Shapes</t>
  </si>
  <si>
    <t>Net to Gross</t>
  </si>
  <si>
    <t>Deemed Savings</t>
  </si>
  <si>
    <t>Cumulative Savings</t>
  </si>
  <si>
    <t>Rebasing</t>
  </si>
  <si>
    <t>TD</t>
  </si>
  <si>
    <t>1M Monthly TD</t>
  </si>
  <si>
    <t>1M Cumulative TD</t>
  </si>
  <si>
    <t>Air Comp</t>
  </si>
  <si>
    <t>Cooking</t>
  </si>
  <si>
    <t>Ext Lighting</t>
  </si>
  <si>
    <t>Motors</t>
  </si>
  <si>
    <t>Process</t>
  </si>
  <si>
    <t>Monthly kWh</t>
  </si>
  <si>
    <t xml:space="preserve"> Monthly TD</t>
  </si>
  <si>
    <t xml:space="preserve"> Cumulative TD</t>
  </si>
  <si>
    <t>Margin Rates</t>
  </si>
  <si>
    <t>1M</t>
  </si>
  <si>
    <t>2M</t>
  </si>
  <si>
    <t>3M</t>
  </si>
  <si>
    <t>4M</t>
  </si>
  <si>
    <t>11M</t>
  </si>
  <si>
    <t>Total</t>
  </si>
  <si>
    <t>Low-Income</t>
  </si>
  <si>
    <t>Grand Total</t>
  </si>
  <si>
    <t>kWh Savings</t>
  </si>
  <si>
    <t>Industrial</t>
  </si>
  <si>
    <t xml:space="preserve">Cumulative TD </t>
  </si>
  <si>
    <t>Commercial</t>
  </si>
  <si>
    <t>ALL</t>
  </si>
  <si>
    <t>C/I Breakdown</t>
  </si>
  <si>
    <t>Motors(uses bus. load shape)</t>
  </si>
  <si>
    <t>Monthly Total</t>
  </si>
  <si>
    <t>LOW INCOME                       1M TOTAL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</si>
  <si>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</si>
  <si>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</si>
  <si>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</si>
  <si>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</si>
  <si>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</si>
  <si>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</si>
  <si>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</si>
  <si>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</si>
  <si>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</si>
  <si>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</si>
  <si>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</si>
  <si>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</t>
  </si>
  <si>
    <t>Single Family Income Eligible</t>
  </si>
  <si>
    <t>Res Demand Response</t>
  </si>
  <si>
    <t>Multifamily Market Rate</t>
  </si>
  <si>
    <t>Multifamily Income Eligible</t>
  </si>
  <si>
    <t xml:space="preserve">Efficient Lighting </t>
  </si>
  <si>
    <t>HVAC                        (Heating and Cooling)</t>
  </si>
  <si>
    <t xml:space="preserve">Home Energy Report </t>
  </si>
  <si>
    <t>Energy Efficient Kits</t>
  </si>
  <si>
    <t>Efficient Products</t>
  </si>
  <si>
    <t>Appliance, Fridge and Freezer Recycling</t>
  </si>
  <si>
    <t>Water Heating BUS</t>
  </si>
  <si>
    <t>Refrigeration BUS</t>
  </si>
  <si>
    <t>Process BUS</t>
  </si>
  <si>
    <t>Motors BUS</t>
  </si>
  <si>
    <t>Miscellaneous BUS</t>
  </si>
  <si>
    <t>Lighting BUS</t>
  </si>
  <si>
    <t>HVAC BUS</t>
  </si>
  <si>
    <t>Heating BUS</t>
  </si>
  <si>
    <t>Ext Lighting BUS</t>
  </si>
  <si>
    <t>Cooling BUS</t>
  </si>
  <si>
    <t>Cooking BUS</t>
  </si>
  <si>
    <t>Building Shell BUS</t>
  </si>
  <si>
    <t>Air Comp BUS</t>
  </si>
  <si>
    <t>LOW INCOME TOTAL</t>
  </si>
  <si>
    <t>TOTAL                               (W/O LOW INCOME OR DR)</t>
  </si>
  <si>
    <t>BIZ Place Holder 1</t>
  </si>
  <si>
    <t>Multifamily Income Eligible Res</t>
  </si>
  <si>
    <t>Biz Demand Response</t>
  </si>
  <si>
    <t>Standard</t>
  </si>
  <si>
    <t>Small Business Direct Install</t>
  </si>
  <si>
    <t>Retro-Commissioning</t>
  </si>
  <si>
    <t>New Construction</t>
  </si>
  <si>
    <t>Custom</t>
  </si>
  <si>
    <t>Business Social Services</t>
  </si>
  <si>
    <t>Multifamily Market Rate               Res</t>
  </si>
  <si>
    <t xml:space="preserve">Monthly TD </t>
  </si>
  <si>
    <t>Misc. End Use</t>
  </si>
  <si>
    <t xml:space="preserve"> Cumulative 2M</t>
  </si>
  <si>
    <t xml:space="preserve"> Cumulative 3M</t>
  </si>
  <si>
    <t xml:space="preserve"> Cumulative 4M</t>
  </si>
  <si>
    <t xml:space="preserve"> Cumulative 11M</t>
  </si>
  <si>
    <t>Rate Class</t>
  </si>
  <si>
    <t>X</t>
  </si>
  <si>
    <t>Non-Low Income</t>
  </si>
  <si>
    <t>x</t>
  </si>
  <si>
    <t>Margin                                    Rates</t>
  </si>
  <si>
    <r>
      <t xml:space="preserve">1M - RES </t>
    </r>
    <r>
      <rPr>
        <sz val="16"/>
        <color theme="1"/>
        <rFont val="Calibri"/>
        <family val="2"/>
        <scheme val="minor"/>
      </rPr>
      <t>(Gross Values)</t>
    </r>
  </si>
  <si>
    <r>
      <t xml:space="preserve">2M - SGS </t>
    </r>
    <r>
      <rPr>
        <sz val="16"/>
        <color theme="1"/>
        <rFont val="Calibri"/>
        <family val="2"/>
        <scheme val="minor"/>
      </rPr>
      <t>(Gross Values)</t>
    </r>
  </si>
  <si>
    <r>
      <t>3M - LGS</t>
    </r>
    <r>
      <rPr>
        <sz val="16"/>
        <color theme="1"/>
        <rFont val="Calibri"/>
        <family val="2"/>
        <scheme val="minor"/>
      </rPr>
      <t xml:space="preserve"> (Gross Values)</t>
    </r>
  </si>
  <si>
    <r>
      <t>4M - SPS</t>
    </r>
    <r>
      <rPr>
        <sz val="16"/>
        <color theme="1"/>
        <rFont val="Calibri"/>
        <family val="2"/>
        <scheme val="minor"/>
      </rPr>
      <t xml:space="preserve"> (Gross Values)</t>
    </r>
  </si>
  <si>
    <r>
      <t xml:space="preserve">11M - LPS </t>
    </r>
    <r>
      <rPr>
        <sz val="16"/>
        <color theme="1"/>
        <rFont val="Calibri"/>
        <family val="2"/>
        <scheme val="minor"/>
      </rPr>
      <t>(Gross Values)</t>
    </r>
  </si>
  <si>
    <r>
      <t>SUM (2M+3M+4M+11M)</t>
    </r>
    <r>
      <rPr>
        <sz val="16"/>
        <color theme="1"/>
        <rFont val="Calibri"/>
        <family val="2"/>
        <scheme val="minor"/>
      </rPr>
      <t xml:space="preserve"> - Gross Values</t>
    </r>
  </si>
  <si>
    <t>Total Chk.</t>
  </si>
  <si>
    <t>Energy Margin Rate</t>
  </si>
  <si>
    <t>Margin Loss per kWh of EE @ Present Rates</t>
  </si>
  <si>
    <t>ENERGY MARGIN RATES (Adjusted to include negative demand margin amounts &amp; adjusted for rounding of final rates as filed)</t>
  </si>
  <si>
    <t>3M End Use</t>
  </si>
  <si>
    <t>DEMAND MARGIN RATES</t>
  </si>
  <si>
    <t>Demand Margin Rate</t>
  </si>
  <si>
    <t>TD Energy</t>
  </si>
  <si>
    <t>TD Demand</t>
  </si>
  <si>
    <t>Monthly TD TOTALS Check</t>
  </si>
  <si>
    <t>TD Energy Commercial</t>
  </si>
  <si>
    <t>TD Demand Commercial</t>
  </si>
  <si>
    <t>TD Energy Commercial %</t>
  </si>
  <si>
    <t>TD Demand Commercial %</t>
  </si>
  <si>
    <t xml:space="preserve">Commercial % Total </t>
  </si>
  <si>
    <t>TD Energy Industrial</t>
  </si>
  <si>
    <t>TD Demand Industrial</t>
  </si>
  <si>
    <t>TD Energy Industrial %</t>
  </si>
  <si>
    <t>TD Demand  Industriall %</t>
  </si>
  <si>
    <t>Industrial % Total</t>
  </si>
  <si>
    <t>% TOTAL Check</t>
  </si>
  <si>
    <t>Commercial Totals Check</t>
  </si>
  <si>
    <t>Industrial Totals Check</t>
  </si>
  <si>
    <t>4M End Use</t>
  </si>
  <si>
    <t>11M End Use</t>
  </si>
  <si>
    <t>Monthly TD TOTALS Check - Row 73</t>
  </si>
  <si>
    <t>Income Eligible</t>
  </si>
  <si>
    <t>Non-Income Eligible</t>
  </si>
  <si>
    <t>Single Family Income Eligible - Grants</t>
  </si>
  <si>
    <r>
      <t xml:space="preserve">1M TOTAL                            (W/O LOW INCOME)               </t>
    </r>
    <r>
      <rPr>
        <b/>
        <i/>
        <sz val="12"/>
        <color theme="1"/>
        <rFont val="Calibri"/>
        <family val="2"/>
        <scheme val="minor"/>
      </rPr>
      <t>(w/ DR efficiency but not DR events)</t>
    </r>
  </si>
  <si>
    <t>from Kenny's LM file</t>
  </si>
  <si>
    <t>inputs ---&gt;</t>
  </si>
  <si>
    <t>Incremental (per month) proportions (Dec is weighted avg of Dec-19 through 2020)</t>
  </si>
  <si>
    <t>Incremental Proportions</t>
  </si>
  <si>
    <t>Incremental</t>
  </si>
  <si>
    <t>difference</t>
  </si>
  <si>
    <t>no BIZ data in Feb</t>
  </si>
  <si>
    <t>HER savings moved to rebasing at end of PY</t>
  </si>
  <si>
    <t>Rebasing 4/1/20 for each class except HER + HER transfer (b/c we've moved HER to 2020, then no rebasing here)</t>
  </si>
  <si>
    <t>Rebasing 4/1/20</t>
  </si>
  <si>
    <t>check</t>
  </si>
  <si>
    <t>Total Check</t>
  </si>
  <si>
    <t>Res Demand Response - Event Savings</t>
  </si>
  <si>
    <t>^ MEEIA 2019-21 NTG for all MEEIA 2019-21 earned savings</t>
  </si>
  <si>
    <t>o20: HER kWh can only count toward program year to avoid double-counting; total was moved from the TD calc in 2019 as of 12/31/19 to the TD report in 2020 for 1/1/20</t>
  </si>
  <si>
    <t>^ cumulative check includes HER kWh transferred from MEEIA 2 in cell D17:</t>
  </si>
  <si>
    <t>cumulative kWh check:</t>
  </si>
  <si>
    <t>^ cumulative check:</t>
  </si>
  <si>
    <t>verified</t>
  </si>
  <si>
    <t>verififed</t>
  </si>
  <si>
    <t>Cumulative check:</t>
  </si>
  <si>
    <t>1M Monthly</t>
  </si>
  <si>
    <t>1M Cumulative</t>
  </si>
  <si>
    <t>To prevent double-counting HER, ended HER TD in MEEIA 2016-18 on 2/28/19 and moved evaluated cumulative savings to MEEIA 2019-21 TD</t>
  </si>
  <si>
    <t>^ sum:</t>
  </si>
  <si>
    <t>Savings is not counted as new monthly savings; savings is cumulative in the TD calculation on tab "1M-RES" because savings is moved from M2 to avoid double-counting in TD files</t>
  </si>
  <si>
    <t>Sum of Monthly Savings earned in MEEIA 2019-21 Plan Year 2019:</t>
  </si>
  <si>
    <t>HER Savings (defined as cumulative savings from MEEIA 2016-18, rather than monthly savings earned 3/1/19-12/31/19):</t>
  </si>
  <si>
    <t>Total Ex Post Gross Savings:</t>
  </si>
  <si>
    <t>&lt;-- HER evaluated savings</t>
  </si>
  <si>
    <t>HER cumulative savings:</t>
  </si>
  <si>
    <t>SFIE + SFIE Grants:</t>
  </si>
  <si>
    <t>RES MFIE + BIZ MFIE:</t>
  </si>
  <si>
    <t>RES MFMR + BIZ MFIE:</t>
  </si>
  <si>
    <t>RES MFMR + BIZ MFMR: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</si>
</sst>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_(&quot;$&quot;* #,##0.000000_);_(&quot;$&quot;* \(#,##0.000000\);_(&quot;$&quot;* &quot;-&quot;??_);_(@_)"/>
    <numFmt numFmtId="167" formatCode="0.0000%"/>
    <numFmt numFmtId="168" formatCode="0.0%"/>
    <numFmt numFmtId="169" formatCode="0.000000"/>
    <numFmt numFmtId="170" formatCode="0.000000_);[Red]\(0.000000\)"/>
    <numFmt numFmtId="171" formatCode="_(&quot;$&quot;* #,##0.00_);_(&quot;$&quot;* \(#,##0.00\);_(&quot;$&quot;* &quot;-&quot;?_);_(@_)"/>
    <numFmt numFmtId="172" formatCode="_(&quot;$&quot;* #,##0.00_);_(&quot;$&quot;* \(#,##0.00\);_(&quot;$&quot;* &quot;-&quot;_);_(@_)"/>
    <numFmt numFmtId="173" formatCode="0.00_);[Red]\(0.00\)"/>
    <numFmt numFmtId="174" formatCode="_(* #,##0.0_);_(* \(#,##0.0\);_(* &quot;-&quot;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FF0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48"/>
      <color theme="1"/>
      <name val="Calibri"/>
      <family val="2"/>
      <scheme val="minor"/>
    </font>
    <font>
      <sz val="20"/>
      <color theme="1"/>
      <name val="Arial Black"/>
      <family val="2"/>
    </font>
    <font>
      <sz val="11"/>
      <color theme="1"/>
      <name val="Arial Black"/>
      <family val="2"/>
    </font>
    <font>
      <b/>
      <sz val="11"/>
      <color theme="1"/>
      <name val="Arial Black"/>
      <family val="2"/>
    </font>
    <font>
      <b/>
      <sz val="20"/>
      <color theme="1"/>
      <name val="Arial Black"/>
      <family val="2"/>
    </font>
    <font>
      <sz val="16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</font>
    <font>
      <b/>
      <i/>
      <sz val="11"/>
      <color rgb="FF00B05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D5B8EA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rgb="FFFFFFFF"/>
      </patternFill>
    </fill>
    <fill>
      <patternFill patternType="gray125">
        <bgColor theme="0" tint="-0.14999847407452621"/>
      </patternFill>
    </fill>
    <fill>
      <patternFill patternType="gray125">
        <bgColor theme="2"/>
      </patternFill>
    </fill>
    <fill>
      <patternFill patternType="solid">
        <fgColor indexed="65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11" borderId="0" applyNumberFormat="0" applyBorder="0" applyAlignment="0" applyProtection="0"/>
  </cellStyleXfs>
  <cellXfs count="568">
    <xf numFmtId="0" fontId="0" fillId="0" borderId="0" xfId="0"/>
    <xf numFmtId="0" fontId="2" fillId="0" borderId="0" xfId="0" applyFont="1"/>
    <xf numFmtId="164" fontId="2" fillId="0" borderId="0" xfId="1" applyNumberFormat="1" applyFont="1"/>
    <xf numFmtId="164" fontId="0" fillId="0" borderId="1" xfId="1" applyNumberFormat="1" applyFont="1" applyBorder="1"/>
    <xf numFmtId="164" fontId="0" fillId="2" borderId="1" xfId="1" applyNumberFormat="1" applyFont="1" applyFill="1" applyBorder="1"/>
    <xf numFmtId="164" fontId="0" fillId="0" borderId="0" xfId="0" applyNumberFormat="1"/>
    <xf numFmtId="43" fontId="0" fillId="0" borderId="0" xfId="1" applyFont="1"/>
    <xf numFmtId="0" fontId="0" fillId="2" borderId="0" xfId="0" applyFill="1"/>
    <xf numFmtId="0" fontId="2" fillId="2" borderId="0" xfId="0" applyFont="1" applyFill="1" applyBorder="1" applyAlignment="1">
      <alignment wrapText="1"/>
    </xf>
    <xf numFmtId="164" fontId="0" fillId="0" borderId="0" xfId="1" applyNumberFormat="1" applyFont="1" applyBorder="1"/>
    <xf numFmtId="165" fontId="5" fillId="2" borderId="12" xfId="0" applyNumberFormat="1" applyFont="1" applyFill="1" applyBorder="1" applyAlignment="1">
      <alignment horizontal="center"/>
    </xf>
    <xf numFmtId="0" fontId="0" fillId="0" borderId="14" xfId="0" applyBorder="1"/>
    <xf numFmtId="0" fontId="0" fillId="2" borderId="14" xfId="0" applyFill="1" applyBorder="1"/>
    <xf numFmtId="0" fontId="8" fillId="2" borderId="14" xfId="0" applyFont="1" applyFill="1" applyBorder="1"/>
    <xf numFmtId="0" fontId="8" fillId="2" borderId="19" xfId="0" applyFont="1" applyFill="1" applyBorder="1"/>
    <xf numFmtId="0" fontId="0" fillId="0" borderId="19" xfId="0" applyBorder="1"/>
    <xf numFmtId="0" fontId="9" fillId="2" borderId="0" xfId="0" applyFont="1" applyFill="1" applyBorder="1" applyAlignment="1">
      <alignment horizontal="center" vertical="center" textRotation="90" wrapText="1" readingOrder="1"/>
    </xf>
    <xf numFmtId="0" fontId="6" fillId="2" borderId="11" xfId="0" applyFont="1" applyFill="1" applyBorder="1"/>
    <xf numFmtId="0" fontId="5" fillId="2" borderId="0" xfId="0" applyFont="1" applyFill="1"/>
    <xf numFmtId="0" fontId="0" fillId="0" borderId="0" xfId="0" applyBorder="1" applyAlignment="1">
      <alignment vertical="center"/>
    </xf>
    <xf numFmtId="167" fontId="5" fillId="0" borderId="1" xfId="3" applyNumberFormat="1" applyFont="1" applyBorder="1"/>
    <xf numFmtId="167" fontId="5" fillId="0" borderId="16" xfId="3" applyNumberFormat="1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4" fillId="2" borderId="7" xfId="0" applyFont="1" applyFill="1" applyBorder="1"/>
    <xf numFmtId="0" fontId="0" fillId="0" borderId="7" xfId="0" applyBorder="1"/>
    <xf numFmtId="44" fontId="0" fillId="0" borderId="1" xfId="2" applyFont="1" applyBorder="1"/>
    <xf numFmtId="44" fontId="0" fillId="0" borderId="16" xfId="2" applyFont="1" applyBorder="1"/>
    <xf numFmtId="0" fontId="0" fillId="2" borderId="0" xfId="0" applyFill="1" applyBorder="1"/>
    <xf numFmtId="0" fontId="2" fillId="2" borderId="25" xfId="0" applyFont="1" applyFill="1" applyBorder="1"/>
    <xf numFmtId="0" fontId="4" fillId="2" borderId="31" xfId="0" applyFont="1" applyFill="1" applyBorder="1"/>
    <xf numFmtId="0" fontId="6" fillId="2" borderId="9" xfId="0" applyFont="1" applyFill="1" applyBorder="1"/>
    <xf numFmtId="0" fontId="8" fillId="2" borderId="3" xfId="0" applyFont="1" applyFill="1" applyBorder="1"/>
    <xf numFmtId="0" fontId="5" fillId="0" borderId="36" xfId="0" applyFont="1" applyBorder="1"/>
    <xf numFmtId="0" fontId="0" fillId="0" borderId="41" xfId="0" applyBorder="1"/>
    <xf numFmtId="0" fontId="4" fillId="2" borderId="24" xfId="0" applyFont="1" applyFill="1" applyBorder="1"/>
    <xf numFmtId="164" fontId="0" fillId="0" borderId="46" xfId="1" applyNumberFormat="1" applyFont="1" applyBorder="1"/>
    <xf numFmtId="0" fontId="0" fillId="0" borderId="47" xfId="0" applyBorder="1"/>
    <xf numFmtId="0" fontId="5" fillId="0" borderId="3" xfId="0" applyFont="1" applyBorder="1"/>
    <xf numFmtId="0" fontId="5" fillId="2" borderId="3" xfId="0" applyFont="1" applyFill="1" applyBorder="1"/>
    <xf numFmtId="165" fontId="0" fillId="0" borderId="11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6" fontId="0" fillId="2" borderId="19" xfId="2" applyNumberFormat="1" applyFont="1" applyFill="1" applyBorder="1"/>
    <xf numFmtId="166" fontId="0" fillId="0" borderId="16" xfId="2" applyNumberFormat="1" applyFont="1" applyBorder="1"/>
    <xf numFmtId="0" fontId="0" fillId="2" borderId="7" xfId="0" applyFont="1" applyFill="1" applyBorder="1" applyAlignment="1">
      <alignment horizontal="center" vertical="center" textRotation="90" wrapText="1" readingOrder="1"/>
    </xf>
    <xf numFmtId="0" fontId="2" fillId="2" borderId="7" xfId="0" applyFont="1" applyFill="1" applyBorder="1" applyAlignment="1">
      <alignment wrapText="1"/>
    </xf>
    <xf numFmtId="165" fontId="0" fillId="0" borderId="12" xfId="0" applyNumberFormat="1" applyBorder="1" applyAlignment="1">
      <alignment horizontal="center"/>
    </xf>
    <xf numFmtId="164" fontId="2" fillId="0" borderId="25" xfId="1" applyNumberFormat="1" applyFont="1" applyBorder="1"/>
    <xf numFmtId="164" fontId="0" fillId="0" borderId="16" xfId="0" applyNumberFormat="1" applyBorder="1"/>
    <xf numFmtId="0" fontId="8" fillId="2" borderId="36" xfId="0" applyFont="1" applyFill="1" applyBorder="1"/>
    <xf numFmtId="0" fontId="0" fillId="2" borderId="54" xfId="0" applyFill="1" applyBorder="1"/>
    <xf numFmtId="0" fontId="5" fillId="2" borderId="55" xfId="0" applyFont="1" applyFill="1" applyBorder="1"/>
    <xf numFmtId="164" fontId="2" fillId="0" borderId="38" xfId="1" applyNumberFormat="1" applyFont="1" applyBorder="1"/>
    <xf numFmtId="0" fontId="14" fillId="0" borderId="14" xfId="0" applyFont="1" applyBorder="1"/>
    <xf numFmtId="0" fontId="0" fillId="0" borderId="0" xfId="0" applyAlignment="1">
      <alignment horizontal="center"/>
    </xf>
    <xf numFmtId="164" fontId="2" fillId="0" borderId="27" xfId="1" applyNumberFormat="1" applyFont="1" applyBorder="1"/>
    <xf numFmtId="164" fontId="2" fillId="0" borderId="26" xfId="1" applyNumberFormat="1" applyFont="1" applyBorder="1"/>
    <xf numFmtId="0" fontId="2" fillId="0" borderId="25" xfId="0" applyFont="1" applyFill="1" applyBorder="1"/>
    <xf numFmtId="164" fontId="2" fillId="0" borderId="56" xfId="1" applyNumberFormat="1" applyFont="1" applyBorder="1"/>
    <xf numFmtId="164" fontId="0" fillId="0" borderId="16" xfId="1" applyNumberFormat="1" applyFont="1" applyBorder="1"/>
    <xf numFmtId="0" fontId="14" fillId="0" borderId="57" xfId="0" applyFont="1" applyBorder="1"/>
    <xf numFmtId="164" fontId="2" fillId="0" borderId="15" xfId="1" applyNumberFormat="1" applyFont="1" applyBorder="1"/>
    <xf numFmtId="164" fontId="2" fillId="0" borderId="13" xfId="1" applyNumberFormat="1" applyFont="1" applyBorder="1"/>
    <xf numFmtId="164" fontId="0" fillId="0" borderId="12" xfId="1" applyNumberFormat="1" applyFont="1" applyBorder="1"/>
    <xf numFmtId="0" fontId="0" fillId="0" borderId="58" xfId="0" applyBorder="1"/>
    <xf numFmtId="0" fontId="2" fillId="0" borderId="52" xfId="0" applyFont="1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9" xfId="0" applyBorder="1" applyAlignment="1">
      <alignment horizontal="center"/>
    </xf>
    <xf numFmtId="0" fontId="13" fillId="0" borderId="0" xfId="0" applyFont="1" applyAlignment="1">
      <alignment horizontal="center"/>
    </xf>
    <xf numFmtId="164" fontId="2" fillId="0" borderId="32" xfId="1" applyNumberFormat="1" applyFont="1" applyBorder="1"/>
    <xf numFmtId="0" fontId="2" fillId="0" borderId="34" xfId="0" applyFont="1" applyFill="1" applyBorder="1"/>
    <xf numFmtId="0" fontId="14" fillId="0" borderId="61" xfId="0" applyFont="1" applyBorder="1"/>
    <xf numFmtId="0" fontId="0" fillId="0" borderId="63" xfId="0" applyBorder="1"/>
    <xf numFmtId="0" fontId="0" fillId="2" borderId="63" xfId="0" applyFill="1" applyBorder="1"/>
    <xf numFmtId="0" fontId="0" fillId="0" borderId="64" xfId="0" applyBorder="1"/>
    <xf numFmtId="0" fontId="0" fillId="0" borderId="66" xfId="0" applyBorder="1" applyAlignment="1">
      <alignment horizontal="center"/>
    </xf>
    <xf numFmtId="0" fontId="0" fillId="0" borderId="6" xfId="0" applyBorder="1" applyAlignment="1">
      <alignment horizontal="center"/>
    </xf>
    <xf numFmtId="0" fontId="14" fillId="0" borderId="19" xfId="0" applyFont="1" applyBorder="1"/>
    <xf numFmtId="0" fontId="0" fillId="0" borderId="11" xfId="0" applyBorder="1"/>
    <xf numFmtId="0" fontId="0" fillId="0" borderId="0" xfId="0" applyAlignment="1">
      <alignment horizontal="center" vertical="center"/>
    </xf>
    <xf numFmtId="164" fontId="2" fillId="0" borderId="28" xfId="1" applyNumberFormat="1" applyFont="1" applyBorder="1"/>
    <xf numFmtId="164" fontId="2" fillId="0" borderId="10" xfId="1" applyNumberFormat="1" applyFont="1" applyBorder="1"/>
    <xf numFmtId="0" fontId="2" fillId="0" borderId="38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0" fillId="0" borderId="57" xfId="0" applyBorder="1"/>
    <xf numFmtId="164" fontId="0" fillId="0" borderId="67" xfId="1" applyNumberFormat="1" applyFont="1" applyBorder="1"/>
    <xf numFmtId="164" fontId="0" fillId="0" borderId="0" xfId="0" applyNumberFormat="1" applyBorder="1"/>
    <xf numFmtId="166" fontId="0" fillId="2" borderId="1" xfId="2" applyNumberFormat="1" applyFont="1" applyFill="1" applyBorder="1"/>
    <xf numFmtId="165" fontId="0" fillId="0" borderId="1" xfId="0" applyNumberFormat="1" applyBorder="1" applyAlignment="1">
      <alignment horizontal="center"/>
    </xf>
    <xf numFmtId="166" fontId="0" fillId="0" borderId="1" xfId="2" applyNumberFormat="1" applyFont="1" applyBorder="1"/>
    <xf numFmtId="0" fontId="0" fillId="0" borderId="6" xfId="0" applyBorder="1"/>
    <xf numFmtId="165" fontId="0" fillId="2" borderId="12" xfId="0" applyNumberFormat="1" applyFill="1" applyBorder="1" applyAlignment="1">
      <alignment horizontal="center" vertical="center"/>
    </xf>
    <xf numFmtId="0" fontId="0" fillId="0" borderId="8" xfId="0" applyBorder="1"/>
    <xf numFmtId="165" fontId="5" fillId="2" borderId="11" xfId="0" applyNumberFormat="1" applyFont="1" applyFill="1" applyBorder="1" applyAlignment="1">
      <alignment horizontal="center"/>
    </xf>
    <xf numFmtId="0" fontId="2" fillId="0" borderId="6" xfId="0" applyFont="1" applyBorder="1"/>
    <xf numFmtId="166" fontId="0" fillId="2" borderId="16" xfId="2" applyNumberFormat="1" applyFont="1" applyFill="1" applyBorder="1"/>
    <xf numFmtId="0" fontId="2" fillId="0" borderId="11" xfId="0" applyFont="1" applyBorder="1"/>
    <xf numFmtId="0" fontId="5" fillId="0" borderId="14" xfId="0" applyFont="1" applyBorder="1"/>
    <xf numFmtId="0" fontId="5" fillId="2" borderId="14" xfId="0" applyFont="1" applyFill="1" applyBorder="1"/>
    <xf numFmtId="0" fontId="5" fillId="0" borderId="19" xfId="0" applyFont="1" applyBorder="1"/>
    <xf numFmtId="0" fontId="2" fillId="0" borderId="3" xfId="0" applyFont="1" applyBorder="1"/>
    <xf numFmtId="0" fontId="16" fillId="0" borderId="8" xfId="0" applyFont="1" applyFill="1" applyBorder="1" applyAlignment="1">
      <alignment vertical="center"/>
    </xf>
    <xf numFmtId="0" fontId="16" fillId="0" borderId="30" xfId="0" applyFont="1" applyFill="1" applyBorder="1" applyAlignment="1">
      <alignment vertical="center"/>
    </xf>
    <xf numFmtId="0" fontId="16" fillId="0" borderId="51" xfId="0" applyFont="1" applyFill="1" applyBorder="1" applyAlignment="1">
      <alignment vertical="center"/>
    </xf>
    <xf numFmtId="0" fontId="16" fillId="0" borderId="8" xfId="0" applyFont="1" applyFill="1" applyBorder="1" applyAlignment="1"/>
    <xf numFmtId="0" fontId="16" fillId="0" borderId="30" xfId="0" applyFont="1" applyFill="1" applyBorder="1" applyAlignment="1"/>
    <xf numFmtId="0" fontId="18" fillId="0" borderId="0" xfId="0" applyFont="1"/>
    <xf numFmtId="0" fontId="17" fillId="0" borderId="0" xfId="0" applyFont="1"/>
    <xf numFmtId="0" fontId="20" fillId="0" borderId="0" xfId="0" applyFont="1"/>
    <xf numFmtId="0" fontId="17" fillId="0" borderId="8" xfId="0" applyFont="1" applyFill="1" applyBorder="1" applyAlignment="1">
      <alignment vertical="center"/>
    </xf>
    <xf numFmtId="0" fontId="17" fillId="0" borderId="30" xfId="0" applyFont="1" applyFill="1" applyBorder="1" applyAlignment="1">
      <alignment vertical="center"/>
    </xf>
    <xf numFmtId="0" fontId="17" fillId="0" borderId="51" xfId="0" applyFont="1" applyFill="1" applyBorder="1" applyAlignment="1">
      <alignment vertical="center"/>
    </xf>
    <xf numFmtId="0" fontId="0" fillId="0" borderId="3" xfId="0" applyBorder="1"/>
    <xf numFmtId="164" fontId="0" fillId="0" borderId="1" xfId="1" applyNumberFormat="1" applyFont="1" applyFill="1" applyBorder="1"/>
    <xf numFmtId="0" fontId="0" fillId="0" borderId="66" xfId="0" applyBorder="1" applyAlignment="1" applyProtection="1">
      <alignment horizontal="center"/>
    </xf>
    <xf numFmtId="164" fontId="0" fillId="0" borderId="12" xfId="1" applyNumberFormat="1" applyFont="1" applyBorder="1" applyProtection="1"/>
    <xf numFmtId="164" fontId="0" fillId="0" borderId="1" xfId="1" applyNumberFormat="1" applyFont="1" applyBorder="1" applyProtection="1"/>
    <xf numFmtId="164" fontId="0" fillId="0" borderId="16" xfId="1" applyNumberFormat="1" applyFont="1" applyBorder="1" applyProtection="1"/>
    <xf numFmtId="164" fontId="2" fillId="0" borderId="32" xfId="1" applyNumberFormat="1" applyFont="1" applyBorder="1" applyProtection="1"/>
    <xf numFmtId="0" fontId="0" fillId="0" borderId="0" xfId="0" applyProtection="1"/>
    <xf numFmtId="0" fontId="0" fillId="0" borderId="53" xfId="0" applyBorder="1" applyAlignment="1" applyProtection="1">
      <alignment horizontal="center"/>
    </xf>
    <xf numFmtId="164" fontId="2" fillId="0" borderId="26" xfId="1" applyNumberFormat="1" applyFont="1" applyBorder="1" applyProtection="1"/>
    <xf numFmtId="0" fontId="0" fillId="0" borderId="0" xfId="0" applyAlignment="1" applyProtection="1">
      <alignment horizontal="center"/>
      <protection locked="0"/>
    </xf>
    <xf numFmtId="0" fontId="2" fillId="14" borderId="1" xfId="0" applyFont="1" applyFill="1" applyBorder="1" applyAlignment="1">
      <alignment horizontal="center"/>
    </xf>
    <xf numFmtId="165" fontId="24" fillId="14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169" fontId="5" fillId="0" borderId="1" xfId="4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6" xfId="0" applyFont="1" applyFill="1" applyBorder="1"/>
    <xf numFmtId="169" fontId="5" fillId="0" borderId="16" xfId="4" applyNumberFormat="1" applyFont="1" applyFill="1" applyBorder="1" applyAlignment="1">
      <alignment horizontal="center"/>
    </xf>
    <xf numFmtId="0" fontId="5" fillId="0" borderId="0" xfId="0" applyFont="1" applyFill="1" applyBorder="1"/>
    <xf numFmtId="169" fontId="5" fillId="0" borderId="0" xfId="4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 vertical="center"/>
    </xf>
    <xf numFmtId="0" fontId="2" fillId="14" borderId="12" xfId="0" applyFont="1" applyFill="1" applyBorder="1" applyAlignment="1">
      <alignment horizontal="center"/>
    </xf>
    <xf numFmtId="165" fontId="24" fillId="14" borderId="3" xfId="0" applyNumberFormat="1" applyFont="1" applyFill="1" applyBorder="1" applyAlignment="1">
      <alignment horizontal="center"/>
    </xf>
    <xf numFmtId="170" fontId="5" fillId="0" borderId="3" xfId="4" applyNumberFormat="1" applyFont="1" applyFill="1" applyBorder="1" applyAlignment="1">
      <alignment horizontal="center"/>
    </xf>
    <xf numFmtId="170" fontId="5" fillId="0" borderId="1" xfId="4" applyNumberFormat="1" applyFont="1" applyFill="1" applyBorder="1" applyAlignment="1">
      <alignment horizontal="center"/>
    </xf>
    <xf numFmtId="170" fontId="5" fillId="0" borderId="36" xfId="4" applyNumberFormat="1" applyFont="1" applyFill="1" applyBorder="1" applyAlignment="1">
      <alignment horizontal="center"/>
    </xf>
    <xf numFmtId="170" fontId="5" fillId="0" borderId="16" xfId="4" applyNumberFormat="1" applyFont="1" applyFill="1" applyBorder="1" applyAlignment="1">
      <alignment horizontal="center"/>
    </xf>
    <xf numFmtId="170" fontId="5" fillId="0" borderId="0" xfId="4" applyNumberFormat="1" applyFont="1" applyFill="1" applyBorder="1" applyAlignment="1">
      <alignment horizontal="center"/>
    </xf>
    <xf numFmtId="0" fontId="6" fillId="14" borderId="9" xfId="0" applyFont="1" applyFill="1" applyBorder="1"/>
    <xf numFmtId="165" fontId="5" fillId="14" borderId="12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/>
    <xf numFmtId="44" fontId="0" fillId="0" borderId="1" xfId="2" applyNumberFormat="1" applyFont="1" applyBorder="1"/>
    <xf numFmtId="44" fontId="0" fillId="0" borderId="1" xfId="2" applyFont="1" applyFill="1" applyBorder="1"/>
    <xf numFmtId="43" fontId="5" fillId="0" borderId="0" xfId="4" applyNumberFormat="1" applyFont="1" applyFill="1" applyBorder="1" applyAlignment="1">
      <alignment horizontal="center"/>
    </xf>
    <xf numFmtId="0" fontId="0" fillId="0" borderId="0" xfId="0" applyFill="1"/>
    <xf numFmtId="0" fontId="24" fillId="14" borderId="2" xfId="0" applyFont="1" applyFill="1" applyBorder="1"/>
    <xf numFmtId="165" fontId="5" fillId="14" borderId="25" xfId="4" applyNumberFormat="1" applyFont="1" applyFill="1" applyBorder="1" applyAlignment="1">
      <alignment horizontal="center"/>
    </xf>
    <xf numFmtId="165" fontId="5" fillId="14" borderId="26" xfId="4" applyNumberFormat="1" applyFont="1" applyFill="1" applyBorder="1" applyAlignment="1">
      <alignment horizontal="center"/>
    </xf>
    <xf numFmtId="165" fontId="5" fillId="14" borderId="42" xfId="4" applyNumberFormat="1" applyFont="1" applyFill="1" applyBorder="1" applyAlignment="1">
      <alignment horizontal="center"/>
    </xf>
    <xf numFmtId="165" fontId="5" fillId="14" borderId="27" xfId="4" applyNumberFormat="1" applyFont="1" applyFill="1" applyBorder="1" applyAlignment="1">
      <alignment horizontal="center"/>
    </xf>
    <xf numFmtId="0" fontId="5" fillId="0" borderId="10" xfId="0" applyFont="1" applyFill="1" applyBorder="1"/>
    <xf numFmtId="171" fontId="5" fillId="0" borderId="49" xfId="4" applyNumberFormat="1" applyFont="1" applyFill="1" applyBorder="1" applyAlignment="1">
      <alignment horizontal="center"/>
    </xf>
    <xf numFmtId="0" fontId="5" fillId="0" borderId="76" xfId="0" applyFont="1" applyFill="1" applyBorder="1"/>
    <xf numFmtId="171" fontId="5" fillId="0" borderId="16" xfId="4" applyNumberFormat="1" applyFont="1" applyFill="1" applyBorder="1" applyAlignment="1">
      <alignment horizontal="center"/>
    </xf>
    <xf numFmtId="168" fontId="5" fillId="0" borderId="49" xfId="4" applyNumberFormat="1" applyFont="1" applyFill="1" applyBorder="1" applyAlignment="1">
      <alignment horizontal="center"/>
    </xf>
    <xf numFmtId="168" fontId="5" fillId="0" borderId="75" xfId="4" applyNumberFormat="1" applyFont="1" applyFill="1" applyBorder="1" applyAlignment="1">
      <alignment horizontal="center"/>
    </xf>
    <xf numFmtId="168" fontId="5" fillId="0" borderId="12" xfId="4" applyNumberFormat="1" applyFont="1" applyFill="1" applyBorder="1" applyAlignment="1">
      <alignment horizontal="center"/>
    </xf>
    <xf numFmtId="0" fontId="5" fillId="0" borderId="29" xfId="0" applyFont="1" applyFill="1" applyBorder="1"/>
    <xf numFmtId="168" fontId="5" fillId="0" borderId="16" xfId="4" applyNumberFormat="1" applyFont="1" applyFill="1" applyBorder="1" applyAlignment="1">
      <alignment horizontal="center"/>
    </xf>
    <xf numFmtId="168" fontId="5" fillId="0" borderId="77" xfId="4" applyNumberFormat="1" applyFont="1" applyFill="1" applyBorder="1" applyAlignment="1">
      <alignment horizontal="center"/>
    </xf>
    <xf numFmtId="168" fontId="5" fillId="0" borderId="78" xfId="4" applyNumberFormat="1" applyFont="1" applyFill="1" applyBorder="1" applyAlignment="1">
      <alignment horizontal="center"/>
    </xf>
    <xf numFmtId="0" fontId="24" fillId="0" borderId="0" xfId="0" applyFont="1" applyFill="1" applyBorder="1"/>
    <xf numFmtId="0" fontId="25" fillId="0" borderId="38" xfId="0" applyFont="1" applyFill="1" applyBorder="1"/>
    <xf numFmtId="168" fontId="25" fillId="0" borderId="43" xfId="4" applyNumberFormat="1" applyFont="1" applyFill="1" applyBorder="1" applyAlignment="1">
      <alignment horizontal="center"/>
    </xf>
    <xf numFmtId="168" fontId="25" fillId="0" borderId="26" xfId="4" applyNumberFormat="1" applyFont="1" applyFill="1" applyBorder="1" applyAlignment="1">
      <alignment horizontal="center"/>
    </xf>
    <xf numFmtId="9" fontId="25" fillId="0" borderId="26" xfId="4" applyNumberFormat="1" applyFont="1" applyFill="1" applyBorder="1" applyAlignment="1">
      <alignment horizontal="center"/>
    </xf>
    <xf numFmtId="9" fontId="24" fillId="0" borderId="26" xfId="4" applyNumberFormat="1" applyFont="1" applyFill="1" applyBorder="1" applyAlignment="1">
      <alignment horizontal="center"/>
    </xf>
    <xf numFmtId="171" fontId="5" fillId="0" borderId="12" xfId="4" applyNumberFormat="1" applyFont="1" applyFill="1" applyBorder="1" applyAlignment="1">
      <alignment horizontal="center"/>
    </xf>
    <xf numFmtId="171" fontId="5" fillId="0" borderId="67" xfId="4" applyNumberFormat="1" applyFont="1" applyFill="1" applyBorder="1" applyAlignment="1">
      <alignment horizontal="center"/>
    </xf>
    <xf numFmtId="168" fontId="5" fillId="0" borderId="71" xfId="4" applyNumberFormat="1" applyFont="1" applyFill="1" applyBorder="1" applyAlignment="1">
      <alignment horizontal="center"/>
    </xf>
    <xf numFmtId="9" fontId="5" fillId="0" borderId="0" xfId="4" applyNumberFormat="1" applyFont="1" applyFill="1" applyBorder="1" applyAlignment="1">
      <alignment horizontal="center"/>
    </xf>
    <xf numFmtId="44" fontId="5" fillId="0" borderId="0" xfId="4" applyNumberFormat="1" applyFont="1" applyFill="1" applyBorder="1" applyAlignment="1"/>
    <xf numFmtId="44" fontId="5" fillId="0" borderId="0" xfId="4" applyNumberFormat="1" applyFont="1" applyFill="1" applyBorder="1" applyAlignment="1">
      <alignment horizontal="center"/>
    </xf>
    <xf numFmtId="44" fontId="5" fillId="0" borderId="0" xfId="4" applyNumberFormat="1" applyFont="1" applyFill="1" applyBorder="1" applyAlignment="1">
      <alignment horizontal="right"/>
    </xf>
    <xf numFmtId="172" fontId="5" fillId="0" borderId="0" xfId="4" applyNumberFormat="1" applyFont="1" applyFill="1" applyBorder="1" applyAlignment="1">
      <alignment horizontal="center"/>
    </xf>
    <xf numFmtId="172" fontId="5" fillId="0" borderId="0" xfId="4" applyNumberFormat="1" applyFont="1" applyFill="1" applyBorder="1" applyAlignment="1">
      <alignment horizontal="right"/>
    </xf>
    <xf numFmtId="164" fontId="4" fillId="2" borderId="31" xfId="0" applyNumberFormat="1" applyFont="1" applyFill="1" applyBorder="1"/>
    <xf numFmtId="165" fontId="2" fillId="14" borderId="1" xfId="0" applyNumberFormat="1" applyFont="1" applyFill="1" applyBorder="1" applyAlignment="1">
      <alignment horizontal="center"/>
    </xf>
    <xf numFmtId="168" fontId="5" fillId="0" borderId="61" xfId="4" applyNumberFormat="1" applyFont="1" applyFill="1" applyBorder="1" applyAlignment="1">
      <alignment horizontal="center"/>
    </xf>
    <xf numFmtId="168" fontId="5" fillId="0" borderId="36" xfId="4" applyNumberFormat="1" applyFont="1" applyFill="1" applyBorder="1" applyAlignment="1">
      <alignment horizontal="center"/>
    </xf>
    <xf numFmtId="168" fontId="25" fillId="0" borderId="53" xfId="4" applyNumberFormat="1" applyFont="1" applyFill="1" applyBorder="1" applyAlignment="1">
      <alignment horizontal="center"/>
    </xf>
    <xf numFmtId="9" fontId="24" fillId="0" borderId="53" xfId="4" applyNumberFormat="1" applyFont="1" applyFill="1" applyBorder="1" applyAlignment="1">
      <alignment horizontal="center"/>
    </xf>
    <xf numFmtId="9" fontId="5" fillId="0" borderId="26" xfId="4" applyNumberFormat="1" applyFont="1" applyFill="1" applyBorder="1" applyAlignment="1">
      <alignment horizontal="center"/>
    </xf>
    <xf numFmtId="0" fontId="2" fillId="10" borderId="71" xfId="0" applyFont="1" applyFill="1" applyBorder="1" applyAlignment="1">
      <alignment horizontal="center"/>
    </xf>
    <xf numFmtId="0" fontId="2" fillId="10" borderId="72" xfId="0" applyFont="1" applyFill="1" applyBorder="1" applyAlignment="1">
      <alignment horizontal="center"/>
    </xf>
    <xf numFmtId="0" fontId="2" fillId="10" borderId="9" xfId="0" applyFont="1" applyFill="1" applyBorder="1" applyAlignment="1">
      <alignment horizontal="center"/>
    </xf>
    <xf numFmtId="0" fontId="2" fillId="10" borderId="64" xfId="0" applyFont="1" applyFill="1" applyBorder="1" applyAlignment="1">
      <alignment horizontal="center"/>
    </xf>
    <xf numFmtId="0" fontId="23" fillId="13" borderId="66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2" fillId="5" borderId="74" xfId="0" applyFont="1" applyFill="1" applyBorder="1" applyAlignment="1">
      <alignment horizontal="center"/>
    </xf>
    <xf numFmtId="0" fontId="2" fillId="5" borderId="69" xfId="0" applyFont="1" applyFill="1" applyBorder="1" applyAlignment="1">
      <alignment horizontal="center"/>
    </xf>
    <xf numFmtId="0" fontId="2" fillId="5" borderId="70" xfId="0" applyFont="1" applyFill="1" applyBorder="1" applyAlignment="1">
      <alignment horizontal="center"/>
    </xf>
    <xf numFmtId="0" fontId="23" fillId="13" borderId="73" xfId="0" applyFont="1" applyFill="1" applyBorder="1" applyAlignment="1">
      <alignment horizontal="center"/>
    </xf>
    <xf numFmtId="0" fontId="23" fillId="13" borderId="71" xfId="0" applyFont="1" applyFill="1" applyBorder="1" applyAlignment="1">
      <alignment horizontal="center"/>
    </xf>
    <xf numFmtId="0" fontId="23" fillId="13" borderId="72" xfId="0" applyFont="1" applyFill="1" applyBorder="1" applyAlignment="1">
      <alignment horizontal="center"/>
    </xf>
    <xf numFmtId="0" fontId="26" fillId="0" borderId="0" xfId="0" applyFont="1"/>
    <xf numFmtId="0" fontId="26" fillId="0" borderId="0" xfId="0" applyFont="1" applyFill="1" applyBorder="1" applyAlignment="1">
      <alignment horizontal="center" wrapText="1"/>
    </xf>
    <xf numFmtId="0" fontId="26" fillId="0" borderId="0" xfId="0" applyFont="1" applyAlignment="1">
      <alignment horizontal="right"/>
    </xf>
    <xf numFmtId="3" fontId="26" fillId="0" borderId="0" xfId="0" applyNumberFormat="1" applyFont="1"/>
    <xf numFmtId="3" fontId="26" fillId="0" borderId="0" xfId="0" applyNumberFormat="1" applyFont="1" applyFill="1" applyBorder="1" applyAlignment="1">
      <alignment horizontal="center" wrapText="1"/>
    </xf>
    <xf numFmtId="3" fontId="26" fillId="0" borderId="0" xfId="0" applyNumberFormat="1" applyFont="1" applyFill="1"/>
    <xf numFmtId="3" fontId="26" fillId="0" borderId="4" xfId="0" applyNumberFormat="1" applyFont="1" applyFill="1" applyBorder="1" applyAlignment="1">
      <alignment wrapText="1"/>
    </xf>
    <xf numFmtId="0" fontId="27" fillId="0" borderId="0" xfId="0" applyFont="1"/>
    <xf numFmtId="3" fontId="26" fillId="0" borderId="0" xfId="1" applyNumberFormat="1" applyFont="1" applyFill="1" applyBorder="1"/>
    <xf numFmtId="164" fontId="0" fillId="0" borderId="12" xfId="1" applyNumberFormat="1" applyFont="1" applyFill="1" applyBorder="1"/>
    <xf numFmtId="0" fontId="27" fillId="0" borderId="0" xfId="0" applyFont="1" applyFill="1"/>
    <xf numFmtId="9" fontId="3" fillId="2" borderId="53" xfId="3" applyFont="1" applyFill="1" applyBorder="1" applyAlignment="1">
      <alignment wrapText="1"/>
    </xf>
    <xf numFmtId="9" fontId="3" fillId="2" borderId="30" xfId="3" applyFont="1" applyFill="1" applyBorder="1" applyAlignment="1">
      <alignment wrapText="1"/>
    </xf>
    <xf numFmtId="0" fontId="27" fillId="0" borderId="23" xfId="0" applyFont="1" applyBorder="1"/>
    <xf numFmtId="9" fontId="31" fillId="2" borderId="53" xfId="3" applyFont="1" applyFill="1" applyBorder="1" applyAlignment="1"/>
    <xf numFmtId="0" fontId="0" fillId="0" borderId="0" xfId="0" applyFill="1" applyAlignment="1" applyProtection="1">
      <alignment horizontal="center"/>
      <protection locked="0"/>
    </xf>
    <xf numFmtId="164" fontId="0" fillId="14" borderId="1" xfId="1" applyNumberFormat="1" applyFont="1" applyFill="1" applyBorder="1"/>
    <xf numFmtId="164" fontId="0" fillId="14" borderId="16" xfId="0" applyNumberFormat="1" applyFill="1" applyBorder="1"/>
    <xf numFmtId="164" fontId="0" fillId="16" borderId="1" xfId="1" applyNumberFormat="1" applyFont="1" applyFill="1" applyBorder="1"/>
    <xf numFmtId="164" fontId="0" fillId="16" borderId="16" xfId="0" applyNumberFormat="1" applyFill="1" applyBorder="1"/>
    <xf numFmtId="171" fontId="5" fillId="14" borderId="49" xfId="4" applyNumberFormat="1" applyFont="1" applyFill="1" applyBorder="1" applyAlignment="1">
      <alignment horizontal="center"/>
    </xf>
    <xf numFmtId="171" fontId="5" fillId="14" borderId="16" xfId="4" applyNumberFormat="1" applyFont="1" applyFill="1" applyBorder="1" applyAlignment="1">
      <alignment horizontal="center"/>
    </xf>
    <xf numFmtId="168" fontId="5" fillId="14" borderId="12" xfId="4" applyNumberFormat="1" applyFont="1" applyFill="1" applyBorder="1" applyAlignment="1">
      <alignment horizontal="center"/>
    </xf>
    <xf numFmtId="168" fontId="5" fillId="14" borderId="75" xfId="4" applyNumberFormat="1" applyFont="1" applyFill="1" applyBorder="1" applyAlignment="1">
      <alignment horizontal="center"/>
    </xf>
    <xf numFmtId="168" fontId="5" fillId="14" borderId="16" xfId="4" applyNumberFormat="1" applyFont="1" applyFill="1" applyBorder="1" applyAlignment="1">
      <alignment horizontal="center"/>
    </xf>
    <xf numFmtId="168" fontId="5" fillId="14" borderId="77" xfId="4" applyNumberFormat="1" applyFont="1" applyFill="1" applyBorder="1" applyAlignment="1">
      <alignment horizontal="center"/>
    </xf>
    <xf numFmtId="168" fontId="25" fillId="14" borderId="26" xfId="4" applyNumberFormat="1" applyFont="1" applyFill="1" applyBorder="1" applyAlignment="1">
      <alignment horizontal="center"/>
    </xf>
    <xf numFmtId="9" fontId="25" fillId="14" borderId="26" xfId="4" applyNumberFormat="1" applyFont="1" applyFill="1" applyBorder="1" applyAlignment="1">
      <alignment horizontal="center"/>
    </xf>
    <xf numFmtId="171" fontId="5" fillId="14" borderId="12" xfId="4" applyNumberFormat="1" applyFont="1" applyFill="1" applyBorder="1" applyAlignment="1">
      <alignment horizontal="center"/>
    </xf>
    <xf numFmtId="171" fontId="5" fillId="14" borderId="67" xfId="4" applyNumberFormat="1" applyFont="1" applyFill="1" applyBorder="1" applyAlignment="1">
      <alignment horizontal="center"/>
    </xf>
    <xf numFmtId="168" fontId="5" fillId="14" borderId="49" xfId="4" applyNumberFormat="1" applyFont="1" applyFill="1" applyBorder="1" applyAlignment="1">
      <alignment horizontal="center"/>
    </xf>
    <xf numFmtId="0" fontId="5" fillId="0" borderId="0" xfId="0" applyFont="1"/>
    <xf numFmtId="44" fontId="5" fillId="0" borderId="1" xfId="2" applyFont="1" applyBorder="1"/>
    <xf numFmtId="164" fontId="5" fillId="0" borderId="1" xfId="1" applyNumberFormat="1" applyFont="1" applyBorder="1"/>
    <xf numFmtId="44" fontId="5" fillId="0" borderId="16" xfId="2" applyFont="1" applyBorder="1"/>
    <xf numFmtId="44" fontId="0" fillId="0" borderId="16" xfId="2" applyFont="1" applyFill="1" applyBorder="1"/>
    <xf numFmtId="0" fontId="7" fillId="0" borderId="7" xfId="0" applyFont="1" applyBorder="1"/>
    <xf numFmtId="0" fontId="7" fillId="0" borderId="0" xfId="0" applyFont="1" applyFill="1" applyBorder="1"/>
    <xf numFmtId="9" fontId="5" fillId="14" borderId="0" xfId="4" applyNumberFormat="1" applyFont="1" applyFill="1" applyBorder="1" applyAlignment="1">
      <alignment horizontal="center"/>
    </xf>
    <xf numFmtId="44" fontId="5" fillId="14" borderId="0" xfId="4" applyNumberFormat="1" applyFont="1" applyFill="1" applyBorder="1" applyAlignment="1"/>
    <xf numFmtId="44" fontId="5" fillId="14" borderId="0" xfId="4" applyNumberFormat="1" applyFont="1" applyFill="1" applyBorder="1" applyAlignment="1">
      <alignment horizontal="center"/>
    </xf>
    <xf numFmtId="172" fontId="5" fillId="14" borderId="0" xfId="4" applyNumberFormat="1" applyFont="1" applyFill="1" applyBorder="1" applyAlignment="1">
      <alignment horizontal="center"/>
    </xf>
    <xf numFmtId="168" fontId="25" fillId="14" borderId="42" xfId="4" applyNumberFormat="1" applyFont="1" applyFill="1" applyBorder="1" applyAlignment="1">
      <alignment horizontal="center"/>
    </xf>
    <xf numFmtId="168" fontId="25" fillId="14" borderId="53" xfId="4" applyNumberFormat="1" applyFont="1" applyFill="1" applyBorder="1" applyAlignment="1">
      <alignment horizontal="center"/>
    </xf>
    <xf numFmtId="9" fontId="25" fillId="14" borderId="53" xfId="4" applyNumberFormat="1" applyFont="1" applyFill="1" applyBorder="1" applyAlignment="1">
      <alignment horizontal="center"/>
    </xf>
    <xf numFmtId="0" fontId="7" fillId="2" borderId="0" xfId="0" applyFont="1" applyFill="1"/>
    <xf numFmtId="164" fontId="5" fillId="0" borderId="35" xfId="1" applyNumberFormat="1" applyFont="1" applyFill="1" applyBorder="1"/>
    <xf numFmtId="0" fontId="2" fillId="0" borderId="38" xfId="0" applyFont="1" applyFill="1" applyBorder="1"/>
    <xf numFmtId="0" fontId="27" fillId="0" borderId="0" xfId="0" applyFont="1" applyFill="1" applyBorder="1"/>
    <xf numFmtId="170" fontId="27" fillId="0" borderId="0" xfId="4" applyNumberFormat="1" applyFont="1" applyFill="1" applyBorder="1" applyAlignment="1">
      <alignment horizontal="center"/>
    </xf>
    <xf numFmtId="173" fontId="27" fillId="0" borderId="0" xfId="4" applyNumberFormat="1" applyFont="1" applyFill="1" applyBorder="1" applyAlignment="1">
      <alignment horizontal="center"/>
    </xf>
    <xf numFmtId="173" fontId="27" fillId="0" borderId="0" xfId="0" applyNumberFormat="1" applyFont="1"/>
    <xf numFmtId="164" fontId="27" fillId="0" borderId="1" xfId="1" applyNumberFormat="1" applyFont="1" applyBorder="1"/>
    <xf numFmtId="164" fontId="1" fillId="0" borderId="1" xfId="1" applyNumberFormat="1" applyFont="1" applyFill="1" applyBorder="1"/>
    <xf numFmtId="41" fontId="27" fillId="0" borderId="0" xfId="0" applyNumberFormat="1" applyFont="1" applyFill="1" applyBorder="1" applyProtection="1"/>
    <xf numFmtId="166" fontId="0" fillId="15" borderId="16" xfId="2" applyNumberFormat="1" applyFont="1" applyFill="1" applyBorder="1"/>
    <xf numFmtId="166" fontId="0" fillId="15" borderId="1" xfId="2" applyNumberFormat="1" applyFont="1" applyFill="1" applyBorder="1"/>
    <xf numFmtId="0" fontId="0" fillId="0" borderId="0" xfId="0" applyFill="1" applyAlignment="1">
      <alignment horizontal="center" vertical="center"/>
    </xf>
    <xf numFmtId="164" fontId="26" fillId="0" borderId="0" xfId="0" applyNumberFormat="1" applyFont="1" applyFill="1"/>
    <xf numFmtId="0" fontId="26" fillId="0" borderId="0" xfId="0" applyFont="1" applyFill="1"/>
    <xf numFmtId="0" fontId="28" fillId="0" borderId="0" xfId="0" applyFont="1" applyFill="1"/>
    <xf numFmtId="0" fontId="30" fillId="0" borderId="0" xfId="0" applyFont="1" applyFill="1"/>
    <xf numFmtId="169" fontId="5" fillId="10" borderId="1" xfId="4" applyNumberFormat="1" applyFont="1" applyFill="1" applyBorder="1" applyAlignment="1">
      <alignment horizontal="center"/>
    </xf>
    <xf numFmtId="169" fontId="33" fillId="17" borderId="1" xfId="4" applyNumberFormat="1" applyFont="1" applyFill="1" applyBorder="1" applyAlignment="1">
      <alignment horizontal="center"/>
    </xf>
    <xf numFmtId="44" fontId="27" fillId="0" borderId="0" xfId="0" applyNumberFormat="1" applyFont="1"/>
    <xf numFmtId="44" fontId="0" fillId="0" borderId="0" xfId="0" applyNumberFormat="1"/>
    <xf numFmtId="167" fontId="5" fillId="10" borderId="1" xfId="3" applyNumberFormat="1" applyFont="1" applyFill="1" applyBorder="1"/>
    <xf numFmtId="167" fontId="5" fillId="10" borderId="16" xfId="3" applyNumberFormat="1" applyFont="1" applyFill="1" applyBorder="1"/>
    <xf numFmtId="167" fontId="5" fillId="8" borderId="1" xfId="3" applyNumberFormat="1" applyFont="1" applyFill="1" applyBorder="1"/>
    <xf numFmtId="167" fontId="5" fillId="8" borderId="16" xfId="3" applyNumberFormat="1" applyFont="1" applyFill="1" applyBorder="1"/>
    <xf numFmtId="166" fontId="0" fillId="0" borderId="14" xfId="2" applyNumberFormat="1" applyFont="1" applyFill="1" applyBorder="1"/>
    <xf numFmtId="166" fontId="0" fillId="0" borderId="1" xfId="2" applyNumberFormat="1" applyFont="1" applyFill="1" applyBorder="1"/>
    <xf numFmtId="166" fontId="0" fillId="0" borderId="19" xfId="2" applyNumberFormat="1" applyFont="1" applyFill="1" applyBorder="1"/>
    <xf numFmtId="166" fontId="0" fillId="0" borderId="16" xfId="2" applyNumberFormat="1" applyFont="1" applyFill="1" applyBorder="1"/>
    <xf numFmtId="0" fontId="16" fillId="0" borderId="51" xfId="0" applyFont="1" applyFill="1" applyBorder="1" applyAlignment="1"/>
    <xf numFmtId="0" fontId="0" fillId="0" borderId="66" xfId="0" applyFill="1" applyBorder="1" applyAlignment="1" applyProtection="1">
      <alignment horizontal="center"/>
    </xf>
    <xf numFmtId="164" fontId="0" fillId="0" borderId="12" xfId="1" applyNumberFormat="1" applyFont="1" applyFill="1" applyBorder="1" applyProtection="1"/>
    <xf numFmtId="164" fontId="0" fillId="0" borderId="1" xfId="1" applyNumberFormat="1" applyFont="1" applyFill="1" applyBorder="1" applyProtection="1"/>
    <xf numFmtId="164" fontId="0" fillId="0" borderId="16" xfId="1" applyNumberFormat="1" applyFont="1" applyFill="1" applyBorder="1" applyProtection="1"/>
    <xf numFmtId="164" fontId="2" fillId="0" borderId="32" xfId="1" applyNumberFormat="1" applyFont="1" applyFill="1" applyBorder="1" applyProtection="1"/>
    <xf numFmtId="0" fontId="0" fillId="0" borderId="0" xfId="0" applyFill="1" applyProtection="1"/>
    <xf numFmtId="0" fontId="0" fillId="0" borderId="53" xfId="0" applyFill="1" applyBorder="1" applyAlignment="1" applyProtection="1">
      <alignment horizontal="center"/>
    </xf>
    <xf numFmtId="41" fontId="27" fillId="0" borderId="0" xfId="0" applyNumberFormat="1" applyFont="1" applyFill="1"/>
    <xf numFmtId="164" fontId="2" fillId="0" borderId="26" xfId="1" applyNumberFormat="1" applyFont="1" applyFill="1" applyBorder="1" applyProtection="1"/>
    <xf numFmtId="164" fontId="0" fillId="0" borderId="0" xfId="0" applyNumberFormat="1" applyFill="1"/>
    <xf numFmtId="0" fontId="19" fillId="0" borderId="0" xfId="0" applyFont="1" applyFill="1"/>
    <xf numFmtId="0" fontId="2" fillId="0" borderId="0" xfId="0" applyFont="1" applyFill="1"/>
    <xf numFmtId="0" fontId="2" fillId="0" borderId="52" xfId="0" applyFont="1" applyFill="1" applyBorder="1" applyAlignment="1">
      <alignment horizontal="center"/>
    </xf>
    <xf numFmtId="164" fontId="2" fillId="0" borderId="13" xfId="1" applyNumberFormat="1" applyFont="1" applyFill="1" applyBorder="1"/>
    <xf numFmtId="164" fontId="2" fillId="0" borderId="15" xfId="1" applyNumberFormat="1" applyFont="1" applyFill="1" applyBorder="1"/>
    <xf numFmtId="164" fontId="2" fillId="0" borderId="17" xfId="1" applyNumberFormat="1" applyFont="1" applyFill="1" applyBorder="1"/>
    <xf numFmtId="164" fontId="2" fillId="0" borderId="33" xfId="1" applyNumberFormat="1" applyFont="1" applyFill="1" applyBorder="1"/>
    <xf numFmtId="0" fontId="28" fillId="0" borderId="0" xfId="0" applyFont="1" applyFill="1" applyAlignment="1">
      <alignment horizontal="right"/>
    </xf>
    <xf numFmtId="164" fontId="2" fillId="0" borderId="56" xfId="1" applyNumberFormat="1" applyFont="1" applyFill="1" applyBorder="1"/>
    <xf numFmtId="164" fontId="2" fillId="0" borderId="27" xfId="1" applyNumberFormat="1" applyFont="1" applyFill="1" applyBorder="1"/>
    <xf numFmtId="0" fontId="2" fillId="0" borderId="65" xfId="0" applyFont="1" applyFill="1" applyBorder="1" applyAlignment="1">
      <alignment horizontal="center"/>
    </xf>
    <xf numFmtId="164" fontId="2" fillId="0" borderId="48" xfId="1" applyNumberFormat="1" applyFont="1" applyFill="1" applyBorder="1"/>
    <xf numFmtId="164" fontId="2" fillId="0" borderId="62" xfId="1" applyNumberFormat="1" applyFont="1" applyFill="1" applyBorder="1"/>
    <xf numFmtId="164" fontId="2" fillId="0" borderId="60" xfId="1" applyNumberFormat="1" applyFont="1" applyFill="1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0" fillId="1" borderId="0" xfId="0" applyFill="1"/>
    <xf numFmtId="165" fontId="0" fillId="1" borderId="50" xfId="0" applyNumberFormat="1" applyFill="1" applyBorder="1" applyAlignment="1">
      <alignment horizontal="center"/>
    </xf>
    <xf numFmtId="165" fontId="0" fillId="1" borderId="49" xfId="0" applyNumberFormat="1" applyFill="1" applyBorder="1" applyAlignment="1">
      <alignment horizontal="center"/>
    </xf>
    <xf numFmtId="44" fontId="2" fillId="1" borderId="0" xfId="2" applyFont="1" applyFill="1" applyBorder="1"/>
    <xf numFmtId="0" fontId="7" fillId="1" borderId="0" xfId="0" applyFont="1" applyFill="1"/>
    <xf numFmtId="44" fontId="32" fillId="1" borderId="0" xfId="2" applyFont="1" applyFill="1" applyBorder="1"/>
    <xf numFmtId="0" fontId="27" fillId="1" borderId="0" xfId="0" applyFont="1" applyFill="1"/>
    <xf numFmtId="165" fontId="0" fillId="1" borderId="38" xfId="0" applyNumberFormat="1" applyFill="1" applyBorder="1" applyAlignment="1">
      <alignment horizontal="center"/>
    </xf>
    <xf numFmtId="165" fontId="0" fillId="1" borderId="0" xfId="0" applyNumberFormat="1" applyFill="1"/>
    <xf numFmtId="0" fontId="2" fillId="1" borderId="20" xfId="0" applyFont="1" applyFill="1" applyBorder="1"/>
    <xf numFmtId="9" fontId="0" fillId="1" borderId="12" xfId="3" applyFont="1" applyFill="1" applyBorder="1"/>
    <xf numFmtId="9" fontId="0" fillId="1" borderId="49" xfId="3" applyFont="1" applyFill="1" applyBorder="1"/>
    <xf numFmtId="168" fontId="0" fillId="18" borderId="49" xfId="3" applyNumberFormat="1" applyFont="1" applyFill="1" applyBorder="1"/>
    <xf numFmtId="1" fontId="0" fillId="1" borderId="0" xfId="0" applyNumberFormat="1" applyFont="1" applyFill="1"/>
    <xf numFmtId="0" fontId="2" fillId="1" borderId="1" xfId="0" applyFont="1" applyFill="1" applyBorder="1"/>
    <xf numFmtId="9" fontId="0" fillId="1" borderId="1" xfId="3" applyFont="1" applyFill="1" applyBorder="1"/>
    <xf numFmtId="168" fontId="0" fillId="18" borderId="1" xfId="3" applyNumberFormat="1" applyFont="1" applyFill="1" applyBorder="1"/>
    <xf numFmtId="1" fontId="0" fillId="1" borderId="0" xfId="0" applyNumberFormat="1" applyFill="1"/>
    <xf numFmtId="0" fontId="2" fillId="19" borderId="16" xfId="0" applyFont="1" applyFill="1" applyBorder="1"/>
    <xf numFmtId="9" fontId="0" fillId="19" borderId="16" xfId="3" applyFont="1" applyFill="1" applyBorder="1"/>
    <xf numFmtId="168" fontId="0" fillId="18" borderId="16" xfId="3" applyNumberFormat="1" applyFont="1" applyFill="1" applyBorder="1"/>
    <xf numFmtId="0" fontId="0" fillId="19" borderId="0" xfId="0" applyFill="1"/>
    <xf numFmtId="1" fontId="0" fillId="19" borderId="0" xfId="0" applyNumberFormat="1" applyFill="1"/>
    <xf numFmtId="0" fontId="2" fillId="1" borderId="12" xfId="0" applyFont="1" applyFill="1" applyBorder="1"/>
    <xf numFmtId="9" fontId="0" fillId="1" borderId="20" xfId="3" applyFont="1" applyFill="1" applyBorder="1"/>
    <xf numFmtId="168" fontId="0" fillId="1" borderId="20" xfId="3" applyNumberFormat="1" applyFont="1" applyFill="1" applyBorder="1"/>
    <xf numFmtId="168" fontId="0" fillId="18" borderId="20" xfId="3" applyNumberFormat="1" applyFont="1" applyFill="1" applyBorder="1"/>
    <xf numFmtId="41" fontId="27" fillId="0" borderId="0" xfId="0" applyNumberFormat="1" applyFont="1" applyFill="1" applyProtection="1"/>
    <xf numFmtId="9" fontId="27" fillId="2" borderId="53" xfId="3" applyFont="1" applyFill="1" applyBorder="1" applyAlignment="1">
      <alignment vertical="center"/>
    </xf>
    <xf numFmtId="9" fontId="27" fillId="2" borderId="53" xfId="3" applyFont="1" applyFill="1" applyBorder="1" applyAlignment="1">
      <alignment horizontal="right" vertical="center"/>
    </xf>
    <xf numFmtId="0" fontId="32" fillId="2" borderId="0" xfId="0" applyFont="1" applyFill="1" applyBorder="1" applyAlignment="1">
      <alignment horizontal="center" vertical="center"/>
    </xf>
    <xf numFmtId="168" fontId="10" fillId="2" borderId="26" xfId="3" applyNumberFormat="1" applyFont="1" applyFill="1" applyBorder="1" applyAlignment="1">
      <alignment horizontal="center"/>
    </xf>
    <xf numFmtId="168" fontId="10" fillId="2" borderId="43" xfId="3" applyNumberFormat="1" applyFont="1" applyFill="1" applyBorder="1" applyAlignment="1">
      <alignment horizontal="center"/>
    </xf>
    <xf numFmtId="168" fontId="0" fillId="2" borderId="26" xfId="3" applyNumberFormat="1" applyFont="1" applyFill="1" applyBorder="1" applyAlignment="1">
      <alignment horizontal="center"/>
    </xf>
    <xf numFmtId="168" fontId="1" fillId="0" borderId="26" xfId="3" applyNumberFormat="1" applyFont="1" applyFill="1" applyBorder="1" applyAlignment="1">
      <alignment horizontal="center"/>
    </xf>
    <xf numFmtId="0" fontId="0" fillId="0" borderId="0" xfId="0" applyFill="1" applyBorder="1"/>
    <xf numFmtId="0" fontId="32" fillId="2" borderId="0" xfId="0" applyFont="1" applyFill="1" applyBorder="1" applyAlignment="1">
      <alignment horizontal="center"/>
    </xf>
    <xf numFmtId="164" fontId="0" fillId="2" borderId="0" xfId="1" applyNumberFormat="1" applyFont="1" applyFill="1" applyBorder="1"/>
    <xf numFmtId="164" fontId="0" fillId="2" borderId="0" xfId="0" applyNumberFormat="1" applyFill="1" applyBorder="1"/>
    <xf numFmtId="0" fontId="32" fillId="2" borderId="0" xfId="0" applyFont="1" applyFill="1" applyBorder="1" applyAlignment="1">
      <alignment horizontal="right" vertical="center"/>
    </xf>
    <xf numFmtId="168" fontId="2" fillId="15" borderId="26" xfId="3" applyNumberFormat="1" applyFont="1" applyFill="1" applyBorder="1" applyAlignment="1">
      <alignment horizontal="center"/>
    </xf>
    <xf numFmtId="0" fontId="0" fillId="20" borderId="0" xfId="0" applyFill="1"/>
    <xf numFmtId="0" fontId="0" fillId="20" borderId="14" xfId="0" applyFill="1" applyBorder="1"/>
    <xf numFmtId="164" fontId="0" fillId="20" borderId="1" xfId="1" applyNumberFormat="1" applyFont="1" applyFill="1" applyBorder="1"/>
    <xf numFmtId="0" fontId="14" fillId="20" borderId="14" xfId="0" applyFont="1" applyFill="1" applyBorder="1"/>
    <xf numFmtId="0" fontId="0" fillId="20" borderId="19" xfId="0" applyFill="1" applyBorder="1"/>
    <xf numFmtId="164" fontId="0" fillId="20" borderId="16" xfId="0" applyNumberFormat="1" applyFill="1" applyBorder="1"/>
    <xf numFmtId="164" fontId="32" fillId="0" borderId="0" xfId="1" applyNumberFormat="1" applyFont="1" applyFill="1" applyBorder="1"/>
    <xf numFmtId="0" fontId="34" fillId="2" borderId="31" xfId="0" applyFont="1" applyFill="1" applyBorder="1"/>
    <xf numFmtId="164" fontId="32" fillId="2" borderId="0" xfId="1" applyNumberFormat="1" applyFont="1" applyFill="1" applyBorder="1"/>
    <xf numFmtId="0" fontId="32" fillId="2" borderId="31" xfId="0" applyFont="1" applyFill="1" applyBorder="1" applyAlignment="1">
      <alignment horizontal="right"/>
    </xf>
    <xf numFmtId="164" fontId="32" fillId="2" borderId="31" xfId="0" applyNumberFormat="1" applyFont="1" applyFill="1" applyBorder="1"/>
    <xf numFmtId="0" fontId="0" fillId="2" borderId="23" xfId="0" applyFill="1" applyBorder="1"/>
    <xf numFmtId="0" fontId="0" fillId="2" borderId="22" xfId="0" applyFill="1" applyBorder="1"/>
    <xf numFmtId="0" fontId="27" fillId="2" borderId="23" xfId="0" applyFont="1" applyFill="1" applyBorder="1"/>
    <xf numFmtId="0" fontId="0" fillId="20" borderId="0" xfId="0" applyFont="1" applyFill="1"/>
    <xf numFmtId="0" fontId="0" fillId="20" borderId="14" xfId="0" applyFont="1" applyFill="1" applyBorder="1"/>
    <xf numFmtId="0" fontId="0" fillId="2" borderId="14" xfId="0" applyFont="1" applyFill="1" applyBorder="1"/>
    <xf numFmtId="0" fontId="0" fillId="20" borderId="19" xfId="0" applyFont="1" applyFill="1" applyBorder="1"/>
    <xf numFmtId="164" fontId="0" fillId="20" borderId="16" xfId="0" applyNumberFormat="1" applyFont="1" applyFill="1" applyBorder="1"/>
    <xf numFmtId="164" fontId="5" fillId="0" borderId="1" xfId="1" applyNumberFormat="1" applyFont="1" applyFill="1" applyBorder="1"/>
    <xf numFmtId="164" fontId="0" fillId="2" borderId="45" xfId="1" applyNumberFormat="1" applyFont="1" applyFill="1" applyBorder="1"/>
    <xf numFmtId="164" fontId="0" fillId="2" borderId="46" xfId="1" applyNumberFormat="1" applyFont="1" applyFill="1" applyBorder="1"/>
    <xf numFmtId="167" fontId="5" fillId="2" borderId="1" xfId="3" applyNumberFormat="1" applyFont="1" applyFill="1" applyBorder="1"/>
    <xf numFmtId="44" fontId="0" fillId="20" borderId="1" xfId="2" applyFont="1" applyFill="1" applyBorder="1"/>
    <xf numFmtId="0" fontId="15" fillId="2" borderId="14" xfId="0" applyFont="1" applyFill="1" applyBorder="1"/>
    <xf numFmtId="44" fontId="0" fillId="20" borderId="16" xfId="2" applyFont="1" applyFill="1" applyBorder="1"/>
    <xf numFmtId="44" fontId="5" fillId="0" borderId="0" xfId="2" applyFont="1"/>
    <xf numFmtId="44" fontId="2" fillId="2" borderId="0" xfId="0" applyNumberFormat="1" applyFont="1" applyFill="1" applyBorder="1" applyAlignment="1">
      <alignment wrapText="1"/>
    </xf>
    <xf numFmtId="164" fontId="0" fillId="20" borderId="46" xfId="1" applyNumberFormat="1" applyFont="1" applyFill="1" applyBorder="1"/>
    <xf numFmtId="44" fontId="0" fillId="2" borderId="16" xfId="2" applyFont="1" applyFill="1" applyBorder="1"/>
    <xf numFmtId="44" fontId="0" fillId="2" borderId="0" xfId="0" applyNumberFormat="1" applyFill="1" applyBorder="1"/>
    <xf numFmtId="43" fontId="2" fillId="2" borderId="0" xfId="0" applyNumberFormat="1" applyFont="1" applyFill="1" applyBorder="1" applyAlignment="1">
      <alignment wrapText="1"/>
    </xf>
    <xf numFmtId="164" fontId="32" fillId="2" borderId="46" xfId="1" applyNumberFormat="1" applyFont="1" applyFill="1" applyBorder="1" applyAlignment="1">
      <alignment horizontal="center"/>
    </xf>
    <xf numFmtId="0" fontId="0" fillId="2" borderId="0" xfId="0" applyFill="1" applyBorder="1" applyAlignment="1">
      <alignment vertical="center"/>
    </xf>
    <xf numFmtId="0" fontId="2" fillId="20" borderId="38" xfId="0" applyFont="1" applyFill="1" applyBorder="1"/>
    <xf numFmtId="165" fontId="0" fillId="20" borderId="43" xfId="0" applyNumberFormat="1" applyFill="1" applyBorder="1" applyAlignment="1">
      <alignment horizontal="center"/>
    </xf>
    <xf numFmtId="0" fontId="2" fillId="20" borderId="10" xfId="0" applyFont="1" applyFill="1" applyBorder="1"/>
    <xf numFmtId="44" fontId="0" fillId="20" borderId="3" xfId="0" applyNumberFormat="1" applyFill="1" applyBorder="1"/>
    <xf numFmtId="0" fontId="2" fillId="20" borderId="28" xfId="0" applyFont="1" applyFill="1" applyBorder="1"/>
    <xf numFmtId="44" fontId="0" fillId="20" borderId="36" xfId="0" applyNumberFormat="1" applyFill="1" applyBorder="1"/>
    <xf numFmtId="0" fontId="2" fillId="20" borderId="0" xfId="0" applyFont="1" applyFill="1"/>
    <xf numFmtId="44" fontId="2" fillId="20" borderId="32" xfId="2" applyFont="1" applyFill="1" applyBorder="1"/>
    <xf numFmtId="0" fontId="0" fillId="20" borderId="0" xfId="0" applyFill="1" applyBorder="1"/>
    <xf numFmtId="0" fontId="2" fillId="20" borderId="37" xfId="0" applyFont="1" applyFill="1" applyBorder="1"/>
    <xf numFmtId="44" fontId="0" fillId="20" borderId="35" xfId="0" applyNumberFormat="1" applyFill="1" applyBorder="1"/>
    <xf numFmtId="0" fontId="2" fillId="20" borderId="29" xfId="0" applyFont="1" applyFill="1" applyBorder="1"/>
    <xf numFmtId="0" fontId="2" fillId="20" borderId="5" xfId="0" applyFont="1" applyFill="1" applyBorder="1"/>
    <xf numFmtId="44" fontId="2" fillId="20" borderId="44" xfId="0" applyNumberFormat="1" applyFont="1" applyFill="1" applyBorder="1"/>
    <xf numFmtId="44" fontId="2" fillId="20" borderId="32" xfId="0" applyNumberFormat="1" applyFont="1" applyFill="1" applyBorder="1"/>
    <xf numFmtId="0" fontId="2" fillId="20" borderId="2" xfId="0" applyFont="1" applyFill="1" applyBorder="1"/>
    <xf numFmtId="165" fontId="0" fillId="20" borderId="50" xfId="0" applyNumberFormat="1" applyFill="1" applyBorder="1" applyAlignment="1">
      <alignment horizontal="center"/>
    </xf>
    <xf numFmtId="44" fontId="0" fillId="20" borderId="9" xfId="0" applyNumberFormat="1" applyFill="1" applyBorder="1"/>
    <xf numFmtId="44" fontId="0" fillId="20" borderId="36" xfId="2" applyFont="1" applyFill="1" applyBorder="1"/>
    <xf numFmtId="44" fontId="2" fillId="20" borderId="44" xfId="2" applyFont="1" applyFill="1" applyBorder="1"/>
    <xf numFmtId="0" fontId="7" fillId="20" borderId="0" xfId="0" applyFont="1" applyFill="1"/>
    <xf numFmtId="165" fontId="0" fillId="20" borderId="0" xfId="0" applyNumberFormat="1" applyFill="1"/>
    <xf numFmtId="0" fontId="7" fillId="0" borderId="0" xfId="0" applyFont="1" applyFill="1"/>
    <xf numFmtId="165" fontId="0" fillId="0" borderId="43" xfId="0" applyNumberFormat="1" applyFill="1" applyBorder="1" applyAlignment="1">
      <alignment horizontal="center"/>
    </xf>
    <xf numFmtId="0" fontId="2" fillId="0" borderId="37" xfId="0" applyFont="1" applyFill="1" applyBorder="1"/>
    <xf numFmtId="164" fontId="0" fillId="0" borderId="35" xfId="1" applyNumberFormat="1" applyFont="1" applyFill="1" applyBorder="1"/>
    <xf numFmtId="0" fontId="2" fillId="0" borderId="28" xfId="0" applyFont="1" applyFill="1" applyBorder="1"/>
    <xf numFmtId="0" fontId="2" fillId="0" borderId="29" xfId="0" applyFont="1" applyFill="1" applyBorder="1"/>
    <xf numFmtId="164" fontId="0" fillId="0" borderId="21" xfId="1" applyNumberFormat="1" applyFont="1" applyFill="1" applyBorder="1"/>
    <xf numFmtId="0" fontId="2" fillId="0" borderId="5" xfId="0" applyFont="1" applyFill="1" applyBorder="1"/>
    <xf numFmtId="164" fontId="2" fillId="0" borderId="25" xfId="1" applyNumberFormat="1" applyFont="1" applyFill="1" applyBorder="1"/>
    <xf numFmtId="164" fontId="2" fillId="0" borderId="43" xfId="1" applyNumberFormat="1" applyFont="1" applyFill="1" applyBorder="1"/>
    <xf numFmtId="1" fontId="0" fillId="0" borderId="0" xfId="0" applyNumberFormat="1" applyFill="1" applyBorder="1"/>
    <xf numFmtId="1" fontId="32" fillId="0" borderId="0" xfId="0" applyNumberFormat="1" applyFont="1" applyFill="1" applyBorder="1" applyAlignment="1">
      <alignment horizontal="right"/>
    </xf>
    <xf numFmtId="1" fontId="32" fillId="0" borderId="0" xfId="0" applyNumberFormat="1" applyFont="1" applyFill="1" applyBorder="1"/>
    <xf numFmtId="164" fontId="2" fillId="0" borderId="44" xfId="1" applyNumberFormat="1" applyFont="1" applyFill="1" applyBorder="1"/>
    <xf numFmtId="1" fontId="27" fillId="0" borderId="0" xfId="0" applyNumberFormat="1" applyFont="1" applyFill="1" applyBorder="1"/>
    <xf numFmtId="0" fontId="2" fillId="0" borderId="2" xfId="0" applyFont="1" applyFill="1" applyBorder="1"/>
    <xf numFmtId="0" fontId="2" fillId="0" borderId="10" xfId="0" applyFont="1" applyFill="1" applyBorder="1"/>
    <xf numFmtId="164" fontId="0" fillId="0" borderId="3" xfId="1" applyNumberFormat="1" applyFont="1" applyFill="1" applyBorder="1"/>
    <xf numFmtId="164" fontId="0" fillId="0" borderId="36" xfId="1" applyNumberFormat="1" applyFont="1" applyFill="1" applyBorder="1"/>
    <xf numFmtId="44" fontId="0" fillId="0" borderId="35" xfId="0" applyNumberFormat="1" applyFill="1" applyBorder="1"/>
    <xf numFmtId="168" fontId="24" fillId="0" borderId="42" xfId="3" applyNumberFormat="1" applyFont="1" applyFill="1" applyBorder="1" applyAlignment="1">
      <alignment horizontal="center"/>
    </xf>
    <xf numFmtId="174" fontId="0" fillId="2" borderId="22" xfId="0" applyNumberFormat="1" applyFill="1" applyBorder="1"/>
    <xf numFmtId="0" fontId="0" fillId="0" borderId="83" xfId="0" applyBorder="1"/>
    <xf numFmtId="41" fontId="27" fillId="0" borderId="81" xfId="0" applyNumberFormat="1" applyFont="1" applyFill="1" applyBorder="1"/>
    <xf numFmtId="164" fontId="27" fillId="0" borderId="81" xfId="1" applyNumberFormat="1" applyFont="1" applyFill="1" applyBorder="1"/>
    <xf numFmtId="0" fontId="35" fillId="0" borderId="81" xfId="0" applyFont="1" applyFill="1" applyBorder="1"/>
    <xf numFmtId="0" fontId="27" fillId="0" borderId="82" xfId="0" applyFont="1" applyFill="1" applyBorder="1"/>
    <xf numFmtId="174" fontId="27" fillId="0" borderId="82" xfId="0" applyNumberFormat="1" applyFont="1" applyFill="1" applyBorder="1"/>
    <xf numFmtId="164" fontId="27" fillId="0" borderId="1" xfId="1" applyNumberFormat="1" applyFont="1" applyFill="1" applyBorder="1"/>
    <xf numFmtId="41" fontId="27" fillId="0" borderId="0" xfId="0" applyNumberFormat="1" applyFont="1" applyFill="1" applyAlignment="1">
      <alignment horizontal="right"/>
    </xf>
    <xf numFmtId="0" fontId="7" fillId="20" borderId="0" xfId="0" applyFont="1" applyFill="1" applyAlignment="1">
      <alignment horizontal="right"/>
    </xf>
    <xf numFmtId="164" fontId="7" fillId="20" borderId="0" xfId="0" applyNumberFormat="1" applyFont="1" applyFill="1"/>
    <xf numFmtId="41" fontId="7" fillId="20" borderId="0" xfId="0" applyNumberFormat="1" applyFont="1" applyFill="1"/>
    <xf numFmtId="0" fontId="24" fillId="14" borderId="12" xfId="0" applyFont="1" applyFill="1" applyBorder="1" applyAlignment="1">
      <alignment horizontal="center"/>
    </xf>
    <xf numFmtId="164" fontId="7" fillId="0" borderId="0" xfId="0" applyNumberFormat="1" applyFont="1" applyFill="1"/>
    <xf numFmtId="0" fontId="7" fillId="0" borderId="0" xfId="0" applyFont="1" applyFill="1" applyAlignment="1" applyProtection="1">
      <alignment horizontal="right"/>
    </xf>
    <xf numFmtId="0" fontId="7" fillId="0" borderId="0" xfId="0" applyFont="1" applyAlignment="1">
      <alignment horizontal="right"/>
    </xf>
    <xf numFmtId="164" fontId="7" fillId="0" borderId="0" xfId="0" applyNumberFormat="1" applyFont="1"/>
    <xf numFmtId="165" fontId="0" fillId="0" borderId="26" xfId="0" applyNumberFormat="1" applyFill="1" applyBorder="1" applyAlignment="1">
      <alignment horizontal="center"/>
    </xf>
    <xf numFmtId="44" fontId="0" fillId="0" borderId="3" xfId="0" applyNumberFormat="1" applyFill="1" applyBorder="1"/>
    <xf numFmtId="0" fontId="2" fillId="0" borderId="76" xfId="0" applyFont="1" applyFill="1" applyBorder="1"/>
    <xf numFmtId="44" fontId="0" fillId="0" borderId="80" xfId="0" applyNumberFormat="1" applyFill="1" applyBorder="1"/>
    <xf numFmtId="44" fontId="0" fillId="0" borderId="16" xfId="0" applyNumberFormat="1" applyFill="1" applyBorder="1"/>
    <xf numFmtId="44" fontId="0" fillId="0" borderId="36" xfId="0" applyNumberFormat="1" applyFill="1" applyBorder="1"/>
    <xf numFmtId="44" fontId="2" fillId="0" borderId="43" xfId="2" applyFont="1" applyFill="1" applyBorder="1"/>
    <xf numFmtId="44" fontId="2" fillId="0" borderId="26" xfId="2" applyFont="1" applyFill="1" applyBorder="1"/>
    <xf numFmtId="44" fontId="2" fillId="0" borderId="32" xfId="2" applyFont="1" applyFill="1" applyBorder="1"/>
    <xf numFmtId="0" fontId="2" fillId="0" borderId="0" xfId="0" applyFont="1" applyFill="1" applyBorder="1"/>
    <xf numFmtId="0" fontId="2" fillId="0" borderId="30" xfId="0" applyFont="1" applyFill="1" applyBorder="1"/>
    <xf numFmtId="44" fontId="2" fillId="0" borderId="30" xfId="2" applyFont="1" applyFill="1" applyBorder="1"/>
    <xf numFmtId="44" fontId="30" fillId="0" borderId="30" xfId="2" applyFont="1" applyFill="1" applyBorder="1"/>
    <xf numFmtId="44" fontId="7" fillId="0" borderId="30" xfId="2" applyFont="1" applyFill="1" applyBorder="1"/>
    <xf numFmtId="44" fontId="7" fillId="0" borderId="0" xfId="0" applyNumberFormat="1" applyFont="1" applyFill="1" applyBorder="1"/>
    <xf numFmtId="44" fontId="2" fillId="0" borderId="44" xfId="0" applyNumberFormat="1" applyFont="1" applyFill="1" applyBorder="1"/>
    <xf numFmtId="44" fontId="2" fillId="0" borderId="32" xfId="0" applyNumberFormat="1" applyFont="1" applyFill="1" applyBorder="1"/>
    <xf numFmtId="165" fontId="0" fillId="0" borderId="50" xfId="0" applyNumberFormat="1" applyFill="1" applyBorder="1" applyAlignment="1">
      <alignment horizontal="center"/>
    </xf>
    <xf numFmtId="165" fontId="0" fillId="0" borderId="49" xfId="0" applyNumberFormat="1" applyFill="1" applyBorder="1" applyAlignment="1">
      <alignment horizontal="center"/>
    </xf>
    <xf numFmtId="44" fontId="0" fillId="0" borderId="9" xfId="0" applyNumberFormat="1" applyFill="1" applyBorder="1"/>
    <xf numFmtId="44" fontId="0" fillId="0" borderId="36" xfId="2" applyFont="1" applyFill="1" applyBorder="1"/>
    <xf numFmtId="44" fontId="2" fillId="0" borderId="44" xfId="2" applyFont="1" applyFill="1" applyBorder="1"/>
    <xf numFmtId="44" fontId="2" fillId="0" borderId="0" xfId="2" applyFont="1" applyFill="1" applyBorder="1"/>
    <xf numFmtId="44" fontId="7" fillId="0" borderId="66" xfId="2" applyFont="1" applyFill="1" applyBorder="1"/>
    <xf numFmtId="9" fontId="0" fillId="19" borderId="67" xfId="3" applyFont="1" applyFill="1" applyBorder="1"/>
    <xf numFmtId="168" fontId="0" fillId="0" borderId="0" xfId="3" applyNumberFormat="1" applyFont="1" applyFill="1" applyBorder="1"/>
    <xf numFmtId="44" fontId="7" fillId="0" borderId="0" xfId="2" applyFont="1" applyFill="1" applyBorder="1"/>
    <xf numFmtId="0" fontId="12" fillId="0" borderId="0" xfId="0" applyFont="1" applyFill="1" applyAlignment="1">
      <alignment horizontal="center" vertical="center"/>
    </xf>
    <xf numFmtId="0" fontId="11" fillId="20" borderId="0" xfId="0" applyFont="1" applyFill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1" borderId="0" xfId="0" applyFont="1" applyFill="1" applyBorder="1" applyAlignment="1">
      <alignment horizontal="center" vertical="center"/>
    </xf>
    <xf numFmtId="0" fontId="11" fillId="1" borderId="30" xfId="0" applyFont="1" applyFill="1" applyBorder="1" applyAlignment="1">
      <alignment horizontal="center" vertical="center"/>
    </xf>
    <xf numFmtId="0" fontId="13" fillId="1" borderId="39" xfId="0" applyFont="1" applyFill="1" applyBorder="1" applyAlignment="1">
      <alignment horizontal="center" vertical="center"/>
    </xf>
    <xf numFmtId="0" fontId="13" fillId="1" borderId="40" xfId="0" applyFont="1" applyFill="1" applyBorder="1" applyAlignment="1">
      <alignment horizontal="center" vertical="center"/>
    </xf>
    <xf numFmtId="0" fontId="13" fillId="1" borderId="3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textRotation="90" wrapText="1"/>
    </xf>
    <xf numFmtId="0" fontId="13" fillId="3" borderId="7" xfId="0" applyFont="1" applyFill="1" applyBorder="1" applyAlignment="1">
      <alignment horizontal="center" vertical="center" textRotation="90" wrapText="1"/>
    </xf>
    <xf numFmtId="0" fontId="13" fillId="3" borderId="8" xfId="0" applyFont="1" applyFill="1" applyBorder="1" applyAlignment="1">
      <alignment horizontal="center" vertical="center" textRotation="90" wrapText="1"/>
    </xf>
    <xf numFmtId="0" fontId="17" fillId="14" borderId="6" xfId="0" applyFont="1" applyFill="1" applyBorder="1" applyAlignment="1">
      <alignment horizontal="center" vertical="center"/>
    </xf>
    <xf numFmtId="0" fontId="17" fillId="14" borderId="66" xfId="0" applyFont="1" applyFill="1" applyBorder="1" applyAlignment="1">
      <alignment horizontal="center" vertical="center"/>
    </xf>
    <xf numFmtId="0" fontId="17" fillId="14" borderId="65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 textRotation="90" wrapText="1"/>
    </xf>
    <xf numFmtId="0" fontId="13" fillId="6" borderId="7" xfId="0" applyFont="1" applyFill="1" applyBorder="1" applyAlignment="1">
      <alignment horizontal="center" vertical="center" textRotation="90" wrapText="1"/>
    </xf>
    <xf numFmtId="0" fontId="13" fillId="6" borderId="8" xfId="0" applyFont="1" applyFill="1" applyBorder="1" applyAlignment="1">
      <alignment horizontal="center" vertical="center" textRotation="90" wrapText="1"/>
    </xf>
    <xf numFmtId="0" fontId="13" fillId="5" borderId="6" xfId="0" applyFont="1" applyFill="1" applyBorder="1" applyAlignment="1">
      <alignment horizontal="center" vertical="center" textRotation="90" wrapText="1"/>
    </xf>
    <xf numFmtId="0" fontId="13" fillId="5" borderId="7" xfId="0" applyFont="1" applyFill="1" applyBorder="1" applyAlignment="1">
      <alignment horizontal="center" vertical="center" textRotation="90" wrapText="1"/>
    </xf>
    <xf numFmtId="0" fontId="13" fillId="5" borderId="8" xfId="0" applyFont="1" applyFill="1" applyBorder="1" applyAlignment="1">
      <alignment horizontal="center" vertical="center" textRotation="90" wrapText="1"/>
    </xf>
    <xf numFmtId="0" fontId="13" fillId="3" borderId="6" xfId="0" applyFont="1" applyFill="1" applyBorder="1" applyAlignment="1">
      <alignment horizontal="center" textRotation="90" wrapText="1"/>
    </xf>
    <xf numFmtId="0" fontId="13" fillId="3" borderId="7" xfId="0" applyFont="1" applyFill="1" applyBorder="1" applyAlignment="1">
      <alignment horizontal="center" textRotation="90" wrapText="1"/>
    </xf>
    <xf numFmtId="0" fontId="13" fillId="3" borderId="8" xfId="0" applyFont="1" applyFill="1" applyBorder="1" applyAlignment="1">
      <alignment horizontal="center" textRotation="90" wrapText="1"/>
    </xf>
    <xf numFmtId="0" fontId="16" fillId="14" borderId="66" xfId="0" applyFont="1" applyFill="1" applyBorder="1" applyAlignment="1">
      <alignment horizontal="center" vertical="center"/>
    </xf>
    <xf numFmtId="0" fontId="16" fillId="14" borderId="65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 textRotation="90" wrapText="1"/>
    </xf>
    <xf numFmtId="0" fontId="13" fillId="6" borderId="4" xfId="0" applyFont="1" applyFill="1" applyBorder="1" applyAlignment="1">
      <alignment horizontal="center" vertical="center" textRotation="90" wrapText="1"/>
    </xf>
    <xf numFmtId="0" fontId="13" fillId="6" borderId="5" xfId="0" applyFont="1" applyFill="1" applyBorder="1" applyAlignment="1">
      <alignment horizontal="center" vertical="center" textRotation="90" wrapText="1"/>
    </xf>
    <xf numFmtId="0" fontId="13" fillId="3" borderId="2" xfId="0" applyFont="1" applyFill="1" applyBorder="1" applyAlignment="1">
      <alignment horizontal="center" vertical="center" textRotation="90" wrapText="1"/>
    </xf>
    <xf numFmtId="0" fontId="13" fillId="3" borderId="4" xfId="0" applyFont="1" applyFill="1" applyBorder="1" applyAlignment="1">
      <alignment horizontal="center" vertical="center" textRotation="90" wrapText="1"/>
    </xf>
    <xf numFmtId="0" fontId="13" fillId="3" borderId="5" xfId="0" applyFont="1" applyFill="1" applyBorder="1" applyAlignment="1">
      <alignment horizontal="center" vertical="center" textRotation="90" wrapText="1"/>
    </xf>
    <xf numFmtId="0" fontId="11" fillId="14" borderId="66" xfId="0" applyFont="1" applyFill="1" applyBorder="1" applyAlignment="1">
      <alignment horizontal="center" vertical="center"/>
    </xf>
    <xf numFmtId="0" fontId="11" fillId="14" borderId="65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textRotation="90" wrapText="1"/>
    </xf>
    <xf numFmtId="0" fontId="13" fillId="5" borderId="4" xfId="0" applyFont="1" applyFill="1" applyBorder="1" applyAlignment="1">
      <alignment horizontal="center" vertical="center" textRotation="90" wrapText="1"/>
    </xf>
    <xf numFmtId="0" fontId="13" fillId="5" borderId="5" xfId="0" applyFont="1" applyFill="1" applyBorder="1" applyAlignment="1">
      <alignment horizontal="center" vertical="center" textRotation="90" wrapText="1"/>
    </xf>
    <xf numFmtId="3" fontId="26" fillId="0" borderId="4" xfId="0" applyNumberFormat="1" applyFont="1" applyFill="1" applyBorder="1" applyAlignment="1">
      <alignment horizontal="center" wrapText="1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textRotation="90" wrapText="1" readingOrder="1"/>
    </xf>
    <xf numFmtId="0" fontId="9" fillId="4" borderId="7" xfId="0" applyFont="1" applyFill="1" applyBorder="1" applyAlignment="1">
      <alignment horizontal="center" vertical="center" textRotation="90" wrapText="1" readingOrder="1"/>
    </xf>
    <xf numFmtId="0" fontId="9" fillId="4" borderId="8" xfId="0" applyFont="1" applyFill="1" applyBorder="1" applyAlignment="1">
      <alignment horizontal="center" vertical="center" textRotation="90" wrapText="1" readingOrder="1"/>
    </xf>
    <xf numFmtId="0" fontId="9" fillId="5" borderId="6" xfId="0" applyFont="1" applyFill="1" applyBorder="1" applyAlignment="1">
      <alignment horizontal="center" vertical="center" textRotation="90" wrapText="1" readingOrder="1"/>
    </xf>
    <xf numFmtId="0" fontId="9" fillId="5" borderId="7" xfId="0" applyFont="1" applyFill="1" applyBorder="1" applyAlignment="1">
      <alignment horizontal="center" vertical="center" textRotation="90" wrapText="1" readingOrder="1"/>
    </xf>
    <xf numFmtId="0" fontId="9" fillId="5" borderId="8" xfId="0" applyFont="1" applyFill="1" applyBorder="1" applyAlignment="1">
      <alignment horizontal="center" vertical="center" textRotation="90" wrapText="1" readingOrder="1"/>
    </xf>
    <xf numFmtId="0" fontId="9" fillId="6" borderId="6" xfId="0" applyFont="1" applyFill="1" applyBorder="1" applyAlignment="1">
      <alignment horizontal="center" vertical="center" textRotation="90" wrapText="1" readingOrder="1"/>
    </xf>
    <xf numFmtId="0" fontId="9" fillId="6" borderId="7" xfId="0" applyFont="1" applyFill="1" applyBorder="1" applyAlignment="1">
      <alignment horizontal="center" vertical="center" textRotation="90" wrapText="1" readingOrder="1"/>
    </xf>
    <xf numFmtId="0" fontId="9" fillId="6" borderId="8" xfId="0" applyFont="1" applyFill="1" applyBorder="1" applyAlignment="1">
      <alignment horizontal="center" vertical="center" textRotation="90" wrapText="1" readingOrder="1"/>
    </xf>
    <xf numFmtId="0" fontId="9" fillId="7" borderId="6" xfId="0" applyFont="1" applyFill="1" applyBorder="1" applyAlignment="1">
      <alignment horizontal="center" vertical="center" textRotation="90" wrapText="1" readingOrder="1"/>
    </xf>
    <xf numFmtId="0" fontId="9" fillId="7" borderId="7" xfId="0" applyFont="1" applyFill="1" applyBorder="1" applyAlignment="1">
      <alignment horizontal="center" vertical="center" textRotation="90" wrapText="1" readingOrder="1"/>
    </xf>
    <xf numFmtId="0" fontId="9" fillId="7" borderId="8" xfId="0" applyFont="1" applyFill="1" applyBorder="1" applyAlignment="1">
      <alignment horizontal="center" vertical="center" textRotation="90" wrapText="1" readingOrder="1"/>
    </xf>
    <xf numFmtId="0" fontId="9" fillId="3" borderId="10" xfId="0" applyFont="1" applyFill="1" applyBorder="1" applyAlignment="1">
      <alignment horizontal="center" vertical="center" textRotation="90" wrapText="1"/>
    </xf>
    <xf numFmtId="0" fontId="9" fillId="3" borderId="28" xfId="0" applyFont="1" applyFill="1" applyBorder="1" applyAlignment="1">
      <alignment horizontal="center" vertical="center" textRotation="90" wrapText="1"/>
    </xf>
    <xf numFmtId="0" fontId="9" fillId="3" borderId="29" xfId="0" applyFont="1" applyFill="1" applyBorder="1" applyAlignment="1">
      <alignment horizontal="center" vertical="center" textRotation="90" wrapText="1"/>
    </xf>
    <xf numFmtId="0" fontId="9" fillId="3" borderId="2" xfId="0" applyFont="1" applyFill="1" applyBorder="1" applyAlignment="1">
      <alignment horizontal="center" vertical="center" textRotation="90" wrapText="1"/>
    </xf>
    <xf numFmtId="0" fontId="9" fillId="3" borderId="4" xfId="0" applyFont="1" applyFill="1" applyBorder="1" applyAlignment="1">
      <alignment horizontal="center" vertical="center" textRotation="90" wrapText="1"/>
    </xf>
    <xf numFmtId="0" fontId="9" fillId="3" borderId="5" xfId="0" applyFont="1" applyFill="1" applyBorder="1" applyAlignment="1">
      <alignment horizontal="center" vertical="center" textRotation="90" wrapText="1"/>
    </xf>
    <xf numFmtId="0" fontId="5" fillId="0" borderId="66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9" fillId="0" borderId="2" xfId="0" applyFont="1" applyBorder="1" applyAlignment="1">
      <alignment horizontal="center" vertical="center" textRotation="90"/>
    </xf>
    <xf numFmtId="0" fontId="9" fillId="0" borderId="4" xfId="0" applyFont="1" applyBorder="1" applyAlignment="1">
      <alignment horizontal="center" vertical="center" textRotation="90"/>
    </xf>
    <xf numFmtId="0" fontId="9" fillId="0" borderId="5" xfId="0" applyFont="1" applyBorder="1" applyAlignment="1">
      <alignment horizontal="center" vertical="center" textRotation="90"/>
    </xf>
    <xf numFmtId="0" fontId="9" fillId="12" borderId="39" xfId="0" applyFont="1" applyFill="1" applyBorder="1" applyAlignment="1">
      <alignment horizontal="center" vertical="center" textRotation="90" wrapText="1"/>
    </xf>
    <xf numFmtId="0" fontId="9" fillId="12" borderId="40" xfId="0" applyFont="1" applyFill="1" applyBorder="1" applyAlignment="1">
      <alignment horizontal="center" vertical="center" textRotation="90" wrapText="1"/>
    </xf>
    <xf numFmtId="0" fontId="9" fillId="12" borderId="34" xfId="0" applyFont="1" applyFill="1" applyBorder="1" applyAlignment="1">
      <alignment horizontal="center" vertical="center" textRotation="90" wrapText="1"/>
    </xf>
    <xf numFmtId="0" fontId="23" fillId="13" borderId="71" xfId="0" applyFont="1" applyFill="1" applyBorder="1" applyAlignment="1">
      <alignment horizontal="center"/>
    </xf>
    <xf numFmtId="0" fontId="23" fillId="13" borderId="72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2" fillId="5" borderId="74" xfId="0" applyFont="1" applyFill="1" applyBorder="1" applyAlignment="1">
      <alignment horizontal="center"/>
    </xf>
    <xf numFmtId="0" fontId="2" fillId="5" borderId="69" xfId="0" applyFont="1" applyFill="1" applyBorder="1" applyAlignment="1">
      <alignment horizontal="center"/>
    </xf>
    <xf numFmtId="0" fontId="2" fillId="5" borderId="70" xfId="0" applyFont="1" applyFill="1" applyBorder="1" applyAlignment="1">
      <alignment horizontal="center"/>
    </xf>
    <xf numFmtId="0" fontId="23" fillId="13" borderId="73" xfId="0" applyFont="1" applyFill="1" applyBorder="1" applyAlignment="1">
      <alignment horizontal="center"/>
    </xf>
    <xf numFmtId="0" fontId="23" fillId="13" borderId="66" xfId="0" applyFont="1" applyFill="1" applyBorder="1" applyAlignment="1">
      <alignment horizontal="center"/>
    </xf>
    <xf numFmtId="0" fontId="9" fillId="7" borderId="39" xfId="0" applyFont="1" applyFill="1" applyBorder="1" applyAlignment="1">
      <alignment horizontal="center" vertical="center" textRotation="90" wrapText="1" readingOrder="1"/>
    </xf>
    <xf numFmtId="0" fontId="9" fillId="7" borderId="40" xfId="0" applyFont="1" applyFill="1" applyBorder="1" applyAlignment="1">
      <alignment horizontal="center" vertical="center" textRotation="90" wrapText="1" readingOrder="1"/>
    </xf>
    <xf numFmtId="0" fontId="9" fillId="7" borderId="34" xfId="0" applyFont="1" applyFill="1" applyBorder="1" applyAlignment="1">
      <alignment horizontal="center" vertical="center" textRotation="90" wrapText="1" readingOrder="1"/>
    </xf>
    <xf numFmtId="0" fontId="2" fillId="10" borderId="64" xfId="0" applyFont="1" applyFill="1" applyBorder="1" applyAlignment="1">
      <alignment horizontal="center"/>
    </xf>
    <xf numFmtId="0" fontId="2" fillId="10" borderId="72" xfId="0" applyFont="1" applyFill="1" applyBorder="1" applyAlignment="1">
      <alignment horizontal="center"/>
    </xf>
    <xf numFmtId="0" fontId="2" fillId="10" borderId="9" xfId="0" applyFont="1" applyFill="1" applyBorder="1" applyAlignment="1">
      <alignment horizontal="center"/>
    </xf>
    <xf numFmtId="0" fontId="2" fillId="10" borderId="71" xfId="0" applyFont="1" applyFill="1" applyBorder="1" applyAlignment="1">
      <alignment horizontal="center"/>
    </xf>
    <xf numFmtId="0" fontId="23" fillId="13" borderId="9" xfId="0" applyFont="1" applyFill="1" applyBorder="1" applyAlignment="1">
      <alignment horizontal="center"/>
    </xf>
    <xf numFmtId="0" fontId="2" fillId="5" borderId="68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9" fillId="12" borderId="67" xfId="0" applyFont="1" applyFill="1" applyBorder="1" applyAlignment="1">
      <alignment horizontal="center" vertical="center" textRotation="90" wrapText="1"/>
    </xf>
    <xf numFmtId="0" fontId="9" fillId="12" borderId="79" xfId="0" applyFont="1" applyFill="1" applyBorder="1" applyAlignment="1">
      <alignment horizontal="center" vertical="center" textRotation="90" wrapText="1"/>
    </xf>
    <xf numFmtId="0" fontId="9" fillId="12" borderId="20" xfId="0" applyFont="1" applyFill="1" applyBorder="1" applyAlignment="1">
      <alignment horizontal="center" vertical="center" textRotation="90" wrapText="1"/>
    </xf>
    <xf numFmtId="0" fontId="23" fillId="13" borderId="18" xfId="0" applyFont="1" applyFill="1" applyBorder="1" applyAlignment="1">
      <alignment horizontal="center"/>
    </xf>
    <xf numFmtId="0" fontId="23" fillId="13" borderId="68" xfId="0" applyFont="1" applyFill="1" applyBorder="1" applyAlignment="1">
      <alignment horizontal="center"/>
    </xf>
    <xf numFmtId="0" fontId="23" fillId="13" borderId="3" xfId="0" applyFont="1" applyFill="1" applyBorder="1" applyAlignment="1">
      <alignment horizontal="center"/>
    </xf>
    <xf numFmtId="0" fontId="2" fillId="10" borderId="18" xfId="0" applyFont="1" applyFill="1" applyBorder="1" applyAlignment="1">
      <alignment horizontal="center"/>
    </xf>
    <xf numFmtId="0" fontId="2" fillId="10" borderId="68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textRotation="90" wrapText="1"/>
    </xf>
    <xf numFmtId="0" fontId="13" fillId="0" borderId="4" xfId="0" applyFont="1" applyBorder="1" applyAlignment="1">
      <alignment horizontal="center" vertical="center" textRotation="90" wrapText="1"/>
    </xf>
    <xf numFmtId="0" fontId="13" fillId="0" borderId="5" xfId="0" applyFont="1" applyBorder="1" applyAlignment="1">
      <alignment horizontal="center" vertical="center" textRotation="90" wrapText="1"/>
    </xf>
    <xf numFmtId="0" fontId="9" fillId="9" borderId="6" xfId="0" applyFont="1" applyFill="1" applyBorder="1" applyAlignment="1">
      <alignment horizontal="center" vertical="center" textRotation="90" wrapText="1" readingOrder="1"/>
    </xf>
    <xf numFmtId="0" fontId="9" fillId="9" borderId="7" xfId="0" applyFont="1" applyFill="1" applyBorder="1" applyAlignment="1">
      <alignment horizontal="center" vertical="center" textRotation="90" wrapText="1" readingOrder="1"/>
    </xf>
    <xf numFmtId="0" fontId="9" fillId="9" borderId="8" xfId="0" applyFont="1" applyFill="1" applyBorder="1" applyAlignment="1">
      <alignment horizontal="center" vertical="center" textRotation="90" wrapText="1" readingOrder="1"/>
    </xf>
    <xf numFmtId="0" fontId="9" fillId="7" borderId="2" xfId="0" applyFont="1" applyFill="1" applyBorder="1" applyAlignment="1">
      <alignment horizontal="center" vertical="center" textRotation="90" wrapText="1" readingOrder="1"/>
    </xf>
    <xf numFmtId="0" fontId="9" fillId="7" borderId="4" xfId="0" applyFont="1" applyFill="1" applyBorder="1" applyAlignment="1">
      <alignment horizontal="center" vertical="center" textRotation="90" wrapText="1" readingOrder="1"/>
    </xf>
    <xf numFmtId="0" fontId="9" fillId="7" borderId="5" xfId="0" applyFont="1" applyFill="1" applyBorder="1" applyAlignment="1">
      <alignment horizontal="center" vertical="center" textRotation="90" wrapText="1" readingOrder="1"/>
    </xf>
  </cellXfs>
  <cellStyles count="5">
    <cellStyle name="Comma" xfId="1" builtinId="3"/>
    <cellStyle name="Currency" xfId="2" builtinId="4"/>
    <cellStyle name="Good" xfId="4" builtinId="26"/>
    <cellStyle name="Normal" xfId="0" builtinId="0"/>
    <cellStyle name="Percent" xfId="3" builtinId="5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CCFF"/>
      <color rgb="FFDCC5ED"/>
      <color rgb="FFFFFF99"/>
      <color rgb="FFFFCCCC"/>
      <color rgb="FF0000FF"/>
      <color rgb="FF9BD7FF"/>
      <color rgb="FFB0E098"/>
      <color rgb="FFFFFF66"/>
      <color rgb="FFF5B2AD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3:AC115"/>
  <sheetViews>
    <sheetView tabSelected="1" zoomScale="90" zoomScaleNormal="90" workbookViewId="0">
      <pane xSplit="2" topLeftCell="C1" activePane="topRight" state="frozen"/>
      <selection pane="topRight" activeCell="I53" sqref="I53"/>
    </sheetView>
  </sheetViews>
  <sheetFormatPr defaultRowHeight="15" x14ac:dyDescent="0.25"/>
  <cols>
    <col min="1" max="1" width="13.42578125" customWidth="1"/>
    <col min="2" max="2" width="19.42578125" bestFit="1" customWidth="1"/>
    <col min="3" max="4" width="7.28515625" customWidth="1"/>
    <col min="5" max="8" width="13.7109375" customWidth="1"/>
    <col min="9" max="21" width="14.7109375" customWidth="1"/>
    <col min="22" max="22" width="15.5703125" customWidth="1"/>
    <col min="23" max="29" width="12.42578125" customWidth="1"/>
  </cols>
  <sheetData>
    <row r="3" spans="1:22" x14ac:dyDescent="0.25">
      <c r="A3" s="467" t="s">
        <v>39</v>
      </c>
      <c r="B3" s="467"/>
    </row>
    <row r="4" spans="1:22" s="55" customFormat="1" ht="15.75" thickBot="1" x14ac:dyDescent="0.3">
      <c r="A4" s="467"/>
      <c r="B4" s="467"/>
      <c r="C4" s="123" t="s">
        <v>100</v>
      </c>
      <c r="D4" s="123" t="s">
        <v>100</v>
      </c>
      <c r="E4" s="123" t="s">
        <v>100</v>
      </c>
      <c r="F4" s="123" t="s">
        <v>100</v>
      </c>
      <c r="G4" s="123" t="s">
        <v>102</v>
      </c>
      <c r="H4" s="123" t="s">
        <v>102</v>
      </c>
      <c r="I4" s="123" t="s">
        <v>102</v>
      </c>
      <c r="J4" s="123" t="s">
        <v>102</v>
      </c>
      <c r="K4" s="123" t="s">
        <v>102</v>
      </c>
      <c r="L4" s="123" t="s">
        <v>102</v>
      </c>
      <c r="M4" s="123" t="s">
        <v>102</v>
      </c>
      <c r="N4" s="123" t="s">
        <v>102</v>
      </c>
      <c r="O4" s="214" t="s">
        <v>102</v>
      </c>
      <c r="P4" s="214" t="s">
        <v>102</v>
      </c>
      <c r="Q4" s="214" t="s">
        <v>102</v>
      </c>
      <c r="R4" s="214" t="s">
        <v>102</v>
      </c>
      <c r="S4" s="214" t="s">
        <v>102</v>
      </c>
      <c r="T4" s="214" t="s">
        <v>102</v>
      </c>
      <c r="U4" s="214" t="s">
        <v>102</v>
      </c>
    </row>
    <row r="5" spans="1:22" s="148" customFormat="1" ht="15.75" thickBot="1" x14ac:dyDescent="0.3">
      <c r="B5" s="246" t="s">
        <v>36</v>
      </c>
      <c r="C5" s="401">
        <f>' 1M - RES'!C4</f>
        <v>43466</v>
      </c>
      <c r="D5" s="438">
        <f>' 1M - RES'!D4</f>
        <v>43497</v>
      </c>
      <c r="E5" s="438">
        <f>' 1M - RES'!E4</f>
        <v>43525</v>
      </c>
      <c r="F5" s="438">
        <f>' 1M - RES'!F4</f>
        <v>43556</v>
      </c>
      <c r="G5" s="438">
        <f>' 1M - RES'!G4</f>
        <v>43586</v>
      </c>
      <c r="H5" s="438">
        <f>' 1M - RES'!H4</f>
        <v>43617</v>
      </c>
      <c r="I5" s="438">
        <f>' 1M - RES'!I4</f>
        <v>43647</v>
      </c>
      <c r="J5" s="438">
        <f>' 1M - RES'!J4</f>
        <v>43678</v>
      </c>
      <c r="K5" s="438">
        <f>' 1M - RES'!K4</f>
        <v>43709</v>
      </c>
      <c r="L5" s="438">
        <f>' 1M - RES'!L4</f>
        <v>43739</v>
      </c>
      <c r="M5" s="438">
        <f>' 1M - RES'!M4</f>
        <v>43770</v>
      </c>
      <c r="N5" s="438">
        <f>' 1M - RES'!N4</f>
        <v>43800</v>
      </c>
      <c r="O5" s="438">
        <f>' 1M - RES'!O4</f>
        <v>43831</v>
      </c>
      <c r="P5" s="438">
        <f>' 1M - RES'!P4</f>
        <v>43862</v>
      </c>
      <c r="Q5" s="438">
        <f>' 1M - RES'!Q4</f>
        <v>43891</v>
      </c>
      <c r="R5" s="438">
        <f>' 1M - RES'!R4</f>
        <v>43922</v>
      </c>
      <c r="S5" s="438">
        <f>' 1M - RES'!S4</f>
        <v>43952</v>
      </c>
      <c r="T5" s="438">
        <f>' 1M - RES'!T4</f>
        <v>43983</v>
      </c>
      <c r="U5" s="438">
        <f>' 1M - RES'!U4</f>
        <v>44013</v>
      </c>
    </row>
    <row r="6" spans="1:22" s="148" customFormat="1" x14ac:dyDescent="0.25">
      <c r="B6" s="416" t="s">
        <v>29</v>
      </c>
      <c r="C6" s="439">
        <f>IF(C$4="X",C14+C22,0)</f>
        <v>0</v>
      </c>
      <c r="D6" s="439">
        <f t="shared" ref="D6:U7" si="0">IF(D$4="X",D14+D22,0)</f>
        <v>0</v>
      </c>
      <c r="E6" s="439">
        <f t="shared" si="0"/>
        <v>36200.977826608876</v>
      </c>
      <c r="F6" s="439">
        <f t="shared" si="0"/>
        <v>60220.376930327868</v>
      </c>
      <c r="G6" s="439">
        <f t="shared" si="0"/>
        <v>102173.6629831129</v>
      </c>
      <c r="H6" s="439">
        <f t="shared" si="0"/>
        <v>378180.22904686211</v>
      </c>
      <c r="I6" s="439">
        <f t="shared" si="0"/>
        <v>847050.30684324156</v>
      </c>
      <c r="J6" s="439">
        <f t="shared" si="0"/>
        <v>1405860.2469144207</v>
      </c>
      <c r="K6" s="439">
        <f t="shared" si="0"/>
        <v>1785319.0329609518</v>
      </c>
      <c r="L6" s="439">
        <f t="shared" si="0"/>
        <v>1918539.3717371016</v>
      </c>
      <c r="M6" s="439">
        <f t="shared" si="0"/>
        <v>2185363.6810969166</v>
      </c>
      <c r="N6" s="439">
        <f t="shared" si="0"/>
        <v>2661703.01907922</v>
      </c>
      <c r="O6" s="439">
        <f t="shared" si="0"/>
        <v>3131608.7191668451</v>
      </c>
      <c r="P6" s="439">
        <f t="shared" si="0"/>
        <v>3550971.5575224701</v>
      </c>
      <c r="Q6" s="439">
        <f t="shared" si="0"/>
        <v>3977377.3452716195</v>
      </c>
      <c r="R6" s="439">
        <f t="shared" si="0"/>
        <v>4146029.8487979146</v>
      </c>
      <c r="S6" s="439">
        <f t="shared" si="0"/>
        <v>4321268.5607634913</v>
      </c>
      <c r="T6" s="439">
        <f t="shared" si="0"/>
        <v>4716012.8898805119</v>
      </c>
      <c r="U6" s="439">
        <f t="shared" si="0"/>
        <v>5144556.7159351949</v>
      </c>
    </row>
    <row r="7" spans="1:22" s="148" customFormat="1" x14ac:dyDescent="0.25">
      <c r="B7" s="404" t="s">
        <v>30</v>
      </c>
      <c r="C7" s="439">
        <f t="shared" ref="C7:R10" si="1">IF(C$4="X",C15+C23,0)</f>
        <v>0</v>
      </c>
      <c r="D7" s="439">
        <f t="shared" si="1"/>
        <v>0</v>
      </c>
      <c r="E7" s="439">
        <f t="shared" si="1"/>
        <v>94.543976298023125</v>
      </c>
      <c r="F7" s="439">
        <f t="shared" si="1"/>
        <v>1931.9321639737011</v>
      </c>
      <c r="G7" s="439">
        <f t="shared" si="1"/>
        <v>10230.073855544702</v>
      </c>
      <c r="H7" s="439">
        <f t="shared" si="1"/>
        <v>30647.020356876263</v>
      </c>
      <c r="I7" s="439">
        <f t="shared" si="1"/>
        <v>71165.410244566912</v>
      </c>
      <c r="J7" s="439">
        <f t="shared" si="1"/>
        <v>116425.49316124833</v>
      </c>
      <c r="K7" s="439">
        <f t="shared" si="1"/>
        <v>178324.3074228726</v>
      </c>
      <c r="L7" s="439">
        <f t="shared" si="1"/>
        <v>231809.23896846789</v>
      </c>
      <c r="M7" s="439">
        <f t="shared" si="1"/>
        <v>288420.54799928435</v>
      </c>
      <c r="N7" s="439">
        <f t="shared" si="1"/>
        <v>366525.69918489846</v>
      </c>
      <c r="O7" s="439">
        <f t="shared" si="1"/>
        <v>455123.18495545833</v>
      </c>
      <c r="P7" s="439">
        <f t="shared" si="1"/>
        <v>526025.65570368152</v>
      </c>
      <c r="Q7" s="439">
        <f t="shared" si="1"/>
        <v>606696.70792073943</v>
      </c>
      <c r="R7" s="439">
        <f t="shared" si="1"/>
        <v>626782.36090886616</v>
      </c>
      <c r="S7" s="439">
        <f t="shared" si="0"/>
        <v>652662.67597142595</v>
      </c>
      <c r="T7" s="439">
        <f t="shared" si="0"/>
        <v>683995.65479828638</v>
      </c>
      <c r="U7" s="439">
        <f t="shared" si="0"/>
        <v>723912.3671473437</v>
      </c>
    </row>
    <row r="8" spans="1:22" s="148" customFormat="1" x14ac:dyDescent="0.25">
      <c r="B8" s="404" t="s">
        <v>31</v>
      </c>
      <c r="C8" s="439">
        <f t="shared" si="1"/>
        <v>0</v>
      </c>
      <c r="D8" s="439">
        <f t="shared" ref="D8:U10" si="2">IF(D$4="X",D16+D24,0)</f>
        <v>0</v>
      </c>
      <c r="E8" s="439">
        <f t="shared" si="2"/>
        <v>114.69630429767348</v>
      </c>
      <c r="F8" s="439">
        <f t="shared" si="2"/>
        <v>1023.5033070061781</v>
      </c>
      <c r="G8" s="439">
        <f t="shared" si="2"/>
        <v>4686.7968016182595</v>
      </c>
      <c r="H8" s="439">
        <f t="shared" si="2"/>
        <v>21147.047648028991</v>
      </c>
      <c r="I8" s="439">
        <f t="shared" si="2"/>
        <v>59883.787917121183</v>
      </c>
      <c r="J8" s="439">
        <f t="shared" si="2"/>
        <v>112079.31451828942</v>
      </c>
      <c r="K8" s="439">
        <f t="shared" si="2"/>
        <v>184824.21347423224</v>
      </c>
      <c r="L8" s="439">
        <f t="shared" si="2"/>
        <v>235767.70198791544</v>
      </c>
      <c r="M8" s="439">
        <f t="shared" si="2"/>
        <v>291533.65386363369</v>
      </c>
      <c r="N8" s="439">
        <f t="shared" si="2"/>
        <v>383063.79438703781</v>
      </c>
      <c r="O8" s="439">
        <f t="shared" si="2"/>
        <v>499863.8489294108</v>
      </c>
      <c r="P8" s="439">
        <f t="shared" si="2"/>
        <v>596664.31892229768</v>
      </c>
      <c r="Q8" s="439">
        <f t="shared" si="2"/>
        <v>690031.35563489795</v>
      </c>
      <c r="R8" s="439">
        <f t="shared" si="2"/>
        <v>709709.11139511201</v>
      </c>
      <c r="S8" s="439">
        <f t="shared" si="2"/>
        <v>737405.47872093739</v>
      </c>
      <c r="T8" s="439">
        <f t="shared" si="2"/>
        <v>798726.30425462814</v>
      </c>
      <c r="U8" s="439">
        <f t="shared" si="2"/>
        <v>874609.79880018428</v>
      </c>
    </row>
    <row r="9" spans="1:22" s="148" customFormat="1" x14ac:dyDescent="0.25">
      <c r="B9" s="404" t="s">
        <v>32</v>
      </c>
      <c r="C9" s="439">
        <f t="shared" si="1"/>
        <v>0</v>
      </c>
      <c r="D9" s="439">
        <f t="shared" si="2"/>
        <v>0</v>
      </c>
      <c r="E9" s="439">
        <f t="shared" si="2"/>
        <v>0</v>
      </c>
      <c r="F9" s="439">
        <f t="shared" si="2"/>
        <v>188.77842187430667</v>
      </c>
      <c r="G9" s="439">
        <f t="shared" si="2"/>
        <v>1335.4131988103795</v>
      </c>
      <c r="H9" s="439">
        <f t="shared" si="2"/>
        <v>7815.9812023741688</v>
      </c>
      <c r="I9" s="439">
        <f t="shared" si="2"/>
        <v>22510.413486649813</v>
      </c>
      <c r="J9" s="439">
        <f t="shared" si="2"/>
        <v>40901.647126509451</v>
      </c>
      <c r="K9" s="439">
        <f t="shared" si="2"/>
        <v>59407.712980387165</v>
      </c>
      <c r="L9" s="439">
        <f t="shared" si="2"/>
        <v>70938.848125196906</v>
      </c>
      <c r="M9" s="439">
        <f t="shared" si="2"/>
        <v>81074.014408363</v>
      </c>
      <c r="N9" s="439">
        <f t="shared" si="2"/>
        <v>98302.165432325623</v>
      </c>
      <c r="O9" s="439">
        <f t="shared" si="2"/>
        <v>124625.1527080081</v>
      </c>
      <c r="P9" s="439">
        <f t="shared" si="2"/>
        <v>144640.73457629638</v>
      </c>
      <c r="Q9" s="439">
        <f t="shared" si="2"/>
        <v>167027.07745172502</v>
      </c>
      <c r="R9" s="439">
        <f t="shared" si="2"/>
        <v>181216.27518599152</v>
      </c>
      <c r="S9" s="439">
        <f t="shared" si="2"/>
        <v>202142.59061141082</v>
      </c>
      <c r="T9" s="439">
        <f t="shared" si="2"/>
        <v>247720.02737163956</v>
      </c>
      <c r="U9" s="439">
        <f t="shared" si="2"/>
        <v>303432.30754082155</v>
      </c>
    </row>
    <row r="10" spans="1:22" s="148" customFormat="1" ht="15.75" thickBot="1" x14ac:dyDescent="0.3">
      <c r="B10" s="440" t="s">
        <v>33</v>
      </c>
      <c r="C10" s="441">
        <f t="shared" si="1"/>
        <v>0</v>
      </c>
      <c r="D10" s="441">
        <f t="shared" si="2"/>
        <v>0</v>
      </c>
      <c r="E10" s="441">
        <f t="shared" si="2"/>
        <v>0</v>
      </c>
      <c r="F10" s="441">
        <f t="shared" si="2"/>
        <v>84.163254373063452</v>
      </c>
      <c r="G10" s="441">
        <f t="shared" si="2"/>
        <v>331.41580495482282</v>
      </c>
      <c r="H10" s="441">
        <f t="shared" si="2"/>
        <v>893.23619787575944</v>
      </c>
      <c r="I10" s="441">
        <f t="shared" si="2"/>
        <v>1639.3088295702501</v>
      </c>
      <c r="J10" s="441">
        <f t="shared" si="2"/>
        <v>2411.3489592376</v>
      </c>
      <c r="K10" s="441">
        <f t="shared" si="2"/>
        <v>3481.6532466288963</v>
      </c>
      <c r="L10" s="441">
        <f t="shared" si="2"/>
        <v>4331.2097265993361</v>
      </c>
      <c r="M10" s="441">
        <f t="shared" si="2"/>
        <v>5427.3794358578361</v>
      </c>
      <c r="N10" s="441">
        <f t="shared" si="2"/>
        <v>8021.448208243638</v>
      </c>
      <c r="O10" s="441">
        <f t="shared" si="2"/>
        <v>12017.341752848191</v>
      </c>
      <c r="P10" s="441">
        <f t="shared" si="2"/>
        <v>15417.995246396942</v>
      </c>
      <c r="Q10" s="441">
        <f t="shared" si="2"/>
        <v>19099.269324372177</v>
      </c>
      <c r="R10" s="441">
        <f t="shared" si="2"/>
        <v>21982.797187252967</v>
      </c>
      <c r="S10" s="441">
        <f t="shared" si="2"/>
        <v>29088.670735964966</v>
      </c>
      <c r="T10" s="442">
        <f t="shared" si="2"/>
        <v>60018.19268839401</v>
      </c>
      <c r="U10" s="443">
        <f t="shared" si="2"/>
        <v>92328.99153508764</v>
      </c>
    </row>
    <row r="11" spans="1:22" s="148" customFormat="1" ht="15.75" thickBot="1" x14ac:dyDescent="0.3">
      <c r="A11" s="285"/>
      <c r="B11" s="246" t="s">
        <v>34</v>
      </c>
      <c r="C11" s="444">
        <f>SUM(C6:C10)</f>
        <v>0</v>
      </c>
      <c r="D11" s="445">
        <f t="shared" ref="D11:U11" si="3">SUM(D6:D10)</f>
        <v>0</v>
      </c>
      <c r="E11" s="445">
        <f t="shared" si="3"/>
        <v>36410.218107204571</v>
      </c>
      <c r="F11" s="445">
        <f t="shared" si="3"/>
        <v>63448.754077555117</v>
      </c>
      <c r="G11" s="445">
        <f t="shared" si="3"/>
        <v>118757.36264404106</v>
      </c>
      <c r="H11" s="445">
        <f t="shared" si="3"/>
        <v>438683.51445201726</v>
      </c>
      <c r="I11" s="445">
        <f t="shared" si="3"/>
        <v>1002249.2273211499</v>
      </c>
      <c r="J11" s="445">
        <f t="shared" si="3"/>
        <v>1677678.0506797053</v>
      </c>
      <c r="K11" s="445">
        <f t="shared" si="3"/>
        <v>2211356.920085073</v>
      </c>
      <c r="L11" s="445">
        <f t="shared" si="3"/>
        <v>2461386.3705452816</v>
      </c>
      <c r="M11" s="445">
        <f t="shared" si="3"/>
        <v>2851819.2768040551</v>
      </c>
      <c r="N11" s="445">
        <f t="shared" si="3"/>
        <v>3517616.1262917253</v>
      </c>
      <c r="O11" s="445">
        <f t="shared" si="3"/>
        <v>4223238.2475125706</v>
      </c>
      <c r="P11" s="445">
        <f t="shared" si="3"/>
        <v>4833720.2619711431</v>
      </c>
      <c r="Q11" s="445">
        <f t="shared" si="3"/>
        <v>5460231.7556033535</v>
      </c>
      <c r="R11" s="445">
        <f t="shared" si="3"/>
        <v>5685720.3934751367</v>
      </c>
      <c r="S11" s="445">
        <f t="shared" si="3"/>
        <v>5942567.9768032301</v>
      </c>
      <c r="T11" s="446">
        <f t="shared" si="3"/>
        <v>6506473.0689934595</v>
      </c>
      <c r="U11" s="446">
        <f t="shared" si="3"/>
        <v>7138840.1809586324</v>
      </c>
    </row>
    <row r="12" spans="1:22" s="338" customFormat="1" ht="15.75" thickBot="1" x14ac:dyDescent="0.3">
      <c r="A12" s="447"/>
      <c r="B12" s="448"/>
      <c r="C12" s="449"/>
      <c r="D12" s="449"/>
      <c r="E12" s="450"/>
      <c r="F12" s="450"/>
      <c r="G12" s="450"/>
      <c r="H12" s="450"/>
      <c r="I12" s="450"/>
      <c r="J12" s="450"/>
      <c r="K12" s="450"/>
      <c r="L12" s="450"/>
      <c r="M12" s="450"/>
      <c r="N12" s="450"/>
      <c r="O12" s="450"/>
      <c r="P12" s="450"/>
      <c r="Q12" s="450"/>
      <c r="R12" s="450"/>
      <c r="S12" s="451"/>
      <c r="T12" s="451" t="s">
        <v>150</v>
      </c>
      <c r="U12" s="452">
        <f>SUM($C88:U88)</f>
        <v>7138840.1809586314</v>
      </c>
      <c r="V12" s="464">
        <f>' 1M - RES'!U62+'2M - SGS'!U74+'3M - LGS'!U74+'4M - SPS'!U74+'11M - LPS'!U74+' LI 1M - RES'!U62+'LI 2M - SGS'!U74+'LI 3M - LGS'!U74+'LI 4M - SPS'!U74+'LI 11M - LPS'!U74+SUM('Biz DRENE'!U82:U85)+'Res DRENE'!U23</f>
        <v>7138840.1809586314</v>
      </c>
    </row>
    <row r="13" spans="1:22" s="148" customFormat="1" ht="15.75" thickBot="1" x14ac:dyDescent="0.3">
      <c r="B13" s="246" t="s">
        <v>101</v>
      </c>
      <c r="C13" s="401">
        <f t="shared" ref="C13:U13" si="4">C5</f>
        <v>43466</v>
      </c>
      <c r="D13" s="401">
        <f t="shared" si="4"/>
        <v>43497</v>
      </c>
      <c r="E13" s="401">
        <f t="shared" si="4"/>
        <v>43525</v>
      </c>
      <c r="F13" s="401">
        <f t="shared" si="4"/>
        <v>43556</v>
      </c>
      <c r="G13" s="401">
        <f t="shared" si="4"/>
        <v>43586</v>
      </c>
      <c r="H13" s="401">
        <f t="shared" si="4"/>
        <v>43617</v>
      </c>
      <c r="I13" s="401">
        <f t="shared" si="4"/>
        <v>43647</v>
      </c>
      <c r="J13" s="401">
        <f t="shared" si="4"/>
        <v>43678</v>
      </c>
      <c r="K13" s="401">
        <f t="shared" si="4"/>
        <v>43709</v>
      </c>
      <c r="L13" s="401">
        <f t="shared" si="4"/>
        <v>43739</v>
      </c>
      <c r="M13" s="401">
        <f t="shared" si="4"/>
        <v>43770</v>
      </c>
      <c r="N13" s="401">
        <f t="shared" si="4"/>
        <v>43800</v>
      </c>
      <c r="O13" s="401">
        <f t="shared" si="4"/>
        <v>43831</v>
      </c>
      <c r="P13" s="401">
        <f t="shared" si="4"/>
        <v>43862</v>
      </c>
      <c r="Q13" s="401">
        <f t="shared" si="4"/>
        <v>43891</v>
      </c>
      <c r="R13" s="401">
        <f t="shared" si="4"/>
        <v>43922</v>
      </c>
      <c r="S13" s="401">
        <f t="shared" si="4"/>
        <v>43952</v>
      </c>
      <c r="T13" s="401">
        <f t="shared" si="4"/>
        <v>43983</v>
      </c>
      <c r="U13" s="401">
        <f t="shared" si="4"/>
        <v>44013</v>
      </c>
    </row>
    <row r="14" spans="1:22" s="148" customFormat="1" x14ac:dyDescent="0.25">
      <c r="B14" s="402" t="s">
        <v>29</v>
      </c>
      <c r="C14" s="419">
        <f>IF(C$4="X",' 1M - RES'!C$62+'Res DRENE'!C23,0)</f>
        <v>0</v>
      </c>
      <c r="D14" s="419">
        <f>IF(D$4="X",' 1M - RES'!D$62+'Res DRENE'!D23,0)</f>
        <v>0</v>
      </c>
      <c r="E14" s="419">
        <f>IF(E$4="X",' 1M - RES'!E$62+'Res DRENE'!E23,0)</f>
        <v>36200.977826608876</v>
      </c>
      <c r="F14" s="419">
        <f>IF(F$4="X",' 1M - RES'!F$62+'Res DRENE'!F23,0)</f>
        <v>60220.376930327868</v>
      </c>
      <c r="G14" s="419">
        <f>IF(G$4="X",' 1M - RES'!G$62+'Res DRENE'!G23,0)</f>
        <v>102096.71589252315</v>
      </c>
      <c r="H14" s="419">
        <f>IF(H$4="X",' 1M - RES'!H$62+'Res DRENE'!H23,0)</f>
        <v>377654.92338778009</v>
      </c>
      <c r="I14" s="419">
        <f>IF(I$4="X",' 1M - RES'!I$62+'Res DRENE'!I23,0)</f>
        <v>845043.68569528847</v>
      </c>
      <c r="J14" s="419">
        <f>IF(J$4="X",' 1M - RES'!J$62+'Res DRENE'!J23,0)</f>
        <v>1400581.6823443309</v>
      </c>
      <c r="K14" s="419">
        <f>IF(K$4="X",' 1M - RES'!K$62+'Res DRENE'!K23,0)</f>
        <v>1776524.4683018725</v>
      </c>
      <c r="L14" s="419">
        <f>IF(L$4="X",' 1M - RES'!L$62+'Res DRENE'!L23,0)</f>
        <v>1907796.6341388666</v>
      </c>
      <c r="M14" s="419">
        <f>IF(M$4="X",' 1M - RES'!M$62+'Res DRENE'!M23,0)</f>
        <v>2170208.1127993283</v>
      </c>
      <c r="N14" s="419">
        <f>IF(N$4="X",' 1M - RES'!N$62+'Res DRENE'!N23,0)</f>
        <v>2635586.5527647953</v>
      </c>
      <c r="O14" s="419">
        <f>IF(O$4="X",' 1M - RES'!O$62+'Res DRENE'!O23,0)</f>
        <v>3091892.5698589506</v>
      </c>
      <c r="P14" s="419">
        <f>IF(P$4="X",' 1M - RES'!P$62+'Res DRENE'!P23,0)</f>
        <v>3499392.7205428742</v>
      </c>
      <c r="Q14" s="419">
        <f>IF(Q$4="X",' 1M - RES'!Q$62+'Res DRENE'!Q23,0)</f>
        <v>3915769.6368285078</v>
      </c>
      <c r="R14" s="419">
        <f>IF(R$4="X",' 1M - RES'!R$62+'Res DRENE'!R23,0)</f>
        <v>4081830.3428679276</v>
      </c>
      <c r="S14" s="419">
        <f>IF(S$4="X",' 1M - RES'!S$62+'Res DRENE'!S23,0)</f>
        <v>4255006.2175088339</v>
      </c>
      <c r="T14" s="419">
        <f>IF(T$4="X",' 1M - RES'!T$62+'Res DRENE'!T23,0)</f>
        <v>4645503.4594273409</v>
      </c>
      <c r="U14" s="419">
        <f>IF(U$4="X",' 1M - RES'!U$62+'Res DRENE'!U23,0)</f>
        <v>5069379.651802049</v>
      </c>
    </row>
    <row r="15" spans="1:22" s="148" customFormat="1" x14ac:dyDescent="0.25">
      <c r="B15" s="404" t="s">
        <v>30</v>
      </c>
      <c r="C15" s="439">
        <f>IF(C$4="X",'2M - SGS'!C74+'Biz DRENE'!C82,0)</f>
        <v>0</v>
      </c>
      <c r="D15" s="439">
        <f>IF(D$4="X",'2M - SGS'!D74+'Biz DRENE'!D82,0)</f>
        <v>0</v>
      </c>
      <c r="E15" s="439">
        <f>IF(E$4="X",'2M - SGS'!E74+'Biz DRENE'!E82,0)</f>
        <v>94.543976298023125</v>
      </c>
      <c r="F15" s="439">
        <f>IF(F$4="X",'2M - SGS'!F74+'Biz DRENE'!F82,0)</f>
        <v>1931.9321639737011</v>
      </c>
      <c r="G15" s="439">
        <f>IF(G$4="X",'2M - SGS'!G74+'Biz DRENE'!G82,0)</f>
        <v>10230.073855544702</v>
      </c>
      <c r="H15" s="439">
        <f>IF(H$4="X",'2M - SGS'!H74+'Biz DRENE'!H82,0)</f>
        <v>30647.020356876263</v>
      </c>
      <c r="I15" s="439">
        <f>IF(I$4="X",'2M - SGS'!I74+'Biz DRENE'!I82,0)</f>
        <v>71165.410244566912</v>
      </c>
      <c r="J15" s="439">
        <f>IF(J$4="X",'2M - SGS'!J74+'Biz DRENE'!J82,0)</f>
        <v>116350.18934044438</v>
      </c>
      <c r="K15" s="439">
        <f>IF(K$4="X",'2M - SGS'!K74+'Biz DRENE'!K82,0)</f>
        <v>177832.75303872454</v>
      </c>
      <c r="L15" s="439">
        <f>IF(L$4="X",'2M - SGS'!L74+'Biz DRENE'!L82,0)</f>
        <v>230723.529534795</v>
      </c>
      <c r="M15" s="439">
        <f>IF(M$4="X",'2M - SGS'!M74+'Biz DRENE'!M82,0)</f>
        <v>286387.70684890373</v>
      </c>
      <c r="N15" s="439">
        <f>IF(N$4="X",'2M - SGS'!N74+'Biz DRENE'!N82,0)</f>
        <v>362583.06167263328</v>
      </c>
      <c r="O15" s="439">
        <f>IF(O$4="X",'2M - SGS'!O74+'Biz DRENE'!O82,0)</f>
        <v>448705.92328832281</v>
      </c>
      <c r="P15" s="439">
        <f>IF(P$4="X",'2M - SGS'!P74+'Biz DRENE'!P82,0)</f>
        <v>517633.83398405503</v>
      </c>
      <c r="Q15" s="439">
        <f>IF(Q$4="X",'2M - SGS'!Q74+'Biz DRENE'!Q82,0)</f>
        <v>596073.84369564743</v>
      </c>
      <c r="R15" s="439">
        <f>IF(R$4="X",'2M - SGS'!R74+'Biz DRENE'!R82,0)</f>
        <v>615238.04154822917</v>
      </c>
      <c r="S15" s="439">
        <f>IF(S$4="X",'2M - SGS'!S74+'Biz DRENE'!S82,0)</f>
        <v>639934.73575526814</v>
      </c>
      <c r="T15" s="439">
        <f>IF(T$4="X",'2M - SGS'!T74+'Biz DRENE'!T82,0)</f>
        <v>669851.88293397636</v>
      </c>
      <c r="U15" s="439">
        <f>IF(U$4="X",'2M - SGS'!U74+'Biz DRENE'!U82,0)</f>
        <v>707963.2387920724</v>
      </c>
    </row>
    <row r="16" spans="1:22" s="148" customFormat="1" x14ac:dyDescent="0.25">
      <c r="B16" s="404" t="s">
        <v>31</v>
      </c>
      <c r="C16" s="439">
        <f>IF(C$4="X",'3M - LGS'!C74+'Biz DRENE'!C83,0)</f>
        <v>0</v>
      </c>
      <c r="D16" s="439">
        <f>IF(D$4="X",'3M - LGS'!D74+'Biz DRENE'!D83,0)</f>
        <v>0</v>
      </c>
      <c r="E16" s="439">
        <f>IF(E$4="X",'3M - LGS'!E74+'Biz DRENE'!E83,0)</f>
        <v>114.69630429767348</v>
      </c>
      <c r="F16" s="439">
        <f>IF(F$4="X",'3M - LGS'!F74+'Biz DRENE'!F83,0)</f>
        <v>1023.5033070061781</v>
      </c>
      <c r="G16" s="439">
        <f>IF(G$4="X",'3M - LGS'!G74+'Biz DRENE'!G83,0)</f>
        <v>4686.7968016182595</v>
      </c>
      <c r="H16" s="439">
        <f>IF(H$4="X",'3M - LGS'!H74+'Biz DRENE'!H83,0)</f>
        <v>21147.047648028991</v>
      </c>
      <c r="I16" s="439">
        <f>IF(I$4="X",'3M - LGS'!I74+'Biz DRENE'!I83,0)</f>
        <v>59883.787917121183</v>
      </c>
      <c r="J16" s="439">
        <f>IF(J$4="X",'3M - LGS'!J74+'Biz DRENE'!J83,0)</f>
        <v>112079.31451828942</v>
      </c>
      <c r="K16" s="439">
        <f>IF(K$4="X",'3M - LGS'!K74+'Biz DRENE'!K83,0)</f>
        <v>184824.21347423224</v>
      </c>
      <c r="L16" s="439">
        <f>IF(L$4="X",'3M - LGS'!L74+'Biz DRENE'!L83,0)</f>
        <v>235724.58562607359</v>
      </c>
      <c r="M16" s="439">
        <f>IF(M$4="X",'3M - LGS'!M74+'Biz DRENE'!M83,0)</f>
        <v>291243.97212464706</v>
      </c>
      <c r="N16" s="439">
        <f>IF(N$4="X",'3M - LGS'!N74+'Biz DRENE'!N83,0)</f>
        <v>381997.36282449641</v>
      </c>
      <c r="O16" s="439">
        <f>IF(O$4="X",'3M - LGS'!O74+'Biz DRENE'!O83,0)</f>
        <v>497628.22928035364</v>
      </c>
      <c r="P16" s="439">
        <f>IF(P$4="X",'3M - LGS'!P74+'Biz DRENE'!P83,0)</f>
        <v>593490.06555458531</v>
      </c>
      <c r="Q16" s="439">
        <f>IF(Q$4="X",'3M - LGS'!Q74+'Biz DRENE'!Q83,0)</f>
        <v>685918.54821492394</v>
      </c>
      <c r="R16" s="439">
        <f>IF(R$4="X",'3M - LGS'!R74+'Biz DRENE'!R83,0)</f>
        <v>705561.74439740682</v>
      </c>
      <c r="S16" s="439">
        <f>IF(S$4="X",'3M - LGS'!S74+'Biz DRENE'!S83,0)</f>
        <v>733212.11722324672</v>
      </c>
      <c r="T16" s="439">
        <f>IF(T$4="X",'3M - LGS'!T74+'Biz DRENE'!T83,0)</f>
        <v>794463.61841537873</v>
      </c>
      <c r="U16" s="439">
        <f>IF(U$4="X",'3M - LGS'!U74+'Biz DRENE'!U83,0)</f>
        <v>870262.02773257135</v>
      </c>
    </row>
    <row r="17" spans="1:25" s="148" customFormat="1" x14ac:dyDescent="0.25">
      <c r="B17" s="404" t="s">
        <v>32</v>
      </c>
      <c r="C17" s="439">
        <f>IF(C$4="X",'4M - SPS'!C74+'Biz DRENE'!C84,0)</f>
        <v>0</v>
      </c>
      <c r="D17" s="439">
        <f>IF(D$4="X",'4M - SPS'!D74+'Biz DRENE'!D84,0)</f>
        <v>0</v>
      </c>
      <c r="E17" s="439">
        <f>IF(E$4="X",'4M - SPS'!E74+'Biz DRENE'!E84,0)</f>
        <v>0</v>
      </c>
      <c r="F17" s="439">
        <f>IF(F$4="X",'4M - SPS'!F74+'Biz DRENE'!F84,0)</f>
        <v>188.77842187430667</v>
      </c>
      <c r="G17" s="439">
        <f>IF(G$4="X",'4M - SPS'!G74+'Biz DRENE'!G84,0)</f>
        <v>1335.4131988103795</v>
      </c>
      <c r="H17" s="439">
        <f>IF(H$4="X",'4M - SPS'!H74+'Biz DRENE'!H84,0)</f>
        <v>7815.9812023741688</v>
      </c>
      <c r="I17" s="439">
        <f>IF(I$4="X",'4M - SPS'!I74+'Biz DRENE'!I84,0)</f>
        <v>22510.413486649813</v>
      </c>
      <c r="J17" s="439">
        <f>IF(J$4="X",'4M - SPS'!J74+'Biz DRENE'!J84,0)</f>
        <v>40901.647126509451</v>
      </c>
      <c r="K17" s="439">
        <f>IF(K$4="X",'4M - SPS'!K74+'Biz DRENE'!K84,0)</f>
        <v>59407.712980387165</v>
      </c>
      <c r="L17" s="439">
        <f>IF(L$4="X",'4M - SPS'!L74+'Biz DRENE'!L84,0)</f>
        <v>70938.848125196906</v>
      </c>
      <c r="M17" s="439">
        <f>IF(M$4="X",'4M - SPS'!M74+'Biz DRENE'!M84,0)</f>
        <v>81074.014408363</v>
      </c>
      <c r="N17" s="439">
        <f>IF(N$4="X",'4M - SPS'!N74+'Biz DRENE'!N84,0)</f>
        <v>98302.165432325623</v>
      </c>
      <c r="O17" s="439">
        <f>IF(O$4="X",'4M - SPS'!O74+'Biz DRENE'!O84,0)</f>
        <v>124625.1527080081</v>
      </c>
      <c r="P17" s="439">
        <f>IF(P$4="X",'4M - SPS'!P74+'Biz DRENE'!P84,0)</f>
        <v>144640.73457629638</v>
      </c>
      <c r="Q17" s="439">
        <f>IF(Q$4="X",'4M - SPS'!Q74+'Biz DRENE'!Q84,0)</f>
        <v>167027.07745172502</v>
      </c>
      <c r="R17" s="439">
        <f>IF(R$4="X",'4M - SPS'!R74+'Biz DRENE'!R84,0)</f>
        <v>181216.27518599152</v>
      </c>
      <c r="S17" s="439">
        <f>IF(S$4="X",'4M - SPS'!S74+'Biz DRENE'!S84,0)</f>
        <v>202142.59061141082</v>
      </c>
      <c r="T17" s="439">
        <f>IF(T$4="X",'4M - SPS'!T74+'Biz DRENE'!T84,0)</f>
        <v>247720.02737163956</v>
      </c>
      <c r="U17" s="439">
        <f>IF(U$4="X",'4M - SPS'!U74+'Biz DRENE'!U84,0)</f>
        <v>303432.30754082155</v>
      </c>
    </row>
    <row r="18" spans="1:25" s="148" customFormat="1" ht="15.75" thickBot="1" x14ac:dyDescent="0.3">
      <c r="B18" s="405" t="s">
        <v>33</v>
      </c>
      <c r="C18" s="443">
        <f>IF(C$4="X",'11M - LPS'!C74+'Biz DRENE'!C85,0)</f>
        <v>0</v>
      </c>
      <c r="D18" s="443">
        <f>IF(D$4="X",'11M - LPS'!D74+'Biz DRENE'!D85,0)</f>
        <v>0</v>
      </c>
      <c r="E18" s="443">
        <f>IF(E$4="X",'11M - LPS'!E74+'Biz DRENE'!E85,0)</f>
        <v>0</v>
      </c>
      <c r="F18" s="443">
        <f>IF(F$4="X",'11M - LPS'!F74+'Biz DRENE'!F85,0)</f>
        <v>84.163254373063452</v>
      </c>
      <c r="G18" s="443">
        <f>IF(G$4="X",'11M - LPS'!G74+'Biz DRENE'!G85,0)</f>
        <v>331.41580495482282</v>
      </c>
      <c r="H18" s="443">
        <f>IF(H$4="X",'11M - LPS'!H74+'Biz DRENE'!H85,0)</f>
        <v>893.23619787575944</v>
      </c>
      <c r="I18" s="443">
        <f>IF(I$4="X",'11M - LPS'!I74+'Biz DRENE'!I85,0)</f>
        <v>1639.3088295702501</v>
      </c>
      <c r="J18" s="443">
        <f>IF(J$4="X",'11M - LPS'!J74+'Biz DRENE'!J85,0)</f>
        <v>2411.3489592376</v>
      </c>
      <c r="K18" s="443">
        <f>IF(K$4="X",'11M - LPS'!K74+'Biz DRENE'!K85,0)</f>
        <v>3481.6532466288963</v>
      </c>
      <c r="L18" s="443">
        <f>IF(L$4="X",'11M - LPS'!L74+'Biz DRENE'!L85,0)</f>
        <v>4331.2097265993361</v>
      </c>
      <c r="M18" s="443">
        <f>IF(M$4="X",'11M - LPS'!M74+'Biz DRENE'!M85,0)</f>
        <v>5427.3794358578361</v>
      </c>
      <c r="N18" s="443">
        <f>IF(N$4="X",'11M - LPS'!N74+'Biz DRENE'!N85,0)</f>
        <v>8021.448208243638</v>
      </c>
      <c r="O18" s="443">
        <f>IF(O$4="X",'11M - LPS'!O74+'Biz DRENE'!O85,0)</f>
        <v>12017.341752848191</v>
      </c>
      <c r="P18" s="443">
        <f>IF(P$4="X",'11M - LPS'!P74+'Biz DRENE'!P85,0)</f>
        <v>15417.995246396942</v>
      </c>
      <c r="Q18" s="443">
        <f>IF(Q$4="X",'11M - LPS'!Q74+'Biz DRENE'!Q85,0)</f>
        <v>19099.269324372177</v>
      </c>
      <c r="R18" s="443">
        <f>IF(R$4="X",'11M - LPS'!R74+'Biz DRENE'!R85,0)</f>
        <v>21982.797187252967</v>
      </c>
      <c r="S18" s="443">
        <f>IF(S$4="X",'11M - LPS'!S74+'Biz DRENE'!S85,0)</f>
        <v>29088.670735964966</v>
      </c>
      <c r="T18" s="443">
        <f>IF(T$4="X",'11M - LPS'!T74+'Biz DRENE'!T85,0)</f>
        <v>60018.19268839401</v>
      </c>
      <c r="U18" s="443">
        <f>IF(U$4="X",'11M - LPS'!U74+'Biz DRENE'!U85,0)</f>
        <v>92328.99153508764</v>
      </c>
    </row>
    <row r="19" spans="1:25" s="148" customFormat="1" ht="15.75" thickBot="1" x14ac:dyDescent="0.3">
      <c r="A19" s="285"/>
      <c r="B19" s="407" t="s">
        <v>34</v>
      </c>
      <c r="C19" s="453">
        <f>SUM(C14:C18)</f>
        <v>0</v>
      </c>
      <c r="D19" s="454">
        <f t="shared" ref="D19:U19" si="5">SUM(D14:D18)</f>
        <v>0</v>
      </c>
      <c r="E19" s="454">
        <f t="shared" si="5"/>
        <v>36410.218107204571</v>
      </c>
      <c r="F19" s="454">
        <f t="shared" si="5"/>
        <v>63448.754077555117</v>
      </c>
      <c r="G19" s="454">
        <f t="shared" si="5"/>
        <v>118680.41555345131</v>
      </c>
      <c r="H19" s="454">
        <f t="shared" si="5"/>
        <v>438158.20879293524</v>
      </c>
      <c r="I19" s="454">
        <f t="shared" si="5"/>
        <v>1000242.6061731967</v>
      </c>
      <c r="J19" s="454">
        <f t="shared" si="5"/>
        <v>1672324.1822888115</v>
      </c>
      <c r="K19" s="454">
        <f t="shared" si="5"/>
        <v>2202070.8010418457</v>
      </c>
      <c r="L19" s="454">
        <f t="shared" si="5"/>
        <v>2449514.8071515318</v>
      </c>
      <c r="M19" s="454">
        <f t="shared" si="5"/>
        <v>2834341.1856170995</v>
      </c>
      <c r="N19" s="454">
        <f t="shared" si="5"/>
        <v>3486490.5909024938</v>
      </c>
      <c r="O19" s="454">
        <f t="shared" si="5"/>
        <v>4174869.2168884831</v>
      </c>
      <c r="P19" s="454">
        <f t="shared" si="5"/>
        <v>4770575.3499042075</v>
      </c>
      <c r="Q19" s="454">
        <f t="shared" si="5"/>
        <v>5383888.3755151769</v>
      </c>
      <c r="R19" s="454">
        <f t="shared" si="5"/>
        <v>5605829.2011868069</v>
      </c>
      <c r="S19" s="454">
        <f t="shared" si="5"/>
        <v>5859384.3318347251</v>
      </c>
      <c r="T19" s="454">
        <f t="shared" si="5"/>
        <v>6417557.1808367297</v>
      </c>
      <c r="U19" s="454">
        <f t="shared" si="5"/>
        <v>7043366.2174026025</v>
      </c>
    </row>
    <row r="20" spans="1:25" s="338" customFormat="1" ht="15.75" thickBot="1" x14ac:dyDescent="0.3">
      <c r="S20" s="451"/>
      <c r="T20" s="451" t="s">
        <v>150</v>
      </c>
      <c r="U20" s="452">
        <f>SUM($C96:U96)</f>
        <v>7043366.2174026007</v>
      </c>
    </row>
    <row r="21" spans="1:25" s="148" customFormat="1" ht="15.75" thickBot="1" x14ac:dyDescent="0.3">
      <c r="B21" s="415" t="s">
        <v>35</v>
      </c>
      <c r="C21" s="455">
        <f>C13</f>
        <v>43466</v>
      </c>
      <c r="D21" s="456">
        <f>' 1M - RES'!D19</f>
        <v>43497</v>
      </c>
      <c r="E21" s="456">
        <f>' 1M - RES'!E19</f>
        <v>43525</v>
      </c>
      <c r="F21" s="456">
        <f>' 1M - RES'!F19</f>
        <v>43556</v>
      </c>
      <c r="G21" s="456">
        <f>' 1M - RES'!G19</f>
        <v>43586</v>
      </c>
      <c r="H21" s="456">
        <f>' 1M - RES'!H19</f>
        <v>43617</v>
      </c>
      <c r="I21" s="456">
        <f>' 1M - RES'!I19</f>
        <v>43647</v>
      </c>
      <c r="J21" s="456">
        <f>' 1M - RES'!J19</f>
        <v>43678</v>
      </c>
      <c r="K21" s="456">
        <f>' 1M - RES'!K19</f>
        <v>43709</v>
      </c>
      <c r="L21" s="456">
        <f>' 1M - RES'!L19</f>
        <v>43739</v>
      </c>
      <c r="M21" s="456">
        <f>' 1M - RES'!M19</f>
        <v>43770</v>
      </c>
      <c r="N21" s="456">
        <f>' 1M - RES'!N19</f>
        <v>43800</v>
      </c>
      <c r="O21" s="456">
        <f>' 1M - RES'!O19</f>
        <v>43831</v>
      </c>
      <c r="P21" s="456">
        <f>' 1M - RES'!P19</f>
        <v>43862</v>
      </c>
      <c r="Q21" s="456">
        <f>' 1M - RES'!Q19</f>
        <v>43891</v>
      </c>
      <c r="R21" s="456">
        <f>' 1M - RES'!R19</f>
        <v>43922</v>
      </c>
      <c r="S21" s="456">
        <f>' 1M - RES'!S19</f>
        <v>43952</v>
      </c>
      <c r="T21" s="456">
        <f>' 1M - RES'!T19</f>
        <v>43983</v>
      </c>
      <c r="U21" s="456">
        <f>' 1M - RES'!U19</f>
        <v>44013</v>
      </c>
    </row>
    <row r="22" spans="1:25" s="148" customFormat="1" x14ac:dyDescent="0.25">
      <c r="B22" s="416" t="s">
        <v>29</v>
      </c>
      <c r="C22" s="457">
        <f>IF(C$4="X",' LI 1M - RES'!C62,0)</f>
        <v>0</v>
      </c>
      <c r="D22" s="457">
        <f>IF(D$4="X",' LI 1M - RES'!D62,0)</f>
        <v>0</v>
      </c>
      <c r="E22" s="457">
        <f>IF(E$4="X",' LI 1M - RES'!E62,0)</f>
        <v>0</v>
      </c>
      <c r="F22" s="457">
        <f>IF(F$4="X",' LI 1M - RES'!F62,0)</f>
        <v>0</v>
      </c>
      <c r="G22" s="457">
        <f>IF(G$4="X",' LI 1M - RES'!G62,0)</f>
        <v>76.947090589745386</v>
      </c>
      <c r="H22" s="457">
        <f>IF(H$4="X",' LI 1M - RES'!H62,0)</f>
        <v>525.30565908199117</v>
      </c>
      <c r="I22" s="457">
        <f>IF(I$4="X",' LI 1M - RES'!I62,0)</f>
        <v>2006.6211479531116</v>
      </c>
      <c r="J22" s="457">
        <f>IF(J$4="X",' LI 1M - RES'!J62,0)</f>
        <v>5278.5645700897476</v>
      </c>
      <c r="K22" s="457">
        <f>IF(K$4="X",' LI 1M - RES'!K62,0)</f>
        <v>8794.5646590791985</v>
      </c>
      <c r="L22" s="457">
        <f>IF(L$4="X",' LI 1M - RES'!L62,0)</f>
        <v>10742.73759823502</v>
      </c>
      <c r="M22" s="457">
        <f>IF(M$4="X",' LI 1M - RES'!M62,0)</f>
        <v>15155.56829758809</v>
      </c>
      <c r="N22" s="457">
        <f>IF(N$4="X",' LI 1M - RES'!N62,0)</f>
        <v>26116.466314424928</v>
      </c>
      <c r="O22" s="457">
        <f>IF(O$4="X",' LI 1M - RES'!O62,0)</f>
        <v>39716.149307894746</v>
      </c>
      <c r="P22" s="457">
        <f>IF(P$4="X",' LI 1M - RES'!P62,0)</f>
        <v>51578.836979595893</v>
      </c>
      <c r="Q22" s="457">
        <f>IF(Q$4="X",' LI 1M - RES'!Q62,0)</f>
        <v>61607.708443111966</v>
      </c>
      <c r="R22" s="457">
        <f>IF(R$4="X",' LI 1M - RES'!R62,0)</f>
        <v>64199.505929986946</v>
      </c>
      <c r="S22" s="457">
        <f>IF(S$4="X",' LI 1M - RES'!S62,0)</f>
        <v>66262.343254657026</v>
      </c>
      <c r="T22" s="457">
        <f>IF(T$4="X",' LI 1M - RES'!T62,0)</f>
        <v>70509.430453170906</v>
      </c>
      <c r="U22" s="457">
        <f>IF(U$4="X",' LI 1M - RES'!U62,0)</f>
        <v>75177.064133145628</v>
      </c>
    </row>
    <row r="23" spans="1:25" s="148" customFormat="1" x14ac:dyDescent="0.25">
      <c r="B23" s="404" t="s">
        <v>30</v>
      </c>
      <c r="C23" s="439">
        <f>IF(C$4="X",'LI 2M - SGS'!C74,0)</f>
        <v>0</v>
      </c>
      <c r="D23" s="439">
        <f>IF(D$4="X",'LI 2M - SGS'!D74,0)</f>
        <v>0</v>
      </c>
      <c r="E23" s="439">
        <f>IF(E$4="X",'LI 2M - SGS'!E74,0)</f>
        <v>0</v>
      </c>
      <c r="F23" s="439">
        <f>IF(F$4="X",'LI 2M - SGS'!F74,0)</f>
        <v>0</v>
      </c>
      <c r="G23" s="439">
        <f>IF(G$4="X",'LI 2M - SGS'!G74,0)</f>
        <v>0</v>
      </c>
      <c r="H23" s="439">
        <f>IF(H$4="X",'LI 2M - SGS'!H74,0)</f>
        <v>0</v>
      </c>
      <c r="I23" s="439">
        <f>IF(I$4="X",'LI 2M - SGS'!I74,0)</f>
        <v>0</v>
      </c>
      <c r="J23" s="439">
        <f>IF(J$4="X",'LI 2M - SGS'!J74,0)</f>
        <v>75.303820803957009</v>
      </c>
      <c r="K23" s="439">
        <f>IF(K$4="X",'LI 2M - SGS'!K74,0)</f>
        <v>491.55438414806349</v>
      </c>
      <c r="L23" s="439">
        <f>IF(L$4="X",'LI 2M - SGS'!L74,0)</f>
        <v>1085.7094336728928</v>
      </c>
      <c r="M23" s="439">
        <f>IF(M$4="X",'LI 2M - SGS'!M74,0)</f>
        <v>2032.8411503806174</v>
      </c>
      <c r="N23" s="439">
        <f>IF(N$4="X",'LI 2M - SGS'!N74,0)</f>
        <v>3942.6375122651853</v>
      </c>
      <c r="O23" s="439">
        <f>IF(O$4="X",'LI 2M - SGS'!O74,0)</f>
        <v>6417.2616671355372</v>
      </c>
      <c r="P23" s="439">
        <f>IF(P$4="X",'LI 2M - SGS'!P74,0)</f>
        <v>8391.8217196265032</v>
      </c>
      <c r="Q23" s="439">
        <f>IF(Q$4="X",'LI 2M - SGS'!Q74,0)</f>
        <v>10622.864225091958</v>
      </c>
      <c r="R23" s="439">
        <f>IF(R$4="X",'LI 2M - SGS'!R74,0)</f>
        <v>11544.319360636993</v>
      </c>
      <c r="S23" s="439">
        <f>IF(S$4="X",'LI 2M - SGS'!S74,0)</f>
        <v>12727.94021615784</v>
      </c>
      <c r="T23" s="439">
        <f>IF(T$4="X",'LI 2M - SGS'!T74,0)</f>
        <v>14143.771864309998</v>
      </c>
      <c r="U23" s="439">
        <f>IF(U$4="X",'LI 2M - SGS'!U74,0)</f>
        <v>15949.128355271319</v>
      </c>
    </row>
    <row r="24" spans="1:25" s="148" customFormat="1" x14ac:dyDescent="0.25">
      <c r="B24" s="404" t="s">
        <v>31</v>
      </c>
      <c r="C24" s="439">
        <f>IF(C$4="X",'LI 3M - LGS'!C74,0)</f>
        <v>0</v>
      </c>
      <c r="D24" s="439">
        <f>IF(D$4="X",'LI 3M - LGS'!D74,0)</f>
        <v>0</v>
      </c>
      <c r="E24" s="439">
        <f>IF(E$4="X",'LI 3M - LGS'!E74,0)</f>
        <v>0</v>
      </c>
      <c r="F24" s="439">
        <f>IF(F$4="X",'LI 3M - LGS'!F74,0)</f>
        <v>0</v>
      </c>
      <c r="G24" s="439">
        <f>IF(G$4="X",'LI 3M - LGS'!G74,0)</f>
        <v>0</v>
      </c>
      <c r="H24" s="439">
        <f>IF(H$4="X",'LI 3M - LGS'!H74,0)</f>
        <v>0</v>
      </c>
      <c r="I24" s="439">
        <f>IF(I$4="X",'LI 3M - LGS'!I74,0)</f>
        <v>0</v>
      </c>
      <c r="J24" s="439">
        <f>IF(J$4="X",'LI 3M - LGS'!J74,0)</f>
        <v>0</v>
      </c>
      <c r="K24" s="439">
        <f>IF(K$4="X",'LI 3M - LGS'!K74,0)</f>
        <v>0</v>
      </c>
      <c r="L24" s="439">
        <f>IF(L$4="X",'LI 3M - LGS'!L74,0)</f>
        <v>43.116361841837069</v>
      </c>
      <c r="M24" s="439">
        <f>IF(M$4="X",'LI 3M - LGS'!M74,0)</f>
        <v>289.68173898661848</v>
      </c>
      <c r="N24" s="439">
        <f>IF(N$4="X",'LI 3M - LGS'!N74,0)</f>
        <v>1066.4315625414101</v>
      </c>
      <c r="O24" s="439">
        <f>IF(O$4="X",'LI 3M - LGS'!O74,0)</f>
        <v>2235.6196490571774</v>
      </c>
      <c r="P24" s="439">
        <f>IF(P$4="X",'LI 3M - LGS'!P74,0)</f>
        <v>3174.2533677124202</v>
      </c>
      <c r="Q24" s="439">
        <f>IF(Q$4="X",'LI 3M - LGS'!Q74,0)</f>
        <v>4112.807419973974</v>
      </c>
      <c r="R24" s="439">
        <f>IF(R$4="X",'LI 3M - LGS'!R74,0)</f>
        <v>4147.3669977052132</v>
      </c>
      <c r="S24" s="439">
        <f>IF(S$4="X",'LI 3M - LGS'!S74,0)</f>
        <v>4193.3614976906956</v>
      </c>
      <c r="T24" s="439">
        <f>IF(T$4="X",'LI 3M - LGS'!T74,0)</f>
        <v>4262.6858392493577</v>
      </c>
      <c r="U24" s="439">
        <f>IF(U$4="X",'LI 3M - LGS'!U74,0)</f>
        <v>4347.7710676129454</v>
      </c>
    </row>
    <row r="25" spans="1:25" s="148" customFormat="1" x14ac:dyDescent="0.25">
      <c r="B25" s="404" t="s">
        <v>32</v>
      </c>
      <c r="C25" s="439">
        <f>IF(C$4="X",'LI 4M - SPS'!C74,0)</f>
        <v>0</v>
      </c>
      <c r="D25" s="439">
        <f>IF(D$4="X",'LI 4M - SPS'!D74,0)</f>
        <v>0</v>
      </c>
      <c r="E25" s="439">
        <f>IF(E$4="X",'LI 4M - SPS'!E74,0)</f>
        <v>0</v>
      </c>
      <c r="F25" s="439">
        <f>IF(F$4="X",'LI 4M - SPS'!F74,0)</f>
        <v>0</v>
      </c>
      <c r="G25" s="439">
        <f>IF(G$4="X",'LI 4M - SPS'!G74,0)</f>
        <v>0</v>
      </c>
      <c r="H25" s="439">
        <f>IF(H$4="X",'LI 4M - SPS'!H74,0)</f>
        <v>0</v>
      </c>
      <c r="I25" s="439">
        <f>IF(I$4="X",'LI 4M - SPS'!I74,0)</f>
        <v>0</v>
      </c>
      <c r="J25" s="439">
        <f>IF(J$4="X",'LI 4M - SPS'!J74,0)</f>
        <v>0</v>
      </c>
      <c r="K25" s="439">
        <f>IF(K$4="X",'LI 4M - SPS'!K74,0)</f>
        <v>0</v>
      </c>
      <c r="L25" s="439">
        <f>IF(L$4="X",'LI 4M - SPS'!L74,0)</f>
        <v>0</v>
      </c>
      <c r="M25" s="439">
        <f>IF(M$4="X",'LI 4M - SPS'!M74,0)</f>
        <v>0</v>
      </c>
      <c r="N25" s="439">
        <f>IF(N$4="X",'LI 4M - SPS'!N74,0)</f>
        <v>0</v>
      </c>
      <c r="O25" s="439">
        <f>IF(O$4="X",'LI 4M - SPS'!O74,0)</f>
        <v>0</v>
      </c>
      <c r="P25" s="439">
        <f>IF(P$4="X",'LI 4M - SPS'!P74,0)</f>
        <v>0</v>
      </c>
      <c r="Q25" s="439">
        <f>IF(Q$4="X",'LI 4M - SPS'!Q74,0)</f>
        <v>0</v>
      </c>
      <c r="R25" s="439">
        <f>IF(R$4="X",'LI 4M - SPS'!R74,0)</f>
        <v>0</v>
      </c>
      <c r="S25" s="439">
        <f>IF(S$4="X",'LI 4M - SPS'!S74,0)</f>
        <v>0</v>
      </c>
      <c r="T25" s="439">
        <f>IF(T$4="X",'LI 4M - SPS'!T74,0)</f>
        <v>0</v>
      </c>
      <c r="U25" s="439">
        <f>IF(U$4="X",'LI 4M - SPS'!U74,0)</f>
        <v>0</v>
      </c>
    </row>
    <row r="26" spans="1:25" s="148" customFormat="1" ht="15.75" thickBot="1" x14ac:dyDescent="0.3">
      <c r="B26" s="405" t="s">
        <v>33</v>
      </c>
      <c r="C26" s="458">
        <f>IF(C$4="X",'LI 11M - LPS'!C74,0)</f>
        <v>0</v>
      </c>
      <c r="D26" s="458">
        <f>IF(D$4="X",'LI 11M - LPS'!D74,0)</f>
        <v>0</v>
      </c>
      <c r="E26" s="458">
        <f>IF(E$4="X",'LI 11M - LPS'!E74,0)</f>
        <v>0</v>
      </c>
      <c r="F26" s="458">
        <f>IF(F$4="X",'LI 11M - LPS'!F74,0)</f>
        <v>0</v>
      </c>
      <c r="G26" s="458">
        <f>IF(G$4="X",'LI 11M - LPS'!G74,0)</f>
        <v>0</v>
      </c>
      <c r="H26" s="458">
        <f>IF(H$4="X",'LI 11M - LPS'!H74,0)</f>
        <v>0</v>
      </c>
      <c r="I26" s="458">
        <f>IF(I$4="X",'LI 11M - LPS'!I74,0)</f>
        <v>0</v>
      </c>
      <c r="J26" s="458">
        <f>IF(J$4="X",'LI 11M - LPS'!J74,0)</f>
        <v>0</v>
      </c>
      <c r="K26" s="458">
        <f>IF(K$4="X",'LI 11M - LPS'!K74,0)</f>
        <v>0</v>
      </c>
      <c r="L26" s="458">
        <f>IF(L$4="X",'LI 11M - LPS'!L74,0)</f>
        <v>0</v>
      </c>
      <c r="M26" s="458">
        <f>IF(M$4="X",'LI 11M - LPS'!M74,0)</f>
        <v>0</v>
      </c>
      <c r="N26" s="458">
        <f>IF(N$4="X",'LI 11M - LPS'!N74,0)</f>
        <v>0</v>
      </c>
      <c r="O26" s="458">
        <f>IF(O$4="X",'LI 11M - LPS'!O74,0)</f>
        <v>0</v>
      </c>
      <c r="P26" s="458">
        <f>IF(P$4="X",'LI 11M - LPS'!P74,0)</f>
        <v>0</v>
      </c>
      <c r="Q26" s="458">
        <f>IF(Q$4="X",'LI 11M - LPS'!Q74,0)</f>
        <v>0</v>
      </c>
      <c r="R26" s="458">
        <f>IF(R$4="X",'LI 11M - LPS'!R74,0)</f>
        <v>0</v>
      </c>
      <c r="S26" s="458">
        <f>IF(S$4="X",'LI 11M - LPS'!S74,0)</f>
        <v>0</v>
      </c>
      <c r="T26" s="458">
        <f>IF(T$4="X",'LI 11M - LPS'!T74,0)</f>
        <v>0</v>
      </c>
      <c r="U26" s="458">
        <f>IF(U$4="X",'LI 11M - LPS'!U74,0)</f>
        <v>0</v>
      </c>
    </row>
    <row r="27" spans="1:25" s="148" customFormat="1" ht="15.75" thickBot="1" x14ac:dyDescent="0.3">
      <c r="A27" s="285"/>
      <c r="B27" s="407" t="s">
        <v>34</v>
      </c>
      <c r="C27" s="459">
        <f>SUM(C22:C26)</f>
        <v>0</v>
      </c>
      <c r="D27" s="446">
        <f t="shared" ref="D27:U27" si="6">SUM(D22:D26)</f>
        <v>0</v>
      </c>
      <c r="E27" s="446">
        <f t="shared" si="6"/>
        <v>0</v>
      </c>
      <c r="F27" s="446">
        <f t="shared" si="6"/>
        <v>0</v>
      </c>
      <c r="G27" s="446">
        <f t="shared" si="6"/>
        <v>76.947090589745386</v>
      </c>
      <c r="H27" s="446">
        <f t="shared" si="6"/>
        <v>525.30565908199117</v>
      </c>
      <c r="I27" s="446">
        <f t="shared" si="6"/>
        <v>2006.6211479531116</v>
      </c>
      <c r="J27" s="446">
        <f t="shared" si="6"/>
        <v>5353.8683908937046</v>
      </c>
      <c r="K27" s="446">
        <f t="shared" si="6"/>
        <v>9286.1190432272615</v>
      </c>
      <c r="L27" s="446">
        <f t="shared" si="6"/>
        <v>11871.563393749751</v>
      </c>
      <c r="M27" s="446">
        <f t="shared" si="6"/>
        <v>17478.091186955327</v>
      </c>
      <c r="N27" s="446">
        <f t="shared" si="6"/>
        <v>31125.535389231522</v>
      </c>
      <c r="O27" s="446">
        <f t="shared" si="6"/>
        <v>48369.030624087456</v>
      </c>
      <c r="P27" s="446">
        <f t="shared" si="6"/>
        <v>63144.912066934819</v>
      </c>
      <c r="Q27" s="446">
        <f t="shared" si="6"/>
        <v>76343.380088177903</v>
      </c>
      <c r="R27" s="446">
        <f t="shared" si="6"/>
        <v>79891.192288329155</v>
      </c>
      <c r="S27" s="446">
        <f t="shared" si="6"/>
        <v>83183.64496850557</v>
      </c>
      <c r="T27" s="446">
        <f t="shared" si="6"/>
        <v>88915.88815673026</v>
      </c>
      <c r="U27" s="446">
        <f t="shared" si="6"/>
        <v>95473.963556029892</v>
      </c>
    </row>
    <row r="28" spans="1:25" s="148" customFormat="1" x14ac:dyDescent="0.25">
      <c r="A28" s="285"/>
      <c r="B28" s="447"/>
      <c r="C28" s="460"/>
      <c r="D28" s="460"/>
      <c r="E28" s="460"/>
      <c r="F28" s="460"/>
      <c r="G28" s="460"/>
      <c r="H28" s="460"/>
      <c r="I28" s="460"/>
      <c r="J28" s="460"/>
      <c r="K28" s="460"/>
      <c r="L28" s="460"/>
      <c r="M28" s="460"/>
      <c r="N28" s="460"/>
      <c r="O28" s="460"/>
      <c r="P28" s="460"/>
      <c r="Q28" s="460"/>
      <c r="R28" s="460"/>
      <c r="S28" s="461"/>
      <c r="T28" s="461" t="s">
        <v>150</v>
      </c>
      <c r="U28" s="452">
        <f>SUM($C104:U104)</f>
        <v>95473.963556029892</v>
      </c>
    </row>
    <row r="29" spans="1:25" s="148" customFormat="1" x14ac:dyDescent="0.25">
      <c r="A29" s="285"/>
      <c r="B29" s="447"/>
      <c r="C29" s="460"/>
      <c r="D29" s="460"/>
      <c r="E29" s="460"/>
      <c r="F29" s="460"/>
      <c r="G29" s="460"/>
      <c r="H29" s="460"/>
      <c r="I29" s="460"/>
      <c r="J29" s="460"/>
      <c r="K29" s="460"/>
      <c r="L29" s="460"/>
      <c r="M29" s="460"/>
      <c r="N29" s="460"/>
      <c r="P29" s="460"/>
      <c r="Q29" s="460"/>
      <c r="R29" s="460"/>
      <c r="S29" s="460"/>
      <c r="T29" s="460"/>
      <c r="U29" s="460"/>
    </row>
    <row r="30" spans="1:25" s="148" customFormat="1" x14ac:dyDescent="0.25">
      <c r="A30" s="285"/>
      <c r="B30" s="447"/>
      <c r="C30" s="460"/>
      <c r="D30" s="460"/>
      <c r="E30" s="460"/>
      <c r="F30" s="460"/>
      <c r="G30" s="460"/>
      <c r="H30" s="460"/>
      <c r="I30" s="460"/>
      <c r="J30" s="460"/>
      <c r="K30" s="460"/>
      <c r="L30" s="460"/>
      <c r="M30" s="460"/>
      <c r="N30" s="460"/>
      <c r="P30" s="460"/>
      <c r="Q30" s="460"/>
      <c r="R30" s="460"/>
      <c r="S30" s="460"/>
      <c r="T30" s="460"/>
      <c r="U30" s="460"/>
    </row>
    <row r="31" spans="1:25" s="148" customFormat="1" x14ac:dyDescent="0.25">
      <c r="A31" s="285"/>
      <c r="B31" s="447"/>
      <c r="C31" s="460"/>
      <c r="D31" s="460"/>
      <c r="E31" s="460"/>
      <c r="F31" s="460"/>
      <c r="G31" s="460"/>
      <c r="H31" s="460"/>
      <c r="I31" s="460"/>
      <c r="J31" s="460"/>
      <c r="K31" s="460"/>
      <c r="L31" s="460"/>
      <c r="M31" s="460"/>
      <c r="N31" s="460"/>
      <c r="P31" s="460"/>
      <c r="Q31" s="460"/>
      <c r="R31" s="460"/>
      <c r="S31" s="460"/>
      <c r="U31" s="460"/>
    </row>
    <row r="32" spans="1:25" s="303" customFormat="1" ht="15" hidden="1" customHeight="1" x14ac:dyDescent="0.25">
      <c r="A32" s="468" t="s">
        <v>42</v>
      </c>
      <c r="B32" s="468"/>
      <c r="C32" s="307" t="s">
        <v>142</v>
      </c>
      <c r="H32" s="306"/>
      <c r="I32" s="306"/>
      <c r="J32" s="306"/>
      <c r="K32" s="306"/>
      <c r="L32" s="306"/>
      <c r="M32" s="306"/>
      <c r="N32" s="308" t="s">
        <v>141</v>
      </c>
      <c r="O32" s="309"/>
      <c r="P32" s="309"/>
      <c r="Q32" s="309"/>
      <c r="R32" s="309"/>
      <c r="W32" s="309" t="s">
        <v>140</v>
      </c>
      <c r="Y32" s="309" t="s">
        <v>146</v>
      </c>
    </row>
    <row r="33" spans="1:29" s="303" customFormat="1" ht="15" hidden="1" customHeight="1" thickBot="1" x14ac:dyDescent="0.3">
      <c r="A33" s="468"/>
      <c r="B33" s="468"/>
      <c r="N33" s="306"/>
      <c r="O33" s="309"/>
      <c r="P33" s="309"/>
      <c r="Q33" s="309"/>
      <c r="R33" s="309"/>
      <c r="W33" s="309"/>
    </row>
    <row r="34" spans="1:29" s="303" customFormat="1" ht="15.75" hidden="1" customHeight="1" thickBot="1" x14ac:dyDescent="0.3">
      <c r="A34" s="469"/>
      <c r="B34" s="469"/>
      <c r="C34" s="310">
        <f t="shared" ref="C34:U34" si="7">C21</f>
        <v>43466</v>
      </c>
      <c r="D34" s="304">
        <f t="shared" si="7"/>
        <v>43497</v>
      </c>
      <c r="E34" s="305">
        <f t="shared" si="7"/>
        <v>43525</v>
      </c>
      <c r="F34" s="305">
        <f t="shared" si="7"/>
        <v>43556</v>
      </c>
      <c r="G34" s="305">
        <f t="shared" si="7"/>
        <v>43586</v>
      </c>
      <c r="H34" s="305">
        <f t="shared" si="7"/>
        <v>43617</v>
      </c>
      <c r="I34" s="305">
        <f t="shared" si="7"/>
        <v>43647</v>
      </c>
      <c r="J34" s="305">
        <f t="shared" si="7"/>
        <v>43678</v>
      </c>
      <c r="K34" s="305">
        <f t="shared" si="7"/>
        <v>43709</v>
      </c>
      <c r="L34" s="305">
        <f t="shared" si="7"/>
        <v>43739</v>
      </c>
      <c r="M34" s="305">
        <f t="shared" si="7"/>
        <v>43770</v>
      </c>
      <c r="N34" s="305">
        <f t="shared" si="7"/>
        <v>43800</v>
      </c>
      <c r="O34" s="305">
        <f t="shared" si="7"/>
        <v>43831</v>
      </c>
      <c r="P34" s="305">
        <f t="shared" si="7"/>
        <v>43862</v>
      </c>
      <c r="Q34" s="305">
        <f t="shared" si="7"/>
        <v>43891</v>
      </c>
      <c r="R34" s="305">
        <f t="shared" si="7"/>
        <v>43922</v>
      </c>
      <c r="S34" s="305">
        <f t="shared" si="7"/>
        <v>43952</v>
      </c>
      <c r="T34" s="305">
        <f t="shared" si="7"/>
        <v>43983</v>
      </c>
      <c r="U34" s="305">
        <f t="shared" si="7"/>
        <v>44013</v>
      </c>
      <c r="W34" s="311">
        <v>43800</v>
      </c>
      <c r="X34" s="311">
        <v>43831</v>
      </c>
      <c r="Y34" s="311">
        <v>43862</v>
      </c>
      <c r="Z34" s="311">
        <v>43891</v>
      </c>
      <c r="AA34" s="311">
        <v>43922</v>
      </c>
      <c r="AB34" s="311">
        <v>43952</v>
      </c>
      <c r="AC34" s="311">
        <v>43983</v>
      </c>
    </row>
    <row r="35" spans="1:29" s="303" customFormat="1" hidden="1" x14ac:dyDescent="0.25">
      <c r="A35" s="471" t="s">
        <v>30</v>
      </c>
      <c r="B35" s="312" t="s">
        <v>40</v>
      </c>
      <c r="C35" s="313"/>
      <c r="D35" s="313"/>
      <c r="E35" s="313">
        <v>0.84536082474226804</v>
      </c>
      <c r="F35" s="313">
        <v>0.75272385601921821</v>
      </c>
      <c r="G35" s="313">
        <v>0.95780123358764602</v>
      </c>
      <c r="H35" s="313">
        <v>0.97</v>
      </c>
      <c r="I35" s="313">
        <v>0.99</v>
      </c>
      <c r="J35" s="313">
        <v>0.98</v>
      </c>
      <c r="K35" s="313">
        <v>0.92</v>
      </c>
      <c r="L35" s="313">
        <v>0.98</v>
      </c>
      <c r="M35" s="314">
        <v>0.94</v>
      </c>
      <c r="N35" s="315">
        <f>SUM(W35:AC35)/SUM(W37:AC37)</f>
        <v>0.95935358259585402</v>
      </c>
      <c r="O35" s="313"/>
      <c r="P35" s="313"/>
      <c r="Q35" s="313"/>
      <c r="R35" s="313"/>
      <c r="S35" s="313"/>
      <c r="T35" s="313"/>
      <c r="U35" s="313"/>
      <c r="W35" s="316">
        <f>6627514+(62474*6627514/(6627514+316684))</f>
        <v>6687138.9285570486</v>
      </c>
      <c r="X35" s="303">
        <f>854613+(9682*0/(854613+0))</f>
        <v>854613</v>
      </c>
    </row>
    <row r="36" spans="1:29" s="303" customFormat="1" hidden="1" x14ac:dyDescent="0.25">
      <c r="A36" s="471"/>
      <c r="B36" s="317" t="s">
        <v>38</v>
      </c>
      <c r="C36" s="318"/>
      <c r="D36" s="318"/>
      <c r="E36" s="318">
        <v>0.15463917525773196</v>
      </c>
      <c r="F36" s="318">
        <v>0.2472761439807819</v>
      </c>
      <c r="G36" s="318">
        <v>4.3379823016996354E-2</v>
      </c>
      <c r="H36" s="318">
        <v>0.03</v>
      </c>
      <c r="I36" s="318">
        <v>0.01</v>
      </c>
      <c r="J36" s="318">
        <v>0.02</v>
      </c>
      <c r="K36" s="318">
        <v>0.08</v>
      </c>
      <c r="L36" s="318">
        <v>0.02</v>
      </c>
      <c r="M36" s="318">
        <v>0.06</v>
      </c>
      <c r="N36" s="319">
        <f>SUM(W36:AC36)/SUM(W37:AC37)</f>
        <v>4.0646417404145936E-2</v>
      </c>
      <c r="O36" s="318"/>
      <c r="P36" s="318"/>
      <c r="Q36" s="318"/>
      <c r="R36" s="318"/>
      <c r="S36" s="318"/>
      <c r="T36" s="318"/>
      <c r="U36" s="318"/>
      <c r="W36" s="320">
        <f>316684+(62474*316684/(6627514+316684))</f>
        <v>319533.07144295139</v>
      </c>
      <c r="X36" s="303">
        <f>0+(9682*0/(854613+0))</f>
        <v>0</v>
      </c>
    </row>
    <row r="37" spans="1:29" s="324" customFormat="1" ht="15.75" hidden="1" thickBot="1" x14ac:dyDescent="0.3">
      <c r="A37" s="472"/>
      <c r="B37" s="321" t="s">
        <v>34</v>
      </c>
      <c r="C37" s="322"/>
      <c r="D37" s="322"/>
      <c r="E37" s="322">
        <f>SUM(E35:E36)</f>
        <v>1</v>
      </c>
      <c r="F37" s="322">
        <f>SUM(F35:F36)</f>
        <v>1</v>
      </c>
      <c r="G37" s="322">
        <f>SUM(G35:G36)</f>
        <v>1.0011810566046424</v>
      </c>
      <c r="H37" s="322">
        <f>SUM(H35:H36)</f>
        <v>1</v>
      </c>
      <c r="I37" s="322">
        <f>SUM(I35:I36)</f>
        <v>1</v>
      </c>
      <c r="J37" s="322">
        <f t="shared" ref="J37:N37" si="8">SUM(J35:J36)</f>
        <v>1</v>
      </c>
      <c r="K37" s="322">
        <f t="shared" si="8"/>
        <v>1</v>
      </c>
      <c r="L37" s="322">
        <f t="shared" si="8"/>
        <v>1</v>
      </c>
      <c r="M37" s="322">
        <f t="shared" si="8"/>
        <v>1</v>
      </c>
      <c r="N37" s="323">
        <f t="shared" si="8"/>
        <v>1</v>
      </c>
      <c r="O37" s="322"/>
      <c r="P37" s="322"/>
      <c r="Q37" s="322"/>
      <c r="R37" s="322"/>
      <c r="S37" s="322"/>
      <c r="T37" s="322"/>
      <c r="U37" s="322"/>
      <c r="W37" s="325">
        <f>SUM(W35:W36)</f>
        <v>7006672</v>
      </c>
      <c r="X37" s="324">
        <f>SUM(X35:X36)</f>
        <v>854613</v>
      </c>
    </row>
    <row r="38" spans="1:29" s="303" customFormat="1" hidden="1" x14ac:dyDescent="0.25">
      <c r="A38" s="470" t="s">
        <v>31</v>
      </c>
      <c r="B38" s="326" t="s">
        <v>40</v>
      </c>
      <c r="C38" s="313"/>
      <c r="D38" s="313"/>
      <c r="E38" s="313">
        <v>1</v>
      </c>
      <c r="F38" s="313">
        <v>0.86279469420245647</v>
      </c>
      <c r="G38" s="313">
        <v>0.90134716573325169</v>
      </c>
      <c r="H38" s="313">
        <v>0.86</v>
      </c>
      <c r="I38" s="313">
        <v>0.96</v>
      </c>
      <c r="J38" s="313">
        <v>0.92</v>
      </c>
      <c r="K38" s="313">
        <v>0.93</v>
      </c>
      <c r="L38" s="313">
        <v>0.87</v>
      </c>
      <c r="M38" s="327">
        <v>0.88</v>
      </c>
      <c r="N38" s="315">
        <f>SUM(W38:AC38)/SUM(W40:AC40)</f>
        <v>0.89614685234561242</v>
      </c>
      <c r="O38" s="313"/>
      <c r="P38" s="313"/>
      <c r="Q38" s="313"/>
      <c r="R38" s="313"/>
      <c r="S38" s="313"/>
      <c r="T38" s="313"/>
      <c r="U38" s="313"/>
      <c r="W38" s="320">
        <v>18783719</v>
      </c>
      <c r="X38" s="303">
        <v>1434398</v>
      </c>
    </row>
    <row r="39" spans="1:29" s="303" customFormat="1" hidden="1" x14ac:dyDescent="0.25">
      <c r="A39" s="471"/>
      <c r="B39" s="317" t="s">
        <v>38</v>
      </c>
      <c r="C39" s="318"/>
      <c r="D39" s="318"/>
      <c r="E39" s="318">
        <v>0</v>
      </c>
      <c r="F39" s="318">
        <v>0.1372053057975435</v>
      </c>
      <c r="G39" s="318">
        <v>9.8652834266748354E-2</v>
      </c>
      <c r="H39" s="318">
        <v>0.14000000000000001</v>
      </c>
      <c r="I39" s="318">
        <v>0.04</v>
      </c>
      <c r="J39" s="318">
        <v>0.08</v>
      </c>
      <c r="K39" s="318">
        <v>7.0000000000000007E-2</v>
      </c>
      <c r="L39" s="318">
        <v>0.13</v>
      </c>
      <c r="M39" s="318">
        <v>0.12</v>
      </c>
      <c r="N39" s="319">
        <f>SUM(W39:AC39)/SUM(W40:AC40)</f>
        <v>0.10385314765438752</v>
      </c>
      <c r="O39" s="318"/>
      <c r="P39" s="318"/>
      <c r="Q39" s="318"/>
      <c r="R39" s="318"/>
      <c r="S39" s="318"/>
      <c r="T39" s="318"/>
      <c r="U39" s="318"/>
      <c r="W39" s="320">
        <v>2086653</v>
      </c>
      <c r="X39" s="303">
        <v>256395</v>
      </c>
    </row>
    <row r="40" spans="1:29" s="324" customFormat="1" ht="15.75" hidden="1" thickBot="1" x14ac:dyDescent="0.3">
      <c r="A40" s="472"/>
      <c r="B40" s="321" t="s">
        <v>34</v>
      </c>
      <c r="C40" s="322"/>
      <c r="D40" s="322"/>
      <c r="E40" s="322">
        <f t="shared" ref="E40:N40" si="9">SUM(E38:E39)</f>
        <v>1</v>
      </c>
      <c r="F40" s="322">
        <f t="shared" si="9"/>
        <v>1</v>
      </c>
      <c r="G40" s="322">
        <f t="shared" si="9"/>
        <v>1</v>
      </c>
      <c r="H40" s="322">
        <f t="shared" si="9"/>
        <v>1</v>
      </c>
      <c r="I40" s="322">
        <f t="shared" si="9"/>
        <v>1</v>
      </c>
      <c r="J40" s="322">
        <f t="shared" si="9"/>
        <v>1</v>
      </c>
      <c r="K40" s="322">
        <f t="shared" si="9"/>
        <v>1</v>
      </c>
      <c r="L40" s="322">
        <f t="shared" si="9"/>
        <v>1</v>
      </c>
      <c r="M40" s="322">
        <f t="shared" si="9"/>
        <v>1</v>
      </c>
      <c r="N40" s="323">
        <f t="shared" si="9"/>
        <v>1</v>
      </c>
      <c r="O40" s="322"/>
      <c r="P40" s="322"/>
      <c r="Q40" s="322"/>
      <c r="R40" s="322"/>
      <c r="S40" s="322"/>
      <c r="T40" s="322"/>
      <c r="U40" s="322"/>
      <c r="W40" s="325">
        <f>SUM(W38:W39)</f>
        <v>20870372</v>
      </c>
      <c r="X40" s="324">
        <f>SUM(X38:X39)</f>
        <v>1690793</v>
      </c>
    </row>
    <row r="41" spans="1:29" s="303" customFormat="1" hidden="1" x14ac:dyDescent="0.25">
      <c r="A41" s="470" t="s">
        <v>32</v>
      </c>
      <c r="B41" s="326" t="s">
        <v>40</v>
      </c>
      <c r="C41" s="313"/>
      <c r="D41" s="313"/>
      <c r="E41" s="313">
        <v>0</v>
      </c>
      <c r="F41" s="313">
        <v>1</v>
      </c>
      <c r="G41" s="313">
        <v>0.49746830072061499</v>
      </c>
      <c r="H41" s="313">
        <v>0.71</v>
      </c>
      <c r="I41" s="313">
        <v>0</v>
      </c>
      <c r="J41" s="313">
        <v>0.36</v>
      </c>
      <c r="K41" s="313">
        <v>0.95</v>
      </c>
      <c r="L41" s="313">
        <v>0.59</v>
      </c>
      <c r="M41" s="327">
        <v>0.6</v>
      </c>
      <c r="N41" s="315">
        <f>SUM(W41:AC41)/SUM(W43:AC43)</f>
        <v>0.7466235437345462</v>
      </c>
      <c r="O41" s="313"/>
      <c r="P41" s="313"/>
      <c r="Q41" s="313"/>
      <c r="R41" s="313"/>
      <c r="S41" s="313"/>
      <c r="T41" s="313"/>
      <c r="U41" s="313"/>
      <c r="W41" s="320">
        <v>7650085</v>
      </c>
      <c r="X41" s="303">
        <v>600306</v>
      </c>
    </row>
    <row r="42" spans="1:29" s="303" customFormat="1" hidden="1" x14ac:dyDescent="0.25">
      <c r="A42" s="471"/>
      <c r="B42" s="317" t="s">
        <v>38</v>
      </c>
      <c r="C42" s="318"/>
      <c r="D42" s="318"/>
      <c r="E42" s="318">
        <v>0</v>
      </c>
      <c r="F42" s="318">
        <v>0</v>
      </c>
      <c r="G42" s="318">
        <v>0.50253169927938501</v>
      </c>
      <c r="H42" s="318">
        <v>0.28999999999999998</v>
      </c>
      <c r="I42" s="318">
        <v>1</v>
      </c>
      <c r="J42" s="318">
        <v>0.64</v>
      </c>
      <c r="K42" s="318">
        <v>0.05</v>
      </c>
      <c r="L42" s="318">
        <v>0.41</v>
      </c>
      <c r="M42" s="318">
        <v>0.4</v>
      </c>
      <c r="N42" s="319">
        <f>SUM(W42:AC42)/SUM(W43:AC43)</f>
        <v>0.2533764562654538</v>
      </c>
      <c r="O42" s="318"/>
      <c r="P42" s="318"/>
      <c r="Q42" s="318"/>
      <c r="R42" s="318"/>
      <c r="S42" s="318"/>
      <c r="T42" s="318"/>
      <c r="U42" s="318"/>
      <c r="W42" s="320">
        <v>796871</v>
      </c>
      <c r="X42" s="303">
        <v>2003007</v>
      </c>
    </row>
    <row r="43" spans="1:29" s="324" customFormat="1" ht="15.75" hidden="1" thickBot="1" x14ac:dyDescent="0.3">
      <c r="A43" s="472"/>
      <c r="B43" s="321" t="s">
        <v>34</v>
      </c>
      <c r="C43" s="322"/>
      <c r="D43" s="322"/>
      <c r="E43" s="322">
        <f t="shared" ref="E43:N43" si="10">SUM(E41:E42)</f>
        <v>0</v>
      </c>
      <c r="F43" s="322">
        <f t="shared" si="10"/>
        <v>1</v>
      </c>
      <c r="G43" s="322">
        <f t="shared" si="10"/>
        <v>1</v>
      </c>
      <c r="H43" s="322">
        <f t="shared" si="10"/>
        <v>1</v>
      </c>
      <c r="I43" s="322">
        <f t="shared" si="10"/>
        <v>1</v>
      </c>
      <c r="J43" s="322">
        <f t="shared" si="10"/>
        <v>1</v>
      </c>
      <c r="K43" s="322">
        <f t="shared" si="10"/>
        <v>1</v>
      </c>
      <c r="L43" s="322">
        <f t="shared" si="10"/>
        <v>1</v>
      </c>
      <c r="M43" s="322">
        <f t="shared" si="10"/>
        <v>1</v>
      </c>
      <c r="N43" s="323">
        <f t="shared" si="10"/>
        <v>1</v>
      </c>
      <c r="O43" s="322"/>
      <c r="P43" s="322"/>
      <c r="Q43" s="322"/>
      <c r="R43" s="322"/>
      <c r="S43" s="322"/>
      <c r="T43" s="322"/>
      <c r="U43" s="322"/>
      <c r="W43" s="325">
        <f>SUM(W41:W42)</f>
        <v>8446956</v>
      </c>
      <c r="X43" s="324">
        <f>SUM(X41:X42)</f>
        <v>2603313</v>
      </c>
    </row>
    <row r="44" spans="1:29" s="303" customFormat="1" hidden="1" x14ac:dyDescent="0.25">
      <c r="A44" s="470" t="s">
        <v>33</v>
      </c>
      <c r="B44" s="326" t="s">
        <v>40</v>
      </c>
      <c r="C44" s="313"/>
      <c r="D44" s="313"/>
      <c r="E44" s="318">
        <v>0</v>
      </c>
      <c r="F44" s="318">
        <v>0</v>
      </c>
      <c r="G44" s="313">
        <v>1</v>
      </c>
      <c r="H44" s="313">
        <v>1</v>
      </c>
      <c r="I44" s="313">
        <v>0</v>
      </c>
      <c r="J44" s="313">
        <v>0.86</v>
      </c>
      <c r="K44" s="313">
        <v>1</v>
      </c>
      <c r="L44" s="313">
        <v>1</v>
      </c>
      <c r="M44" s="327">
        <v>0.2</v>
      </c>
      <c r="N44" s="315">
        <f>SUM(W44:AC44)/SUM(W46:AC46)</f>
        <v>0.50357829349608507</v>
      </c>
      <c r="O44" s="313"/>
      <c r="P44" s="313"/>
      <c r="Q44" s="313"/>
      <c r="R44" s="313"/>
      <c r="S44" s="313"/>
      <c r="T44" s="313"/>
      <c r="U44" s="313"/>
      <c r="W44" s="320">
        <v>1431966</v>
      </c>
      <c r="X44" s="303">
        <v>144648</v>
      </c>
    </row>
    <row r="45" spans="1:29" s="303" customFormat="1" hidden="1" x14ac:dyDescent="0.25">
      <c r="A45" s="471"/>
      <c r="B45" s="317" t="s">
        <v>38</v>
      </c>
      <c r="C45" s="318"/>
      <c r="D45" s="318"/>
      <c r="E45" s="318">
        <v>0</v>
      </c>
      <c r="F45" s="318">
        <v>0</v>
      </c>
      <c r="G45" s="318">
        <v>0</v>
      </c>
      <c r="H45" s="318">
        <v>0</v>
      </c>
      <c r="I45" s="318">
        <v>0</v>
      </c>
      <c r="J45" s="318">
        <v>0.14000000000000001</v>
      </c>
      <c r="K45" s="318">
        <v>0</v>
      </c>
      <c r="L45" s="318">
        <v>0</v>
      </c>
      <c r="M45" s="318">
        <v>0.8</v>
      </c>
      <c r="N45" s="319">
        <f>SUM(W45:AC45)/SUM(W46:AC46)</f>
        <v>0.49642170650391493</v>
      </c>
      <c r="O45" s="318"/>
      <c r="P45" s="318"/>
      <c r="Q45" s="318"/>
      <c r="R45" s="318"/>
      <c r="S45" s="318"/>
      <c r="T45" s="318"/>
      <c r="U45" s="318"/>
      <c r="W45" s="320">
        <v>1554208</v>
      </c>
      <c r="X45" s="303">
        <v>0</v>
      </c>
    </row>
    <row r="46" spans="1:29" s="324" customFormat="1" ht="15.75" hidden="1" thickBot="1" x14ac:dyDescent="0.3">
      <c r="A46" s="472"/>
      <c r="B46" s="321" t="s">
        <v>34</v>
      </c>
      <c r="C46" s="322"/>
      <c r="D46" s="322"/>
      <c r="E46" s="322">
        <f t="shared" ref="E46:N46" si="11">SUM(E44:E45)</f>
        <v>0</v>
      </c>
      <c r="F46" s="322">
        <f t="shared" si="11"/>
        <v>0</v>
      </c>
      <c r="G46" s="322">
        <f t="shared" si="11"/>
        <v>1</v>
      </c>
      <c r="H46" s="322">
        <f t="shared" si="11"/>
        <v>1</v>
      </c>
      <c r="I46" s="322">
        <f t="shared" si="11"/>
        <v>0</v>
      </c>
      <c r="J46" s="322">
        <f t="shared" si="11"/>
        <v>1</v>
      </c>
      <c r="K46" s="322">
        <f t="shared" si="11"/>
        <v>1</v>
      </c>
      <c r="L46" s="322">
        <f t="shared" si="11"/>
        <v>1</v>
      </c>
      <c r="M46" s="322">
        <f t="shared" si="11"/>
        <v>1</v>
      </c>
      <c r="N46" s="323">
        <f t="shared" si="11"/>
        <v>1</v>
      </c>
      <c r="O46" s="322"/>
      <c r="P46" s="322"/>
      <c r="Q46" s="322"/>
      <c r="R46" s="322"/>
      <c r="S46" s="322"/>
      <c r="T46" s="322"/>
      <c r="U46" s="322"/>
      <c r="W46" s="325">
        <f>SUM(W44:W45)</f>
        <v>2986174</v>
      </c>
      <c r="X46" s="324">
        <f>SUM(X44:X45)</f>
        <v>144648</v>
      </c>
    </row>
    <row r="47" spans="1:29" s="303" customFormat="1" hidden="1" x14ac:dyDescent="0.25">
      <c r="A47" s="470" t="s">
        <v>41</v>
      </c>
      <c r="B47" s="312" t="s">
        <v>40</v>
      </c>
      <c r="C47" s="327"/>
      <c r="D47" s="327"/>
      <c r="E47" s="327">
        <v>0.96343757897988413</v>
      </c>
      <c r="F47" s="327">
        <v>0.88588809174024052</v>
      </c>
      <c r="G47" s="327">
        <v>0.86</v>
      </c>
      <c r="H47" s="327">
        <v>0.85</v>
      </c>
      <c r="I47" s="328">
        <v>0.88</v>
      </c>
      <c r="J47" s="327">
        <v>0.89</v>
      </c>
      <c r="K47" s="327">
        <v>0.89</v>
      </c>
      <c r="L47" s="327">
        <v>0.9</v>
      </c>
      <c r="M47" s="327">
        <v>0.85</v>
      </c>
      <c r="N47" s="329">
        <f>SUM(W47:AC47)/SUM(W49:AC49)</f>
        <v>0.84268811591790538</v>
      </c>
      <c r="O47" s="327"/>
      <c r="P47" s="327"/>
      <c r="Q47" s="327"/>
      <c r="R47" s="327"/>
      <c r="S47" s="327"/>
      <c r="T47" s="327"/>
      <c r="U47" s="327"/>
      <c r="W47" s="320">
        <f>W35+W38+W41+W44</f>
        <v>34552908.928557053</v>
      </c>
      <c r="X47" s="303">
        <f>X35+X38+X41+X44</f>
        <v>3033965</v>
      </c>
    </row>
    <row r="48" spans="1:29" s="303" customFormat="1" hidden="1" x14ac:dyDescent="0.25">
      <c r="A48" s="471"/>
      <c r="B48" s="317" t="s">
        <v>38</v>
      </c>
      <c r="C48" s="318"/>
      <c r="D48" s="318"/>
      <c r="E48" s="318">
        <v>3.6562421020115886E-2</v>
      </c>
      <c r="F48" s="318">
        <v>0.11411190825975952</v>
      </c>
      <c r="G48" s="318">
        <v>0.14000000000000001</v>
      </c>
      <c r="H48" s="318">
        <v>0.15</v>
      </c>
      <c r="I48" s="328">
        <v>0.12</v>
      </c>
      <c r="J48" s="318">
        <v>0.11</v>
      </c>
      <c r="K48" s="318">
        <v>0.11</v>
      </c>
      <c r="L48" s="318">
        <v>0.1</v>
      </c>
      <c r="M48" s="318">
        <v>0.15</v>
      </c>
      <c r="N48" s="319">
        <f>SUM(W48:AC48)/SUM(W49:AC49)</f>
        <v>0.15731188408209451</v>
      </c>
      <c r="O48" s="318"/>
      <c r="P48" s="318"/>
      <c r="Q48" s="318"/>
      <c r="R48" s="318"/>
      <c r="S48" s="318"/>
      <c r="T48" s="318"/>
      <c r="U48" s="318"/>
      <c r="W48" s="320">
        <f>W36+W39+W42+W45</f>
        <v>4757265.0714429514</v>
      </c>
      <c r="X48" s="303">
        <f>X36+X39+X42+X45</f>
        <v>2259402</v>
      </c>
    </row>
    <row r="49" spans="1:24" s="324" customFormat="1" ht="15.75" hidden="1" thickBot="1" x14ac:dyDescent="0.3">
      <c r="A49" s="472"/>
      <c r="B49" s="321" t="s">
        <v>34</v>
      </c>
      <c r="C49" s="322"/>
      <c r="D49" s="322"/>
      <c r="E49" s="462">
        <f t="shared" ref="E49:N49" si="12">SUM(E47:E48)</f>
        <v>1</v>
      </c>
      <c r="F49" s="462">
        <f t="shared" si="12"/>
        <v>1</v>
      </c>
      <c r="G49" s="462">
        <f t="shared" si="12"/>
        <v>1</v>
      </c>
      <c r="H49" s="462">
        <f t="shared" si="12"/>
        <v>1</v>
      </c>
      <c r="I49" s="322">
        <f t="shared" si="12"/>
        <v>1</v>
      </c>
      <c r="J49" s="322">
        <f t="shared" si="12"/>
        <v>1</v>
      </c>
      <c r="K49" s="322">
        <f t="shared" si="12"/>
        <v>1</v>
      </c>
      <c r="L49" s="322">
        <f t="shared" si="12"/>
        <v>1</v>
      </c>
      <c r="M49" s="322">
        <f t="shared" si="12"/>
        <v>1</v>
      </c>
      <c r="N49" s="323">
        <f t="shared" si="12"/>
        <v>0.99999999999999989</v>
      </c>
      <c r="O49" s="322"/>
      <c r="P49" s="322"/>
      <c r="Q49" s="322"/>
      <c r="R49" s="322"/>
      <c r="S49" s="322"/>
      <c r="T49" s="322"/>
      <c r="U49" s="322"/>
      <c r="W49" s="325">
        <f>SUM(W47:W48)</f>
        <v>39310174.000000007</v>
      </c>
      <c r="X49" s="324">
        <f>SUM(X47:X48)</f>
        <v>5293367</v>
      </c>
    </row>
    <row r="50" spans="1:24" s="148" customFormat="1" x14ac:dyDescent="0.25">
      <c r="E50" s="463"/>
      <c r="F50" s="463"/>
      <c r="G50" s="463"/>
      <c r="H50" s="463"/>
    </row>
    <row r="51" spans="1:24" s="148" customFormat="1" x14ac:dyDescent="0.25"/>
    <row r="52" spans="1:24" s="148" customFormat="1" x14ac:dyDescent="0.25">
      <c r="A52" s="465" t="s">
        <v>37</v>
      </c>
      <c r="B52" s="465"/>
      <c r="C52" s="400" t="s">
        <v>143</v>
      </c>
    </row>
    <row r="53" spans="1:24" s="148" customFormat="1" ht="15.75" thickBot="1" x14ac:dyDescent="0.3">
      <c r="A53" s="465"/>
      <c r="B53" s="465"/>
    </row>
    <row r="54" spans="1:24" s="148" customFormat="1" ht="15.75" thickBot="1" x14ac:dyDescent="0.3">
      <c r="B54" s="246" t="s">
        <v>36</v>
      </c>
      <c r="C54" s="401">
        <f>C34</f>
        <v>43466</v>
      </c>
      <c r="D54" s="401">
        <f t="shared" ref="D54:U54" si="13">D34</f>
        <v>43497</v>
      </c>
      <c r="E54" s="401">
        <f t="shared" si="13"/>
        <v>43525</v>
      </c>
      <c r="F54" s="401">
        <f t="shared" si="13"/>
        <v>43556</v>
      </c>
      <c r="G54" s="401">
        <f t="shared" si="13"/>
        <v>43586</v>
      </c>
      <c r="H54" s="401">
        <f t="shared" si="13"/>
        <v>43617</v>
      </c>
      <c r="I54" s="401">
        <f t="shared" si="13"/>
        <v>43647</v>
      </c>
      <c r="J54" s="401">
        <f t="shared" si="13"/>
        <v>43678</v>
      </c>
      <c r="K54" s="401">
        <f t="shared" si="13"/>
        <v>43709</v>
      </c>
      <c r="L54" s="401">
        <f t="shared" si="13"/>
        <v>43739</v>
      </c>
      <c r="M54" s="401">
        <f t="shared" si="13"/>
        <v>43770</v>
      </c>
      <c r="N54" s="401">
        <f t="shared" si="13"/>
        <v>43800</v>
      </c>
      <c r="O54" s="401">
        <f t="shared" si="13"/>
        <v>43831</v>
      </c>
      <c r="P54" s="401">
        <f t="shared" si="13"/>
        <v>43862</v>
      </c>
      <c r="Q54" s="401">
        <f t="shared" si="13"/>
        <v>43891</v>
      </c>
      <c r="R54" s="401">
        <f t="shared" si="13"/>
        <v>43922</v>
      </c>
      <c r="S54" s="401">
        <f t="shared" si="13"/>
        <v>43952</v>
      </c>
      <c r="T54" s="401">
        <f t="shared" si="13"/>
        <v>43983</v>
      </c>
      <c r="U54" s="401">
        <f t="shared" si="13"/>
        <v>44013</v>
      </c>
    </row>
    <row r="55" spans="1:24" s="148" customFormat="1" x14ac:dyDescent="0.25">
      <c r="B55" s="402" t="s">
        <v>29</v>
      </c>
      <c r="C55" s="403">
        <f t="shared" ref="C55:U58" si="14">SUM(C63,C71)</f>
        <v>0</v>
      </c>
      <c r="D55" s="403">
        <f t="shared" si="14"/>
        <v>0</v>
      </c>
      <c r="E55" s="403">
        <f t="shared" si="14"/>
        <v>177939.82943108046</v>
      </c>
      <c r="F55" s="403">
        <f t="shared" si="14"/>
        <v>3562539.5598943182</v>
      </c>
      <c r="G55" s="403">
        <f t="shared" si="14"/>
        <v>8719405.0732087009</v>
      </c>
      <c r="H55" s="403">
        <f t="shared" si="14"/>
        <v>8536753.014205182</v>
      </c>
      <c r="I55" s="403">
        <f t="shared" si="14"/>
        <v>11079470.256171741</v>
      </c>
      <c r="J55" s="403">
        <f t="shared" si="14"/>
        <v>9978449.332093155</v>
      </c>
      <c r="K55" s="403">
        <f t="shared" si="14"/>
        <v>8664433.510105608</v>
      </c>
      <c r="L55" s="403">
        <f t="shared" si="14"/>
        <v>17453659.151854474</v>
      </c>
      <c r="M55" s="403">
        <f t="shared" si="14"/>
        <v>44641971.694395021</v>
      </c>
      <c r="N55" s="403">
        <f t="shared" si="14"/>
        <v>41812720.455628231</v>
      </c>
      <c r="O55" s="403">
        <f t="shared" si="14"/>
        <v>0</v>
      </c>
      <c r="P55" s="403">
        <f t="shared" si="14"/>
        <v>0</v>
      </c>
      <c r="Q55" s="403">
        <f t="shared" si="14"/>
        <v>0</v>
      </c>
      <c r="R55" s="403">
        <f t="shared" si="14"/>
        <v>0</v>
      </c>
      <c r="S55" s="403">
        <f t="shared" si="14"/>
        <v>0</v>
      </c>
      <c r="T55" s="403">
        <f t="shared" si="14"/>
        <v>0</v>
      </c>
      <c r="U55" s="403">
        <f t="shared" si="14"/>
        <v>0</v>
      </c>
    </row>
    <row r="56" spans="1:24" s="148" customFormat="1" x14ac:dyDescent="0.25">
      <c r="B56" s="404" t="s">
        <v>30</v>
      </c>
      <c r="C56" s="403">
        <f t="shared" si="14"/>
        <v>0</v>
      </c>
      <c r="D56" s="403">
        <f t="shared" si="14"/>
        <v>0</v>
      </c>
      <c r="E56" s="403">
        <f t="shared" si="14"/>
        <v>59008.869203788563</v>
      </c>
      <c r="F56" s="403">
        <f t="shared" si="14"/>
        <v>984951.39747460675</v>
      </c>
      <c r="G56" s="403">
        <f t="shared" si="14"/>
        <v>1871856.3275270909</v>
      </c>
      <c r="H56" s="403">
        <f t="shared" si="14"/>
        <v>1982056.3489849328</v>
      </c>
      <c r="I56" s="403">
        <f t="shared" si="14"/>
        <v>2385624.2548165834</v>
      </c>
      <c r="J56" s="403">
        <f t="shared" si="14"/>
        <v>2355541.4653945426</v>
      </c>
      <c r="K56" s="403">
        <f t="shared" si="14"/>
        <v>2857991.859706617</v>
      </c>
      <c r="L56" s="403">
        <f t="shared" si="14"/>
        <v>2425282.1873406847</v>
      </c>
      <c r="M56" s="403">
        <f t="shared" si="14"/>
        <v>4146498.0142122186</v>
      </c>
      <c r="N56" s="403">
        <f t="shared" si="14"/>
        <v>6198002.2004282763</v>
      </c>
      <c r="O56" s="403">
        <f t="shared" si="14"/>
        <v>0</v>
      </c>
      <c r="P56" s="403">
        <f t="shared" si="14"/>
        <v>0</v>
      </c>
      <c r="Q56" s="403">
        <f t="shared" si="14"/>
        <v>0</v>
      </c>
      <c r="R56" s="403">
        <f t="shared" si="14"/>
        <v>0</v>
      </c>
      <c r="S56" s="403">
        <f t="shared" si="14"/>
        <v>0</v>
      </c>
      <c r="T56" s="403">
        <f t="shared" si="14"/>
        <v>0</v>
      </c>
      <c r="U56" s="403">
        <f t="shared" si="14"/>
        <v>0</v>
      </c>
    </row>
    <row r="57" spans="1:24" s="148" customFormat="1" x14ac:dyDescent="0.25">
      <c r="B57" s="404" t="s">
        <v>31</v>
      </c>
      <c r="C57" s="403">
        <f t="shared" si="14"/>
        <v>0</v>
      </c>
      <c r="D57" s="403">
        <f t="shared" si="14"/>
        <v>0</v>
      </c>
      <c r="E57" s="403">
        <f t="shared" si="14"/>
        <v>131130.40232611424</v>
      </c>
      <c r="F57" s="403">
        <f t="shared" si="14"/>
        <v>655556.75198070565</v>
      </c>
      <c r="G57" s="403">
        <f t="shared" si="14"/>
        <v>1303386.1443566282</v>
      </c>
      <c r="H57" s="403">
        <f t="shared" si="14"/>
        <v>3106237.9522120277</v>
      </c>
      <c r="I57" s="403">
        <f t="shared" si="14"/>
        <v>3046676.1703783884</v>
      </c>
      <c r="J57" s="403">
        <f t="shared" si="14"/>
        <v>5064622.5093357256</v>
      </c>
      <c r="K57" s="403">
        <f t="shared" si="14"/>
        <v>7435394.9460403956</v>
      </c>
      <c r="L57" s="403">
        <f t="shared" si="14"/>
        <v>4298130.3666540682</v>
      </c>
      <c r="M57" s="403">
        <f t="shared" si="14"/>
        <v>9987134.6133366954</v>
      </c>
      <c r="N57" s="403">
        <f t="shared" si="14"/>
        <v>20215193.291837685</v>
      </c>
      <c r="O57" s="403">
        <f t="shared" si="14"/>
        <v>0</v>
      </c>
      <c r="P57" s="403">
        <f t="shared" si="14"/>
        <v>0</v>
      </c>
      <c r="Q57" s="403">
        <f t="shared" si="14"/>
        <v>0</v>
      </c>
      <c r="R57" s="403">
        <f t="shared" si="14"/>
        <v>0</v>
      </c>
      <c r="S57" s="403">
        <f t="shared" si="14"/>
        <v>0</v>
      </c>
      <c r="T57" s="403">
        <f t="shared" si="14"/>
        <v>0</v>
      </c>
      <c r="U57" s="403">
        <f t="shared" si="14"/>
        <v>0</v>
      </c>
    </row>
    <row r="58" spans="1:24" s="148" customFormat="1" x14ac:dyDescent="0.25">
      <c r="B58" s="404" t="s">
        <v>32</v>
      </c>
      <c r="C58" s="403">
        <f t="shared" si="14"/>
        <v>0</v>
      </c>
      <c r="D58" s="403">
        <f t="shared" si="14"/>
        <v>0</v>
      </c>
      <c r="E58" s="403">
        <f t="shared" si="14"/>
        <v>0</v>
      </c>
      <c r="F58" s="403">
        <f t="shared" si="14"/>
        <v>195685.20019971029</v>
      </c>
      <c r="G58" s="403">
        <f t="shared" si="14"/>
        <v>532015.66398946359</v>
      </c>
      <c r="H58" s="403">
        <f t="shared" si="14"/>
        <v>1195755.0662132709</v>
      </c>
      <c r="I58" s="403">
        <f t="shared" si="14"/>
        <v>678080.6823034758</v>
      </c>
      <c r="J58" s="403">
        <f t="shared" si="14"/>
        <v>647049.83930782927</v>
      </c>
      <c r="K58" s="403">
        <f t="shared" si="14"/>
        <v>1840447.561554431</v>
      </c>
      <c r="L58" s="403">
        <f t="shared" si="14"/>
        <v>404680.20172037015</v>
      </c>
      <c r="M58" s="403">
        <f t="shared" si="14"/>
        <v>991290.1061275925</v>
      </c>
      <c r="N58" s="403">
        <f t="shared" si="14"/>
        <v>7946043.8277574582</v>
      </c>
      <c r="O58" s="403">
        <f t="shared" si="14"/>
        <v>0</v>
      </c>
      <c r="P58" s="403">
        <f t="shared" si="14"/>
        <v>0</v>
      </c>
      <c r="Q58" s="403">
        <f t="shared" si="14"/>
        <v>0</v>
      </c>
      <c r="R58" s="403">
        <f t="shared" si="14"/>
        <v>0</v>
      </c>
      <c r="S58" s="403">
        <f t="shared" si="14"/>
        <v>0</v>
      </c>
      <c r="T58" s="403">
        <f t="shared" si="14"/>
        <v>0</v>
      </c>
      <c r="U58" s="403">
        <f t="shared" si="14"/>
        <v>0</v>
      </c>
    </row>
    <row r="59" spans="1:24" s="148" customFormat="1" ht="15.75" thickBot="1" x14ac:dyDescent="0.3">
      <c r="B59" s="405" t="s">
        <v>33</v>
      </c>
      <c r="C59" s="406">
        <f t="shared" ref="C59:U59" si="15">SUM(C67,C75)</f>
        <v>0</v>
      </c>
      <c r="D59" s="406">
        <f t="shared" si="15"/>
        <v>0</v>
      </c>
      <c r="E59" s="406">
        <f t="shared" si="15"/>
        <v>0</v>
      </c>
      <c r="F59" s="406">
        <f t="shared" si="15"/>
        <v>105817.63611918641</v>
      </c>
      <c r="G59" s="406">
        <f t="shared" si="15"/>
        <v>61021.208716039313</v>
      </c>
      <c r="H59" s="406">
        <f t="shared" si="15"/>
        <v>32256.701662712214</v>
      </c>
      <c r="I59" s="406">
        <f t="shared" si="15"/>
        <v>0</v>
      </c>
      <c r="J59" s="406">
        <f t="shared" si="15"/>
        <v>99714.495996913887</v>
      </c>
      <c r="K59" s="406">
        <f t="shared" si="15"/>
        <v>44090.838513858624</v>
      </c>
      <c r="L59" s="406">
        <f t="shared" si="15"/>
        <v>408313.82939085976</v>
      </c>
      <c r="M59" s="406">
        <f t="shared" si="15"/>
        <v>698934.24445103738</v>
      </c>
      <c r="N59" s="406">
        <f t="shared" si="15"/>
        <v>3140976.1248702863</v>
      </c>
      <c r="O59" s="406">
        <f t="shared" si="15"/>
        <v>0</v>
      </c>
      <c r="P59" s="406">
        <f t="shared" si="15"/>
        <v>0</v>
      </c>
      <c r="Q59" s="406">
        <f t="shared" si="15"/>
        <v>0</v>
      </c>
      <c r="R59" s="406">
        <f t="shared" si="15"/>
        <v>0</v>
      </c>
      <c r="S59" s="406">
        <f t="shared" si="15"/>
        <v>0</v>
      </c>
      <c r="T59" s="406">
        <f t="shared" si="15"/>
        <v>0</v>
      </c>
      <c r="U59" s="406">
        <f t="shared" si="15"/>
        <v>0</v>
      </c>
    </row>
    <row r="60" spans="1:24" s="148" customFormat="1" ht="15.75" thickBot="1" x14ac:dyDescent="0.3">
      <c r="B60" s="407" t="s">
        <v>34</v>
      </c>
      <c r="C60" s="408">
        <f>SUM(C55:C59)</f>
        <v>0</v>
      </c>
      <c r="D60" s="409">
        <f t="shared" ref="D60:U60" si="16">SUM(D55:D59)</f>
        <v>0</v>
      </c>
      <c r="E60" s="409">
        <f t="shared" si="16"/>
        <v>368079.10096098325</v>
      </c>
      <c r="F60" s="409">
        <f t="shared" si="16"/>
        <v>5504550.5456685275</v>
      </c>
      <c r="G60" s="409">
        <f t="shared" si="16"/>
        <v>12487684.417797923</v>
      </c>
      <c r="H60" s="409">
        <f t="shared" si="16"/>
        <v>14853059.083278125</v>
      </c>
      <c r="I60" s="409">
        <f t="shared" si="16"/>
        <v>17189851.363670189</v>
      </c>
      <c r="J60" s="409">
        <f t="shared" si="16"/>
        <v>18145377.64212817</v>
      </c>
      <c r="K60" s="409">
        <f t="shared" si="16"/>
        <v>20842358.71592091</v>
      </c>
      <c r="L60" s="409">
        <f t="shared" si="16"/>
        <v>24990065.73696046</v>
      </c>
      <c r="M60" s="409">
        <f t="shared" si="16"/>
        <v>60465828.672522567</v>
      </c>
      <c r="N60" s="409">
        <f t="shared" si="16"/>
        <v>79312935.900521934</v>
      </c>
      <c r="O60" s="409">
        <f t="shared" si="16"/>
        <v>0</v>
      </c>
      <c r="P60" s="409">
        <f t="shared" si="16"/>
        <v>0</v>
      </c>
      <c r="Q60" s="409">
        <f t="shared" si="16"/>
        <v>0</v>
      </c>
      <c r="R60" s="409">
        <f t="shared" si="16"/>
        <v>0</v>
      </c>
      <c r="S60" s="409">
        <f t="shared" si="16"/>
        <v>0</v>
      </c>
      <c r="T60" s="409">
        <f t="shared" si="16"/>
        <v>0</v>
      </c>
      <c r="U60" s="409">
        <f t="shared" si="16"/>
        <v>0</v>
      </c>
    </row>
    <row r="61" spans="1:24" s="338" customFormat="1" ht="15.75" thickBot="1" x14ac:dyDescent="0.3">
      <c r="C61" s="410"/>
      <c r="D61" s="410"/>
      <c r="E61" s="410"/>
      <c r="F61" s="410"/>
      <c r="G61" s="410"/>
      <c r="H61" s="410"/>
      <c r="I61" s="410"/>
      <c r="J61" s="410"/>
      <c r="K61" s="410"/>
      <c r="L61" s="410"/>
      <c r="M61" s="411" t="s">
        <v>160</v>
      </c>
      <c r="N61" s="412" t="b">
        <f>SUM(' 1M - RES'!C16:N16,'2M - SGS'!C19:N19,'3M - LGS'!C19:N19,'4M - SPS'!C19:N19,'11M - LPS'!C19:N19,' LI 1M - RES'!C16:N16,'LI 2M - SGS'!C19:N19,'LI 3M - LGS'!C19:N19,'LI 4M - SPS'!C19:N19,'LI 11M - LPS'!C19:N19,'Biz DRENE'!C19:N19,'Biz DRENE'!C37:N37,'Biz DRENE'!C55:N55,'Biz DRENE'!C73:N73,'Res DRENE'!C17:N17)=SUM(C60:N60)</f>
        <v>1</v>
      </c>
      <c r="O61" s="410"/>
      <c r="P61" s="410"/>
      <c r="Q61" s="410"/>
      <c r="R61" s="410"/>
      <c r="S61" s="410"/>
      <c r="T61" s="410"/>
      <c r="U61" s="410"/>
    </row>
    <row r="62" spans="1:24" s="148" customFormat="1" ht="15.75" thickBot="1" x14ac:dyDescent="0.3">
      <c r="B62" s="246" t="s">
        <v>137</v>
      </c>
      <c r="C62" s="401">
        <f>C54</f>
        <v>43466</v>
      </c>
      <c r="D62" s="401">
        <f t="shared" ref="D62:U62" si="17">D54</f>
        <v>43497</v>
      </c>
      <c r="E62" s="401">
        <f t="shared" si="17"/>
        <v>43525</v>
      </c>
      <c r="F62" s="401">
        <f t="shared" si="17"/>
        <v>43556</v>
      </c>
      <c r="G62" s="401">
        <f t="shared" si="17"/>
        <v>43586</v>
      </c>
      <c r="H62" s="401">
        <f t="shared" si="17"/>
        <v>43617</v>
      </c>
      <c r="I62" s="401">
        <f t="shared" si="17"/>
        <v>43647</v>
      </c>
      <c r="J62" s="401">
        <f t="shared" si="17"/>
        <v>43678</v>
      </c>
      <c r="K62" s="401">
        <f t="shared" si="17"/>
        <v>43709</v>
      </c>
      <c r="L62" s="401">
        <f t="shared" si="17"/>
        <v>43739</v>
      </c>
      <c r="M62" s="401">
        <f t="shared" si="17"/>
        <v>43770</v>
      </c>
      <c r="N62" s="401">
        <f t="shared" si="17"/>
        <v>43800</v>
      </c>
      <c r="O62" s="401">
        <f t="shared" si="17"/>
        <v>43831</v>
      </c>
      <c r="P62" s="401">
        <f t="shared" si="17"/>
        <v>43862</v>
      </c>
      <c r="Q62" s="401">
        <f t="shared" si="17"/>
        <v>43891</v>
      </c>
      <c r="R62" s="401">
        <f t="shared" si="17"/>
        <v>43922</v>
      </c>
      <c r="S62" s="401">
        <f t="shared" si="17"/>
        <v>43952</v>
      </c>
      <c r="T62" s="401">
        <f t="shared" si="17"/>
        <v>43983</v>
      </c>
      <c r="U62" s="401">
        <f t="shared" si="17"/>
        <v>44013</v>
      </c>
    </row>
    <row r="63" spans="1:24" s="148" customFormat="1" x14ac:dyDescent="0.25">
      <c r="B63" s="402" t="s">
        <v>29</v>
      </c>
      <c r="C63" s="403">
        <f>' 1M - RES'!C16+'Res DRENE'!C17</f>
        <v>0</v>
      </c>
      <c r="D63" s="403">
        <f>' 1M - RES'!D16+'Res DRENE'!D17</f>
        <v>0</v>
      </c>
      <c r="E63" s="403">
        <f>' 1M - RES'!E16+'Res DRENE'!E17</f>
        <v>177939.82943108046</v>
      </c>
      <c r="F63" s="403">
        <f>' 1M - RES'!F16+'Res DRENE'!F17</f>
        <v>3562539.5598943182</v>
      </c>
      <c r="G63" s="403">
        <f>' 1M - RES'!G16+'Res DRENE'!G17</f>
        <v>8667528.9089630954</v>
      </c>
      <c r="H63" s="403">
        <f>' 1M - RES'!H16+'Res DRENE'!H17</f>
        <v>8469165.4704827908</v>
      </c>
      <c r="I63" s="403">
        <f>' 1M - RES'!I16+'Res DRENE'!I17</f>
        <v>10871585.994295193</v>
      </c>
      <c r="J63" s="403">
        <f>' 1M - RES'!J16+'Res DRENE'!J17</f>
        <v>9756327.3088361137</v>
      </c>
      <c r="K63" s="403">
        <f>' 1M - RES'!K16+'Res DRENE'!K17</f>
        <v>8378119.9114591097</v>
      </c>
      <c r="L63" s="403">
        <f>' 1M - RES'!L16+'Res DRENE'!L17</f>
        <v>17151660.201875307</v>
      </c>
      <c r="M63" s="403">
        <f>' 1M - RES'!M16+'Res DRENE'!M17</f>
        <v>43896167.689584166</v>
      </c>
      <c r="N63" s="403">
        <f>' 1M - RES'!N16+'Res DRENE'!N17</f>
        <v>40553668.612537287</v>
      </c>
      <c r="O63" s="403">
        <f>' 1M - RES'!O16+'Res DRENE'!O17</f>
        <v>0</v>
      </c>
      <c r="P63" s="403">
        <f>' 1M - RES'!P16+'Res DRENE'!P17</f>
        <v>0</v>
      </c>
      <c r="Q63" s="403">
        <f>' 1M - RES'!Q16+'Res DRENE'!Q17</f>
        <v>0</v>
      </c>
      <c r="R63" s="403">
        <f>' 1M - RES'!R16+'Res DRENE'!R17</f>
        <v>0</v>
      </c>
      <c r="S63" s="403">
        <f>' 1M - RES'!S16+'Res DRENE'!S17</f>
        <v>0</v>
      </c>
      <c r="T63" s="403">
        <f>' 1M - RES'!T16+'Res DRENE'!T17</f>
        <v>0</v>
      </c>
      <c r="U63" s="403">
        <f>' 1M - RES'!U16+'Res DRENE'!U17</f>
        <v>0</v>
      </c>
    </row>
    <row r="64" spans="1:24" s="148" customFormat="1" x14ac:dyDescent="0.25">
      <c r="B64" s="404" t="s">
        <v>30</v>
      </c>
      <c r="C64" s="403">
        <f>'2M - SGS'!C19+'Biz DRENE'!C19</f>
        <v>0</v>
      </c>
      <c r="D64" s="403">
        <f>'2M - SGS'!D19+'Biz DRENE'!D19</f>
        <v>0</v>
      </c>
      <c r="E64" s="403">
        <f>'2M - SGS'!E19+'Biz DRENE'!E19</f>
        <v>59008.869203788563</v>
      </c>
      <c r="F64" s="403">
        <f>'2M - SGS'!F19+'Biz DRENE'!F19</f>
        <v>984951.39747460675</v>
      </c>
      <c r="G64" s="403">
        <f>'2M - SGS'!G19+'Biz DRENE'!G19</f>
        <v>1871856.3275270909</v>
      </c>
      <c r="H64" s="403">
        <f>'2M - SGS'!H19+'Biz DRENE'!H19</f>
        <v>1982056.3489849328</v>
      </c>
      <c r="I64" s="403">
        <f>'2M - SGS'!I19+'Biz DRENE'!I19</f>
        <v>2385624.2548165834</v>
      </c>
      <c r="J64" s="403">
        <f>'2M - SGS'!J19+'Biz DRENE'!J19</f>
        <v>2327162.508946402</v>
      </c>
      <c r="K64" s="403">
        <f>'2M - SGS'!K19+'Biz DRENE'!K19</f>
        <v>2766163.3878056593</v>
      </c>
      <c r="L64" s="403">
        <f>'2M - SGS'!L19+'Biz DRENE'!L19</f>
        <v>2362422.8039665506</v>
      </c>
      <c r="M64" s="403">
        <f>'2M - SGS'!M19+'Biz DRENE'!M19</f>
        <v>3946100.6700284015</v>
      </c>
      <c r="N64" s="403">
        <f>'2M - SGS'!N19+'Biz DRENE'!N19</f>
        <v>5879086.7980031222</v>
      </c>
      <c r="O64" s="403">
        <f>'2M - SGS'!O19</f>
        <v>0</v>
      </c>
      <c r="P64" s="403">
        <f>'2M - SGS'!P19</f>
        <v>0</v>
      </c>
      <c r="Q64" s="403">
        <f>'2M - SGS'!Q19</f>
        <v>0</v>
      </c>
      <c r="R64" s="403">
        <f>'2M - SGS'!R19</f>
        <v>0</v>
      </c>
      <c r="S64" s="403">
        <f>'2M - SGS'!S19</f>
        <v>0</v>
      </c>
      <c r="T64" s="403">
        <f>'2M - SGS'!T19</f>
        <v>0</v>
      </c>
      <c r="U64" s="403">
        <f>'2M - SGS'!U19</f>
        <v>0</v>
      </c>
    </row>
    <row r="65" spans="1:21" s="148" customFormat="1" x14ac:dyDescent="0.25">
      <c r="B65" s="404" t="s">
        <v>31</v>
      </c>
      <c r="C65" s="245">
        <f>'3M - LGS'!C19+'Biz DRENE'!C37</f>
        <v>0</v>
      </c>
      <c r="D65" s="245">
        <f>'3M - LGS'!D19+'Biz DRENE'!D37</f>
        <v>0</v>
      </c>
      <c r="E65" s="245">
        <f>'3M - LGS'!E19+'Biz DRENE'!E37</f>
        <v>131130.40232611424</v>
      </c>
      <c r="F65" s="245">
        <f>'3M - LGS'!F19+'Biz DRENE'!F37</f>
        <v>655556.75198070565</v>
      </c>
      <c r="G65" s="245">
        <f>'3M - LGS'!G19+'Biz DRENE'!G37</f>
        <v>1303386.1443566282</v>
      </c>
      <c r="H65" s="245">
        <f>'3M - LGS'!H19+'Biz DRENE'!H37</f>
        <v>3106237.9522120277</v>
      </c>
      <c r="I65" s="245">
        <f>'3M - LGS'!I19+'Biz DRENE'!I37</f>
        <v>3046676.1703783884</v>
      </c>
      <c r="J65" s="245">
        <f>'3M - LGS'!J19+'Biz DRENE'!J37</f>
        <v>5064622.5093357256</v>
      </c>
      <c r="K65" s="245">
        <f>'3M - LGS'!K19+'Biz DRENE'!K37</f>
        <v>7435394.9460403956</v>
      </c>
      <c r="L65" s="245">
        <f>'3M - LGS'!L19+'Biz DRENE'!L37</f>
        <v>4262514.0386465536</v>
      </c>
      <c r="M65" s="245">
        <f>'3M - LGS'!M19+'Biz DRENE'!M37</f>
        <v>9804378.3431443796</v>
      </c>
      <c r="N65" s="245">
        <f>'3M - LGS'!N19+'Biz DRENE'!N37</f>
        <v>19897049.167761754</v>
      </c>
      <c r="O65" s="403">
        <f>'3M - LGS'!O19</f>
        <v>0</v>
      </c>
      <c r="P65" s="403">
        <f>'3M - LGS'!P19</f>
        <v>0</v>
      </c>
      <c r="Q65" s="403">
        <f>'3M - LGS'!Q19</f>
        <v>0</v>
      </c>
      <c r="R65" s="403">
        <f>'3M - LGS'!R19</f>
        <v>0</v>
      </c>
      <c r="S65" s="403">
        <f>'3M - LGS'!S19</f>
        <v>0</v>
      </c>
      <c r="T65" s="403">
        <f>'3M - LGS'!T19</f>
        <v>0</v>
      </c>
      <c r="U65" s="403">
        <f>'3M - LGS'!U19</f>
        <v>0</v>
      </c>
    </row>
    <row r="66" spans="1:21" s="148" customFormat="1" x14ac:dyDescent="0.25">
      <c r="B66" s="404" t="s">
        <v>32</v>
      </c>
      <c r="C66" s="245">
        <f>'4M - SPS'!C19+'Biz DRENE'!C55</f>
        <v>0</v>
      </c>
      <c r="D66" s="245">
        <f>'4M - SPS'!D19+'Biz DRENE'!D55</f>
        <v>0</v>
      </c>
      <c r="E66" s="245">
        <f>'4M - SPS'!E19+'Biz DRENE'!E55</f>
        <v>0</v>
      </c>
      <c r="F66" s="245">
        <f>'4M - SPS'!F19+'Biz DRENE'!F55</f>
        <v>195685.20019971029</v>
      </c>
      <c r="G66" s="245">
        <f>'4M - SPS'!G19+'Biz DRENE'!G55</f>
        <v>532015.66398946359</v>
      </c>
      <c r="H66" s="245">
        <f>'4M - SPS'!H19+'Biz DRENE'!H55</f>
        <v>1195755.0662132709</v>
      </c>
      <c r="I66" s="245">
        <f>'4M - SPS'!I19+'Biz DRENE'!I55</f>
        <v>678080.6823034758</v>
      </c>
      <c r="J66" s="245">
        <f>'4M - SPS'!J19+'Biz DRENE'!J55</f>
        <v>647049.83930782927</v>
      </c>
      <c r="K66" s="245">
        <f>'4M - SPS'!K19+'Biz DRENE'!K55</f>
        <v>1840447.561554431</v>
      </c>
      <c r="L66" s="245">
        <f>'4M - SPS'!L19+'Biz DRENE'!L55</f>
        <v>404680.20172037015</v>
      </c>
      <c r="M66" s="245">
        <f>'4M - SPS'!M19+'Biz DRENE'!M55</f>
        <v>991290.1061275925</v>
      </c>
      <c r="N66" s="245">
        <f>'4M - SPS'!N19+'Biz DRENE'!N55</f>
        <v>7946043.8277574582</v>
      </c>
      <c r="O66" s="403">
        <f>'4M - SPS'!O19</f>
        <v>0</v>
      </c>
      <c r="P66" s="403">
        <f>'4M - SPS'!P19</f>
        <v>0</v>
      </c>
      <c r="Q66" s="403">
        <f>'4M - SPS'!Q19</f>
        <v>0</v>
      </c>
      <c r="R66" s="403">
        <f>'4M - SPS'!R19</f>
        <v>0</v>
      </c>
      <c r="S66" s="403">
        <f>'4M - SPS'!S19</f>
        <v>0</v>
      </c>
      <c r="T66" s="403">
        <f>'4M - SPS'!T19</f>
        <v>0</v>
      </c>
      <c r="U66" s="403">
        <f>'4M - SPS'!U19</f>
        <v>0</v>
      </c>
    </row>
    <row r="67" spans="1:21" s="148" customFormat="1" ht="15.75" thickBot="1" x14ac:dyDescent="0.3">
      <c r="B67" s="405" t="s">
        <v>33</v>
      </c>
      <c r="C67" s="245">
        <f>'11M - LPS'!C19+'Biz DRENE'!C73</f>
        <v>0</v>
      </c>
      <c r="D67" s="245">
        <f>'11M - LPS'!D19+'Biz DRENE'!D73</f>
        <v>0</v>
      </c>
      <c r="E67" s="245">
        <f>'11M - LPS'!E19+'Biz DRENE'!E73</f>
        <v>0</v>
      </c>
      <c r="F67" s="245">
        <f>'11M - LPS'!F19+'Biz DRENE'!F73</f>
        <v>105817.63611918641</v>
      </c>
      <c r="G67" s="245">
        <f>'11M - LPS'!G19+'Biz DRENE'!G73</f>
        <v>61021.208716039313</v>
      </c>
      <c r="H67" s="245">
        <f>'11M - LPS'!H19+'Biz DRENE'!H73</f>
        <v>32256.701662712214</v>
      </c>
      <c r="I67" s="245">
        <f>'11M - LPS'!I19+'Biz DRENE'!I73</f>
        <v>0</v>
      </c>
      <c r="J67" s="245">
        <f>'11M - LPS'!J19+'Biz DRENE'!J73</f>
        <v>99714.495996913887</v>
      </c>
      <c r="K67" s="245">
        <f>'11M - LPS'!K19+'Biz DRENE'!K73</f>
        <v>44090.838513858624</v>
      </c>
      <c r="L67" s="245">
        <f>'11M - LPS'!L19+'Biz DRENE'!L73</f>
        <v>408313.82939085976</v>
      </c>
      <c r="M67" s="245">
        <f>'11M - LPS'!M19+'Biz DRENE'!M73</f>
        <v>698934.24445103738</v>
      </c>
      <c r="N67" s="245">
        <f>'11M - LPS'!N19+'Biz DRENE'!N73</f>
        <v>3140976.1248702863</v>
      </c>
      <c r="O67" s="403">
        <f>'11M - LPS'!O19</f>
        <v>0</v>
      </c>
      <c r="P67" s="403">
        <f>'11M - LPS'!P19</f>
        <v>0</v>
      </c>
      <c r="Q67" s="403">
        <f>'11M - LPS'!Q19</f>
        <v>0</v>
      </c>
      <c r="R67" s="403">
        <f>'11M - LPS'!R19</f>
        <v>0</v>
      </c>
      <c r="S67" s="403">
        <f>'11M - LPS'!S19</f>
        <v>0</v>
      </c>
      <c r="T67" s="403">
        <f>'11M - LPS'!T19</f>
        <v>0</v>
      </c>
      <c r="U67" s="403">
        <f>'11M - LPS'!U19</f>
        <v>0</v>
      </c>
    </row>
    <row r="68" spans="1:21" s="148" customFormat="1" ht="15.75" thickBot="1" x14ac:dyDescent="0.3">
      <c r="B68" s="407" t="s">
        <v>34</v>
      </c>
      <c r="C68" s="413">
        <f>SUM(C63:C67)</f>
        <v>0</v>
      </c>
      <c r="D68" s="413">
        <f t="shared" ref="D68:U68" si="18">SUM(D63:D67)</f>
        <v>0</v>
      </c>
      <c r="E68" s="413">
        <f t="shared" si="18"/>
        <v>368079.10096098325</v>
      </c>
      <c r="F68" s="413">
        <f t="shared" si="18"/>
        <v>5504550.5456685275</v>
      </c>
      <c r="G68" s="413">
        <f t="shared" si="18"/>
        <v>12435808.253552318</v>
      </c>
      <c r="H68" s="413">
        <f t="shared" si="18"/>
        <v>14785471.539555734</v>
      </c>
      <c r="I68" s="413">
        <f t="shared" si="18"/>
        <v>16981967.101793639</v>
      </c>
      <c r="J68" s="413">
        <f t="shared" si="18"/>
        <v>17894876.662422985</v>
      </c>
      <c r="K68" s="413">
        <f t="shared" si="18"/>
        <v>20464216.645373456</v>
      </c>
      <c r="L68" s="413">
        <f t="shared" si="18"/>
        <v>24589591.075599644</v>
      </c>
      <c r="M68" s="413">
        <f t="shared" si="18"/>
        <v>59336871.053335577</v>
      </c>
      <c r="N68" s="413">
        <f t="shared" si="18"/>
        <v>77416824.530929908</v>
      </c>
      <c r="O68" s="413">
        <f t="shared" si="18"/>
        <v>0</v>
      </c>
      <c r="P68" s="413">
        <f t="shared" si="18"/>
        <v>0</v>
      </c>
      <c r="Q68" s="413">
        <f t="shared" si="18"/>
        <v>0</v>
      </c>
      <c r="R68" s="413">
        <f t="shared" si="18"/>
        <v>0</v>
      </c>
      <c r="S68" s="413">
        <f t="shared" si="18"/>
        <v>0</v>
      </c>
      <c r="T68" s="413">
        <f t="shared" si="18"/>
        <v>0</v>
      </c>
      <c r="U68" s="413">
        <f t="shared" si="18"/>
        <v>0</v>
      </c>
    </row>
    <row r="69" spans="1:21" s="338" customFormat="1" ht="15.75" thickBot="1" x14ac:dyDescent="0.3">
      <c r="C69" s="410"/>
      <c r="D69" s="410"/>
      <c r="E69" s="414"/>
      <c r="F69" s="414"/>
      <c r="G69" s="414"/>
      <c r="H69" s="414"/>
      <c r="I69" s="414"/>
      <c r="J69" s="414"/>
      <c r="K69" s="414"/>
      <c r="L69" s="414"/>
      <c r="M69" s="414"/>
      <c r="N69" s="414"/>
      <c r="O69" s="410"/>
      <c r="P69" s="410"/>
      <c r="Q69" s="410"/>
      <c r="R69" s="410"/>
      <c r="S69" s="410"/>
      <c r="T69" s="410"/>
      <c r="U69" s="410"/>
    </row>
    <row r="70" spans="1:21" s="148" customFormat="1" ht="15.75" thickBot="1" x14ac:dyDescent="0.3">
      <c r="B70" s="415" t="s">
        <v>136</v>
      </c>
      <c r="C70" s="401">
        <f>C62</f>
        <v>43466</v>
      </c>
      <c r="D70" s="401">
        <f t="shared" ref="D70:U70" si="19">D62</f>
        <v>43497</v>
      </c>
      <c r="E70" s="401">
        <f t="shared" si="19"/>
        <v>43525</v>
      </c>
      <c r="F70" s="401">
        <f t="shared" si="19"/>
        <v>43556</v>
      </c>
      <c r="G70" s="401">
        <f t="shared" si="19"/>
        <v>43586</v>
      </c>
      <c r="H70" s="401">
        <f t="shared" si="19"/>
        <v>43617</v>
      </c>
      <c r="I70" s="401">
        <f t="shared" si="19"/>
        <v>43647</v>
      </c>
      <c r="J70" s="401">
        <f t="shared" si="19"/>
        <v>43678</v>
      </c>
      <c r="K70" s="401">
        <f t="shared" si="19"/>
        <v>43709</v>
      </c>
      <c r="L70" s="401">
        <f t="shared" si="19"/>
        <v>43739</v>
      </c>
      <c r="M70" s="401">
        <f t="shared" si="19"/>
        <v>43770</v>
      </c>
      <c r="N70" s="401">
        <f t="shared" si="19"/>
        <v>43800</v>
      </c>
      <c r="O70" s="401">
        <f t="shared" si="19"/>
        <v>43831</v>
      </c>
      <c r="P70" s="401">
        <f t="shared" si="19"/>
        <v>43862</v>
      </c>
      <c r="Q70" s="401">
        <f t="shared" si="19"/>
        <v>43891</v>
      </c>
      <c r="R70" s="401">
        <f t="shared" si="19"/>
        <v>43922</v>
      </c>
      <c r="S70" s="401">
        <f t="shared" si="19"/>
        <v>43952</v>
      </c>
      <c r="T70" s="401">
        <f t="shared" si="19"/>
        <v>43983</v>
      </c>
      <c r="U70" s="401">
        <f t="shared" si="19"/>
        <v>44013</v>
      </c>
    </row>
    <row r="71" spans="1:21" s="148" customFormat="1" x14ac:dyDescent="0.25">
      <c r="B71" s="416" t="s">
        <v>29</v>
      </c>
      <c r="C71" s="403">
        <f>' LI 1M - RES'!C16</f>
        <v>0</v>
      </c>
      <c r="D71" s="403">
        <f>' LI 1M - RES'!D16</f>
        <v>0</v>
      </c>
      <c r="E71" s="403">
        <f>' LI 1M - RES'!E16</f>
        <v>0</v>
      </c>
      <c r="F71" s="403">
        <f>' LI 1M - RES'!F16</f>
        <v>0</v>
      </c>
      <c r="G71" s="403">
        <f>' LI 1M - RES'!G16</f>
        <v>51876.164245605469</v>
      </c>
      <c r="H71" s="403">
        <f>' LI 1M - RES'!H16</f>
        <v>67587.543722391129</v>
      </c>
      <c r="I71" s="403">
        <f>' LI 1M - RES'!I16</f>
        <v>207884.26187654698</v>
      </c>
      <c r="J71" s="403">
        <f>' LI 1M - RES'!J16</f>
        <v>222122.02325704184</v>
      </c>
      <c r="K71" s="403">
        <f>' LI 1M - RES'!K16</f>
        <v>286313.5986464991</v>
      </c>
      <c r="L71" s="403">
        <f>' LI 1M - RES'!L16</f>
        <v>301998.949979169</v>
      </c>
      <c r="M71" s="403">
        <f>' LI 1M - RES'!M16</f>
        <v>745804.00481085549</v>
      </c>
      <c r="N71" s="403">
        <f>' LI 1M - RES'!N16</f>
        <v>1259051.8430909445</v>
      </c>
      <c r="O71" s="403">
        <f>' LI 1M - RES'!O16</f>
        <v>0</v>
      </c>
      <c r="P71" s="403">
        <f>' LI 1M - RES'!P16</f>
        <v>0</v>
      </c>
      <c r="Q71" s="403">
        <f>' LI 1M - RES'!Q16</f>
        <v>0</v>
      </c>
      <c r="R71" s="403">
        <f>' LI 1M - RES'!R16</f>
        <v>0</v>
      </c>
      <c r="S71" s="403">
        <f>' LI 1M - RES'!S16</f>
        <v>0</v>
      </c>
      <c r="T71" s="403">
        <f>' LI 1M - RES'!T16</f>
        <v>0</v>
      </c>
      <c r="U71" s="403">
        <f>' LI 1M - RES'!U16</f>
        <v>0</v>
      </c>
    </row>
    <row r="72" spans="1:21" s="148" customFormat="1" x14ac:dyDescent="0.25">
      <c r="B72" s="404" t="s">
        <v>30</v>
      </c>
      <c r="C72" s="417">
        <f>'LI 2M - SGS'!C19</f>
        <v>0</v>
      </c>
      <c r="D72" s="417">
        <f>'LI 2M - SGS'!D19</f>
        <v>0</v>
      </c>
      <c r="E72" s="417">
        <f>'LI 2M - SGS'!E19</f>
        <v>0</v>
      </c>
      <c r="F72" s="417">
        <f>'LI 2M - SGS'!F19</f>
        <v>0</v>
      </c>
      <c r="G72" s="417">
        <f>'LI 2M - SGS'!G19</f>
        <v>0</v>
      </c>
      <c r="H72" s="417">
        <f>'LI 2M - SGS'!H19</f>
        <v>0</v>
      </c>
      <c r="I72" s="417">
        <f>'LI 2M - SGS'!I19</f>
        <v>0</v>
      </c>
      <c r="J72" s="417">
        <f>'LI 2M - SGS'!J19</f>
        <v>28378.956448140496</v>
      </c>
      <c r="K72" s="417">
        <f>'LI 2M - SGS'!K19</f>
        <v>91828.471900957622</v>
      </c>
      <c r="L72" s="417">
        <f>'LI 2M - SGS'!L19</f>
        <v>62859.383374134006</v>
      </c>
      <c r="M72" s="417">
        <f>'LI 2M - SGS'!M19</f>
        <v>200397.3441838171</v>
      </c>
      <c r="N72" s="417">
        <f>'LI 2M - SGS'!N19</f>
        <v>318915.402425154</v>
      </c>
      <c r="O72" s="417">
        <f>'LI 2M - SGS'!O19</f>
        <v>0</v>
      </c>
      <c r="P72" s="417">
        <f>'LI 2M - SGS'!P19</f>
        <v>0</v>
      </c>
      <c r="Q72" s="417">
        <f>'LI 2M - SGS'!Q19</f>
        <v>0</v>
      </c>
      <c r="R72" s="417">
        <f>'LI 2M - SGS'!R19</f>
        <v>0</v>
      </c>
      <c r="S72" s="417">
        <f>'LI 2M - SGS'!S19</f>
        <v>0</v>
      </c>
      <c r="T72" s="417">
        <f>'LI 2M - SGS'!T19</f>
        <v>0</v>
      </c>
      <c r="U72" s="417">
        <f>'LI 2M - SGS'!U19</f>
        <v>0</v>
      </c>
    </row>
    <row r="73" spans="1:21" s="148" customFormat="1" x14ac:dyDescent="0.25">
      <c r="B73" s="404" t="s">
        <v>31</v>
      </c>
      <c r="C73" s="417">
        <f>'LI 3M - LGS'!C19</f>
        <v>0</v>
      </c>
      <c r="D73" s="417">
        <f>'LI 3M - LGS'!D19</f>
        <v>0</v>
      </c>
      <c r="E73" s="417">
        <f>'LI 3M - LGS'!E19</f>
        <v>0</v>
      </c>
      <c r="F73" s="417">
        <f>'LI 3M - LGS'!F19</f>
        <v>0</v>
      </c>
      <c r="G73" s="417">
        <f>'LI 3M - LGS'!G19</f>
        <v>0</v>
      </c>
      <c r="H73" s="417">
        <f>'LI 3M - LGS'!H19</f>
        <v>0</v>
      </c>
      <c r="I73" s="417">
        <f>'LI 3M - LGS'!I19</f>
        <v>0</v>
      </c>
      <c r="J73" s="417">
        <f>'LI 3M - LGS'!J19</f>
        <v>0</v>
      </c>
      <c r="K73" s="417">
        <f>'LI 3M - LGS'!K19</f>
        <v>0</v>
      </c>
      <c r="L73" s="417">
        <f>'LI 3M - LGS'!L19</f>
        <v>35616.328007514676</v>
      </c>
      <c r="M73" s="417">
        <f>'LI 3M - LGS'!M19</f>
        <v>182756.27019231668</v>
      </c>
      <c r="N73" s="417">
        <f>'LI 3M - LGS'!N19</f>
        <v>318144.12407593103</v>
      </c>
      <c r="O73" s="417">
        <f>'LI 3M - LGS'!O19</f>
        <v>0</v>
      </c>
      <c r="P73" s="417">
        <f>'LI 3M - LGS'!P19</f>
        <v>0</v>
      </c>
      <c r="Q73" s="417">
        <f>'LI 3M - LGS'!Q19</f>
        <v>0</v>
      </c>
      <c r="R73" s="417">
        <f>'LI 3M - LGS'!R19</f>
        <v>0</v>
      </c>
      <c r="S73" s="417">
        <f>'LI 3M - LGS'!S19</f>
        <v>0</v>
      </c>
      <c r="T73" s="417">
        <f>'LI 3M - LGS'!T19</f>
        <v>0</v>
      </c>
      <c r="U73" s="417">
        <f>'LI 3M - LGS'!U19</f>
        <v>0</v>
      </c>
    </row>
    <row r="74" spans="1:21" s="148" customFormat="1" x14ac:dyDescent="0.25">
      <c r="B74" s="404" t="s">
        <v>32</v>
      </c>
      <c r="C74" s="417">
        <f>'LI 4M - SPS'!C19</f>
        <v>0</v>
      </c>
      <c r="D74" s="417">
        <f>'LI 4M - SPS'!D19</f>
        <v>0</v>
      </c>
      <c r="E74" s="417">
        <f>'LI 4M - SPS'!E19</f>
        <v>0</v>
      </c>
      <c r="F74" s="417">
        <f>'LI 4M - SPS'!F19</f>
        <v>0</v>
      </c>
      <c r="G74" s="417">
        <f>'LI 4M - SPS'!G19</f>
        <v>0</v>
      </c>
      <c r="H74" s="417">
        <f>'LI 4M - SPS'!H19</f>
        <v>0</v>
      </c>
      <c r="I74" s="417">
        <f>'LI 4M - SPS'!I19</f>
        <v>0</v>
      </c>
      <c r="J74" s="417">
        <f>'LI 4M - SPS'!J19</f>
        <v>0</v>
      </c>
      <c r="K74" s="417">
        <f>'LI 4M - SPS'!K19</f>
        <v>0</v>
      </c>
      <c r="L74" s="417">
        <f>'LI 4M - SPS'!L19</f>
        <v>0</v>
      </c>
      <c r="M74" s="417">
        <f>'LI 4M - SPS'!M19</f>
        <v>0</v>
      </c>
      <c r="N74" s="417">
        <f>'LI 4M - SPS'!N19</f>
        <v>0</v>
      </c>
      <c r="O74" s="417">
        <f>'LI 4M - SPS'!O19</f>
        <v>0</v>
      </c>
      <c r="P74" s="417">
        <f>'LI 4M - SPS'!P19</f>
        <v>0</v>
      </c>
      <c r="Q74" s="417">
        <f>'LI 4M - SPS'!Q19</f>
        <v>0</v>
      </c>
      <c r="R74" s="417">
        <f>'LI 4M - SPS'!R19</f>
        <v>0</v>
      </c>
      <c r="S74" s="417">
        <f>'LI 4M - SPS'!S19</f>
        <v>0</v>
      </c>
      <c r="T74" s="417">
        <f>'LI 4M - SPS'!T19</f>
        <v>0</v>
      </c>
      <c r="U74" s="417">
        <f>'LI 4M - SPS'!U19</f>
        <v>0</v>
      </c>
    </row>
    <row r="75" spans="1:21" s="148" customFormat="1" ht="15.75" thickBot="1" x14ac:dyDescent="0.3">
      <c r="B75" s="405" t="s">
        <v>33</v>
      </c>
      <c r="C75" s="418">
        <f>'LI 11M - LPS'!C19</f>
        <v>0</v>
      </c>
      <c r="D75" s="418">
        <f>'LI 11M - LPS'!D19</f>
        <v>0</v>
      </c>
      <c r="E75" s="418">
        <f>'LI 11M - LPS'!E19</f>
        <v>0</v>
      </c>
      <c r="F75" s="418">
        <f>'LI 11M - LPS'!F19</f>
        <v>0</v>
      </c>
      <c r="G75" s="418">
        <f>'LI 11M - LPS'!G19</f>
        <v>0</v>
      </c>
      <c r="H75" s="418">
        <f>'LI 11M - LPS'!H19</f>
        <v>0</v>
      </c>
      <c r="I75" s="418">
        <f>'LI 11M - LPS'!I19</f>
        <v>0</v>
      </c>
      <c r="J75" s="418">
        <f>'LI 11M - LPS'!J19</f>
        <v>0</v>
      </c>
      <c r="K75" s="418">
        <f>'LI 11M - LPS'!K19</f>
        <v>0</v>
      </c>
      <c r="L75" s="418">
        <f>'LI 11M - LPS'!L19</f>
        <v>0</v>
      </c>
      <c r="M75" s="418">
        <f>'LI 11M - LPS'!M19</f>
        <v>0</v>
      </c>
      <c r="N75" s="418">
        <f>'LI 11M - LPS'!N19</f>
        <v>0</v>
      </c>
      <c r="O75" s="418">
        <f>'LI 11M - LPS'!O19</f>
        <v>0</v>
      </c>
      <c r="P75" s="418">
        <f>'LI 11M - LPS'!P19</f>
        <v>0</v>
      </c>
      <c r="Q75" s="418">
        <f>'LI 11M - LPS'!Q19</f>
        <v>0</v>
      </c>
      <c r="R75" s="418">
        <f>'LI 11M - LPS'!R19</f>
        <v>0</v>
      </c>
      <c r="S75" s="418">
        <f>'LI 11M - LPS'!S19</f>
        <v>0</v>
      </c>
      <c r="T75" s="418">
        <f>'LI 11M - LPS'!T19</f>
        <v>0</v>
      </c>
      <c r="U75" s="418">
        <f>'LI 11M - LPS'!U19</f>
        <v>0</v>
      </c>
    </row>
    <row r="76" spans="1:21" s="148" customFormat="1" ht="15.75" thickBot="1" x14ac:dyDescent="0.3">
      <c r="B76" s="407" t="s">
        <v>34</v>
      </c>
      <c r="C76" s="413">
        <f>SUM(C71:C75)</f>
        <v>0</v>
      </c>
      <c r="D76" s="413">
        <f t="shared" ref="D76:U76" si="20">SUM(D71:D75)</f>
        <v>0</v>
      </c>
      <c r="E76" s="413">
        <f t="shared" si="20"/>
        <v>0</v>
      </c>
      <c r="F76" s="413">
        <f t="shared" si="20"/>
        <v>0</v>
      </c>
      <c r="G76" s="413">
        <f t="shared" si="20"/>
        <v>51876.164245605469</v>
      </c>
      <c r="H76" s="413">
        <f t="shared" si="20"/>
        <v>67587.543722391129</v>
      </c>
      <c r="I76" s="413">
        <f t="shared" si="20"/>
        <v>207884.26187654698</v>
      </c>
      <c r="J76" s="413">
        <f t="shared" si="20"/>
        <v>250500.97970518234</v>
      </c>
      <c r="K76" s="413">
        <f t="shared" si="20"/>
        <v>378142.07054745674</v>
      </c>
      <c r="L76" s="413">
        <f t="shared" si="20"/>
        <v>400474.66136081773</v>
      </c>
      <c r="M76" s="413">
        <f t="shared" si="20"/>
        <v>1128957.6191869893</v>
      </c>
      <c r="N76" s="413">
        <f t="shared" si="20"/>
        <v>1896111.3695920296</v>
      </c>
      <c r="O76" s="413">
        <f t="shared" si="20"/>
        <v>0</v>
      </c>
      <c r="P76" s="413">
        <f t="shared" si="20"/>
        <v>0</v>
      </c>
      <c r="Q76" s="413">
        <f t="shared" si="20"/>
        <v>0</v>
      </c>
      <c r="R76" s="413">
        <f t="shared" si="20"/>
        <v>0</v>
      </c>
      <c r="S76" s="413">
        <f t="shared" si="20"/>
        <v>0</v>
      </c>
      <c r="T76" s="413">
        <f t="shared" si="20"/>
        <v>0</v>
      </c>
      <c r="U76" s="413">
        <f t="shared" si="20"/>
        <v>0</v>
      </c>
    </row>
    <row r="77" spans="1:21" s="344" customFormat="1" x14ac:dyDescent="0.25">
      <c r="N77" s="430" t="s">
        <v>166</v>
      </c>
      <c r="O77" s="431">
        <f>SUM(C60:N60)</f>
        <v>254159791.1794298</v>
      </c>
    </row>
    <row r="78" spans="1:21" s="344" customFormat="1" x14ac:dyDescent="0.25">
      <c r="N78" s="430" t="s">
        <v>167</v>
      </c>
      <c r="O78" s="432">
        <f>'RES kWh ENTRY'!O44</f>
        <v>15240737.226455599</v>
      </c>
    </row>
    <row r="79" spans="1:21" s="344" customFormat="1" x14ac:dyDescent="0.25">
      <c r="N79" s="430" t="s">
        <v>168</v>
      </c>
      <c r="O79" s="431">
        <f>SUM(O77:O78)</f>
        <v>269400528.4058854</v>
      </c>
    </row>
    <row r="80" spans="1:21" s="344" customFormat="1" ht="18" customHeight="1" x14ac:dyDescent="0.25">
      <c r="A80" s="466" t="s">
        <v>93</v>
      </c>
      <c r="B80" s="466"/>
      <c r="C80" s="398" t="s">
        <v>144</v>
      </c>
    </row>
    <row r="81" spans="1:23" s="344" customFormat="1" ht="15.75" thickBot="1" x14ac:dyDescent="0.3">
      <c r="A81" s="466"/>
      <c r="B81" s="466"/>
    </row>
    <row r="82" spans="1:23" s="344" customFormat="1" ht="15.75" thickBot="1" x14ac:dyDescent="0.3">
      <c r="B82" s="378" t="s">
        <v>36</v>
      </c>
      <c r="C82" s="379">
        <f>C54</f>
        <v>43466</v>
      </c>
      <c r="D82" s="379">
        <f t="shared" ref="D82:U82" si="21">D54</f>
        <v>43497</v>
      </c>
      <c r="E82" s="379">
        <f t="shared" si="21"/>
        <v>43525</v>
      </c>
      <c r="F82" s="379">
        <f t="shared" si="21"/>
        <v>43556</v>
      </c>
      <c r="G82" s="379">
        <f t="shared" si="21"/>
        <v>43586</v>
      </c>
      <c r="H82" s="379">
        <f t="shared" si="21"/>
        <v>43617</v>
      </c>
      <c r="I82" s="379">
        <f t="shared" si="21"/>
        <v>43647</v>
      </c>
      <c r="J82" s="379">
        <f t="shared" si="21"/>
        <v>43678</v>
      </c>
      <c r="K82" s="379">
        <f t="shared" si="21"/>
        <v>43709</v>
      </c>
      <c r="L82" s="379">
        <f t="shared" si="21"/>
        <v>43739</v>
      </c>
      <c r="M82" s="379">
        <f t="shared" si="21"/>
        <v>43770</v>
      </c>
      <c r="N82" s="379">
        <f t="shared" si="21"/>
        <v>43800</v>
      </c>
      <c r="O82" s="379">
        <f t="shared" si="21"/>
        <v>43831</v>
      </c>
      <c r="P82" s="379">
        <f t="shared" si="21"/>
        <v>43862</v>
      </c>
      <c r="Q82" s="379">
        <f t="shared" si="21"/>
        <v>43891</v>
      </c>
      <c r="R82" s="379">
        <f t="shared" si="21"/>
        <v>43922</v>
      </c>
      <c r="S82" s="379">
        <f t="shared" si="21"/>
        <v>43952</v>
      </c>
      <c r="T82" s="379">
        <f t="shared" si="21"/>
        <v>43983</v>
      </c>
      <c r="U82" s="379">
        <f t="shared" si="21"/>
        <v>44013</v>
      </c>
      <c r="V82" s="399"/>
      <c r="W82" s="399"/>
    </row>
    <row r="83" spans="1:23" s="344" customFormat="1" x14ac:dyDescent="0.25">
      <c r="B83" s="387" t="s">
        <v>29</v>
      </c>
      <c r="C83" s="381">
        <f>IF(C$4="X",C91+C99,0)</f>
        <v>0</v>
      </c>
      <c r="D83" s="381">
        <f t="shared" ref="D83:M87" si="22">IF(D$4="X",D91+D99,0)</f>
        <v>0</v>
      </c>
      <c r="E83" s="381">
        <f t="shared" si="22"/>
        <v>36200.977826608876</v>
      </c>
      <c r="F83" s="381">
        <f t="shared" si="22"/>
        <v>24019.399103718995</v>
      </c>
      <c r="G83" s="381">
        <f t="shared" si="22"/>
        <v>41953.286052785028</v>
      </c>
      <c r="H83" s="381">
        <f t="shared" si="22"/>
        <v>276006.5660637492</v>
      </c>
      <c r="I83" s="381">
        <f t="shared" si="22"/>
        <v>468870.07779637951</v>
      </c>
      <c r="J83" s="381">
        <f t="shared" si="22"/>
        <v>558809.94007117907</v>
      </c>
      <c r="K83" s="381">
        <f t="shared" si="22"/>
        <v>379458.78604653093</v>
      </c>
      <c r="L83" s="381">
        <f t="shared" si="22"/>
        <v>133220.33877614996</v>
      </c>
      <c r="M83" s="381">
        <f t="shared" si="22"/>
        <v>266824.30935981456</v>
      </c>
      <c r="N83" s="381">
        <f t="shared" ref="N83:U87" si="23">IF(N$4="X",N91+N99,0)</f>
        <v>476339.33798230364</v>
      </c>
      <c r="O83" s="381">
        <f t="shared" si="23"/>
        <v>469905.70008762507</v>
      </c>
      <c r="P83" s="381">
        <f t="shared" si="23"/>
        <v>419362.83835562493</v>
      </c>
      <c r="Q83" s="381">
        <f t="shared" si="23"/>
        <v>426405.7877491496</v>
      </c>
      <c r="R83" s="381">
        <f t="shared" si="23"/>
        <v>168652.50352629495</v>
      </c>
      <c r="S83" s="381">
        <f t="shared" si="23"/>
        <v>175238.71196557599</v>
      </c>
      <c r="T83" s="381">
        <f t="shared" si="23"/>
        <v>394744.32911702077</v>
      </c>
      <c r="U83" s="381">
        <f t="shared" si="23"/>
        <v>428543.82605468272</v>
      </c>
    </row>
    <row r="84" spans="1:23" s="344" customFormat="1" x14ac:dyDescent="0.25">
      <c r="B84" s="382" t="s">
        <v>30</v>
      </c>
      <c r="C84" s="381">
        <f t="shared" ref="C84:L87" si="24">IF(C$4="X",C92+C100,0)</f>
        <v>0</v>
      </c>
      <c r="D84" s="381">
        <f t="shared" si="24"/>
        <v>0</v>
      </c>
      <c r="E84" s="381">
        <f t="shared" si="24"/>
        <v>94.543976298023125</v>
      </c>
      <c r="F84" s="381">
        <f t="shared" si="24"/>
        <v>1837.388187675678</v>
      </c>
      <c r="G84" s="381">
        <f t="shared" si="24"/>
        <v>8298.1416915710015</v>
      </c>
      <c r="H84" s="381">
        <f t="shared" si="24"/>
        <v>20416.94650133156</v>
      </c>
      <c r="I84" s="381">
        <f t="shared" si="24"/>
        <v>40518.389887690653</v>
      </c>
      <c r="J84" s="381">
        <f t="shared" si="24"/>
        <v>45260.082916681429</v>
      </c>
      <c r="K84" s="381">
        <f t="shared" si="24"/>
        <v>61898.814261624248</v>
      </c>
      <c r="L84" s="381">
        <f t="shared" si="24"/>
        <v>53484.931545595304</v>
      </c>
      <c r="M84" s="381">
        <f t="shared" si="22"/>
        <v>56611.309030816454</v>
      </c>
      <c r="N84" s="381">
        <f t="shared" si="23"/>
        <v>78105.151185614086</v>
      </c>
      <c r="O84" s="381">
        <f t="shared" ref="O84:U87" si="25">IF(O$4="X",O92+O100,0)</f>
        <v>88597.485770559855</v>
      </c>
      <c r="P84" s="381">
        <f t="shared" si="25"/>
        <v>70902.470748223219</v>
      </c>
      <c r="Q84" s="381">
        <f t="shared" si="25"/>
        <v>80671.052217057935</v>
      </c>
      <c r="R84" s="381">
        <f t="shared" si="25"/>
        <v>20085.6529881268</v>
      </c>
      <c r="S84" s="381">
        <f t="shared" si="25"/>
        <v>25880.315062559755</v>
      </c>
      <c r="T84" s="381">
        <f t="shared" si="25"/>
        <v>31332.978826860417</v>
      </c>
      <c r="U84" s="381">
        <f t="shared" si="25"/>
        <v>39916.712349057307</v>
      </c>
    </row>
    <row r="85" spans="1:23" s="344" customFormat="1" x14ac:dyDescent="0.25">
      <c r="B85" s="382" t="s">
        <v>31</v>
      </c>
      <c r="C85" s="381">
        <f t="shared" si="24"/>
        <v>0</v>
      </c>
      <c r="D85" s="381">
        <f t="shared" si="24"/>
        <v>0</v>
      </c>
      <c r="E85" s="381">
        <f t="shared" si="24"/>
        <v>114.69630429767348</v>
      </c>
      <c r="F85" s="381">
        <f t="shared" si="24"/>
        <v>908.80700270850468</v>
      </c>
      <c r="G85" s="381">
        <f t="shared" si="24"/>
        <v>3663.2934946120813</v>
      </c>
      <c r="H85" s="381">
        <f t="shared" si="24"/>
        <v>16460.25084641073</v>
      </c>
      <c r="I85" s="381">
        <f t="shared" si="24"/>
        <v>38736.740269092195</v>
      </c>
      <c r="J85" s="381">
        <f t="shared" si="24"/>
        <v>52195.526601168232</v>
      </c>
      <c r="K85" s="381">
        <f t="shared" si="24"/>
        <v>72744.898955942801</v>
      </c>
      <c r="L85" s="381">
        <f t="shared" si="24"/>
        <v>50943.488513683209</v>
      </c>
      <c r="M85" s="381">
        <f t="shared" si="22"/>
        <v>55765.951875718252</v>
      </c>
      <c r="N85" s="381">
        <f t="shared" si="23"/>
        <v>91530.14052340413</v>
      </c>
      <c r="O85" s="381">
        <f t="shared" si="25"/>
        <v>116800.05454237302</v>
      </c>
      <c r="P85" s="381">
        <f t="shared" si="25"/>
        <v>96800.469992886952</v>
      </c>
      <c r="Q85" s="381">
        <f t="shared" si="25"/>
        <v>93367.036712600122</v>
      </c>
      <c r="R85" s="381">
        <f t="shared" si="25"/>
        <v>19677.755760214121</v>
      </c>
      <c r="S85" s="381">
        <f t="shared" si="25"/>
        <v>27696.367325825384</v>
      </c>
      <c r="T85" s="381">
        <f t="shared" si="25"/>
        <v>61320.825533690622</v>
      </c>
      <c r="U85" s="381">
        <f t="shared" si="25"/>
        <v>75883.494545556256</v>
      </c>
    </row>
    <row r="86" spans="1:23" s="344" customFormat="1" x14ac:dyDescent="0.25">
      <c r="B86" s="382" t="s">
        <v>32</v>
      </c>
      <c r="C86" s="381">
        <f t="shared" si="24"/>
        <v>0</v>
      </c>
      <c r="D86" s="381">
        <f t="shared" si="24"/>
        <v>0</v>
      </c>
      <c r="E86" s="381">
        <f t="shared" si="24"/>
        <v>0</v>
      </c>
      <c r="F86" s="381">
        <f t="shared" si="24"/>
        <v>188.77842187430667</v>
      </c>
      <c r="G86" s="381">
        <f t="shared" si="24"/>
        <v>1146.634776936073</v>
      </c>
      <c r="H86" s="381">
        <f t="shared" si="24"/>
        <v>6480.5680035637897</v>
      </c>
      <c r="I86" s="381">
        <f t="shared" si="24"/>
        <v>14694.432284275646</v>
      </c>
      <c r="J86" s="381">
        <f t="shared" si="24"/>
        <v>18391.233639859634</v>
      </c>
      <c r="K86" s="381">
        <f t="shared" si="24"/>
        <v>18506.065853877717</v>
      </c>
      <c r="L86" s="381">
        <f t="shared" si="24"/>
        <v>11531.135144809756</v>
      </c>
      <c r="M86" s="381">
        <f t="shared" si="22"/>
        <v>10135.16628316608</v>
      </c>
      <c r="N86" s="381">
        <f t="shared" si="23"/>
        <v>17228.15102396263</v>
      </c>
      <c r="O86" s="381">
        <f t="shared" si="25"/>
        <v>26322.98727568247</v>
      </c>
      <c r="P86" s="381">
        <f t="shared" si="25"/>
        <v>20015.581868288267</v>
      </c>
      <c r="Q86" s="381">
        <f t="shared" si="25"/>
        <v>22386.342875428643</v>
      </c>
      <c r="R86" s="381">
        <f t="shared" si="25"/>
        <v>14189.19773426648</v>
      </c>
      <c r="S86" s="381">
        <f t="shared" si="25"/>
        <v>20926.315425419314</v>
      </c>
      <c r="T86" s="381">
        <f t="shared" si="25"/>
        <v>45577.436760228731</v>
      </c>
      <c r="U86" s="381">
        <f t="shared" si="25"/>
        <v>55712.280169181948</v>
      </c>
    </row>
    <row r="87" spans="1:23" s="344" customFormat="1" ht="15.75" thickBot="1" x14ac:dyDescent="0.3">
      <c r="B87" s="389" t="s">
        <v>33</v>
      </c>
      <c r="C87" s="381">
        <f t="shared" si="24"/>
        <v>0</v>
      </c>
      <c r="D87" s="381">
        <f t="shared" si="24"/>
        <v>0</v>
      </c>
      <c r="E87" s="381">
        <f t="shared" si="24"/>
        <v>0</v>
      </c>
      <c r="F87" s="381">
        <f t="shared" si="24"/>
        <v>84.163254373063452</v>
      </c>
      <c r="G87" s="381">
        <f t="shared" si="24"/>
        <v>247.25255058175938</v>
      </c>
      <c r="H87" s="381">
        <f t="shared" si="24"/>
        <v>561.82039292093668</v>
      </c>
      <c r="I87" s="381">
        <f t="shared" si="24"/>
        <v>746.07263169449072</v>
      </c>
      <c r="J87" s="381">
        <f t="shared" si="24"/>
        <v>772.04012966735002</v>
      </c>
      <c r="K87" s="381">
        <f t="shared" si="24"/>
        <v>1070.3042873912964</v>
      </c>
      <c r="L87" s="381">
        <f t="shared" si="24"/>
        <v>849.55647997043945</v>
      </c>
      <c r="M87" s="381">
        <f t="shared" si="22"/>
        <v>1096.1697092584996</v>
      </c>
      <c r="N87" s="381">
        <f t="shared" si="23"/>
        <v>2594.0687723858014</v>
      </c>
      <c r="O87" s="381">
        <f t="shared" si="25"/>
        <v>3995.893544604553</v>
      </c>
      <c r="P87" s="381">
        <f t="shared" si="25"/>
        <v>3400.6534935487507</v>
      </c>
      <c r="Q87" s="381">
        <f t="shared" si="25"/>
        <v>3681.2740779752367</v>
      </c>
      <c r="R87" s="381">
        <f t="shared" si="25"/>
        <v>2883.5278628807901</v>
      </c>
      <c r="S87" s="381">
        <f t="shared" si="25"/>
        <v>7105.8735487119975</v>
      </c>
      <c r="T87" s="381">
        <f t="shared" si="25"/>
        <v>30929.521952429044</v>
      </c>
      <c r="U87" s="381">
        <f t="shared" si="25"/>
        <v>32310.798846693633</v>
      </c>
    </row>
    <row r="88" spans="1:23" s="384" customFormat="1" ht="15.75" thickBot="1" x14ac:dyDescent="0.3">
      <c r="B88" s="390" t="s">
        <v>34</v>
      </c>
      <c r="C88" s="397">
        <f>SUM(C83:C87)</f>
        <v>0</v>
      </c>
      <c r="D88" s="385">
        <f t="shared" ref="D88:U88" si="26">SUM(D83:D87)</f>
        <v>0</v>
      </c>
      <c r="E88" s="385">
        <f t="shared" si="26"/>
        <v>36410.218107204571</v>
      </c>
      <c r="F88" s="385">
        <f t="shared" si="26"/>
        <v>27038.535970350549</v>
      </c>
      <c r="G88" s="385">
        <f t="shared" si="26"/>
        <v>55308.608566485942</v>
      </c>
      <c r="H88" s="385">
        <f t="shared" si="26"/>
        <v>319926.15180797625</v>
      </c>
      <c r="I88" s="385">
        <f t="shared" si="26"/>
        <v>563565.71286913252</v>
      </c>
      <c r="J88" s="385">
        <f t="shared" si="26"/>
        <v>675428.82335855567</v>
      </c>
      <c r="K88" s="385">
        <f t="shared" si="26"/>
        <v>533678.86940536695</v>
      </c>
      <c r="L88" s="385">
        <f t="shared" si="26"/>
        <v>250029.45046020864</v>
      </c>
      <c r="M88" s="385">
        <f t="shared" si="26"/>
        <v>390432.90625877387</v>
      </c>
      <c r="N88" s="385">
        <f t="shared" si="26"/>
        <v>665796.84948767035</v>
      </c>
      <c r="O88" s="385">
        <f t="shared" si="26"/>
        <v>705622.12122084503</v>
      </c>
      <c r="P88" s="385">
        <f t="shared" si="26"/>
        <v>610482.01445857214</v>
      </c>
      <c r="Q88" s="385">
        <f t="shared" si="26"/>
        <v>626511.49363221147</v>
      </c>
      <c r="R88" s="385">
        <f t="shared" si="26"/>
        <v>225488.63787178314</v>
      </c>
      <c r="S88" s="385">
        <f t="shared" si="26"/>
        <v>256847.58332809244</v>
      </c>
      <c r="T88" s="385">
        <f t="shared" si="26"/>
        <v>563905.09219022968</v>
      </c>
      <c r="U88" s="385">
        <f t="shared" si="26"/>
        <v>632367.11196517188</v>
      </c>
    </row>
    <row r="89" spans="1:23" s="386" customFormat="1" ht="15.75" thickBot="1" x14ac:dyDescent="0.3"/>
    <row r="90" spans="1:23" s="344" customFormat="1" ht="15.75" thickBot="1" x14ac:dyDescent="0.3">
      <c r="B90" s="378" t="s">
        <v>137</v>
      </c>
      <c r="C90" s="379">
        <f>C82</f>
        <v>43466</v>
      </c>
      <c r="D90" s="379">
        <f t="shared" ref="D90:U90" si="27">D82</f>
        <v>43497</v>
      </c>
      <c r="E90" s="379">
        <f t="shared" si="27"/>
        <v>43525</v>
      </c>
      <c r="F90" s="379">
        <f t="shared" si="27"/>
        <v>43556</v>
      </c>
      <c r="G90" s="379">
        <f t="shared" si="27"/>
        <v>43586</v>
      </c>
      <c r="H90" s="379">
        <f t="shared" si="27"/>
        <v>43617</v>
      </c>
      <c r="I90" s="379">
        <f t="shared" si="27"/>
        <v>43647</v>
      </c>
      <c r="J90" s="379">
        <f t="shared" si="27"/>
        <v>43678</v>
      </c>
      <c r="K90" s="379">
        <f t="shared" si="27"/>
        <v>43709</v>
      </c>
      <c r="L90" s="379">
        <f t="shared" si="27"/>
        <v>43739</v>
      </c>
      <c r="M90" s="379">
        <f t="shared" si="27"/>
        <v>43770</v>
      </c>
      <c r="N90" s="379">
        <f t="shared" si="27"/>
        <v>43800</v>
      </c>
      <c r="O90" s="379">
        <f t="shared" si="27"/>
        <v>43831</v>
      </c>
      <c r="P90" s="379">
        <f t="shared" si="27"/>
        <v>43862</v>
      </c>
      <c r="Q90" s="379">
        <f t="shared" si="27"/>
        <v>43891</v>
      </c>
      <c r="R90" s="379">
        <f t="shared" si="27"/>
        <v>43922</v>
      </c>
      <c r="S90" s="379">
        <f t="shared" si="27"/>
        <v>43952</v>
      </c>
      <c r="T90" s="379">
        <f t="shared" si="27"/>
        <v>43983</v>
      </c>
      <c r="U90" s="379">
        <f t="shared" si="27"/>
        <v>44013</v>
      </c>
    </row>
    <row r="91" spans="1:23" s="344" customFormat="1" x14ac:dyDescent="0.25">
      <c r="B91" s="387" t="s">
        <v>29</v>
      </c>
      <c r="C91" s="388">
        <f>IF(C$4="X",' 1M - RES'!C61,0)</f>
        <v>0</v>
      </c>
      <c r="D91" s="388">
        <f>IF(D$4="X",' 1M - RES'!D61,0)</f>
        <v>0</v>
      </c>
      <c r="E91" s="419">
        <f>IF(E$4="X",' 1M - RES'!E61+'Res DRENE'!E21,0)</f>
        <v>36200.977826608876</v>
      </c>
      <c r="F91" s="388">
        <f>IF(F$4="X",' 1M - RES'!F61+'Res DRENE'!F21,0)</f>
        <v>24019.399103718995</v>
      </c>
      <c r="G91" s="388">
        <f>IF(G$4="X",' 1M - RES'!G61+'Res DRENE'!G21,0)</f>
        <v>41876.338962195281</v>
      </c>
      <c r="H91" s="388">
        <f>IF(H$4="X",' 1M - RES'!H61+'Res DRENE'!H21,0)</f>
        <v>275558.20749525697</v>
      </c>
      <c r="I91" s="388">
        <f>IF(I$4="X",' 1M - RES'!I61+'Res DRENE'!I21,0)</f>
        <v>467388.76230750838</v>
      </c>
      <c r="J91" s="388">
        <f>IF(J$4="X",' 1M - RES'!J61+'Res DRENE'!J21,0)</f>
        <v>555537.99664904247</v>
      </c>
      <c r="K91" s="388">
        <f>IF(K$4="X",' 1M - RES'!K61+'Res DRENE'!K21,0)</f>
        <v>375942.78595754149</v>
      </c>
      <c r="L91" s="388">
        <f>IF(L$4="X",' 1M - RES'!L61+'Res DRENE'!L21,0)</f>
        <v>131272.16583699413</v>
      </c>
      <c r="M91" s="388">
        <f>IF(M$4="X",' 1M - RES'!M61+'Res DRENE'!M21,0)</f>
        <v>262411.47866046149</v>
      </c>
      <c r="N91" s="388">
        <f>IF(N$4="X",' 1M - RES'!N61+'Res DRENE'!N21,0)</f>
        <v>465378.43996546679</v>
      </c>
      <c r="O91" s="388">
        <f>IF(O$4="X",' 1M - RES'!O61+'Res DRENE'!O21,0)</f>
        <v>456306.01709415525</v>
      </c>
      <c r="P91" s="388">
        <f>IF(P$4="X",' 1M - RES'!P61+'Res DRENE'!P21,0)</f>
        <v>407500.1506839238</v>
      </c>
      <c r="Q91" s="388">
        <f>IF(Q$4="X",' 1M - RES'!Q61+'Res DRENE'!Q21,0)</f>
        <v>416376.91628563352</v>
      </c>
      <c r="R91" s="388">
        <f>IF(R$4="X",' 1M - RES'!R61+'Res DRENE'!R21,0)</f>
        <v>166060.70603941998</v>
      </c>
      <c r="S91" s="388">
        <f>IF(S$4="X",' 1M - RES'!S61+'Res DRENE'!S21,0)</f>
        <v>173175.87464090591</v>
      </c>
      <c r="T91" s="388">
        <f>IF(T$4="X",' 1M - RES'!T61+'Res DRENE'!T21,0)</f>
        <v>390497.24191850686</v>
      </c>
      <c r="U91" s="388">
        <f>IF(U$4="X",' 1M - RES'!U61+'Res DRENE'!U21,0)</f>
        <v>423876.19237470801</v>
      </c>
    </row>
    <row r="92" spans="1:23" s="344" customFormat="1" x14ac:dyDescent="0.25">
      <c r="B92" s="382" t="s">
        <v>30</v>
      </c>
      <c r="C92" s="381">
        <f>IF(C$4="X",'2M - SGS'!C73+'Biz DRENE'!C77,0)</f>
        <v>0</v>
      </c>
      <c r="D92" s="381">
        <f>IF(D$4="X",'2M - SGS'!D73+'Biz DRENE'!D77,0)</f>
        <v>0</v>
      </c>
      <c r="E92" s="381">
        <f>IF(E$4="X",'2M - SGS'!E73+'Biz DRENE'!E77,0)</f>
        <v>94.543976298023125</v>
      </c>
      <c r="F92" s="381">
        <f>IF(F$4="X",'2M - SGS'!F73+'Biz DRENE'!F77,0)</f>
        <v>1837.388187675678</v>
      </c>
      <c r="G92" s="381">
        <f>IF(G$4="X",'2M - SGS'!G73+'Biz DRENE'!G77,0)</f>
        <v>8298.1416915710015</v>
      </c>
      <c r="H92" s="381">
        <f>IF(H$4="X",'2M - SGS'!H73+'Biz DRENE'!H77,0)</f>
        <v>20416.94650133156</v>
      </c>
      <c r="I92" s="381">
        <f>IF(I$4="X",'2M - SGS'!I73+'Biz DRENE'!I77,0)</f>
        <v>40518.389887690653</v>
      </c>
      <c r="J92" s="381">
        <f>IF(J$4="X",'2M - SGS'!J73+'Biz DRENE'!J77,0)</f>
        <v>45184.779095877471</v>
      </c>
      <c r="K92" s="381">
        <f>IF(K$4="X",'2M - SGS'!K73+'Biz DRENE'!K77,0)</f>
        <v>61482.563698280144</v>
      </c>
      <c r="L92" s="381">
        <f>IF(L$4="X",'2M - SGS'!L73+'Biz DRENE'!L77,0)</f>
        <v>52890.776496070474</v>
      </c>
      <c r="M92" s="381">
        <f>IF(M$4="X",'2M - SGS'!M73+'Biz DRENE'!M77,0)</f>
        <v>55664.177314108732</v>
      </c>
      <c r="N92" s="381">
        <f>IF(N$4="X",'2M - SGS'!N73+'Biz DRENE'!N77,0)</f>
        <v>76195.354823729518</v>
      </c>
      <c r="O92" s="381">
        <f>IF(O$4="X",'2M - SGS'!O73+'Biz DRENE'!O77,0)</f>
        <v>86122.8616156895</v>
      </c>
      <c r="P92" s="381">
        <f>IF(P$4="X",'2M - SGS'!P73+'Biz DRENE'!P77,0)</f>
        <v>68927.910695732251</v>
      </c>
      <c r="Q92" s="381">
        <f>IF(Q$4="X",'2M - SGS'!Q73+'Biz DRENE'!Q77,0)</f>
        <v>78440.009711592473</v>
      </c>
      <c r="R92" s="381">
        <f>IF(R$4="X",'2M - SGS'!R73+'Biz DRENE'!R77,0)</f>
        <v>19164.197852581765</v>
      </c>
      <c r="S92" s="381">
        <f>IF(S$4="X",'2M - SGS'!S73+'Biz DRENE'!S77,0)</f>
        <v>24696.694207038909</v>
      </c>
      <c r="T92" s="381">
        <f>IF(T$4="X",'2M - SGS'!T73+'Biz DRENE'!T77,0)</f>
        <v>29917.147178708259</v>
      </c>
      <c r="U92" s="381">
        <f>IF(U$4="X",'2M - SGS'!U73+'Biz DRENE'!U77,0)</f>
        <v>38111.355858095987</v>
      </c>
    </row>
    <row r="93" spans="1:23" s="344" customFormat="1" x14ac:dyDescent="0.25">
      <c r="B93" s="382" t="s">
        <v>31</v>
      </c>
      <c r="C93" s="381">
        <f>IF(C$4="X",'3M - LGS'!C73+'Biz DRENE'!C78,0)</f>
        <v>0</v>
      </c>
      <c r="D93" s="381">
        <f>IF(D$4="X",'3M - LGS'!D73+'Biz DRENE'!D78,0)</f>
        <v>0</v>
      </c>
      <c r="E93" s="381">
        <f>IF(E$4="X",'3M - LGS'!E73+'Biz DRENE'!E78,0)</f>
        <v>114.69630429767348</v>
      </c>
      <c r="F93" s="381">
        <f>IF(F$4="X",'3M - LGS'!F73+'Biz DRENE'!F78,0)</f>
        <v>908.80700270850468</v>
      </c>
      <c r="G93" s="381">
        <f>IF(G$4="X",'3M - LGS'!G73+'Biz DRENE'!G78,0)</f>
        <v>3663.2934946120813</v>
      </c>
      <c r="H93" s="381">
        <f>IF(H$4="X",'3M - LGS'!H73+'Biz DRENE'!H78,0)</f>
        <v>16460.25084641073</v>
      </c>
      <c r="I93" s="381">
        <f>IF(I$4="X",'3M - LGS'!I73+'Biz DRENE'!I78,0)</f>
        <v>38736.740269092195</v>
      </c>
      <c r="J93" s="381">
        <f>IF(J$4="X",'3M - LGS'!J73+'Biz DRENE'!J78,0)</f>
        <v>52195.526601168232</v>
      </c>
      <c r="K93" s="381">
        <f>IF(K$4="X",'3M - LGS'!K73+'Biz DRENE'!K78,0)</f>
        <v>72744.898955942801</v>
      </c>
      <c r="L93" s="381">
        <f>IF(L$4="X",'3M - LGS'!L73+'Biz DRENE'!L78,0)</f>
        <v>50900.372151841373</v>
      </c>
      <c r="M93" s="381">
        <f>IF(M$4="X",'3M - LGS'!M73+'Biz DRENE'!M78,0)</f>
        <v>55519.386498573469</v>
      </c>
      <c r="N93" s="381">
        <f>IF(N$4="X",'3M - LGS'!N73+'Biz DRENE'!N78,0)</f>
        <v>90753.390699849333</v>
      </c>
      <c r="O93" s="381">
        <f>IF(O$4="X",'3M - LGS'!O73+'Biz DRENE'!O78,0)</f>
        <v>115630.86645585725</v>
      </c>
      <c r="P93" s="381">
        <f>IF(P$4="X",'3M - LGS'!P73+'Biz DRENE'!P78,0)</f>
        <v>95861.836274231711</v>
      </c>
      <c r="Q93" s="381">
        <f>IF(Q$4="X",'3M - LGS'!Q73+'Biz DRENE'!Q78,0)</f>
        <v>92428.482660338574</v>
      </c>
      <c r="R93" s="381">
        <f>IF(R$4="X",'3M - LGS'!R73+'Biz DRENE'!R78,0)</f>
        <v>19643.196182482883</v>
      </c>
      <c r="S93" s="381">
        <f>IF(S$4="X",'3M - LGS'!S73+'Biz DRENE'!S78,0)</f>
        <v>27650.372825839902</v>
      </c>
      <c r="T93" s="381">
        <f>IF(T$4="X",'3M - LGS'!T73+'Biz DRENE'!T78,0)</f>
        <v>61251.50119213196</v>
      </c>
      <c r="U93" s="381">
        <f>IF(U$4="X",'3M - LGS'!U73+'Biz DRENE'!U78,0)</f>
        <v>75798.409317192665</v>
      </c>
    </row>
    <row r="94" spans="1:23" s="344" customFormat="1" x14ac:dyDescent="0.25">
      <c r="B94" s="382" t="s">
        <v>32</v>
      </c>
      <c r="C94" s="381">
        <f>IF(C$4="X",'4M - SPS'!C73+'Biz DRENE'!C79,0)</f>
        <v>0</v>
      </c>
      <c r="D94" s="381">
        <f>IF(D$4="X",'4M - SPS'!D73+'Biz DRENE'!D79,0)</f>
        <v>0</v>
      </c>
      <c r="E94" s="381">
        <f>IF(E$4="X",'4M - SPS'!E73+'Biz DRENE'!E79,0)</f>
        <v>0</v>
      </c>
      <c r="F94" s="381">
        <f>IF(F$4="X",'4M - SPS'!F73+'Biz DRENE'!F79,0)</f>
        <v>188.77842187430667</v>
      </c>
      <c r="G94" s="381">
        <f>IF(G$4="X",'4M - SPS'!G73+'Biz DRENE'!G79,0)</f>
        <v>1146.634776936073</v>
      </c>
      <c r="H94" s="381">
        <f>IF(H$4="X",'4M - SPS'!H73+'Biz DRENE'!H79,0)</f>
        <v>6480.5680035637897</v>
      </c>
      <c r="I94" s="381">
        <f>IF(I$4="X",'4M - SPS'!I73+'Biz DRENE'!I79,0)</f>
        <v>14694.432284275646</v>
      </c>
      <c r="J94" s="381">
        <f>IF(J$4="X",'4M - SPS'!J73+'Biz DRENE'!J79,0)</f>
        <v>18391.233639859634</v>
      </c>
      <c r="K94" s="381">
        <f>IF(K$4="X",'4M - SPS'!K73+'Biz DRENE'!K79,0)</f>
        <v>18506.065853877717</v>
      </c>
      <c r="L94" s="381">
        <f>IF(L$4="X",'4M - SPS'!L73+'Biz DRENE'!L79,0)</f>
        <v>11531.135144809756</v>
      </c>
      <c r="M94" s="381">
        <f>IF(M$4="X",'4M - SPS'!M73+'Biz DRENE'!M79,0)</f>
        <v>10135.16628316608</v>
      </c>
      <c r="N94" s="381">
        <f>IF(N$4="X",'4M - SPS'!N73+'Biz DRENE'!N79,0)</f>
        <v>17228.15102396263</v>
      </c>
      <c r="O94" s="381">
        <f>IF(O$4="X",'4M - SPS'!O73+'Biz DRENE'!O79,0)</f>
        <v>26322.98727568247</v>
      </c>
      <c r="P94" s="381">
        <f>IF(P$4="X",'4M - SPS'!P73+'Biz DRENE'!P79,0)</f>
        <v>20015.581868288267</v>
      </c>
      <c r="Q94" s="381">
        <f>IF(Q$4="X",'4M - SPS'!Q73+'Biz DRENE'!Q79,0)</f>
        <v>22386.342875428643</v>
      </c>
      <c r="R94" s="381">
        <f>IF(R$4="X",'4M - SPS'!R73+'Biz DRENE'!R79,0)</f>
        <v>14189.19773426648</v>
      </c>
      <c r="S94" s="381">
        <f>IF(S$4="X",'4M - SPS'!S73+'Biz DRENE'!S79,0)</f>
        <v>20926.315425419314</v>
      </c>
      <c r="T94" s="381">
        <f>IF(T$4="X",'4M - SPS'!T73+'Biz DRENE'!T79,0)</f>
        <v>45577.436760228731</v>
      </c>
      <c r="U94" s="381">
        <f>IF(U$4="X",'4M - SPS'!U73+'Biz DRENE'!U79,0)</f>
        <v>55712.280169181948</v>
      </c>
    </row>
    <row r="95" spans="1:23" s="344" customFormat="1" ht="15.75" thickBot="1" x14ac:dyDescent="0.3">
      <c r="B95" s="389" t="s">
        <v>33</v>
      </c>
      <c r="C95" s="383">
        <f>IF(C$4="X",'11M - LPS'!C73+'Biz DRENE'!C80,0)</f>
        <v>0</v>
      </c>
      <c r="D95" s="383">
        <f>IF(D$4="X",'11M - LPS'!D73+'Biz DRENE'!D80,0)</f>
        <v>0</v>
      </c>
      <c r="E95" s="383">
        <f>IF(E$4="X",'11M - LPS'!E73+'Biz DRENE'!E80,0)</f>
        <v>0</v>
      </c>
      <c r="F95" s="383">
        <f>IF(F$4="X",'11M - LPS'!F73+'Biz DRENE'!F80,0)</f>
        <v>84.163254373063452</v>
      </c>
      <c r="G95" s="383">
        <f>IF(G$4="X",'11M - LPS'!G73+'Biz DRENE'!G80,0)</f>
        <v>247.25255058175938</v>
      </c>
      <c r="H95" s="383">
        <f>IF(H$4="X",'11M - LPS'!H73+'Biz DRENE'!H80,0)</f>
        <v>561.82039292093668</v>
      </c>
      <c r="I95" s="383">
        <f>IF(I$4="X",'11M - LPS'!I73+'Biz DRENE'!I80,0)</f>
        <v>746.07263169449072</v>
      </c>
      <c r="J95" s="383">
        <f>IF(J$4="X",'11M - LPS'!J73+'Biz DRENE'!J80,0)</f>
        <v>772.04012966735002</v>
      </c>
      <c r="K95" s="383">
        <f>IF(K$4="X",'11M - LPS'!K73+'Biz DRENE'!K80,0)</f>
        <v>1070.3042873912964</v>
      </c>
      <c r="L95" s="383">
        <f>IF(L$4="X",'11M - LPS'!L73+'Biz DRENE'!L80,0)</f>
        <v>849.55647997043945</v>
      </c>
      <c r="M95" s="383">
        <f>IF(M$4="X",'11M - LPS'!M73+'Biz DRENE'!M80,0)</f>
        <v>1096.1697092584996</v>
      </c>
      <c r="N95" s="383">
        <f>IF(N$4="X",'11M - LPS'!N73+'Biz DRENE'!N80,0)</f>
        <v>2594.0687723858014</v>
      </c>
      <c r="O95" s="383">
        <f>IF(O$4="X",'11M - LPS'!O73+'Biz DRENE'!O80,0)</f>
        <v>3995.893544604553</v>
      </c>
      <c r="P95" s="383">
        <f>IF(P$4="X",'11M - LPS'!P73+'Biz DRENE'!P80,0)</f>
        <v>3400.6534935487507</v>
      </c>
      <c r="Q95" s="383">
        <f>IF(Q$4="X",'11M - LPS'!Q73+'Biz DRENE'!Q80,0)</f>
        <v>3681.2740779752367</v>
      </c>
      <c r="R95" s="383">
        <f>IF(R$4="X",'11M - LPS'!R73+'Biz DRENE'!R80,0)</f>
        <v>2883.5278628807901</v>
      </c>
      <c r="S95" s="383">
        <f>IF(S$4="X",'11M - LPS'!S73+'Biz DRENE'!S80,0)</f>
        <v>7105.8735487119975</v>
      </c>
      <c r="T95" s="383">
        <f>IF(T$4="X",'11M - LPS'!T73+'Biz DRENE'!T80,0)</f>
        <v>30929.521952429044</v>
      </c>
      <c r="U95" s="383">
        <f>IF(U$4="X",'11M - LPS'!U73+'Biz DRENE'!U80,0)</f>
        <v>32310.798846693633</v>
      </c>
    </row>
    <row r="96" spans="1:23" s="384" customFormat="1" ht="15.75" thickBot="1" x14ac:dyDescent="0.3">
      <c r="B96" s="390" t="s">
        <v>34</v>
      </c>
      <c r="C96" s="391">
        <f>SUM(C91:C95)</f>
        <v>0</v>
      </c>
      <c r="D96" s="392">
        <f t="shared" ref="D96:U96" si="28">SUM(D91:D95)</f>
        <v>0</v>
      </c>
      <c r="E96" s="392">
        <f t="shared" si="28"/>
        <v>36410.218107204571</v>
      </c>
      <c r="F96" s="392">
        <f t="shared" si="28"/>
        <v>27038.535970350549</v>
      </c>
      <c r="G96" s="392">
        <f t="shared" si="28"/>
        <v>55231.661475896195</v>
      </c>
      <c r="H96" s="392">
        <f t="shared" si="28"/>
        <v>319477.79323948402</v>
      </c>
      <c r="I96" s="392">
        <f t="shared" si="28"/>
        <v>562084.39738026133</v>
      </c>
      <c r="J96" s="392">
        <f t="shared" si="28"/>
        <v>672081.57611561508</v>
      </c>
      <c r="K96" s="392">
        <f t="shared" si="28"/>
        <v>529746.61875303334</v>
      </c>
      <c r="L96" s="392">
        <f t="shared" si="28"/>
        <v>247444.00610968616</v>
      </c>
      <c r="M96" s="392">
        <f t="shared" si="28"/>
        <v>384826.37846556824</v>
      </c>
      <c r="N96" s="392">
        <f t="shared" si="28"/>
        <v>652149.40528539417</v>
      </c>
      <c r="O96" s="392">
        <f t="shared" si="28"/>
        <v>688378.62598598911</v>
      </c>
      <c r="P96" s="392">
        <f t="shared" si="28"/>
        <v>595706.13301572471</v>
      </c>
      <c r="Q96" s="392">
        <f t="shared" si="28"/>
        <v>613313.02561096835</v>
      </c>
      <c r="R96" s="392">
        <f t="shared" si="28"/>
        <v>221940.8256716319</v>
      </c>
      <c r="S96" s="392">
        <f t="shared" si="28"/>
        <v>253555.13064791603</v>
      </c>
      <c r="T96" s="392">
        <f t="shared" si="28"/>
        <v>558172.84900200495</v>
      </c>
      <c r="U96" s="392">
        <f t="shared" si="28"/>
        <v>625809.03656587226</v>
      </c>
    </row>
    <row r="97" spans="2:21" s="386" customFormat="1" ht="15.75" thickBot="1" x14ac:dyDescent="0.3"/>
    <row r="98" spans="2:21" s="344" customFormat="1" ht="15.75" thickBot="1" x14ac:dyDescent="0.3">
      <c r="B98" s="393" t="s">
        <v>136</v>
      </c>
      <c r="C98" s="394">
        <f>C90</f>
        <v>43466</v>
      </c>
      <c r="D98" s="394">
        <f t="shared" ref="D98:U98" si="29">D90</f>
        <v>43497</v>
      </c>
      <c r="E98" s="394">
        <f t="shared" si="29"/>
        <v>43525</v>
      </c>
      <c r="F98" s="394">
        <f t="shared" si="29"/>
        <v>43556</v>
      </c>
      <c r="G98" s="394">
        <f t="shared" si="29"/>
        <v>43586</v>
      </c>
      <c r="H98" s="394">
        <f t="shared" si="29"/>
        <v>43617</v>
      </c>
      <c r="I98" s="394">
        <f t="shared" si="29"/>
        <v>43647</v>
      </c>
      <c r="J98" s="394">
        <f t="shared" si="29"/>
        <v>43678</v>
      </c>
      <c r="K98" s="394">
        <f t="shared" si="29"/>
        <v>43709</v>
      </c>
      <c r="L98" s="394">
        <f t="shared" si="29"/>
        <v>43739</v>
      </c>
      <c r="M98" s="394">
        <f t="shared" si="29"/>
        <v>43770</v>
      </c>
      <c r="N98" s="394">
        <f t="shared" si="29"/>
        <v>43800</v>
      </c>
      <c r="O98" s="394">
        <f t="shared" si="29"/>
        <v>43831</v>
      </c>
      <c r="P98" s="394">
        <f t="shared" si="29"/>
        <v>43862</v>
      </c>
      <c r="Q98" s="394">
        <f t="shared" si="29"/>
        <v>43891</v>
      </c>
      <c r="R98" s="394">
        <f t="shared" si="29"/>
        <v>43922</v>
      </c>
      <c r="S98" s="394">
        <f t="shared" si="29"/>
        <v>43952</v>
      </c>
      <c r="T98" s="394">
        <f t="shared" si="29"/>
        <v>43983</v>
      </c>
      <c r="U98" s="394">
        <f t="shared" si="29"/>
        <v>44013</v>
      </c>
    </row>
    <row r="99" spans="2:21" s="344" customFormat="1" x14ac:dyDescent="0.25">
      <c r="B99" s="380" t="s">
        <v>29</v>
      </c>
      <c r="C99" s="395">
        <f>IF(C$4="X",' LI 1M - RES'!C61,)</f>
        <v>0</v>
      </c>
      <c r="D99" s="395">
        <f>IF(D$4="X",' LI 1M - RES'!D61,)</f>
        <v>0</v>
      </c>
      <c r="E99" s="395">
        <f>IF(E$4="X",' LI 1M - RES'!E61,)</f>
        <v>0</v>
      </c>
      <c r="F99" s="395">
        <f>IF(F$4="X",' LI 1M - RES'!F61,)</f>
        <v>0</v>
      </c>
      <c r="G99" s="395">
        <f>IF(G$4="X",' LI 1M - RES'!G61,)</f>
        <v>76.947090589745386</v>
      </c>
      <c r="H99" s="395">
        <f>IF(H$4="X",' LI 1M - RES'!H61,)</f>
        <v>448.35856849224581</v>
      </c>
      <c r="I99" s="395">
        <f>IF(I$4="X",' LI 1M - RES'!I61,)</f>
        <v>1481.3154888711206</v>
      </c>
      <c r="J99" s="395">
        <f>IF(J$4="X",' LI 1M - RES'!J61,)</f>
        <v>3271.9434221366359</v>
      </c>
      <c r="K99" s="395">
        <f>IF(K$4="X",' LI 1M - RES'!K61,)</f>
        <v>3516.0000889894513</v>
      </c>
      <c r="L99" s="395">
        <f>IF(L$4="X",' LI 1M - RES'!L61,)</f>
        <v>1948.1729391558215</v>
      </c>
      <c r="M99" s="395">
        <f>IF(M$4="X",' LI 1M - RES'!M61,)</f>
        <v>4412.8306993530696</v>
      </c>
      <c r="N99" s="395">
        <f>IF(N$4="X",' LI 1M - RES'!N61,)</f>
        <v>10960.898016836836</v>
      </c>
      <c r="O99" s="395">
        <f>IF(O$4="X",' LI 1M - RES'!O61,)</f>
        <v>13599.682993469818</v>
      </c>
      <c r="P99" s="395">
        <f>IF(P$4="X",' LI 1M - RES'!P61,)</f>
        <v>11862.687671701147</v>
      </c>
      <c r="Q99" s="395">
        <f>IF(Q$4="X",' LI 1M - RES'!Q61,)</f>
        <v>10028.871463516074</v>
      </c>
      <c r="R99" s="395">
        <f>IF(R$4="X",' LI 1M - RES'!R61,)</f>
        <v>2591.7974868749784</v>
      </c>
      <c r="S99" s="395">
        <f>IF(S$4="X",' LI 1M - RES'!S61,)</f>
        <v>2062.837324670078</v>
      </c>
      <c r="T99" s="395">
        <f>IF(T$4="X",' LI 1M - RES'!T61,)</f>
        <v>4247.087198513882</v>
      </c>
      <c r="U99" s="395">
        <f>IF(U$4="X",' LI 1M - RES'!U61,)</f>
        <v>4667.6336799747287</v>
      </c>
    </row>
    <row r="100" spans="2:21" s="344" customFormat="1" x14ac:dyDescent="0.25">
      <c r="B100" s="382" t="s">
        <v>30</v>
      </c>
      <c r="C100" s="381">
        <f>IF(C$4="X",'LI 2M - SGS'!C73,0)</f>
        <v>0</v>
      </c>
      <c r="D100" s="381">
        <f>IF(D$4="X",'LI 2M - SGS'!D73,0)</f>
        <v>0</v>
      </c>
      <c r="E100" s="381">
        <f>IF(E$4="X",'LI 2M - SGS'!E73,0)</f>
        <v>0</v>
      </c>
      <c r="F100" s="381">
        <f>IF(F$4="X",'LI 2M - SGS'!F73,0)</f>
        <v>0</v>
      </c>
      <c r="G100" s="381">
        <f>IF(G$4="X",'LI 2M - SGS'!G73,0)</f>
        <v>0</v>
      </c>
      <c r="H100" s="381">
        <f>IF(H$4="X",'LI 2M - SGS'!H73,0)</f>
        <v>0</v>
      </c>
      <c r="I100" s="381">
        <f>IF(I$4="X",'LI 2M - SGS'!I73,0)</f>
        <v>0</v>
      </c>
      <c r="J100" s="381">
        <f>IF(J$4="X",'LI 2M - SGS'!J73,0)</f>
        <v>75.303820803957009</v>
      </c>
      <c r="K100" s="381">
        <f>IF(K$4="X",'LI 2M - SGS'!K73,0)</f>
        <v>416.25056334410647</v>
      </c>
      <c r="L100" s="381">
        <f>IF(L$4="X",'LI 2M - SGS'!L73,0)</f>
        <v>594.15504952482934</v>
      </c>
      <c r="M100" s="381">
        <f>IF(M$4="X",'LI 2M - SGS'!M73,0)</f>
        <v>947.13171670772442</v>
      </c>
      <c r="N100" s="381">
        <f>IF(N$4="X",'LI 2M - SGS'!N73,0)</f>
        <v>1909.7963618845679</v>
      </c>
      <c r="O100" s="381">
        <f>IF(O$4="X",'LI 2M - SGS'!O73,0)</f>
        <v>2474.6241548703524</v>
      </c>
      <c r="P100" s="381">
        <f>IF(P$4="X",'LI 2M - SGS'!P73,0)</f>
        <v>1974.5600524909651</v>
      </c>
      <c r="Q100" s="381">
        <f>IF(Q$4="X",'LI 2M - SGS'!Q73,0)</f>
        <v>2231.0425054654561</v>
      </c>
      <c r="R100" s="381">
        <f>IF(R$4="X",'LI 2M - SGS'!R73,0)</f>
        <v>921.45513554503407</v>
      </c>
      <c r="S100" s="381">
        <f>IF(S$4="X",'LI 2M - SGS'!S73,0)</f>
        <v>1183.6208555208464</v>
      </c>
      <c r="T100" s="381">
        <f>IF(T$4="X",'LI 2M - SGS'!T73,0)</f>
        <v>1415.8316481521576</v>
      </c>
      <c r="U100" s="381">
        <f>IF(U$4="X",'LI 2M - SGS'!U73,0)</f>
        <v>1805.3564909613222</v>
      </c>
    </row>
    <row r="101" spans="2:21" s="344" customFormat="1" x14ac:dyDescent="0.25">
      <c r="B101" s="382" t="s">
        <v>31</v>
      </c>
      <c r="C101" s="381">
        <f>IF(C$4="X",'LI 3M - LGS'!C73,0)</f>
        <v>0</v>
      </c>
      <c r="D101" s="381">
        <f>IF(D$4="X",'LI 3M - LGS'!D73,0)</f>
        <v>0</v>
      </c>
      <c r="E101" s="381">
        <f>IF(E$4="X",'LI 3M - LGS'!E73,0)</f>
        <v>0</v>
      </c>
      <c r="F101" s="381">
        <f>IF(F$4="X",'LI 3M - LGS'!F73,0)</f>
        <v>0</v>
      </c>
      <c r="G101" s="381">
        <f>IF(G$4="X",'LI 3M - LGS'!G73,0)</f>
        <v>0</v>
      </c>
      <c r="H101" s="381">
        <f>IF(H$4="X",'LI 3M - LGS'!H73,0)</f>
        <v>0</v>
      </c>
      <c r="I101" s="381">
        <f>IF(I$4="X",'LI 3M - LGS'!I73,0)</f>
        <v>0</v>
      </c>
      <c r="J101" s="381">
        <f>IF(J$4="X",'LI 3M - LGS'!J73,0)</f>
        <v>0</v>
      </c>
      <c r="K101" s="381">
        <f>IF(K$4="X",'LI 3M - LGS'!K73,0)</f>
        <v>0</v>
      </c>
      <c r="L101" s="381">
        <f>IF(L$4="X",'LI 3M - LGS'!L73,0)</f>
        <v>43.116361841837069</v>
      </c>
      <c r="M101" s="381">
        <f>IF(M$4="X",'LI 3M - LGS'!M73,0)</f>
        <v>246.56537714478139</v>
      </c>
      <c r="N101" s="381">
        <f>IF(N$4="X",'LI 3M - LGS'!N73,0)</f>
        <v>776.74982355479176</v>
      </c>
      <c r="O101" s="381">
        <f>IF(O$4="X",'LI 3M - LGS'!O73,0)</f>
        <v>1169.1880865157673</v>
      </c>
      <c r="P101" s="381">
        <f>IF(P$4="X",'LI 3M - LGS'!P73,0)</f>
        <v>938.63371865524255</v>
      </c>
      <c r="Q101" s="381">
        <f>IF(Q$4="X",'LI 3M - LGS'!Q73,0)</f>
        <v>938.55405226155392</v>
      </c>
      <c r="R101" s="381">
        <f>IF(R$4="X",'LI 3M - LGS'!R73,0)</f>
        <v>34.559577731238853</v>
      </c>
      <c r="S101" s="381">
        <f>IF(S$4="X",'LI 3M - LGS'!S73,0)</f>
        <v>45.99449998548252</v>
      </c>
      <c r="T101" s="381">
        <f>IF(T$4="X",'LI 3M - LGS'!T73,0)</f>
        <v>69.324341558662013</v>
      </c>
      <c r="U101" s="381">
        <f>IF(U$4="X",'LI 3M - LGS'!U73,0)</f>
        <v>85.08522836358739</v>
      </c>
    </row>
    <row r="102" spans="2:21" s="344" customFormat="1" x14ac:dyDescent="0.25">
      <c r="B102" s="382" t="s">
        <v>32</v>
      </c>
      <c r="C102" s="381">
        <f>IF(C$4="X",'LI 4M - SPS'!C73,0)</f>
        <v>0</v>
      </c>
      <c r="D102" s="381">
        <f>IF(D$4="X",'LI 4M - SPS'!D73,0)</f>
        <v>0</v>
      </c>
      <c r="E102" s="381">
        <f>IF(E$4="X",'LI 4M - SPS'!E73,0)</f>
        <v>0</v>
      </c>
      <c r="F102" s="381">
        <f>IF(F$4="X",'LI 4M - SPS'!F73,0)</f>
        <v>0</v>
      </c>
      <c r="G102" s="381">
        <f>IF(G$4="X",'LI 4M - SPS'!G73,0)</f>
        <v>0</v>
      </c>
      <c r="H102" s="381">
        <f>IF(H$4="X",'LI 4M - SPS'!H73,0)</f>
        <v>0</v>
      </c>
      <c r="I102" s="381">
        <f>IF(I$4="X",'LI 4M - SPS'!I73,0)</f>
        <v>0</v>
      </c>
      <c r="J102" s="381">
        <f>IF(J$4="X",'LI 4M - SPS'!J73,0)</f>
        <v>0</v>
      </c>
      <c r="K102" s="381">
        <f>IF(K$4="X",'LI 4M - SPS'!K73,0)</f>
        <v>0</v>
      </c>
      <c r="L102" s="381">
        <f>IF(L$4="X",'LI 4M - SPS'!L73,0)</f>
        <v>0</v>
      </c>
      <c r="M102" s="381">
        <f>IF(M$4="X",'LI 4M - SPS'!M73,0)</f>
        <v>0</v>
      </c>
      <c r="N102" s="381">
        <f>IF(N$4="X",'LI 4M - SPS'!N73,0)</f>
        <v>0</v>
      </c>
      <c r="O102" s="381">
        <f>IF(O$4="X",'LI 4M - SPS'!O73,0)</f>
        <v>0</v>
      </c>
      <c r="P102" s="381">
        <f>IF(P$4="X",'LI 4M - SPS'!P73,0)</f>
        <v>0</v>
      </c>
      <c r="Q102" s="381">
        <f>IF(Q$4="X",'LI 4M - SPS'!Q73,0)</f>
        <v>0</v>
      </c>
      <c r="R102" s="381">
        <f>IF(R$4="X",'LI 4M - SPS'!R73,0)</f>
        <v>0</v>
      </c>
      <c r="S102" s="381">
        <f>IF(S$4="X",'LI 4M - SPS'!S73,0)</f>
        <v>0</v>
      </c>
      <c r="T102" s="381">
        <f>IF(T$4="X",'LI 4M - SPS'!T73,0)</f>
        <v>0</v>
      </c>
      <c r="U102" s="381">
        <f>IF(U$4="X",'LI 4M - SPS'!U73,0)</f>
        <v>0</v>
      </c>
    </row>
    <row r="103" spans="2:21" s="344" customFormat="1" ht="15.75" thickBot="1" x14ac:dyDescent="0.3">
      <c r="B103" s="389" t="s">
        <v>33</v>
      </c>
      <c r="C103" s="396">
        <f>IF(C$4="X",'LI 11M - LPS'!C73,0)</f>
        <v>0</v>
      </c>
      <c r="D103" s="396">
        <f>IF(D$4="X",'LI 11M - LPS'!D73,0)</f>
        <v>0</v>
      </c>
      <c r="E103" s="396">
        <f>IF(E$4="X",'LI 11M - LPS'!E73,0)</f>
        <v>0</v>
      </c>
      <c r="F103" s="396">
        <f>IF(F$4="X",'LI 11M - LPS'!F73,0)</f>
        <v>0</v>
      </c>
      <c r="G103" s="396">
        <f>IF(G$4="X",'LI 11M - LPS'!G73,0)</f>
        <v>0</v>
      </c>
      <c r="H103" s="396">
        <f>IF(H$4="X",'LI 11M - LPS'!H73,0)</f>
        <v>0</v>
      </c>
      <c r="I103" s="396">
        <f>IF(I$4="X",'LI 11M - LPS'!I73,0)</f>
        <v>0</v>
      </c>
      <c r="J103" s="396">
        <f>IF(J$4="X",'LI 11M - LPS'!J73,0)</f>
        <v>0</v>
      </c>
      <c r="K103" s="396">
        <f>IF(K$4="X",'LI 11M - LPS'!K73,0)</f>
        <v>0</v>
      </c>
      <c r="L103" s="396">
        <f>IF(L$4="X",'LI 11M - LPS'!L73,0)</f>
        <v>0</v>
      </c>
      <c r="M103" s="396">
        <f>IF(M$4="X",'LI 11M - LPS'!M73,0)</f>
        <v>0</v>
      </c>
      <c r="N103" s="396">
        <f>IF(N$4="X",'LI 11M - LPS'!N73,0)</f>
        <v>0</v>
      </c>
      <c r="O103" s="396">
        <f>IF(O$4="X",'LI 11M - LPS'!O73,0)</f>
        <v>0</v>
      </c>
      <c r="P103" s="396">
        <f>IF(P$4="X",'LI 11M - LPS'!P73,0)</f>
        <v>0</v>
      </c>
      <c r="Q103" s="396">
        <f>IF(Q$4="X",'LI 11M - LPS'!Q73,0)</f>
        <v>0</v>
      </c>
      <c r="R103" s="396">
        <f>IF(R$4="X",'LI 11M - LPS'!R73,0)</f>
        <v>0</v>
      </c>
      <c r="S103" s="396">
        <f>IF(S$4="X",'LI 11M - LPS'!S73,0)</f>
        <v>0</v>
      </c>
      <c r="T103" s="396">
        <f>IF(T$4="X",'LI 11M - LPS'!T73,0)</f>
        <v>0</v>
      </c>
      <c r="U103" s="396">
        <f>IF(U$4="X",'LI 11M - LPS'!U73,0)</f>
        <v>0</v>
      </c>
    </row>
    <row r="104" spans="2:21" s="384" customFormat="1" ht="15.75" thickBot="1" x14ac:dyDescent="0.3">
      <c r="B104" s="390" t="s">
        <v>34</v>
      </c>
      <c r="C104" s="397">
        <f>SUM(C99:C103)</f>
        <v>0</v>
      </c>
      <c r="D104" s="385">
        <f t="shared" ref="D104:U104" si="30">SUM(D99:D103)</f>
        <v>0</v>
      </c>
      <c r="E104" s="385">
        <f t="shared" si="30"/>
        <v>0</v>
      </c>
      <c r="F104" s="385">
        <f t="shared" si="30"/>
        <v>0</v>
      </c>
      <c r="G104" s="385">
        <f t="shared" si="30"/>
        <v>76.947090589745386</v>
      </c>
      <c r="H104" s="385">
        <f t="shared" si="30"/>
        <v>448.35856849224581</v>
      </c>
      <c r="I104" s="385">
        <f t="shared" si="30"/>
        <v>1481.3154888711206</v>
      </c>
      <c r="J104" s="385">
        <f t="shared" si="30"/>
        <v>3347.247242940593</v>
      </c>
      <c r="K104" s="385">
        <f t="shared" si="30"/>
        <v>3932.2506523335578</v>
      </c>
      <c r="L104" s="385">
        <f t="shared" si="30"/>
        <v>2585.4443505224881</v>
      </c>
      <c r="M104" s="385">
        <f t="shared" si="30"/>
        <v>5606.5277932055751</v>
      </c>
      <c r="N104" s="385">
        <f t="shared" si="30"/>
        <v>13647.444202276196</v>
      </c>
      <c r="O104" s="385">
        <f t="shared" si="30"/>
        <v>17243.495234855938</v>
      </c>
      <c r="P104" s="385">
        <f t="shared" si="30"/>
        <v>14775.881442847354</v>
      </c>
      <c r="Q104" s="385">
        <f t="shared" si="30"/>
        <v>13198.468021243085</v>
      </c>
      <c r="R104" s="385">
        <f t="shared" si="30"/>
        <v>3547.8122001512511</v>
      </c>
      <c r="S104" s="385">
        <f t="shared" si="30"/>
        <v>3292.4526801764068</v>
      </c>
      <c r="T104" s="385">
        <f t="shared" si="30"/>
        <v>5732.243188224702</v>
      </c>
      <c r="U104" s="385">
        <f t="shared" si="30"/>
        <v>6558.0753992996388</v>
      </c>
    </row>
    <row r="105" spans="2:21" s="344" customFormat="1" x14ac:dyDescent="0.25"/>
    <row r="107" spans="2:21" x14ac:dyDescent="0.25">
      <c r="E107" s="264"/>
      <c r="F107" s="264"/>
      <c r="G107" s="264"/>
      <c r="H107" s="264"/>
      <c r="I107" s="264"/>
      <c r="J107" s="264"/>
      <c r="K107" s="264"/>
      <c r="L107" s="264"/>
      <c r="M107" s="264"/>
      <c r="N107" s="264"/>
      <c r="O107" s="264"/>
      <c r="P107" s="264"/>
      <c r="Q107" s="264"/>
      <c r="R107" s="264"/>
      <c r="S107" s="264"/>
    </row>
    <row r="110" spans="2:21" x14ac:dyDescent="0.25">
      <c r="C110" s="263"/>
      <c r="D110" s="263"/>
      <c r="E110" s="263"/>
      <c r="F110" s="263"/>
      <c r="G110" s="263"/>
      <c r="H110" s="263"/>
      <c r="I110" s="263"/>
      <c r="J110" s="263"/>
      <c r="K110" s="263"/>
      <c r="L110" s="263"/>
      <c r="M110" s="263"/>
      <c r="N110" s="263"/>
      <c r="O110" s="263"/>
      <c r="P110" s="263"/>
      <c r="Q110" s="263"/>
      <c r="R110" s="263"/>
      <c r="S110" s="263"/>
    </row>
    <row r="111" spans="2:21" x14ac:dyDescent="0.25">
      <c r="C111" s="263"/>
      <c r="D111" s="263"/>
      <c r="E111" s="370"/>
      <c r="F111" s="370"/>
      <c r="G111" s="370"/>
      <c r="H111" s="370"/>
      <c r="I111" s="370"/>
      <c r="J111" s="370"/>
      <c r="K111" s="370"/>
      <c r="L111" s="370"/>
      <c r="M111" s="370"/>
      <c r="N111" s="370"/>
      <c r="O111" s="370"/>
      <c r="P111" s="370"/>
      <c r="Q111" s="370"/>
      <c r="R111" s="370"/>
      <c r="S111" s="370"/>
      <c r="T111" s="370"/>
      <c r="U111" s="370"/>
    </row>
    <row r="112" spans="2:21" x14ac:dyDescent="0.25">
      <c r="C112" s="263"/>
      <c r="D112" s="263"/>
      <c r="E112" s="264"/>
      <c r="F112" s="264"/>
      <c r="G112" s="264"/>
      <c r="H112" s="264"/>
      <c r="I112" s="264"/>
      <c r="J112" s="264"/>
      <c r="K112" s="264"/>
      <c r="L112" s="264"/>
      <c r="M112" s="264"/>
      <c r="N112" s="264"/>
      <c r="O112" s="264"/>
      <c r="P112" s="264"/>
      <c r="Q112" s="264"/>
      <c r="R112" s="264"/>
      <c r="S112" s="264"/>
      <c r="T112" s="264"/>
      <c r="U112" s="264"/>
    </row>
    <row r="113" spans="3:19" x14ac:dyDescent="0.25">
      <c r="C113" s="263"/>
      <c r="D113" s="263"/>
      <c r="E113" s="263"/>
      <c r="F113" s="263"/>
      <c r="G113" s="263"/>
      <c r="H113" s="263"/>
      <c r="I113" s="263"/>
      <c r="J113" s="263"/>
      <c r="K113" s="263"/>
      <c r="L113" s="263"/>
      <c r="M113" s="263"/>
      <c r="N113" s="263"/>
      <c r="O113" s="263"/>
      <c r="P113" s="263"/>
      <c r="Q113" s="263"/>
      <c r="R113" s="263"/>
      <c r="S113" s="263"/>
    </row>
    <row r="114" spans="3:19" x14ac:dyDescent="0.25">
      <c r="C114" s="263"/>
      <c r="D114" s="263"/>
      <c r="E114" s="263"/>
      <c r="F114" s="263"/>
      <c r="G114" s="263"/>
      <c r="H114" s="263"/>
      <c r="I114" s="263"/>
      <c r="J114" s="263"/>
      <c r="K114" s="263"/>
      <c r="L114" s="263"/>
      <c r="M114" s="263"/>
      <c r="N114" s="263"/>
      <c r="O114" s="263"/>
      <c r="P114" s="263"/>
      <c r="Q114" s="263"/>
      <c r="R114" s="263"/>
      <c r="S114" s="263"/>
    </row>
    <row r="115" spans="3:19" x14ac:dyDescent="0.25">
      <c r="C115" s="263"/>
      <c r="D115" s="263"/>
      <c r="E115" s="263"/>
      <c r="F115" s="263"/>
      <c r="G115" s="263"/>
      <c r="H115" s="263"/>
      <c r="I115" s="263"/>
      <c r="J115" s="263"/>
      <c r="K115" s="263"/>
      <c r="L115" s="263"/>
      <c r="M115" s="263"/>
      <c r="N115" s="263"/>
      <c r="O115" s="263"/>
      <c r="P115" s="263"/>
      <c r="Q115" s="263"/>
      <c r="R115" s="263"/>
      <c r="S115" s="263"/>
    </row>
  </sheetData>
  <mergeCells count="9">
    <mergeCell ref="A52:B53"/>
    <mergeCell ref="A80:B81"/>
    <mergeCell ref="A3:B4"/>
    <mergeCell ref="A32:B34"/>
    <mergeCell ref="A41:A43"/>
    <mergeCell ref="A44:A46"/>
    <mergeCell ref="A47:A49"/>
    <mergeCell ref="A35:A37"/>
    <mergeCell ref="A38:A40"/>
  </mergeCells>
  <pageMargins left="0.7" right="0.7" top="0.75" bottom="0.75" header="0.3" footer="0.3"/>
  <pageSetup orientation="portrait" r:id="rId1"/>
  <headerFooter>
    <oddFooter>&amp;RSchedule WRD-D6c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W97"/>
  <sheetViews>
    <sheetView zoomScale="90" zoomScaleNormal="90" workbookViewId="0">
      <pane xSplit="2" topLeftCell="C1" activePane="topRight" state="frozen"/>
      <selection activeCell="B49" activeCellId="1" sqref="A4:XFD37 A40:XFD74"/>
      <selection pane="topRight" activeCell="F36" sqref="F35:F36"/>
    </sheetView>
  </sheetViews>
  <sheetFormatPr defaultRowHeight="15" x14ac:dyDescent="0.25"/>
  <cols>
    <col min="1" max="1" width="10.5703125" customWidth="1"/>
    <col min="2" max="2" width="24.5703125" customWidth="1"/>
    <col min="3" max="3" width="15.5703125" bestFit="1" customWidth="1"/>
    <col min="4" max="8" width="13.5703125" customWidth="1"/>
    <col min="9" max="14" width="14.42578125" bestFit="1" customWidth="1"/>
    <col min="15" max="21" width="13.5703125" customWidth="1"/>
    <col min="22" max="23" width="10.5703125" bestFit="1" customWidth="1"/>
  </cols>
  <sheetData>
    <row r="1" spans="1:23" s="2" customFormat="1" ht="15.75" thickBo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/>
      <c r="W1"/>
    </row>
    <row r="2" spans="1:23" ht="15.75" thickBot="1" x14ac:dyDescent="0.3">
      <c r="A2" s="18"/>
      <c r="B2" s="30" t="s">
        <v>13</v>
      </c>
      <c r="C2" s="334">
        <v>0</v>
      </c>
      <c r="D2" s="334">
        <v>0</v>
      </c>
      <c r="E2" s="337">
        <f>' 1M - RES'!E2</f>
        <v>0.76774979104266816</v>
      </c>
      <c r="F2" s="334">
        <f>E2</f>
        <v>0.76774979104266816</v>
      </c>
      <c r="G2" s="334">
        <f t="shared" ref="G2:U2" si="0">F2</f>
        <v>0.76774979104266816</v>
      </c>
      <c r="H2" s="334">
        <f t="shared" si="0"/>
        <v>0.76774979104266816</v>
      </c>
      <c r="I2" s="334">
        <f t="shared" si="0"/>
        <v>0.76774979104266816</v>
      </c>
      <c r="J2" s="334">
        <f t="shared" si="0"/>
        <v>0.76774979104266816</v>
      </c>
      <c r="K2" s="334">
        <f t="shared" si="0"/>
        <v>0.76774979104266816</v>
      </c>
      <c r="L2" s="334">
        <f t="shared" si="0"/>
        <v>0.76774979104266816</v>
      </c>
      <c r="M2" s="334">
        <f t="shared" si="0"/>
        <v>0.76774979104266816</v>
      </c>
      <c r="N2" s="334">
        <f t="shared" si="0"/>
        <v>0.76774979104266816</v>
      </c>
      <c r="O2" s="334">
        <f t="shared" si="0"/>
        <v>0.76774979104266816</v>
      </c>
      <c r="P2" s="334">
        <f t="shared" si="0"/>
        <v>0.76774979104266816</v>
      </c>
      <c r="Q2" s="334">
        <f t="shared" si="0"/>
        <v>0.76774979104266816</v>
      </c>
      <c r="R2" s="334">
        <f t="shared" si="0"/>
        <v>0.76774979104266816</v>
      </c>
      <c r="S2" s="334">
        <f t="shared" si="0"/>
        <v>0.76774979104266816</v>
      </c>
      <c r="T2" s="334">
        <f t="shared" si="0"/>
        <v>0.76774979104266816</v>
      </c>
      <c r="U2" s="334">
        <f t="shared" si="0"/>
        <v>0.76774979104266816</v>
      </c>
    </row>
    <row r="3" spans="1:23" s="7" customFormat="1" ht="16.5" customHeight="1" thickBot="1" x14ac:dyDescent="0.4">
      <c r="B3" s="5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342" t="s">
        <v>156</v>
      </c>
      <c r="Q3" s="339" t="str">
        <f>IF(SUM(C16:N16)='RES kWh ENTRY'!O198,"ok","ERROR")</f>
        <v>ok</v>
      </c>
      <c r="R3" s="29"/>
      <c r="S3" s="29"/>
      <c r="T3" s="29"/>
      <c r="U3" s="29"/>
    </row>
    <row r="4" spans="1:23" ht="15.75" customHeight="1" x14ac:dyDescent="0.25">
      <c r="A4" s="504" t="s">
        <v>14</v>
      </c>
      <c r="B4" s="17" t="s">
        <v>10</v>
      </c>
      <c r="C4" s="10">
        <f>' 1M - RES'!C4</f>
        <v>43466</v>
      </c>
      <c r="D4" s="10">
        <f>' 1M - RES'!D4</f>
        <v>43497</v>
      </c>
      <c r="E4" s="10">
        <f>' 1M - RES'!E4</f>
        <v>43525</v>
      </c>
      <c r="F4" s="10">
        <f>' 1M - RES'!F4</f>
        <v>43556</v>
      </c>
      <c r="G4" s="10">
        <f>' 1M - RES'!G4</f>
        <v>43586</v>
      </c>
      <c r="H4" s="10">
        <f>' 1M - RES'!H4</f>
        <v>43617</v>
      </c>
      <c r="I4" s="10">
        <f>' 1M - RES'!I4</f>
        <v>43647</v>
      </c>
      <c r="J4" s="10">
        <f>' 1M - RES'!J4</f>
        <v>43678</v>
      </c>
      <c r="K4" s="10">
        <f>' 1M - RES'!K4</f>
        <v>43709</v>
      </c>
      <c r="L4" s="10">
        <f>' 1M - RES'!L4</f>
        <v>43739</v>
      </c>
      <c r="M4" s="10">
        <f>' 1M - RES'!M4</f>
        <v>43770</v>
      </c>
      <c r="N4" s="10">
        <f>' 1M - RES'!N4</f>
        <v>43800</v>
      </c>
      <c r="O4" s="10">
        <f>' 1M - RES'!O4</f>
        <v>43831</v>
      </c>
      <c r="P4" s="10">
        <f>' 1M - RES'!P4</f>
        <v>43862</v>
      </c>
      <c r="Q4" s="10">
        <f>' 1M - RES'!Q4</f>
        <v>43891</v>
      </c>
      <c r="R4" s="10">
        <f>' 1M - RES'!R4</f>
        <v>43922</v>
      </c>
      <c r="S4" s="10">
        <f>' 1M - RES'!S4</f>
        <v>43952</v>
      </c>
      <c r="T4" s="10">
        <f>' 1M - RES'!T4</f>
        <v>43983</v>
      </c>
      <c r="U4" s="10">
        <f>' 1M - RES'!U4</f>
        <v>44013</v>
      </c>
    </row>
    <row r="5" spans="1:23" ht="15" customHeight="1" x14ac:dyDescent="0.25">
      <c r="A5" s="505"/>
      <c r="B5" s="11" t="s">
        <v>0</v>
      </c>
      <c r="C5" s="3">
        <f>'RES kWh ENTRY'!C187</f>
        <v>0</v>
      </c>
      <c r="D5" s="3">
        <f>'RES kWh ENTRY'!D187</f>
        <v>0</v>
      </c>
      <c r="E5" s="3">
        <f>'RES kWh ENTRY'!E187</f>
        <v>0</v>
      </c>
      <c r="F5" s="3">
        <f>'RES kWh ENTRY'!F187</f>
        <v>0</v>
      </c>
      <c r="G5" s="3">
        <f>'RES kWh ENTRY'!G187</f>
        <v>0</v>
      </c>
      <c r="H5" s="3">
        <f>'RES kWh ENTRY'!H187</f>
        <v>7484.5886688232422</v>
      </c>
      <c r="I5" s="3">
        <f>'RES kWh ENTRY'!I187</f>
        <v>20270.689392089844</v>
      </c>
      <c r="J5" s="3">
        <f>'RES kWh ENTRY'!J187</f>
        <v>16988.624664306641</v>
      </c>
      <c r="K5" s="3">
        <f>'RES kWh ENTRY'!K187</f>
        <v>36018.047271728516</v>
      </c>
      <c r="L5" s="3">
        <f>'RES kWh ENTRY'!L187</f>
        <v>1160.6564331054688</v>
      </c>
      <c r="M5" s="3">
        <f>'RES kWh ENTRY'!M187</f>
        <v>8900.7757912607485</v>
      </c>
      <c r="N5" s="3">
        <f>'RES kWh ENTRY'!N187</f>
        <v>12712.217681884766</v>
      </c>
      <c r="O5" s="215">
        <v>0</v>
      </c>
      <c r="P5" s="215">
        <v>0</v>
      </c>
      <c r="Q5" s="215">
        <v>0</v>
      </c>
      <c r="R5" s="215">
        <v>0</v>
      </c>
      <c r="S5" s="215">
        <v>0</v>
      </c>
      <c r="T5" s="215">
        <v>0</v>
      </c>
      <c r="U5" s="215">
        <v>0</v>
      </c>
    </row>
    <row r="6" spans="1:23" x14ac:dyDescent="0.25">
      <c r="A6" s="505"/>
      <c r="B6" s="12" t="s">
        <v>1</v>
      </c>
      <c r="C6" s="3">
        <f>'RES kWh ENTRY'!C188</f>
        <v>0</v>
      </c>
      <c r="D6" s="3">
        <f>'RES kWh ENTRY'!D188</f>
        <v>0</v>
      </c>
      <c r="E6" s="3">
        <f>'RES kWh ENTRY'!E188</f>
        <v>0</v>
      </c>
      <c r="F6" s="3">
        <f>'RES kWh ENTRY'!F188</f>
        <v>0</v>
      </c>
      <c r="G6" s="3">
        <f>'RES kWh ENTRY'!G188</f>
        <v>0</v>
      </c>
      <c r="H6" s="3">
        <f>'RES kWh ENTRY'!H188</f>
        <v>12620.704864501953</v>
      </c>
      <c r="I6" s="3">
        <f>'RES kWh ENTRY'!I188</f>
        <v>28323.780520001768</v>
      </c>
      <c r="J6" s="3">
        <f>'RES kWh ENTRY'!J188</f>
        <v>80657.565324808034</v>
      </c>
      <c r="K6" s="3">
        <f>'RES kWh ENTRY'!K188</f>
        <v>45587.645686961594</v>
      </c>
      <c r="L6" s="3">
        <f>'RES kWh ENTRY'!L188</f>
        <v>41070.849015365427</v>
      </c>
      <c r="M6" s="3">
        <f>'RES kWh ENTRY'!M188</f>
        <v>123429.33767245062</v>
      </c>
      <c r="N6" s="3">
        <f>'RES kWh ENTRY'!N188</f>
        <v>268759.65751252975</v>
      </c>
      <c r="O6" s="215">
        <v>0</v>
      </c>
      <c r="P6" s="215">
        <v>0</v>
      </c>
      <c r="Q6" s="215">
        <v>0</v>
      </c>
      <c r="R6" s="215">
        <v>0</v>
      </c>
      <c r="S6" s="215">
        <v>0</v>
      </c>
      <c r="T6" s="215">
        <v>0</v>
      </c>
      <c r="U6" s="215">
        <v>0</v>
      </c>
    </row>
    <row r="7" spans="1:23" x14ac:dyDescent="0.25">
      <c r="A7" s="505"/>
      <c r="B7" s="11" t="s">
        <v>2</v>
      </c>
      <c r="C7" s="3">
        <f>'RES kWh ENTRY'!C189</f>
        <v>0</v>
      </c>
      <c r="D7" s="3">
        <f>'RES kWh ENTRY'!D189</f>
        <v>0</v>
      </c>
      <c r="E7" s="3">
        <f>'RES kWh ENTRY'!E189</f>
        <v>0</v>
      </c>
      <c r="F7" s="3">
        <f>'RES kWh ENTRY'!F189</f>
        <v>0</v>
      </c>
      <c r="G7" s="3">
        <f>'RES kWh ENTRY'!G189</f>
        <v>0</v>
      </c>
      <c r="H7" s="3">
        <f>'RES kWh ENTRY'!H189</f>
        <v>0</v>
      </c>
      <c r="I7" s="3">
        <f>'RES kWh ENTRY'!I189</f>
        <v>0</v>
      </c>
      <c r="J7" s="3">
        <f>'RES kWh ENTRY'!J189</f>
        <v>0</v>
      </c>
      <c r="K7" s="3">
        <f>'RES kWh ENTRY'!K189</f>
        <v>0</v>
      </c>
      <c r="L7" s="3">
        <f>'RES kWh ENTRY'!L189</f>
        <v>0</v>
      </c>
      <c r="M7" s="3">
        <f>'RES kWh ENTRY'!M189</f>
        <v>0</v>
      </c>
      <c r="N7" s="3">
        <f>'RES kWh ENTRY'!N189</f>
        <v>0</v>
      </c>
      <c r="O7" s="215">
        <v>0</v>
      </c>
      <c r="P7" s="215">
        <v>0</v>
      </c>
      <c r="Q7" s="215">
        <v>0</v>
      </c>
      <c r="R7" s="215">
        <v>0</v>
      </c>
      <c r="S7" s="215">
        <v>0</v>
      </c>
      <c r="T7" s="215">
        <v>0</v>
      </c>
      <c r="U7" s="215">
        <v>0</v>
      </c>
    </row>
    <row r="8" spans="1:23" x14ac:dyDescent="0.25">
      <c r="A8" s="505"/>
      <c r="B8" s="11" t="s">
        <v>9</v>
      </c>
      <c r="C8" s="3">
        <f>'RES kWh ENTRY'!C190</f>
        <v>0</v>
      </c>
      <c r="D8" s="3">
        <f>'RES kWh ENTRY'!D190</f>
        <v>0</v>
      </c>
      <c r="E8" s="3">
        <f>'RES kWh ENTRY'!E190</f>
        <v>0</v>
      </c>
      <c r="F8" s="3">
        <f>'RES kWh ENTRY'!F190</f>
        <v>0</v>
      </c>
      <c r="G8" s="3">
        <f>'RES kWh ENTRY'!G190</f>
        <v>0</v>
      </c>
      <c r="H8" s="3">
        <f>'RES kWh ENTRY'!H190</f>
        <v>37817.450927734375</v>
      </c>
      <c r="I8" s="3">
        <f>'RES kWh ENTRY'!I190</f>
        <v>38125.9169921875</v>
      </c>
      <c r="J8" s="3">
        <f>'RES kWh ENTRY'!J190</f>
        <v>89483.252227783203</v>
      </c>
      <c r="K8" s="3">
        <f>'RES kWh ENTRY'!K190</f>
        <v>88594.805206298828</v>
      </c>
      <c r="L8" s="3">
        <f>'RES kWh ENTRY'!L190</f>
        <v>69303.986014841415</v>
      </c>
      <c r="M8" s="3">
        <f>'RES kWh ENTRY'!M190</f>
        <v>350492.81727896817</v>
      </c>
      <c r="N8" s="3">
        <f>'RES kWh ENTRY'!N190</f>
        <v>820144.18295928603</v>
      </c>
      <c r="O8" s="215">
        <v>0</v>
      </c>
      <c r="P8" s="215">
        <v>0</v>
      </c>
      <c r="Q8" s="215">
        <v>0</v>
      </c>
      <c r="R8" s="215">
        <v>0</v>
      </c>
      <c r="S8" s="215">
        <v>0</v>
      </c>
      <c r="T8" s="215">
        <v>0</v>
      </c>
      <c r="U8" s="215">
        <v>0</v>
      </c>
    </row>
    <row r="9" spans="1:23" x14ac:dyDescent="0.25">
      <c r="A9" s="505"/>
      <c r="B9" s="12" t="s">
        <v>3</v>
      </c>
      <c r="C9" s="3">
        <f>'RES kWh ENTRY'!C191</f>
        <v>0</v>
      </c>
      <c r="D9" s="3">
        <f>'RES kWh ENTRY'!D191</f>
        <v>0</v>
      </c>
      <c r="E9" s="3">
        <f>'RES kWh ENTRY'!E191</f>
        <v>0</v>
      </c>
      <c r="F9" s="3">
        <f>'RES kWh ENTRY'!F191</f>
        <v>0</v>
      </c>
      <c r="G9" s="3">
        <f>'RES kWh ENTRY'!G191</f>
        <v>0</v>
      </c>
      <c r="H9" s="3">
        <f>'RES kWh ENTRY'!H191</f>
        <v>2605.3959808349609</v>
      </c>
      <c r="I9" s="3">
        <f>'RES kWh ENTRY'!I191</f>
        <v>2708.078369140625</v>
      </c>
      <c r="J9" s="3">
        <f>'RES kWh ENTRY'!J191</f>
        <v>8091.1321105957031</v>
      </c>
      <c r="K9" s="3">
        <f>'RES kWh ENTRY'!K191</f>
        <v>5052.3803482055664</v>
      </c>
      <c r="L9" s="3">
        <f>'RES kWh ENTRY'!L191</f>
        <v>3326.7893371582031</v>
      </c>
      <c r="M9" s="3">
        <f>'RES kWh ENTRY'!M191</f>
        <v>19320.080017089844</v>
      </c>
      <c r="N9" s="3">
        <f>'RES kWh ENTRY'!N191</f>
        <v>14811.092216491699</v>
      </c>
      <c r="O9" s="215">
        <v>0</v>
      </c>
      <c r="P9" s="215">
        <v>0</v>
      </c>
      <c r="Q9" s="215">
        <v>0</v>
      </c>
      <c r="R9" s="215">
        <v>0</v>
      </c>
      <c r="S9" s="215">
        <v>0</v>
      </c>
      <c r="T9" s="215">
        <v>0</v>
      </c>
      <c r="U9" s="215">
        <v>0</v>
      </c>
    </row>
    <row r="10" spans="1:23" x14ac:dyDescent="0.25">
      <c r="A10" s="505"/>
      <c r="B10" s="11" t="s">
        <v>4</v>
      </c>
      <c r="C10" s="3">
        <f>'RES kWh ENTRY'!C192</f>
        <v>0</v>
      </c>
      <c r="D10" s="3">
        <f>'RES kWh ENTRY'!D192</f>
        <v>0</v>
      </c>
      <c r="E10" s="3">
        <f>'RES kWh ENTRY'!E192</f>
        <v>0</v>
      </c>
      <c r="F10" s="3">
        <f>'RES kWh ENTRY'!F192</f>
        <v>0</v>
      </c>
      <c r="G10" s="3">
        <f>'RES kWh ENTRY'!G192</f>
        <v>51876.164245605469</v>
      </c>
      <c r="H10" s="3">
        <f>'RES kWh ENTRY'!H192</f>
        <v>6150.4717655181885</v>
      </c>
      <c r="I10" s="3">
        <f>'RES kWh ENTRY'!I192</f>
        <v>70606.222770388384</v>
      </c>
      <c r="J10" s="3">
        <f>'RES kWh ENTRY'!J192</f>
        <v>18187.969905853271</v>
      </c>
      <c r="K10" s="3">
        <f>'RES kWh ENTRY'!K192</f>
        <v>107390.79811477661</v>
      </c>
      <c r="L10" s="3">
        <f>'RES kWh ENTRY'!L192</f>
        <v>177131.73273092264</v>
      </c>
      <c r="M10" s="3">
        <f>'RES kWh ENTRY'!M192</f>
        <v>174747.26193685178</v>
      </c>
      <c r="N10" s="3">
        <f>'RES kWh ENTRY'!N192</f>
        <v>57662.808423095325</v>
      </c>
      <c r="O10" s="215">
        <v>0</v>
      </c>
      <c r="P10" s="215">
        <v>0</v>
      </c>
      <c r="Q10" s="215">
        <v>0</v>
      </c>
      <c r="R10" s="215">
        <v>0</v>
      </c>
      <c r="S10" s="215">
        <v>0</v>
      </c>
      <c r="T10" s="215">
        <v>0</v>
      </c>
      <c r="U10" s="215">
        <v>0</v>
      </c>
    </row>
    <row r="11" spans="1:23" x14ac:dyDescent="0.25">
      <c r="A11" s="505"/>
      <c r="B11" s="11" t="s">
        <v>5</v>
      </c>
      <c r="C11" s="3">
        <f>'RES kWh ENTRY'!C193</f>
        <v>0</v>
      </c>
      <c r="D11" s="3">
        <f>'RES kWh ENTRY'!D193</f>
        <v>0</v>
      </c>
      <c r="E11" s="3">
        <f>'RES kWh ENTRY'!E193</f>
        <v>0</v>
      </c>
      <c r="F11" s="3">
        <f>'RES kWh ENTRY'!F193</f>
        <v>0</v>
      </c>
      <c r="G11" s="3">
        <f>'RES kWh ENTRY'!G193</f>
        <v>0</v>
      </c>
      <c r="H11" s="3">
        <f>'RES kWh ENTRY'!H193</f>
        <v>461.69998168945313</v>
      </c>
      <c r="I11" s="3">
        <f>'RES kWh ENTRY'!I193</f>
        <v>5078.6997985839844</v>
      </c>
      <c r="J11" s="3">
        <f>'RES kWh ENTRY'!J193</f>
        <v>4001.3998413085938</v>
      </c>
      <c r="K11" s="3">
        <f>'RES kWh ENTRY'!K193</f>
        <v>1385.0999450683594</v>
      </c>
      <c r="L11" s="3">
        <f>'RES kWh ENTRY'!L193</f>
        <v>2154.5999145507813</v>
      </c>
      <c r="M11" s="3">
        <f>'RES kWh ENTRY'!M193</f>
        <v>4083.4798736572266</v>
      </c>
      <c r="N11" s="3">
        <f>'RES kWh ENTRY'!N193</f>
        <v>10065.059875488281</v>
      </c>
      <c r="O11" s="215">
        <v>0</v>
      </c>
      <c r="P11" s="215">
        <v>0</v>
      </c>
      <c r="Q11" s="215">
        <v>0</v>
      </c>
      <c r="R11" s="215">
        <v>0</v>
      </c>
      <c r="S11" s="215">
        <v>0</v>
      </c>
      <c r="T11" s="215">
        <v>0</v>
      </c>
      <c r="U11" s="215">
        <v>0</v>
      </c>
    </row>
    <row r="12" spans="1:23" x14ac:dyDescent="0.25">
      <c r="A12" s="505"/>
      <c r="B12" s="11" t="s">
        <v>6</v>
      </c>
      <c r="C12" s="3">
        <f>'RES kWh ENTRY'!C194</f>
        <v>0</v>
      </c>
      <c r="D12" s="3">
        <f>'RES kWh ENTRY'!D194</f>
        <v>0</v>
      </c>
      <c r="E12" s="3">
        <f>'RES kWh ENTRY'!E194</f>
        <v>0</v>
      </c>
      <c r="F12" s="3">
        <f>'RES kWh ENTRY'!F194</f>
        <v>0</v>
      </c>
      <c r="G12" s="3">
        <f>'RES kWh ENTRY'!G194</f>
        <v>0</v>
      </c>
      <c r="H12" s="3">
        <f>'RES kWh ENTRY'!H194</f>
        <v>0</v>
      </c>
      <c r="I12" s="3">
        <f>'RES kWh ENTRY'!I194</f>
        <v>0</v>
      </c>
      <c r="J12" s="3">
        <f>'RES kWh ENTRY'!J194</f>
        <v>0</v>
      </c>
      <c r="K12" s="3">
        <f>'RES kWh ENTRY'!K194</f>
        <v>0</v>
      </c>
      <c r="L12" s="3">
        <f>'RES kWh ENTRY'!L194</f>
        <v>0</v>
      </c>
      <c r="M12" s="3">
        <f>'RES kWh ENTRY'!M194</f>
        <v>0</v>
      </c>
      <c r="N12" s="3">
        <f>'RES kWh ENTRY'!N194</f>
        <v>0</v>
      </c>
      <c r="O12" s="215">
        <v>0</v>
      </c>
      <c r="P12" s="215">
        <v>0</v>
      </c>
      <c r="Q12" s="215">
        <v>0</v>
      </c>
      <c r="R12" s="215">
        <v>0</v>
      </c>
      <c r="S12" s="215">
        <v>0</v>
      </c>
      <c r="T12" s="215">
        <v>0</v>
      </c>
      <c r="U12" s="215">
        <v>0</v>
      </c>
    </row>
    <row r="13" spans="1:23" x14ac:dyDescent="0.25">
      <c r="A13" s="505"/>
      <c r="B13" s="11" t="s">
        <v>7</v>
      </c>
      <c r="C13" s="3">
        <f>'RES kWh ENTRY'!C195</f>
        <v>0</v>
      </c>
      <c r="D13" s="3">
        <f>'RES kWh ENTRY'!D195</f>
        <v>0</v>
      </c>
      <c r="E13" s="3">
        <f>'RES kWh ENTRY'!E195</f>
        <v>0</v>
      </c>
      <c r="F13" s="3">
        <f>'RES kWh ENTRY'!F195</f>
        <v>0</v>
      </c>
      <c r="G13" s="3">
        <f>'RES kWh ENTRY'!G195</f>
        <v>0</v>
      </c>
      <c r="H13" s="3">
        <f>'RES kWh ENTRY'!H195</f>
        <v>0</v>
      </c>
      <c r="I13" s="3">
        <f>'RES kWh ENTRY'!I195</f>
        <v>0</v>
      </c>
      <c r="J13" s="3">
        <f>'RES kWh ENTRY'!J195</f>
        <v>0</v>
      </c>
      <c r="K13" s="3">
        <f>'RES kWh ENTRY'!K195</f>
        <v>564.65997314453125</v>
      </c>
      <c r="L13" s="3">
        <f>'RES kWh ENTRY'!L195</f>
        <v>1129.3199462890625</v>
      </c>
      <c r="M13" s="3">
        <f>'RES kWh ENTRY'!M195</f>
        <v>5646.5997314453125</v>
      </c>
      <c r="N13" s="3">
        <f>'RES kWh ENTRY'!N195</f>
        <v>29926.978576660156</v>
      </c>
      <c r="O13" s="215">
        <v>0</v>
      </c>
      <c r="P13" s="215">
        <v>0</v>
      </c>
      <c r="Q13" s="215">
        <v>0</v>
      </c>
      <c r="R13" s="215">
        <v>0</v>
      </c>
      <c r="S13" s="215">
        <v>0</v>
      </c>
      <c r="T13" s="215">
        <v>0</v>
      </c>
      <c r="U13" s="215">
        <v>0</v>
      </c>
    </row>
    <row r="14" spans="1:23" x14ac:dyDescent="0.25">
      <c r="A14" s="505"/>
      <c r="B14" s="11" t="s">
        <v>8</v>
      </c>
      <c r="C14" s="3">
        <f>'RES kWh ENTRY'!C196</f>
        <v>0</v>
      </c>
      <c r="D14" s="3">
        <f>'RES kWh ENTRY'!D196</f>
        <v>0</v>
      </c>
      <c r="E14" s="3">
        <f>'RES kWh ENTRY'!E196</f>
        <v>0</v>
      </c>
      <c r="F14" s="3">
        <f>'RES kWh ENTRY'!F196</f>
        <v>0</v>
      </c>
      <c r="G14" s="3">
        <f>'RES kWh ENTRY'!G196</f>
        <v>0</v>
      </c>
      <c r="H14" s="3">
        <f>'RES kWh ENTRY'!H196</f>
        <v>447.23153328895569</v>
      </c>
      <c r="I14" s="3">
        <f>'RES kWh ENTRY'!I196</f>
        <v>42770.874034154862</v>
      </c>
      <c r="J14" s="3">
        <f>'RES kWh ENTRY'!J196</f>
        <v>4712.0791823863983</v>
      </c>
      <c r="K14" s="3">
        <f>'RES kWh ENTRY'!K196</f>
        <v>1720.162100315094</v>
      </c>
      <c r="L14" s="3">
        <f>'RES kWh ENTRY'!L196</f>
        <v>6721.0165869360389</v>
      </c>
      <c r="M14" s="3">
        <f>'RES kWh ENTRY'!M196</f>
        <v>59183.652509131854</v>
      </c>
      <c r="N14" s="3">
        <f>'RES kWh ENTRY'!N196</f>
        <v>44969.845845508447</v>
      </c>
      <c r="O14" s="215">
        <v>0</v>
      </c>
      <c r="P14" s="215">
        <v>0</v>
      </c>
      <c r="Q14" s="215">
        <v>0</v>
      </c>
      <c r="R14" s="215">
        <v>0</v>
      </c>
      <c r="S14" s="215">
        <v>0</v>
      </c>
      <c r="T14" s="215">
        <v>0</v>
      </c>
      <c r="U14" s="215">
        <v>0</v>
      </c>
    </row>
    <row r="15" spans="1:23" x14ac:dyDescent="0.25">
      <c r="A15" s="505"/>
      <c r="B15" s="11" t="s">
        <v>11</v>
      </c>
      <c r="C15" s="3"/>
      <c r="D15" s="3"/>
      <c r="E15" s="4"/>
      <c r="F15" s="4"/>
      <c r="G15" s="4"/>
      <c r="H15" s="4"/>
      <c r="I15" s="4"/>
      <c r="J15" s="4"/>
      <c r="K15" s="4"/>
      <c r="L15" s="4"/>
      <c r="M15" s="4"/>
      <c r="N15" s="4"/>
      <c r="O15" s="215"/>
      <c r="P15" s="215"/>
      <c r="Q15" s="215"/>
      <c r="R15" s="215"/>
      <c r="S15" s="215"/>
      <c r="T15" s="215"/>
      <c r="U15" s="215"/>
    </row>
    <row r="16" spans="1:23" ht="15.75" thickBot="1" x14ac:dyDescent="0.3">
      <c r="A16" s="506"/>
      <c r="B16" s="15" t="s">
        <v>25</v>
      </c>
      <c r="C16" s="49">
        <f>SUM(C5:C14)</f>
        <v>0</v>
      </c>
      <c r="D16" s="49">
        <f t="shared" ref="D16:N16" si="1">SUM(D5:D14)</f>
        <v>0</v>
      </c>
      <c r="E16" s="49">
        <f t="shared" si="1"/>
        <v>0</v>
      </c>
      <c r="F16" s="49">
        <f t="shared" si="1"/>
        <v>0</v>
      </c>
      <c r="G16" s="49">
        <f t="shared" si="1"/>
        <v>51876.164245605469</v>
      </c>
      <c r="H16" s="49">
        <f t="shared" si="1"/>
        <v>67587.543722391129</v>
      </c>
      <c r="I16" s="49">
        <f t="shared" si="1"/>
        <v>207884.26187654698</v>
      </c>
      <c r="J16" s="49">
        <f t="shared" si="1"/>
        <v>222122.02325704184</v>
      </c>
      <c r="K16" s="49">
        <f t="shared" si="1"/>
        <v>286313.5986464991</v>
      </c>
      <c r="L16" s="49">
        <f t="shared" si="1"/>
        <v>301998.949979169</v>
      </c>
      <c r="M16" s="49">
        <f t="shared" si="1"/>
        <v>745804.00481085549</v>
      </c>
      <c r="N16" s="49">
        <f t="shared" si="1"/>
        <v>1259051.8430909445</v>
      </c>
      <c r="O16" s="216">
        <f t="shared" ref="O16:U16" si="2">SUM(O5:O14)</f>
        <v>0</v>
      </c>
      <c r="P16" s="216">
        <f t="shared" si="2"/>
        <v>0</v>
      </c>
      <c r="Q16" s="216">
        <f t="shared" si="2"/>
        <v>0</v>
      </c>
      <c r="R16" s="216">
        <f t="shared" si="2"/>
        <v>0</v>
      </c>
      <c r="S16" s="216">
        <f t="shared" si="2"/>
        <v>0</v>
      </c>
      <c r="T16" s="216">
        <f t="shared" si="2"/>
        <v>0</v>
      </c>
      <c r="U16" s="216">
        <f t="shared" si="2"/>
        <v>0</v>
      </c>
    </row>
    <row r="17" spans="1:21" x14ac:dyDescent="0.25">
      <c r="A17" s="45"/>
      <c r="B17" s="25"/>
      <c r="C17" s="9"/>
      <c r="D17" s="31"/>
      <c r="E17" s="9"/>
      <c r="F17" s="31"/>
      <c r="G17" s="31"/>
      <c r="H17" s="9"/>
      <c r="I17" s="31"/>
      <c r="J17" s="31"/>
      <c r="K17" s="9"/>
      <c r="L17" s="31"/>
      <c r="M17" s="31"/>
      <c r="N17" s="9"/>
      <c r="O17" s="31"/>
      <c r="P17" s="31"/>
      <c r="Q17" s="9"/>
      <c r="R17" s="31"/>
      <c r="S17" s="31"/>
      <c r="T17" s="9"/>
      <c r="U17" s="31"/>
    </row>
    <row r="18" spans="1:21" ht="15.75" thickBot="1" x14ac:dyDescent="0.3">
      <c r="A18" s="26"/>
      <c r="B18" s="26"/>
      <c r="C18" s="22"/>
      <c r="D18" s="23"/>
      <c r="E18" s="22"/>
      <c r="F18" s="23"/>
      <c r="G18" s="23"/>
      <c r="H18" s="22"/>
      <c r="I18" s="23"/>
      <c r="J18" s="23"/>
      <c r="K18" s="22"/>
      <c r="L18" s="23"/>
      <c r="M18" s="23"/>
      <c r="N18" s="22"/>
      <c r="O18" s="23"/>
      <c r="P18" s="23"/>
      <c r="Q18" s="22"/>
      <c r="R18" s="23"/>
      <c r="S18" s="23"/>
      <c r="T18" s="22"/>
      <c r="U18" s="23"/>
    </row>
    <row r="19" spans="1:21" s="344" customFormat="1" ht="15.75" x14ac:dyDescent="0.25">
      <c r="A19" s="507" t="s">
        <v>15</v>
      </c>
      <c r="B19" s="17" t="str">
        <f t="shared" ref="B19:U19" si="3">B4</f>
        <v>End Use</v>
      </c>
      <c r="C19" s="10">
        <f t="shared" si="3"/>
        <v>43466</v>
      </c>
      <c r="D19" s="10">
        <f t="shared" si="3"/>
        <v>43497</v>
      </c>
      <c r="E19" s="10">
        <f t="shared" si="3"/>
        <v>43525</v>
      </c>
      <c r="F19" s="10">
        <f t="shared" si="3"/>
        <v>43556</v>
      </c>
      <c r="G19" s="10">
        <f t="shared" si="3"/>
        <v>43586</v>
      </c>
      <c r="H19" s="10">
        <f t="shared" si="3"/>
        <v>43617</v>
      </c>
      <c r="I19" s="10">
        <f t="shared" si="3"/>
        <v>43647</v>
      </c>
      <c r="J19" s="10">
        <f t="shared" si="3"/>
        <v>43678</v>
      </c>
      <c r="K19" s="10">
        <f t="shared" si="3"/>
        <v>43709</v>
      </c>
      <c r="L19" s="10">
        <f t="shared" si="3"/>
        <v>43739</v>
      </c>
      <c r="M19" s="10">
        <f t="shared" si="3"/>
        <v>43770</v>
      </c>
      <c r="N19" s="10">
        <f t="shared" si="3"/>
        <v>43800</v>
      </c>
      <c r="O19" s="10">
        <f t="shared" si="3"/>
        <v>43831</v>
      </c>
      <c r="P19" s="10">
        <f t="shared" si="3"/>
        <v>43862</v>
      </c>
      <c r="Q19" s="10">
        <f t="shared" si="3"/>
        <v>43891</v>
      </c>
      <c r="R19" s="10">
        <f t="shared" si="3"/>
        <v>43922</v>
      </c>
      <c r="S19" s="10">
        <f t="shared" si="3"/>
        <v>43952</v>
      </c>
      <c r="T19" s="10">
        <f t="shared" si="3"/>
        <v>43983</v>
      </c>
      <c r="U19" s="10">
        <f t="shared" si="3"/>
        <v>44013</v>
      </c>
    </row>
    <row r="20" spans="1:21" s="344" customFormat="1" ht="15" customHeight="1" x14ac:dyDescent="0.25">
      <c r="A20" s="508"/>
      <c r="B20" s="345" t="str">
        <f t="shared" ref="B20:B31" si="4">B5</f>
        <v>Building Shell</v>
      </c>
      <c r="C20" s="346">
        <f t="shared" ref="C20:C29" si="5">IF(C5=0,0,C5)</f>
        <v>0</v>
      </c>
      <c r="D20" s="346">
        <f>IF(SUM($C$16:$N$16)=0,0,C20+D5)</f>
        <v>0</v>
      </c>
      <c r="E20" s="346">
        <f t="shared" ref="E20:U24" si="6">IF(SUM($C$16:$N$16)=0,0,D20+E5)</f>
        <v>0</v>
      </c>
      <c r="F20" s="346">
        <f t="shared" si="6"/>
        <v>0</v>
      </c>
      <c r="G20" s="346">
        <f t="shared" si="6"/>
        <v>0</v>
      </c>
      <c r="H20" s="346">
        <f t="shared" si="6"/>
        <v>7484.5886688232422</v>
      </c>
      <c r="I20" s="346">
        <f t="shared" si="6"/>
        <v>27755.278060913086</v>
      </c>
      <c r="J20" s="346">
        <f t="shared" si="6"/>
        <v>44743.902725219727</v>
      </c>
      <c r="K20" s="346">
        <f t="shared" si="6"/>
        <v>80761.949996948242</v>
      </c>
      <c r="L20" s="346">
        <f t="shared" si="6"/>
        <v>81922.606430053711</v>
      </c>
      <c r="M20" s="346">
        <f t="shared" si="6"/>
        <v>90823.382221314459</v>
      </c>
      <c r="N20" s="346">
        <f t="shared" si="6"/>
        <v>103535.59990319923</v>
      </c>
      <c r="O20" s="346">
        <f t="shared" si="6"/>
        <v>103535.59990319923</v>
      </c>
      <c r="P20" s="346">
        <f t="shared" si="6"/>
        <v>103535.59990319923</v>
      </c>
      <c r="Q20" s="346">
        <f t="shared" si="6"/>
        <v>103535.59990319923</v>
      </c>
      <c r="R20" s="346">
        <f t="shared" si="6"/>
        <v>103535.59990319923</v>
      </c>
      <c r="S20" s="346">
        <f t="shared" si="6"/>
        <v>103535.59990319923</v>
      </c>
      <c r="T20" s="346">
        <f t="shared" si="6"/>
        <v>103535.59990319923</v>
      </c>
      <c r="U20" s="346">
        <f t="shared" si="6"/>
        <v>103535.59990319923</v>
      </c>
    </row>
    <row r="21" spans="1:21" s="344" customFormat="1" x14ac:dyDescent="0.25">
      <c r="A21" s="508"/>
      <c r="B21" s="12" t="str">
        <f t="shared" si="4"/>
        <v>Cooling</v>
      </c>
      <c r="C21" s="346">
        <f t="shared" si="5"/>
        <v>0</v>
      </c>
      <c r="D21" s="346">
        <f t="shared" ref="D21:S29" si="7">IF(SUM($C$16:$N$16)=0,0,C21+D6)</f>
        <v>0</v>
      </c>
      <c r="E21" s="346">
        <f t="shared" si="7"/>
        <v>0</v>
      </c>
      <c r="F21" s="346">
        <f t="shared" si="7"/>
        <v>0</v>
      </c>
      <c r="G21" s="346">
        <f t="shared" si="7"/>
        <v>0</v>
      </c>
      <c r="H21" s="346">
        <f t="shared" si="7"/>
        <v>12620.704864501953</v>
      </c>
      <c r="I21" s="346">
        <f t="shared" si="7"/>
        <v>40944.485384503721</v>
      </c>
      <c r="J21" s="346">
        <f t="shared" si="7"/>
        <v>121602.05070931176</v>
      </c>
      <c r="K21" s="346">
        <f t="shared" si="7"/>
        <v>167189.69639627336</v>
      </c>
      <c r="L21" s="346">
        <f t="shared" si="7"/>
        <v>208260.5454116388</v>
      </c>
      <c r="M21" s="346">
        <f t="shared" si="7"/>
        <v>331689.88308408944</v>
      </c>
      <c r="N21" s="346">
        <f t="shared" si="7"/>
        <v>600449.54059661925</v>
      </c>
      <c r="O21" s="346">
        <f t="shared" si="7"/>
        <v>600449.54059661925</v>
      </c>
      <c r="P21" s="346">
        <f t="shared" si="7"/>
        <v>600449.54059661925</v>
      </c>
      <c r="Q21" s="346">
        <f t="shared" si="7"/>
        <v>600449.54059661925</v>
      </c>
      <c r="R21" s="346">
        <f t="shared" si="7"/>
        <v>600449.54059661925</v>
      </c>
      <c r="S21" s="346">
        <f t="shared" si="7"/>
        <v>600449.54059661925</v>
      </c>
      <c r="T21" s="346">
        <f t="shared" si="6"/>
        <v>600449.54059661925</v>
      </c>
      <c r="U21" s="346">
        <f t="shared" si="6"/>
        <v>600449.54059661925</v>
      </c>
    </row>
    <row r="22" spans="1:21" s="344" customFormat="1" x14ac:dyDescent="0.25">
      <c r="A22" s="508"/>
      <c r="B22" s="345" t="str">
        <f t="shared" si="4"/>
        <v>Freezer</v>
      </c>
      <c r="C22" s="346">
        <f t="shared" si="5"/>
        <v>0</v>
      </c>
      <c r="D22" s="346">
        <f t="shared" si="7"/>
        <v>0</v>
      </c>
      <c r="E22" s="346">
        <f t="shared" si="7"/>
        <v>0</v>
      </c>
      <c r="F22" s="346">
        <f t="shared" si="7"/>
        <v>0</v>
      </c>
      <c r="G22" s="346">
        <f t="shared" si="7"/>
        <v>0</v>
      </c>
      <c r="H22" s="346">
        <f t="shared" si="7"/>
        <v>0</v>
      </c>
      <c r="I22" s="346">
        <f t="shared" si="7"/>
        <v>0</v>
      </c>
      <c r="J22" s="346">
        <f t="shared" si="7"/>
        <v>0</v>
      </c>
      <c r="K22" s="346">
        <f t="shared" si="7"/>
        <v>0</v>
      </c>
      <c r="L22" s="346">
        <f t="shared" si="7"/>
        <v>0</v>
      </c>
      <c r="M22" s="346">
        <f t="shared" si="7"/>
        <v>0</v>
      </c>
      <c r="N22" s="346">
        <f t="shared" si="7"/>
        <v>0</v>
      </c>
      <c r="O22" s="346">
        <f t="shared" si="7"/>
        <v>0</v>
      </c>
      <c r="P22" s="346">
        <f t="shared" si="7"/>
        <v>0</v>
      </c>
      <c r="Q22" s="346">
        <f t="shared" si="7"/>
        <v>0</v>
      </c>
      <c r="R22" s="346">
        <f t="shared" si="7"/>
        <v>0</v>
      </c>
      <c r="S22" s="346">
        <f t="shared" si="7"/>
        <v>0</v>
      </c>
      <c r="T22" s="346">
        <f t="shared" si="6"/>
        <v>0</v>
      </c>
      <c r="U22" s="346">
        <f t="shared" si="6"/>
        <v>0</v>
      </c>
    </row>
    <row r="23" spans="1:21" s="344" customFormat="1" x14ac:dyDescent="0.25">
      <c r="A23" s="508"/>
      <c r="B23" s="345" t="str">
        <f t="shared" si="4"/>
        <v>Heating</v>
      </c>
      <c r="C23" s="346">
        <f t="shared" si="5"/>
        <v>0</v>
      </c>
      <c r="D23" s="346">
        <f t="shared" si="7"/>
        <v>0</v>
      </c>
      <c r="E23" s="346">
        <f t="shared" si="6"/>
        <v>0</v>
      </c>
      <c r="F23" s="346">
        <f t="shared" si="6"/>
        <v>0</v>
      </c>
      <c r="G23" s="346">
        <f t="shared" si="6"/>
        <v>0</v>
      </c>
      <c r="H23" s="346">
        <f t="shared" si="6"/>
        <v>37817.450927734375</v>
      </c>
      <c r="I23" s="346">
        <f t="shared" si="6"/>
        <v>75943.367919921875</v>
      </c>
      <c r="J23" s="346">
        <f t="shared" si="6"/>
        <v>165426.62014770508</v>
      </c>
      <c r="K23" s="346">
        <f t="shared" si="6"/>
        <v>254021.42535400391</v>
      </c>
      <c r="L23" s="346">
        <f t="shared" si="6"/>
        <v>323325.41136884532</v>
      </c>
      <c r="M23" s="346">
        <f t="shared" si="6"/>
        <v>673818.22864781343</v>
      </c>
      <c r="N23" s="346">
        <f t="shared" si="6"/>
        <v>1493962.4116070995</v>
      </c>
      <c r="O23" s="346">
        <f t="shared" si="6"/>
        <v>1493962.4116070995</v>
      </c>
      <c r="P23" s="346">
        <f t="shared" si="6"/>
        <v>1493962.4116070995</v>
      </c>
      <c r="Q23" s="346">
        <f t="shared" si="6"/>
        <v>1493962.4116070995</v>
      </c>
      <c r="R23" s="346">
        <f t="shared" si="6"/>
        <v>1493962.4116070995</v>
      </c>
      <c r="S23" s="346">
        <f t="shared" si="6"/>
        <v>1493962.4116070995</v>
      </c>
      <c r="T23" s="346">
        <f t="shared" si="6"/>
        <v>1493962.4116070995</v>
      </c>
      <c r="U23" s="346">
        <f t="shared" si="6"/>
        <v>1493962.4116070995</v>
      </c>
    </row>
    <row r="24" spans="1:21" s="344" customFormat="1" x14ac:dyDescent="0.25">
      <c r="A24" s="508"/>
      <c r="B24" s="12" t="str">
        <f t="shared" si="4"/>
        <v>HVAC</v>
      </c>
      <c r="C24" s="346">
        <f t="shared" si="5"/>
        <v>0</v>
      </c>
      <c r="D24" s="346">
        <f t="shared" si="7"/>
        <v>0</v>
      </c>
      <c r="E24" s="346">
        <f t="shared" si="6"/>
        <v>0</v>
      </c>
      <c r="F24" s="346">
        <f t="shared" si="6"/>
        <v>0</v>
      </c>
      <c r="G24" s="346">
        <f t="shared" si="6"/>
        <v>0</v>
      </c>
      <c r="H24" s="346">
        <f t="shared" si="6"/>
        <v>2605.3959808349609</v>
      </c>
      <c r="I24" s="346">
        <f t="shared" si="6"/>
        <v>5313.4743499755859</v>
      </c>
      <c r="J24" s="346">
        <f t="shared" si="6"/>
        <v>13404.606460571289</v>
      </c>
      <c r="K24" s="346">
        <f t="shared" si="6"/>
        <v>18456.986808776855</v>
      </c>
      <c r="L24" s="346">
        <f t="shared" si="6"/>
        <v>21783.776145935059</v>
      </c>
      <c r="M24" s="346">
        <f t="shared" si="6"/>
        <v>41103.856163024902</v>
      </c>
      <c r="N24" s="346">
        <f t="shared" si="6"/>
        <v>55914.948379516602</v>
      </c>
      <c r="O24" s="346">
        <f t="shared" si="6"/>
        <v>55914.948379516602</v>
      </c>
      <c r="P24" s="346">
        <f t="shared" si="6"/>
        <v>55914.948379516602</v>
      </c>
      <c r="Q24" s="346">
        <f t="shared" si="6"/>
        <v>55914.948379516602</v>
      </c>
      <c r="R24" s="346">
        <f t="shared" si="6"/>
        <v>55914.948379516602</v>
      </c>
      <c r="S24" s="346">
        <f t="shared" si="6"/>
        <v>55914.948379516602</v>
      </c>
      <c r="T24" s="346">
        <f t="shared" si="6"/>
        <v>55914.948379516602</v>
      </c>
      <c r="U24" s="346">
        <f t="shared" si="6"/>
        <v>55914.948379516602</v>
      </c>
    </row>
    <row r="25" spans="1:21" s="344" customFormat="1" x14ac:dyDescent="0.25">
      <c r="A25" s="508"/>
      <c r="B25" s="345" t="str">
        <f t="shared" si="4"/>
        <v>Lighting</v>
      </c>
      <c r="C25" s="346">
        <f t="shared" si="5"/>
        <v>0</v>
      </c>
      <c r="D25" s="346">
        <f t="shared" si="7"/>
        <v>0</v>
      </c>
      <c r="E25" s="346">
        <f t="shared" si="7"/>
        <v>0</v>
      </c>
      <c r="F25" s="346">
        <f t="shared" si="7"/>
        <v>0</v>
      </c>
      <c r="G25" s="346">
        <f t="shared" si="7"/>
        <v>51876.164245605469</v>
      </c>
      <c r="H25" s="346">
        <f t="shared" si="7"/>
        <v>58026.636011123657</v>
      </c>
      <c r="I25" s="346">
        <f t="shared" si="7"/>
        <v>128632.85878151204</v>
      </c>
      <c r="J25" s="346">
        <f t="shared" si="7"/>
        <v>146820.82868736531</v>
      </c>
      <c r="K25" s="346">
        <f t="shared" si="7"/>
        <v>254211.62680214192</v>
      </c>
      <c r="L25" s="346">
        <f t="shared" si="7"/>
        <v>431343.35953306453</v>
      </c>
      <c r="M25" s="346">
        <f t="shared" si="7"/>
        <v>606090.62146991631</v>
      </c>
      <c r="N25" s="346">
        <f t="shared" si="7"/>
        <v>663753.42989301169</v>
      </c>
      <c r="O25" s="346">
        <f t="shared" si="7"/>
        <v>663753.42989301169</v>
      </c>
      <c r="P25" s="346">
        <f t="shared" si="7"/>
        <v>663753.42989301169</v>
      </c>
      <c r="Q25" s="346">
        <f t="shared" si="7"/>
        <v>663753.42989301169</v>
      </c>
      <c r="R25" s="346">
        <f t="shared" si="7"/>
        <v>663753.42989301169</v>
      </c>
      <c r="S25" s="346">
        <f t="shared" si="7"/>
        <v>663753.42989301169</v>
      </c>
      <c r="T25" s="346">
        <f t="shared" ref="T25:U29" si="8">IF(SUM($C$16:$N$16)=0,0,S25+T10)</f>
        <v>663753.42989301169</v>
      </c>
      <c r="U25" s="346">
        <f t="shared" si="8"/>
        <v>663753.42989301169</v>
      </c>
    </row>
    <row r="26" spans="1:21" s="344" customFormat="1" x14ac:dyDescent="0.25">
      <c r="A26" s="508"/>
      <c r="B26" s="345" t="str">
        <f t="shared" si="4"/>
        <v>Miscellaneous</v>
      </c>
      <c r="C26" s="346">
        <f t="shared" si="5"/>
        <v>0</v>
      </c>
      <c r="D26" s="346">
        <f t="shared" si="7"/>
        <v>0</v>
      </c>
      <c r="E26" s="346">
        <f t="shared" si="7"/>
        <v>0</v>
      </c>
      <c r="F26" s="346">
        <f t="shared" si="7"/>
        <v>0</v>
      </c>
      <c r="G26" s="346">
        <f t="shared" si="7"/>
        <v>0</v>
      </c>
      <c r="H26" s="346">
        <f t="shared" si="7"/>
        <v>461.69998168945313</v>
      </c>
      <c r="I26" s="346">
        <f t="shared" si="7"/>
        <v>5540.3997802734375</v>
      </c>
      <c r="J26" s="346">
        <f t="shared" si="7"/>
        <v>9541.7996215820313</v>
      </c>
      <c r="K26" s="346">
        <f t="shared" si="7"/>
        <v>10926.899566650391</v>
      </c>
      <c r="L26" s="346">
        <f t="shared" si="7"/>
        <v>13081.499481201172</v>
      </c>
      <c r="M26" s="346">
        <f t="shared" si="7"/>
        <v>17164.979354858398</v>
      </c>
      <c r="N26" s="346">
        <f t="shared" si="7"/>
        <v>27230.03923034668</v>
      </c>
      <c r="O26" s="346">
        <f t="shared" si="7"/>
        <v>27230.03923034668</v>
      </c>
      <c r="P26" s="346">
        <f t="shared" si="7"/>
        <v>27230.03923034668</v>
      </c>
      <c r="Q26" s="346">
        <f t="shared" si="7"/>
        <v>27230.03923034668</v>
      </c>
      <c r="R26" s="346">
        <f t="shared" si="7"/>
        <v>27230.03923034668</v>
      </c>
      <c r="S26" s="346">
        <f t="shared" si="7"/>
        <v>27230.03923034668</v>
      </c>
      <c r="T26" s="346">
        <f t="shared" si="8"/>
        <v>27230.03923034668</v>
      </c>
      <c r="U26" s="346">
        <f t="shared" si="8"/>
        <v>27230.03923034668</v>
      </c>
    </row>
    <row r="27" spans="1:21" s="344" customFormat="1" x14ac:dyDescent="0.25">
      <c r="A27" s="508"/>
      <c r="B27" s="345" t="str">
        <f t="shared" si="4"/>
        <v>Pool Spa</v>
      </c>
      <c r="C27" s="346">
        <f t="shared" si="5"/>
        <v>0</v>
      </c>
      <c r="D27" s="346">
        <f t="shared" si="7"/>
        <v>0</v>
      </c>
      <c r="E27" s="346">
        <f t="shared" si="7"/>
        <v>0</v>
      </c>
      <c r="F27" s="346">
        <f t="shared" si="7"/>
        <v>0</v>
      </c>
      <c r="G27" s="346">
        <f t="shared" si="7"/>
        <v>0</v>
      </c>
      <c r="H27" s="346">
        <f t="shared" si="7"/>
        <v>0</v>
      </c>
      <c r="I27" s="346">
        <f t="shared" si="7"/>
        <v>0</v>
      </c>
      <c r="J27" s="346">
        <f t="shared" si="7"/>
        <v>0</v>
      </c>
      <c r="K27" s="346">
        <f t="shared" si="7"/>
        <v>0</v>
      </c>
      <c r="L27" s="346">
        <f t="shared" si="7"/>
        <v>0</v>
      </c>
      <c r="M27" s="346">
        <f t="shared" si="7"/>
        <v>0</v>
      </c>
      <c r="N27" s="346">
        <f t="shared" si="7"/>
        <v>0</v>
      </c>
      <c r="O27" s="346">
        <f t="shared" si="7"/>
        <v>0</v>
      </c>
      <c r="P27" s="346">
        <f t="shared" si="7"/>
        <v>0</v>
      </c>
      <c r="Q27" s="346">
        <f t="shared" si="7"/>
        <v>0</v>
      </c>
      <c r="R27" s="346">
        <f t="shared" si="7"/>
        <v>0</v>
      </c>
      <c r="S27" s="346">
        <f t="shared" si="7"/>
        <v>0</v>
      </c>
      <c r="T27" s="346">
        <f t="shared" si="8"/>
        <v>0</v>
      </c>
      <c r="U27" s="346">
        <f t="shared" si="8"/>
        <v>0</v>
      </c>
    </row>
    <row r="28" spans="1:21" s="344" customFormat="1" x14ac:dyDescent="0.25">
      <c r="A28" s="508"/>
      <c r="B28" s="345" t="str">
        <f t="shared" si="4"/>
        <v>Refrigeration</v>
      </c>
      <c r="C28" s="346">
        <f t="shared" si="5"/>
        <v>0</v>
      </c>
      <c r="D28" s="346">
        <f t="shared" si="7"/>
        <v>0</v>
      </c>
      <c r="E28" s="346">
        <f t="shared" si="7"/>
        <v>0</v>
      </c>
      <c r="F28" s="346">
        <f t="shared" si="7"/>
        <v>0</v>
      </c>
      <c r="G28" s="346">
        <f t="shared" si="7"/>
        <v>0</v>
      </c>
      <c r="H28" s="346">
        <f t="shared" si="7"/>
        <v>0</v>
      </c>
      <c r="I28" s="346">
        <f t="shared" si="7"/>
        <v>0</v>
      </c>
      <c r="J28" s="346">
        <f t="shared" si="7"/>
        <v>0</v>
      </c>
      <c r="K28" s="346">
        <f t="shared" si="7"/>
        <v>564.65997314453125</v>
      </c>
      <c r="L28" s="346">
        <f t="shared" si="7"/>
        <v>1693.9799194335938</v>
      </c>
      <c r="M28" s="346">
        <f t="shared" si="7"/>
        <v>7340.5796508789063</v>
      </c>
      <c r="N28" s="346">
        <f t="shared" si="7"/>
        <v>37267.558227539063</v>
      </c>
      <c r="O28" s="346">
        <f t="shared" si="7"/>
        <v>37267.558227539063</v>
      </c>
      <c r="P28" s="346">
        <f t="shared" si="7"/>
        <v>37267.558227539063</v>
      </c>
      <c r="Q28" s="346">
        <f t="shared" si="7"/>
        <v>37267.558227539063</v>
      </c>
      <c r="R28" s="346">
        <f t="shared" si="7"/>
        <v>37267.558227539063</v>
      </c>
      <c r="S28" s="346">
        <f t="shared" si="7"/>
        <v>37267.558227539063</v>
      </c>
      <c r="T28" s="346">
        <f t="shared" si="8"/>
        <v>37267.558227539063</v>
      </c>
      <c r="U28" s="346">
        <f t="shared" si="8"/>
        <v>37267.558227539063</v>
      </c>
    </row>
    <row r="29" spans="1:21" s="344" customFormat="1" ht="15" customHeight="1" x14ac:dyDescent="0.25">
      <c r="A29" s="508"/>
      <c r="B29" s="345" t="str">
        <f t="shared" si="4"/>
        <v>Water Heating</v>
      </c>
      <c r="C29" s="346">
        <f t="shared" si="5"/>
        <v>0</v>
      </c>
      <c r="D29" s="346">
        <f t="shared" si="7"/>
        <v>0</v>
      </c>
      <c r="E29" s="346">
        <f t="shared" si="7"/>
        <v>0</v>
      </c>
      <c r="F29" s="346">
        <f t="shared" si="7"/>
        <v>0</v>
      </c>
      <c r="G29" s="346">
        <f t="shared" si="7"/>
        <v>0</v>
      </c>
      <c r="H29" s="346">
        <f t="shared" si="7"/>
        <v>447.23153328895569</v>
      </c>
      <c r="I29" s="346">
        <f t="shared" si="7"/>
        <v>43218.105567443818</v>
      </c>
      <c r="J29" s="346">
        <f t="shared" si="7"/>
        <v>47930.184749830216</v>
      </c>
      <c r="K29" s="346">
        <f t="shared" si="7"/>
        <v>49650.34685014531</v>
      </c>
      <c r="L29" s="346">
        <f t="shared" si="7"/>
        <v>56371.363437081352</v>
      </c>
      <c r="M29" s="346">
        <f t="shared" si="7"/>
        <v>115555.01594621321</v>
      </c>
      <c r="N29" s="346">
        <f t="shared" si="7"/>
        <v>160524.86179172166</v>
      </c>
      <c r="O29" s="346">
        <f t="shared" si="7"/>
        <v>160524.86179172166</v>
      </c>
      <c r="P29" s="346">
        <f t="shared" si="7"/>
        <v>160524.86179172166</v>
      </c>
      <c r="Q29" s="346">
        <f t="shared" si="7"/>
        <v>160524.86179172166</v>
      </c>
      <c r="R29" s="346">
        <f t="shared" si="7"/>
        <v>160524.86179172166</v>
      </c>
      <c r="S29" s="346">
        <f t="shared" si="7"/>
        <v>160524.86179172166</v>
      </c>
      <c r="T29" s="346">
        <f t="shared" si="8"/>
        <v>160524.86179172166</v>
      </c>
      <c r="U29" s="346">
        <f t="shared" si="8"/>
        <v>160524.86179172166</v>
      </c>
    </row>
    <row r="30" spans="1:21" s="344" customFormat="1" ht="15" customHeight="1" x14ac:dyDescent="0.25">
      <c r="A30" s="508"/>
      <c r="B30" s="345" t="str">
        <f t="shared" si="4"/>
        <v xml:space="preserve"> </v>
      </c>
      <c r="C30" s="346"/>
      <c r="D30" s="346"/>
      <c r="E30" s="346"/>
      <c r="F30" s="346"/>
      <c r="G30" s="346"/>
      <c r="H30" s="346"/>
      <c r="I30" s="346"/>
      <c r="J30" s="346"/>
      <c r="K30" s="346"/>
      <c r="L30" s="346"/>
      <c r="M30" s="346"/>
      <c r="N30" s="346"/>
      <c r="O30" s="346"/>
      <c r="P30" s="346"/>
      <c r="Q30" s="346"/>
      <c r="R30" s="346"/>
      <c r="S30" s="346"/>
      <c r="T30" s="346"/>
      <c r="U30" s="346"/>
    </row>
    <row r="31" spans="1:21" s="344" customFormat="1" ht="15" customHeight="1" thickBot="1" x14ac:dyDescent="0.3">
      <c r="A31" s="509"/>
      <c r="B31" s="348" t="str">
        <f t="shared" si="4"/>
        <v>Monthly kWh</v>
      </c>
      <c r="C31" s="349">
        <f>SUM(C20:C29)</f>
        <v>0</v>
      </c>
      <c r="D31" s="349">
        <f t="shared" ref="D31:U31" si="9">SUM(D20:D29)</f>
        <v>0</v>
      </c>
      <c r="E31" s="349">
        <f t="shared" si="9"/>
        <v>0</v>
      </c>
      <c r="F31" s="349">
        <f t="shared" si="9"/>
        <v>0</v>
      </c>
      <c r="G31" s="349">
        <f t="shared" si="9"/>
        <v>51876.164245605469</v>
      </c>
      <c r="H31" s="349">
        <f t="shared" si="9"/>
        <v>119463.7079679966</v>
      </c>
      <c r="I31" s="349">
        <f t="shared" si="9"/>
        <v>327347.96984454355</v>
      </c>
      <c r="J31" s="349">
        <f t="shared" si="9"/>
        <v>549469.99310158531</v>
      </c>
      <c r="K31" s="349">
        <f t="shared" si="9"/>
        <v>835783.59174808441</v>
      </c>
      <c r="L31" s="349">
        <f t="shared" si="9"/>
        <v>1137782.5417272537</v>
      </c>
      <c r="M31" s="349">
        <f t="shared" si="9"/>
        <v>1883586.546538109</v>
      </c>
      <c r="N31" s="349">
        <f t="shared" si="9"/>
        <v>3142638.3896290534</v>
      </c>
      <c r="O31" s="349">
        <f t="shared" si="9"/>
        <v>3142638.3896290534</v>
      </c>
      <c r="P31" s="349">
        <f t="shared" si="9"/>
        <v>3142638.3896290534</v>
      </c>
      <c r="Q31" s="349">
        <f t="shared" si="9"/>
        <v>3142638.3896290534</v>
      </c>
      <c r="R31" s="349">
        <f t="shared" si="9"/>
        <v>3142638.3896290534</v>
      </c>
      <c r="S31" s="349">
        <f t="shared" si="9"/>
        <v>3142638.3896290534</v>
      </c>
      <c r="T31" s="349">
        <f t="shared" si="9"/>
        <v>3142638.3896290534</v>
      </c>
      <c r="U31" s="349">
        <f t="shared" si="9"/>
        <v>3142638.3896290534</v>
      </c>
    </row>
    <row r="32" spans="1:21" x14ac:dyDescent="0.25">
      <c r="A32" s="46"/>
      <c r="B32" s="25"/>
      <c r="C32" s="9"/>
      <c r="D32" s="31"/>
      <c r="E32" s="9"/>
      <c r="F32" s="31"/>
      <c r="G32" s="31"/>
      <c r="H32" s="9"/>
      <c r="I32" s="31"/>
      <c r="J32" s="31"/>
      <c r="K32" s="9"/>
      <c r="L32" s="31"/>
      <c r="M32" s="31"/>
      <c r="N32" s="9"/>
      <c r="O32" s="353" t="s">
        <v>157</v>
      </c>
      <c r="P32" s="354">
        <f>SUM(C16:N16)</f>
        <v>3142638.3896290534</v>
      </c>
      <c r="R32" s="31"/>
      <c r="S32" s="31"/>
      <c r="T32" s="9"/>
      <c r="U32" s="31"/>
    </row>
    <row r="33" spans="1:21" ht="15.75" thickBot="1" x14ac:dyDescent="0.3">
      <c r="A33" s="26"/>
      <c r="B33" s="26"/>
      <c r="C33" s="22"/>
      <c r="D33" s="23"/>
      <c r="E33" s="22"/>
      <c r="F33" s="23"/>
      <c r="G33" s="23"/>
      <c r="H33" s="22"/>
      <c r="I33" s="23"/>
      <c r="J33" s="23"/>
      <c r="K33" s="22"/>
      <c r="L33" s="23"/>
      <c r="M33" s="23"/>
      <c r="N33" s="22"/>
      <c r="O33" s="23"/>
      <c r="P33" s="23"/>
      <c r="Q33" s="22"/>
      <c r="R33" s="212" t="s">
        <v>149</v>
      </c>
      <c r="S33" s="23"/>
      <c r="T33" s="22"/>
      <c r="U33" s="23"/>
    </row>
    <row r="34" spans="1:21" ht="15.75" x14ac:dyDescent="0.25">
      <c r="A34" s="510" t="s">
        <v>16</v>
      </c>
      <c r="B34" s="17" t="str">
        <f t="shared" ref="B34:B46" si="10">B19</f>
        <v>End Use</v>
      </c>
      <c r="C34" s="10">
        <f>C19</f>
        <v>43466</v>
      </c>
      <c r="D34" s="10">
        <f t="shared" ref="D34:U34" si="11">D19</f>
        <v>43497</v>
      </c>
      <c r="E34" s="10">
        <f t="shared" si="11"/>
        <v>43525</v>
      </c>
      <c r="F34" s="10">
        <f t="shared" si="11"/>
        <v>43556</v>
      </c>
      <c r="G34" s="10">
        <f t="shared" si="11"/>
        <v>43586</v>
      </c>
      <c r="H34" s="10">
        <f t="shared" si="11"/>
        <v>43617</v>
      </c>
      <c r="I34" s="10">
        <f t="shared" si="11"/>
        <v>43647</v>
      </c>
      <c r="J34" s="10">
        <f t="shared" si="11"/>
        <v>43678</v>
      </c>
      <c r="K34" s="10">
        <f t="shared" si="11"/>
        <v>43709</v>
      </c>
      <c r="L34" s="10">
        <f t="shared" si="11"/>
        <v>43739</v>
      </c>
      <c r="M34" s="10">
        <f t="shared" si="11"/>
        <v>43770</v>
      </c>
      <c r="N34" s="10">
        <f t="shared" si="11"/>
        <v>43800</v>
      </c>
      <c r="O34" s="10">
        <f t="shared" si="11"/>
        <v>43831</v>
      </c>
      <c r="P34" s="10">
        <f t="shared" si="11"/>
        <v>43862</v>
      </c>
      <c r="Q34" s="10">
        <f t="shared" si="11"/>
        <v>43891</v>
      </c>
      <c r="R34" s="10">
        <f t="shared" si="11"/>
        <v>43922</v>
      </c>
      <c r="S34" s="10">
        <f t="shared" si="11"/>
        <v>43952</v>
      </c>
      <c r="T34" s="10">
        <f t="shared" si="11"/>
        <v>43983</v>
      </c>
      <c r="U34" s="10">
        <f t="shared" si="11"/>
        <v>44013</v>
      </c>
    </row>
    <row r="35" spans="1:21" ht="15" customHeight="1" x14ac:dyDescent="0.25">
      <c r="A35" s="511"/>
      <c r="B35" s="11" t="str">
        <f t="shared" si="10"/>
        <v>Building Shell</v>
      </c>
      <c r="C35" s="3">
        <v>0</v>
      </c>
      <c r="D35" s="3">
        <f>C35</f>
        <v>0</v>
      </c>
      <c r="E35" s="3">
        <f t="shared" ref="E35:Q35" si="12">D35</f>
        <v>0</v>
      </c>
      <c r="F35" s="3">
        <f t="shared" si="12"/>
        <v>0</v>
      </c>
      <c r="G35" s="3">
        <f t="shared" si="12"/>
        <v>0</v>
      </c>
      <c r="H35" s="3">
        <f t="shared" si="12"/>
        <v>0</v>
      </c>
      <c r="I35" s="3">
        <f t="shared" si="12"/>
        <v>0</v>
      </c>
      <c r="J35" s="3">
        <f t="shared" si="12"/>
        <v>0</v>
      </c>
      <c r="K35" s="3">
        <f t="shared" si="12"/>
        <v>0</v>
      </c>
      <c r="L35" s="3">
        <f t="shared" si="12"/>
        <v>0</v>
      </c>
      <c r="M35" s="3">
        <f t="shared" si="12"/>
        <v>0</v>
      </c>
      <c r="N35" s="3">
        <f t="shared" si="12"/>
        <v>0</v>
      </c>
      <c r="O35" s="3">
        <f t="shared" si="12"/>
        <v>0</v>
      </c>
      <c r="P35" s="3">
        <f t="shared" si="12"/>
        <v>0</v>
      </c>
      <c r="Q35" s="3">
        <f t="shared" si="12"/>
        <v>0</v>
      </c>
      <c r="R35" s="251">
        <v>0</v>
      </c>
      <c r="S35" s="3">
        <f>R35</f>
        <v>0</v>
      </c>
      <c r="T35" s="3">
        <f t="shared" ref="T35:U35" si="13">S35</f>
        <v>0</v>
      </c>
      <c r="U35" s="3">
        <f t="shared" si="13"/>
        <v>0</v>
      </c>
    </row>
    <row r="36" spans="1:21" x14ac:dyDescent="0.25">
      <c r="A36" s="511"/>
      <c r="B36" s="12" t="str">
        <f t="shared" si="10"/>
        <v>Cooling</v>
      </c>
      <c r="C36" s="3">
        <v>0</v>
      </c>
      <c r="D36" s="3">
        <f t="shared" ref="D36:Q36" si="14">C36</f>
        <v>0</v>
      </c>
      <c r="E36" s="3">
        <f t="shared" si="14"/>
        <v>0</v>
      </c>
      <c r="F36" s="3">
        <f t="shared" si="14"/>
        <v>0</v>
      </c>
      <c r="G36" s="3">
        <f t="shared" si="14"/>
        <v>0</v>
      </c>
      <c r="H36" s="3">
        <f t="shared" si="14"/>
        <v>0</v>
      </c>
      <c r="I36" s="3">
        <f t="shared" si="14"/>
        <v>0</v>
      </c>
      <c r="J36" s="3">
        <f t="shared" si="14"/>
        <v>0</v>
      </c>
      <c r="K36" s="3">
        <f t="shared" si="14"/>
        <v>0</v>
      </c>
      <c r="L36" s="3">
        <f t="shared" si="14"/>
        <v>0</v>
      </c>
      <c r="M36" s="3">
        <f t="shared" si="14"/>
        <v>0</v>
      </c>
      <c r="N36" s="3">
        <f t="shared" si="14"/>
        <v>0</v>
      </c>
      <c r="O36" s="3">
        <f t="shared" si="14"/>
        <v>0</v>
      </c>
      <c r="P36" s="3">
        <f t="shared" si="14"/>
        <v>0</v>
      </c>
      <c r="Q36" s="3">
        <f t="shared" si="14"/>
        <v>0</v>
      </c>
      <c r="R36" s="251">
        <v>575036.19999999949</v>
      </c>
      <c r="S36" s="3">
        <f t="shared" ref="S36:U36" si="15">R36</f>
        <v>575036.19999999949</v>
      </c>
      <c r="T36" s="3">
        <f t="shared" si="15"/>
        <v>575036.19999999949</v>
      </c>
      <c r="U36" s="3">
        <f t="shared" si="15"/>
        <v>575036.19999999949</v>
      </c>
    </row>
    <row r="37" spans="1:21" x14ac:dyDescent="0.25">
      <c r="A37" s="511"/>
      <c r="B37" s="11" t="str">
        <f t="shared" si="10"/>
        <v>Freezer</v>
      </c>
      <c r="C37" s="3">
        <v>0</v>
      </c>
      <c r="D37" s="3">
        <f t="shared" ref="D37:Q37" si="16">C37</f>
        <v>0</v>
      </c>
      <c r="E37" s="3">
        <f t="shared" si="16"/>
        <v>0</v>
      </c>
      <c r="F37" s="3">
        <f t="shared" si="16"/>
        <v>0</v>
      </c>
      <c r="G37" s="3">
        <f t="shared" si="16"/>
        <v>0</v>
      </c>
      <c r="H37" s="3">
        <f t="shared" si="16"/>
        <v>0</v>
      </c>
      <c r="I37" s="3">
        <f t="shared" si="16"/>
        <v>0</v>
      </c>
      <c r="J37" s="3">
        <f t="shared" si="16"/>
        <v>0</v>
      </c>
      <c r="K37" s="3">
        <f t="shared" si="16"/>
        <v>0</v>
      </c>
      <c r="L37" s="3">
        <f t="shared" si="16"/>
        <v>0</v>
      </c>
      <c r="M37" s="3">
        <f t="shared" si="16"/>
        <v>0</v>
      </c>
      <c r="N37" s="3">
        <f t="shared" si="16"/>
        <v>0</v>
      </c>
      <c r="O37" s="3">
        <f t="shared" si="16"/>
        <v>0</v>
      </c>
      <c r="P37" s="3">
        <f t="shared" si="16"/>
        <v>0</v>
      </c>
      <c r="Q37" s="3">
        <f t="shared" si="16"/>
        <v>0</v>
      </c>
      <c r="R37" s="251">
        <v>0</v>
      </c>
      <c r="S37" s="3">
        <f t="shared" ref="S37:U37" si="17">R37</f>
        <v>0</v>
      </c>
      <c r="T37" s="3">
        <f t="shared" si="17"/>
        <v>0</v>
      </c>
      <c r="U37" s="3">
        <f t="shared" si="17"/>
        <v>0</v>
      </c>
    </row>
    <row r="38" spans="1:21" x14ac:dyDescent="0.25">
      <c r="A38" s="511"/>
      <c r="B38" s="11" t="str">
        <f t="shared" si="10"/>
        <v>Heating</v>
      </c>
      <c r="C38" s="3">
        <v>0</v>
      </c>
      <c r="D38" s="3">
        <f t="shared" ref="D38:Q38" si="18">C38</f>
        <v>0</v>
      </c>
      <c r="E38" s="3">
        <f t="shared" si="18"/>
        <v>0</v>
      </c>
      <c r="F38" s="3">
        <f t="shared" si="18"/>
        <v>0</v>
      </c>
      <c r="G38" s="3">
        <f t="shared" si="18"/>
        <v>0</v>
      </c>
      <c r="H38" s="3">
        <f t="shared" si="18"/>
        <v>0</v>
      </c>
      <c r="I38" s="3">
        <f t="shared" si="18"/>
        <v>0</v>
      </c>
      <c r="J38" s="3">
        <f t="shared" si="18"/>
        <v>0</v>
      </c>
      <c r="K38" s="3">
        <f t="shared" si="18"/>
        <v>0</v>
      </c>
      <c r="L38" s="3">
        <f t="shared" si="18"/>
        <v>0</v>
      </c>
      <c r="M38" s="3">
        <f t="shared" si="18"/>
        <v>0</v>
      </c>
      <c r="N38" s="3">
        <f t="shared" si="18"/>
        <v>0</v>
      </c>
      <c r="O38" s="3">
        <f t="shared" si="18"/>
        <v>0</v>
      </c>
      <c r="P38" s="3">
        <f t="shared" si="18"/>
        <v>0</v>
      </c>
      <c r="Q38" s="3">
        <f t="shared" si="18"/>
        <v>0</v>
      </c>
      <c r="R38" s="251">
        <v>1105731.4527500002</v>
      </c>
      <c r="S38" s="3">
        <f t="shared" ref="S38:U38" si="19">R38</f>
        <v>1105731.4527500002</v>
      </c>
      <c r="T38" s="3">
        <f t="shared" si="19"/>
        <v>1105731.4527500002</v>
      </c>
      <c r="U38" s="3">
        <f t="shared" si="19"/>
        <v>1105731.4527500002</v>
      </c>
    </row>
    <row r="39" spans="1:21" x14ac:dyDescent="0.25">
      <c r="A39" s="511"/>
      <c r="B39" s="12" t="str">
        <f t="shared" si="10"/>
        <v>HVAC</v>
      </c>
      <c r="C39" s="3">
        <v>0</v>
      </c>
      <c r="D39" s="3">
        <f t="shared" ref="D39:Q39" si="20">C39</f>
        <v>0</v>
      </c>
      <c r="E39" s="3">
        <f t="shared" si="20"/>
        <v>0</v>
      </c>
      <c r="F39" s="3">
        <f t="shared" si="20"/>
        <v>0</v>
      </c>
      <c r="G39" s="3">
        <f t="shared" si="20"/>
        <v>0</v>
      </c>
      <c r="H39" s="3">
        <f t="shared" si="20"/>
        <v>0</v>
      </c>
      <c r="I39" s="3">
        <f t="shared" si="20"/>
        <v>0</v>
      </c>
      <c r="J39" s="3">
        <f t="shared" si="20"/>
        <v>0</v>
      </c>
      <c r="K39" s="3">
        <f t="shared" si="20"/>
        <v>0</v>
      </c>
      <c r="L39" s="3">
        <f t="shared" si="20"/>
        <v>0</v>
      </c>
      <c r="M39" s="3">
        <f t="shared" si="20"/>
        <v>0</v>
      </c>
      <c r="N39" s="3">
        <f t="shared" si="20"/>
        <v>0</v>
      </c>
      <c r="O39" s="3">
        <f t="shared" si="20"/>
        <v>0</v>
      </c>
      <c r="P39" s="3">
        <f t="shared" si="20"/>
        <v>0</v>
      </c>
      <c r="Q39" s="3">
        <f t="shared" si="20"/>
        <v>0</v>
      </c>
      <c r="R39" s="251">
        <v>50903.24</v>
      </c>
      <c r="S39" s="3">
        <f t="shared" ref="S39:U39" si="21">R39</f>
        <v>50903.24</v>
      </c>
      <c r="T39" s="3">
        <f t="shared" si="21"/>
        <v>50903.24</v>
      </c>
      <c r="U39" s="3">
        <f t="shared" si="21"/>
        <v>50903.24</v>
      </c>
    </row>
    <row r="40" spans="1:21" x14ac:dyDescent="0.25">
      <c r="A40" s="511"/>
      <c r="B40" s="11" t="str">
        <f t="shared" si="10"/>
        <v>Lighting</v>
      </c>
      <c r="C40" s="3">
        <v>0</v>
      </c>
      <c r="D40" s="3">
        <f t="shared" ref="D40:Q40" si="22">C40</f>
        <v>0</v>
      </c>
      <c r="E40" s="3">
        <f t="shared" si="22"/>
        <v>0</v>
      </c>
      <c r="F40" s="3">
        <f t="shared" si="22"/>
        <v>0</v>
      </c>
      <c r="G40" s="3">
        <f t="shared" si="22"/>
        <v>0</v>
      </c>
      <c r="H40" s="3">
        <f t="shared" si="22"/>
        <v>0</v>
      </c>
      <c r="I40" s="3">
        <f t="shared" si="22"/>
        <v>0</v>
      </c>
      <c r="J40" s="3">
        <f t="shared" si="22"/>
        <v>0</v>
      </c>
      <c r="K40" s="3">
        <f t="shared" si="22"/>
        <v>0</v>
      </c>
      <c r="L40" s="3">
        <f t="shared" si="22"/>
        <v>0</v>
      </c>
      <c r="M40" s="3">
        <f t="shared" si="22"/>
        <v>0</v>
      </c>
      <c r="N40" s="3">
        <f t="shared" si="22"/>
        <v>0</v>
      </c>
      <c r="O40" s="3">
        <f t="shared" si="22"/>
        <v>0</v>
      </c>
      <c r="P40" s="3">
        <f t="shared" si="22"/>
        <v>0</v>
      </c>
      <c r="Q40" s="3">
        <f t="shared" si="22"/>
        <v>0</v>
      </c>
      <c r="R40" s="251">
        <v>176430.96999999997</v>
      </c>
      <c r="S40" s="3">
        <f t="shared" ref="S40:U40" si="23">R40</f>
        <v>176430.96999999997</v>
      </c>
      <c r="T40" s="3">
        <f t="shared" si="23"/>
        <v>176430.96999999997</v>
      </c>
      <c r="U40" s="3">
        <f t="shared" si="23"/>
        <v>176430.96999999997</v>
      </c>
    </row>
    <row r="41" spans="1:21" x14ac:dyDescent="0.25">
      <c r="A41" s="511"/>
      <c r="B41" s="11" t="str">
        <f t="shared" si="10"/>
        <v>Miscellaneous</v>
      </c>
      <c r="C41" s="3">
        <v>0</v>
      </c>
      <c r="D41" s="3">
        <f t="shared" ref="D41:Q41" si="24">C41</f>
        <v>0</v>
      </c>
      <c r="E41" s="3">
        <f t="shared" si="24"/>
        <v>0</v>
      </c>
      <c r="F41" s="3">
        <f t="shared" si="24"/>
        <v>0</v>
      </c>
      <c r="G41" s="3">
        <f t="shared" si="24"/>
        <v>0</v>
      </c>
      <c r="H41" s="3">
        <f t="shared" si="24"/>
        <v>0</v>
      </c>
      <c r="I41" s="3">
        <f t="shared" si="24"/>
        <v>0</v>
      </c>
      <c r="J41" s="3">
        <f t="shared" si="24"/>
        <v>0</v>
      </c>
      <c r="K41" s="3">
        <f t="shared" si="24"/>
        <v>0</v>
      </c>
      <c r="L41" s="3">
        <f t="shared" si="24"/>
        <v>0</v>
      </c>
      <c r="M41" s="3">
        <f t="shared" si="24"/>
        <v>0</v>
      </c>
      <c r="N41" s="3">
        <f t="shared" si="24"/>
        <v>0</v>
      </c>
      <c r="O41" s="3">
        <f t="shared" si="24"/>
        <v>0</v>
      </c>
      <c r="P41" s="3">
        <f t="shared" si="24"/>
        <v>0</v>
      </c>
      <c r="Q41" s="3">
        <f t="shared" si="24"/>
        <v>0</v>
      </c>
      <c r="R41" s="251">
        <v>26244</v>
      </c>
      <c r="S41" s="3">
        <f t="shared" ref="S41:U41" si="25">R41</f>
        <v>26244</v>
      </c>
      <c r="T41" s="3">
        <f t="shared" si="25"/>
        <v>26244</v>
      </c>
      <c r="U41" s="3">
        <f t="shared" si="25"/>
        <v>26244</v>
      </c>
    </row>
    <row r="42" spans="1:21" x14ac:dyDescent="0.25">
      <c r="A42" s="511"/>
      <c r="B42" s="11" t="str">
        <f t="shared" si="10"/>
        <v>Pool Spa</v>
      </c>
      <c r="C42" s="3">
        <v>0</v>
      </c>
      <c r="D42" s="3">
        <f t="shared" ref="D42:Q42" si="26">C42</f>
        <v>0</v>
      </c>
      <c r="E42" s="3">
        <f t="shared" si="26"/>
        <v>0</v>
      </c>
      <c r="F42" s="3">
        <f t="shared" si="26"/>
        <v>0</v>
      </c>
      <c r="G42" s="3">
        <f t="shared" si="26"/>
        <v>0</v>
      </c>
      <c r="H42" s="3">
        <f t="shared" si="26"/>
        <v>0</v>
      </c>
      <c r="I42" s="3">
        <f t="shared" si="26"/>
        <v>0</v>
      </c>
      <c r="J42" s="3">
        <f t="shared" si="26"/>
        <v>0</v>
      </c>
      <c r="K42" s="3">
        <f t="shared" si="26"/>
        <v>0</v>
      </c>
      <c r="L42" s="3">
        <f t="shared" si="26"/>
        <v>0</v>
      </c>
      <c r="M42" s="3">
        <f t="shared" si="26"/>
        <v>0</v>
      </c>
      <c r="N42" s="3">
        <f t="shared" si="26"/>
        <v>0</v>
      </c>
      <c r="O42" s="3">
        <f t="shared" si="26"/>
        <v>0</v>
      </c>
      <c r="P42" s="3">
        <f t="shared" si="26"/>
        <v>0</v>
      </c>
      <c r="Q42" s="3">
        <f t="shared" si="26"/>
        <v>0</v>
      </c>
      <c r="R42" s="251">
        <v>0</v>
      </c>
      <c r="S42" s="3">
        <f t="shared" ref="S42:U42" si="27">R42</f>
        <v>0</v>
      </c>
      <c r="T42" s="3">
        <f t="shared" si="27"/>
        <v>0</v>
      </c>
      <c r="U42" s="3">
        <f t="shared" si="27"/>
        <v>0</v>
      </c>
    </row>
    <row r="43" spans="1:21" x14ac:dyDescent="0.25">
      <c r="A43" s="511"/>
      <c r="B43" s="11" t="str">
        <f t="shared" si="10"/>
        <v>Refrigeration</v>
      </c>
      <c r="C43" s="3">
        <v>0</v>
      </c>
      <c r="D43" s="3">
        <f t="shared" ref="D43:Q43" si="28">C43</f>
        <v>0</v>
      </c>
      <c r="E43" s="3">
        <f t="shared" si="28"/>
        <v>0</v>
      </c>
      <c r="F43" s="3">
        <f t="shared" si="28"/>
        <v>0</v>
      </c>
      <c r="G43" s="3">
        <f t="shared" si="28"/>
        <v>0</v>
      </c>
      <c r="H43" s="3">
        <f t="shared" si="28"/>
        <v>0</v>
      </c>
      <c r="I43" s="3">
        <f t="shared" si="28"/>
        <v>0</v>
      </c>
      <c r="J43" s="3">
        <f t="shared" si="28"/>
        <v>0</v>
      </c>
      <c r="K43" s="3">
        <f t="shared" si="28"/>
        <v>0</v>
      </c>
      <c r="L43" s="3">
        <f t="shared" si="28"/>
        <v>0</v>
      </c>
      <c r="M43" s="3">
        <f t="shared" si="28"/>
        <v>0</v>
      </c>
      <c r="N43" s="3">
        <f t="shared" si="28"/>
        <v>0</v>
      </c>
      <c r="O43" s="3">
        <f t="shared" si="28"/>
        <v>0</v>
      </c>
      <c r="P43" s="3">
        <f t="shared" si="28"/>
        <v>0</v>
      </c>
      <c r="Q43" s="3">
        <f t="shared" si="28"/>
        <v>0</v>
      </c>
      <c r="R43" s="251">
        <v>22586.399999999998</v>
      </c>
      <c r="S43" s="3">
        <f t="shared" ref="S43:U43" si="29">R43</f>
        <v>22586.399999999998</v>
      </c>
      <c r="T43" s="3">
        <f t="shared" si="29"/>
        <v>22586.399999999998</v>
      </c>
      <c r="U43" s="3">
        <f t="shared" si="29"/>
        <v>22586.399999999998</v>
      </c>
    </row>
    <row r="44" spans="1:21" ht="15" customHeight="1" x14ac:dyDescent="0.25">
      <c r="A44" s="511"/>
      <c r="B44" s="11" t="str">
        <f t="shared" si="10"/>
        <v>Water Heating</v>
      </c>
      <c r="C44" s="3">
        <v>0</v>
      </c>
      <c r="D44" s="3">
        <f t="shared" ref="D44:Q44" si="30">C44</f>
        <v>0</v>
      </c>
      <c r="E44" s="3">
        <f t="shared" si="30"/>
        <v>0</v>
      </c>
      <c r="F44" s="3">
        <f t="shared" si="30"/>
        <v>0</v>
      </c>
      <c r="G44" s="3">
        <f t="shared" si="30"/>
        <v>0</v>
      </c>
      <c r="H44" s="3">
        <f t="shared" si="30"/>
        <v>0</v>
      </c>
      <c r="I44" s="3">
        <f t="shared" si="30"/>
        <v>0</v>
      </c>
      <c r="J44" s="3">
        <f t="shared" si="30"/>
        <v>0</v>
      </c>
      <c r="K44" s="3">
        <f t="shared" si="30"/>
        <v>0</v>
      </c>
      <c r="L44" s="3">
        <f t="shared" si="30"/>
        <v>0</v>
      </c>
      <c r="M44" s="3">
        <f t="shared" si="30"/>
        <v>0</v>
      </c>
      <c r="N44" s="3">
        <f t="shared" si="30"/>
        <v>0</v>
      </c>
      <c r="O44" s="3">
        <f t="shared" si="30"/>
        <v>0</v>
      </c>
      <c r="P44" s="3">
        <f t="shared" si="30"/>
        <v>0</v>
      </c>
      <c r="Q44" s="3">
        <f t="shared" si="30"/>
        <v>0</v>
      </c>
      <c r="R44" s="251">
        <v>145309.72000000006</v>
      </c>
      <c r="S44" s="3">
        <f t="shared" ref="S44:U44" si="31">R44</f>
        <v>145309.72000000006</v>
      </c>
      <c r="T44" s="3">
        <f t="shared" si="31"/>
        <v>145309.72000000006</v>
      </c>
      <c r="U44" s="3">
        <f t="shared" si="31"/>
        <v>145309.72000000006</v>
      </c>
    </row>
    <row r="45" spans="1:21" ht="15" customHeight="1" x14ac:dyDescent="0.25">
      <c r="A45" s="511"/>
      <c r="B45" s="11" t="str">
        <f t="shared" si="10"/>
        <v xml:space="preserve"> </v>
      </c>
      <c r="C45" s="3"/>
      <c r="D45" s="3">
        <f t="shared" ref="D45:Q45" si="32">C45</f>
        <v>0</v>
      </c>
      <c r="E45" s="3">
        <f t="shared" si="32"/>
        <v>0</v>
      </c>
      <c r="F45" s="3">
        <f t="shared" si="32"/>
        <v>0</v>
      </c>
      <c r="G45" s="3">
        <f t="shared" si="32"/>
        <v>0</v>
      </c>
      <c r="H45" s="3">
        <f t="shared" si="32"/>
        <v>0</v>
      </c>
      <c r="I45" s="3">
        <f t="shared" si="32"/>
        <v>0</v>
      </c>
      <c r="J45" s="3">
        <f t="shared" si="32"/>
        <v>0</v>
      </c>
      <c r="K45" s="3">
        <f t="shared" si="32"/>
        <v>0</v>
      </c>
      <c r="L45" s="3">
        <f t="shared" si="32"/>
        <v>0</v>
      </c>
      <c r="M45" s="3">
        <f t="shared" si="32"/>
        <v>0</v>
      </c>
      <c r="N45" s="3">
        <f t="shared" si="32"/>
        <v>0</v>
      </c>
      <c r="O45" s="3">
        <f t="shared" si="32"/>
        <v>0</v>
      </c>
      <c r="P45" s="3">
        <f t="shared" si="32"/>
        <v>0</v>
      </c>
      <c r="Q45" s="3">
        <f t="shared" si="32"/>
        <v>0</v>
      </c>
      <c r="R45" s="251">
        <v>0</v>
      </c>
      <c r="S45" s="3">
        <f t="shared" ref="S45:U45" si="33">R45</f>
        <v>0</v>
      </c>
      <c r="T45" s="3">
        <f t="shared" si="33"/>
        <v>0</v>
      </c>
      <c r="U45" s="3">
        <f t="shared" si="33"/>
        <v>0</v>
      </c>
    </row>
    <row r="46" spans="1:21" ht="15" customHeight="1" thickBot="1" x14ac:dyDescent="0.3">
      <c r="A46" s="512"/>
      <c r="B46" s="15" t="str">
        <f t="shared" si="10"/>
        <v>Monthly kWh</v>
      </c>
      <c r="C46" s="49">
        <f>SUM(C35:C44)</f>
        <v>0</v>
      </c>
      <c r="D46" s="49">
        <f t="shared" ref="D46:U46" si="34">SUM(D35:D44)</f>
        <v>0</v>
      </c>
      <c r="E46" s="49">
        <f t="shared" si="34"/>
        <v>0</v>
      </c>
      <c r="F46" s="49">
        <f t="shared" si="34"/>
        <v>0</v>
      </c>
      <c r="G46" s="49">
        <f t="shared" si="34"/>
        <v>0</v>
      </c>
      <c r="H46" s="49">
        <f t="shared" si="34"/>
        <v>0</v>
      </c>
      <c r="I46" s="49">
        <f t="shared" si="34"/>
        <v>0</v>
      </c>
      <c r="J46" s="49">
        <f t="shared" si="34"/>
        <v>0</v>
      </c>
      <c r="K46" s="49">
        <f t="shared" si="34"/>
        <v>0</v>
      </c>
      <c r="L46" s="49">
        <f t="shared" si="34"/>
        <v>0</v>
      </c>
      <c r="M46" s="49">
        <f t="shared" si="34"/>
        <v>0</v>
      </c>
      <c r="N46" s="49">
        <f t="shared" si="34"/>
        <v>0</v>
      </c>
      <c r="O46" s="49">
        <f t="shared" si="34"/>
        <v>0</v>
      </c>
      <c r="P46" s="49">
        <f t="shared" si="34"/>
        <v>0</v>
      </c>
      <c r="Q46" s="49">
        <f t="shared" si="34"/>
        <v>0</v>
      </c>
      <c r="R46" s="49">
        <f t="shared" si="34"/>
        <v>2102241.9827499995</v>
      </c>
      <c r="S46" s="49">
        <f t="shared" si="34"/>
        <v>2102241.9827499995</v>
      </c>
      <c r="T46" s="49">
        <f t="shared" si="34"/>
        <v>2102241.9827499995</v>
      </c>
      <c r="U46" s="49">
        <f t="shared" si="34"/>
        <v>2102241.9827499995</v>
      </c>
    </row>
    <row r="47" spans="1:21" x14ac:dyDescent="0.25">
      <c r="A47" s="46"/>
      <c r="B47" s="25"/>
      <c r="C47" s="9"/>
      <c r="D47" s="31"/>
      <c r="E47" s="9"/>
      <c r="F47" s="31"/>
      <c r="G47" s="31"/>
      <c r="H47" s="9"/>
      <c r="I47" s="31"/>
      <c r="J47" s="31"/>
      <c r="K47" s="9"/>
      <c r="L47" s="31"/>
      <c r="M47" s="31"/>
      <c r="N47" s="9"/>
      <c r="O47" s="31"/>
      <c r="P47" s="31"/>
      <c r="Q47" s="9"/>
      <c r="R47" s="31"/>
      <c r="S47" s="31"/>
      <c r="T47" s="9"/>
      <c r="U47" s="31"/>
    </row>
    <row r="48" spans="1:21" ht="15.75" thickBot="1" x14ac:dyDescent="0.3">
      <c r="A48" s="26"/>
      <c r="B48" s="38"/>
      <c r="C48" s="35"/>
      <c r="D48" s="24"/>
      <c r="E48" s="35"/>
      <c r="F48" s="24"/>
      <c r="G48" s="24"/>
      <c r="H48" s="35"/>
      <c r="I48" s="24"/>
      <c r="J48" s="24"/>
      <c r="K48" s="35"/>
      <c r="L48" s="24"/>
      <c r="M48" s="24"/>
      <c r="N48" s="35"/>
      <c r="O48" s="24"/>
      <c r="P48" s="24"/>
      <c r="Q48" s="35"/>
      <c r="R48" s="24"/>
      <c r="S48" s="24"/>
      <c r="T48" s="35"/>
      <c r="U48" s="24"/>
    </row>
    <row r="49" spans="1:21" s="344" customFormat="1" ht="15.75" x14ac:dyDescent="0.25">
      <c r="A49" s="513" t="s">
        <v>17</v>
      </c>
      <c r="B49" s="17" t="s">
        <v>10</v>
      </c>
      <c r="C49" s="10">
        <f>C34</f>
        <v>43466</v>
      </c>
      <c r="D49" s="10">
        <f t="shared" ref="D49:U49" si="35">D34</f>
        <v>43497</v>
      </c>
      <c r="E49" s="10">
        <f t="shared" si="35"/>
        <v>43525</v>
      </c>
      <c r="F49" s="10">
        <f t="shared" si="35"/>
        <v>43556</v>
      </c>
      <c r="G49" s="10">
        <f t="shared" si="35"/>
        <v>43586</v>
      </c>
      <c r="H49" s="10">
        <f t="shared" si="35"/>
        <v>43617</v>
      </c>
      <c r="I49" s="10">
        <f t="shared" si="35"/>
        <v>43647</v>
      </c>
      <c r="J49" s="10">
        <f t="shared" si="35"/>
        <v>43678</v>
      </c>
      <c r="K49" s="10">
        <f t="shared" si="35"/>
        <v>43709</v>
      </c>
      <c r="L49" s="10">
        <f t="shared" si="35"/>
        <v>43739</v>
      </c>
      <c r="M49" s="10">
        <f t="shared" si="35"/>
        <v>43770</v>
      </c>
      <c r="N49" s="10">
        <f t="shared" si="35"/>
        <v>43800</v>
      </c>
      <c r="O49" s="10">
        <f t="shared" si="35"/>
        <v>43831</v>
      </c>
      <c r="P49" s="10">
        <f t="shared" si="35"/>
        <v>43862</v>
      </c>
      <c r="Q49" s="10">
        <f t="shared" si="35"/>
        <v>43891</v>
      </c>
      <c r="R49" s="10">
        <f t="shared" si="35"/>
        <v>43922</v>
      </c>
      <c r="S49" s="10">
        <f t="shared" si="35"/>
        <v>43952</v>
      </c>
      <c r="T49" s="10">
        <f t="shared" si="35"/>
        <v>43983</v>
      </c>
      <c r="U49" s="10">
        <f t="shared" si="35"/>
        <v>44013</v>
      </c>
    </row>
    <row r="50" spans="1:21" s="344" customFormat="1" ht="15" customHeight="1" x14ac:dyDescent="0.25">
      <c r="A50" s="514"/>
      <c r="B50" s="13" t="str">
        <f t="shared" ref="B50:B60" si="36">B35</f>
        <v>Building Shell</v>
      </c>
      <c r="C50" s="367">
        <v>0</v>
      </c>
      <c r="D50" s="367">
        <f t="shared" ref="D50:D59" si="37">IF(D20=0,0,(D5*0.5)+C20-D35)*D66*D$78*D$2</f>
        <v>0</v>
      </c>
      <c r="E50" s="367">
        <f t="shared" ref="E50" si="38">IF(E20=0,0,(E5*0.5)+D20-E35)*E66*E$78*E$2</f>
        <v>0</v>
      </c>
      <c r="F50" s="367">
        <f t="shared" ref="F50:F59" si="39">IF(F20=0,0,(F5*0.5)+E20-F35)*F66*F$78*F$2</f>
        <v>0</v>
      </c>
      <c r="G50" s="367">
        <f t="shared" ref="G50:G59" si="40">IF(G20=0,0,(G5*0.5)+F20-G35)*G66*G$78*G$2</f>
        <v>0</v>
      </c>
      <c r="H50" s="367">
        <f t="shared" ref="H50:H59" si="41">IF(H20=0,0,(H5*0.5)+G20-H35)*H66*H$78*H$2</f>
        <v>30.793343543828747</v>
      </c>
      <c r="I50" s="367">
        <f t="shared" ref="I50:I59" si="42">IF(I20=0,0,(I5*0.5)+H20-I35)*I66*I$78*I$2</f>
        <v>195.3622852995058</v>
      </c>
      <c r="J50" s="367">
        <f t="shared" ref="J50:J59" si="43">IF(J20=0,0,(J5*0.5)+I20-J35)*J66*J$78*J$2</f>
        <v>382.14526345304984</v>
      </c>
      <c r="K50" s="367">
        <f t="shared" ref="K50:K59" si="44">IF(K20=0,0,(K5*0.5)+J20-K35)*K66*K$78*K$2</f>
        <v>331.54473506969026</v>
      </c>
      <c r="L50" s="367">
        <f t="shared" ref="L50:L59" si="45">IF(L20=0,0,(L5*0.5)+K20-L35)*L66*L$78*L$2</f>
        <v>102.17118453331615</v>
      </c>
      <c r="M50" s="367">
        <f t="shared" ref="M50:M59" si="46">IF(M20=0,0,(M5*0.5)+L20-M35)*M66*M$78*M$2</f>
        <v>188.18383843196733</v>
      </c>
      <c r="N50" s="367">
        <f t="shared" ref="N50:N59" si="47">IF(N20=0,0,(N5*0.5)+M20-N35)*N66*N$78*N$2</f>
        <v>352.84205666005454</v>
      </c>
      <c r="O50" s="367">
        <f t="shared" ref="O50:O59" si="48">IF(O20=0,0,(O5*0.5)+N20-O35)*O66*O$78*O$2</f>
        <v>361.94583206845959</v>
      </c>
      <c r="P50" s="367">
        <f t="shared" ref="P50:P59" si="49">IF(P20=0,0,(P5*0.5)+O20-P35)*P66*P$78*P$2</f>
        <v>312.62945542069156</v>
      </c>
      <c r="Q50" s="367">
        <f t="shared" ref="Q50:Q59" si="50">IF(Q20=0,0,(Q5*0.5)+P20-Q35)*Q66*Q$78*Q$2</f>
        <v>245.06343844931595</v>
      </c>
      <c r="R50" s="367">
        <f t="shared" ref="R50:R59" si="51">IF(R20=0,0,(R5*0.5)+Q20-R35)*R66*R$78*R$2</f>
        <v>140.48880806179787</v>
      </c>
      <c r="S50" s="367">
        <f t="shared" ref="S50:S59" si="52">IF(S20=0,0,(S5*0.5)+R20-S35)*S66*S$78*S$2</f>
        <v>161.53965242502781</v>
      </c>
      <c r="T50" s="367">
        <f t="shared" ref="T50:T59" si="53">IF(T20=0,0,(T5*0.5)+S20-T35)*T66*T$78*T$2</f>
        <v>866.08021068929668</v>
      </c>
      <c r="U50" s="367">
        <f t="shared" ref="U50:U59" si="54">IF(U20=0,0,(U5*0.5)+T20-U35)*U66*U$78*U$2</f>
        <v>1167.0129506465184</v>
      </c>
    </row>
    <row r="51" spans="1:21" s="344" customFormat="1" ht="15.75" x14ac:dyDescent="0.25">
      <c r="A51" s="514"/>
      <c r="B51" s="13" t="str">
        <f t="shared" si="36"/>
        <v>Cooling</v>
      </c>
      <c r="C51" s="367">
        <v>0</v>
      </c>
      <c r="D51" s="367">
        <f t="shared" si="37"/>
        <v>0</v>
      </c>
      <c r="E51" s="367">
        <f t="shared" ref="E51:E59" si="55">IF(E21=0,0,(E6*0.5)+D21-E36)*E67*E$78*E$2</f>
        <v>0</v>
      </c>
      <c r="F51" s="367">
        <f t="shared" si="39"/>
        <v>0</v>
      </c>
      <c r="G51" s="367">
        <f t="shared" si="40"/>
        <v>0</v>
      </c>
      <c r="H51" s="367">
        <f t="shared" si="41"/>
        <v>105.28583218829948</v>
      </c>
      <c r="I51" s="367">
        <f t="shared" si="42"/>
        <v>603.61562286507035</v>
      </c>
      <c r="J51" s="367">
        <f t="shared" si="43"/>
        <v>1741.5669824038475</v>
      </c>
      <c r="K51" s="367">
        <f t="shared" si="44"/>
        <v>1446.7849085042151</v>
      </c>
      <c r="L51" s="367">
        <f t="shared" si="45"/>
        <v>117.68404563818092</v>
      </c>
      <c r="M51" s="367">
        <f t="shared" si="46"/>
        <v>14.25279982582018</v>
      </c>
      <c r="N51" s="367">
        <f t="shared" si="47"/>
        <v>19.33747720776795</v>
      </c>
      <c r="O51" s="367">
        <f t="shared" si="48"/>
        <v>22.632273385791557</v>
      </c>
      <c r="P51" s="367">
        <f t="shared" si="49"/>
        <v>21.427278530917672</v>
      </c>
      <c r="Q51" s="367">
        <f t="shared" si="50"/>
        <v>63.511319314267496</v>
      </c>
      <c r="R51" s="367">
        <f t="shared" si="51"/>
        <v>13.979850773521537</v>
      </c>
      <c r="S51" s="367">
        <f t="shared" si="52"/>
        <v>63.430696195073246</v>
      </c>
      <c r="T51" s="367">
        <f t="shared" si="53"/>
        <v>431.04993318132466</v>
      </c>
      <c r="U51" s="367">
        <f t="shared" si="54"/>
        <v>582.26284594839092</v>
      </c>
    </row>
    <row r="52" spans="1:21" s="344" customFormat="1" ht="15.75" x14ac:dyDescent="0.25">
      <c r="A52" s="514"/>
      <c r="B52" s="13" t="str">
        <f t="shared" si="36"/>
        <v>Freezer</v>
      </c>
      <c r="C52" s="367">
        <v>0</v>
      </c>
      <c r="D52" s="367">
        <f t="shared" si="37"/>
        <v>0</v>
      </c>
      <c r="E52" s="367">
        <f t="shared" si="55"/>
        <v>0</v>
      </c>
      <c r="F52" s="367">
        <f t="shared" si="39"/>
        <v>0</v>
      </c>
      <c r="G52" s="367">
        <f t="shared" si="40"/>
        <v>0</v>
      </c>
      <c r="H52" s="367">
        <f t="shared" si="41"/>
        <v>0</v>
      </c>
      <c r="I52" s="367">
        <f t="shared" si="42"/>
        <v>0</v>
      </c>
      <c r="J52" s="367">
        <f t="shared" si="43"/>
        <v>0</v>
      </c>
      <c r="K52" s="367">
        <f t="shared" si="44"/>
        <v>0</v>
      </c>
      <c r="L52" s="367">
        <f t="shared" si="45"/>
        <v>0</v>
      </c>
      <c r="M52" s="367">
        <f t="shared" si="46"/>
        <v>0</v>
      </c>
      <c r="N52" s="367">
        <f t="shared" si="47"/>
        <v>0</v>
      </c>
      <c r="O52" s="367">
        <f t="shared" si="48"/>
        <v>0</v>
      </c>
      <c r="P52" s="367">
        <f t="shared" si="49"/>
        <v>0</v>
      </c>
      <c r="Q52" s="367">
        <f t="shared" si="50"/>
        <v>0</v>
      </c>
      <c r="R52" s="367">
        <f t="shared" si="51"/>
        <v>0</v>
      </c>
      <c r="S52" s="367">
        <f t="shared" si="52"/>
        <v>0</v>
      </c>
      <c r="T52" s="367">
        <f t="shared" si="53"/>
        <v>0</v>
      </c>
      <c r="U52" s="367">
        <f t="shared" si="54"/>
        <v>0</v>
      </c>
    </row>
    <row r="53" spans="1:21" s="344" customFormat="1" ht="15.75" x14ac:dyDescent="0.25">
      <c r="A53" s="514"/>
      <c r="B53" s="13" t="str">
        <f t="shared" si="36"/>
        <v>Heating</v>
      </c>
      <c r="C53" s="367">
        <v>0</v>
      </c>
      <c r="D53" s="367">
        <f t="shared" si="37"/>
        <v>0</v>
      </c>
      <c r="E53" s="367">
        <f t="shared" si="55"/>
        <v>0</v>
      </c>
      <c r="F53" s="367">
        <f t="shared" si="39"/>
        <v>0</v>
      </c>
      <c r="G53" s="367">
        <f t="shared" si="40"/>
        <v>0</v>
      </c>
      <c r="H53" s="367">
        <f t="shared" si="41"/>
        <v>0.76318664564217353</v>
      </c>
      <c r="I53" s="367">
        <f t="shared" si="42"/>
        <v>2.7009235656141939E-2</v>
      </c>
      <c r="J53" s="367">
        <f t="shared" si="43"/>
        <v>8.5959545923746009E-2</v>
      </c>
      <c r="K53" s="367">
        <f t="shared" si="44"/>
        <v>146.20866757661022</v>
      </c>
      <c r="L53" s="367">
        <f t="shared" si="45"/>
        <v>538.45647024646519</v>
      </c>
      <c r="M53" s="367">
        <f t="shared" si="46"/>
        <v>2112.5962993543249</v>
      </c>
      <c r="N53" s="367">
        <f t="shared" si="47"/>
        <v>7702.5472189360971</v>
      </c>
      <c r="O53" s="367">
        <f t="shared" si="48"/>
        <v>10225.328847712693</v>
      </c>
      <c r="P53" s="367">
        <f t="shared" si="49"/>
        <v>8827.3611228311856</v>
      </c>
      <c r="Q53" s="367">
        <f t="shared" si="50"/>
        <v>6807.1629708654027</v>
      </c>
      <c r="R53" s="367">
        <f t="shared" si="51"/>
        <v>830.10483237267817</v>
      </c>
      <c r="S53" s="367">
        <f t="shared" si="52"/>
        <v>253.97788045835441</v>
      </c>
      <c r="T53" s="367">
        <f t="shared" si="53"/>
        <v>15.929721265886373</v>
      </c>
      <c r="U53" s="367">
        <f t="shared" si="54"/>
        <v>0.1874084854810161</v>
      </c>
    </row>
    <row r="54" spans="1:21" s="344" customFormat="1" ht="15.75" x14ac:dyDescent="0.25">
      <c r="A54" s="514"/>
      <c r="B54" s="13" t="str">
        <f t="shared" si="36"/>
        <v>HVAC</v>
      </c>
      <c r="C54" s="367">
        <v>0</v>
      </c>
      <c r="D54" s="367">
        <f t="shared" si="37"/>
        <v>0</v>
      </c>
      <c r="E54" s="367">
        <f t="shared" si="55"/>
        <v>0</v>
      </c>
      <c r="F54" s="367">
        <f t="shared" si="39"/>
        <v>0</v>
      </c>
      <c r="G54" s="367">
        <f t="shared" si="40"/>
        <v>0</v>
      </c>
      <c r="H54" s="367">
        <f t="shared" si="41"/>
        <v>10.719206766799587</v>
      </c>
      <c r="I54" s="367">
        <f t="shared" si="42"/>
        <v>43.900523707490677</v>
      </c>
      <c r="J54" s="367">
        <f t="shared" si="43"/>
        <v>98.663541368595688</v>
      </c>
      <c r="K54" s="367">
        <f t="shared" si="44"/>
        <v>84.167736167402097</v>
      </c>
      <c r="L54" s="367">
        <f t="shared" si="45"/>
        <v>25.27250593360499</v>
      </c>
      <c r="M54" s="367">
        <f t="shared" si="46"/>
        <v>68.507732828935701</v>
      </c>
      <c r="N54" s="367">
        <f t="shared" si="47"/>
        <v>176.12931573988013</v>
      </c>
      <c r="O54" s="367">
        <f t="shared" si="48"/>
        <v>195.47076112188296</v>
      </c>
      <c r="P54" s="367">
        <f t="shared" si="49"/>
        <v>168.8371910541681</v>
      </c>
      <c r="Q54" s="367">
        <f t="shared" si="50"/>
        <v>132.34780619817451</v>
      </c>
      <c r="R54" s="367">
        <f t="shared" si="51"/>
        <v>6.8004525713851187</v>
      </c>
      <c r="S54" s="367">
        <f t="shared" si="52"/>
        <v>7.8194324506704813</v>
      </c>
      <c r="T54" s="367">
        <f t="shared" si="53"/>
        <v>41.923178629411041</v>
      </c>
      <c r="U54" s="367">
        <f t="shared" si="54"/>
        <v>56.490024583117609</v>
      </c>
    </row>
    <row r="55" spans="1:21" s="344" customFormat="1" ht="15.75" x14ac:dyDescent="0.25">
      <c r="A55" s="514"/>
      <c r="B55" s="13" t="str">
        <f t="shared" si="36"/>
        <v>Lighting</v>
      </c>
      <c r="C55" s="367">
        <v>0</v>
      </c>
      <c r="D55" s="367">
        <f t="shared" si="37"/>
        <v>0</v>
      </c>
      <c r="E55" s="367">
        <f t="shared" si="55"/>
        <v>0</v>
      </c>
      <c r="F55" s="367">
        <f t="shared" si="39"/>
        <v>0</v>
      </c>
      <c r="G55" s="367">
        <f t="shared" si="40"/>
        <v>76.947090589745386</v>
      </c>
      <c r="H55" s="367">
        <f t="shared" si="41"/>
        <v>297.93284342263632</v>
      </c>
      <c r="I55" s="367">
        <f t="shared" si="42"/>
        <v>501.25402656854209</v>
      </c>
      <c r="J55" s="367">
        <f t="shared" si="43"/>
        <v>769.14154580596301</v>
      </c>
      <c r="K55" s="367">
        <f t="shared" si="44"/>
        <v>1171.0006522839055</v>
      </c>
      <c r="L55" s="367">
        <f t="shared" si="45"/>
        <v>983.44637035342669</v>
      </c>
      <c r="M55" s="367">
        <f t="shared" si="46"/>
        <v>1704.5220951302956</v>
      </c>
      <c r="N55" s="367">
        <f t="shared" si="47"/>
        <v>2119.3596061583048</v>
      </c>
      <c r="O55" s="367">
        <f t="shared" si="48"/>
        <v>2109.504496579661</v>
      </c>
      <c r="P55" s="367">
        <f t="shared" si="49"/>
        <v>1904.4002759101072</v>
      </c>
      <c r="Q55" s="367">
        <f t="shared" si="50"/>
        <v>2083.3133126984571</v>
      </c>
      <c r="R55" s="367">
        <f t="shared" si="51"/>
        <v>1508.025185315051</v>
      </c>
      <c r="S55" s="367">
        <f t="shared" si="52"/>
        <v>1476.3598043807528</v>
      </c>
      <c r="T55" s="367">
        <f t="shared" si="53"/>
        <v>2685.997183037769</v>
      </c>
      <c r="U55" s="367">
        <f t="shared" si="54"/>
        <v>2660.7478371821567</v>
      </c>
    </row>
    <row r="56" spans="1:21" s="344" customFormat="1" ht="15.75" x14ac:dyDescent="0.25">
      <c r="A56" s="514"/>
      <c r="B56" s="13" t="str">
        <f t="shared" si="36"/>
        <v>Miscellaneous</v>
      </c>
      <c r="C56" s="367">
        <v>0</v>
      </c>
      <c r="D56" s="367">
        <f t="shared" si="37"/>
        <v>0</v>
      </c>
      <c r="E56" s="367">
        <f t="shared" si="55"/>
        <v>0</v>
      </c>
      <c r="F56" s="367">
        <f t="shared" si="39"/>
        <v>0</v>
      </c>
      <c r="G56" s="367">
        <f t="shared" si="40"/>
        <v>0</v>
      </c>
      <c r="H56" s="367">
        <f t="shared" si="41"/>
        <v>1.5003331641776754</v>
      </c>
      <c r="I56" s="367">
        <f t="shared" si="42"/>
        <v>20.160080607798363</v>
      </c>
      <c r="J56" s="367">
        <f t="shared" si="43"/>
        <v>50.633001443323067</v>
      </c>
      <c r="K56" s="367">
        <f t="shared" si="44"/>
        <v>66.526109588154924</v>
      </c>
      <c r="L56" s="367">
        <f t="shared" si="45"/>
        <v>34.57510975653544</v>
      </c>
      <c r="M56" s="367">
        <f t="shared" si="46"/>
        <v>45.406020742671181</v>
      </c>
      <c r="N56" s="367">
        <f t="shared" si="47"/>
        <v>63.997998027314324</v>
      </c>
      <c r="O56" s="367">
        <f t="shared" si="48"/>
        <v>72.609018443570619</v>
      </c>
      <c r="P56" s="367">
        <f t="shared" si="49"/>
        <v>68.343343786122716</v>
      </c>
      <c r="Q56" s="367">
        <f t="shared" si="50"/>
        <v>78.090270549358053</v>
      </c>
      <c r="R56" s="367">
        <f t="shared" si="51"/>
        <v>2.9611533481588457</v>
      </c>
      <c r="S56" s="367">
        <f t="shared" si="52"/>
        <v>3.1924511255863575</v>
      </c>
      <c r="T56" s="367">
        <f t="shared" si="53"/>
        <v>6.5148069006250156</v>
      </c>
      <c r="U56" s="367">
        <f t="shared" si="54"/>
        <v>6.7338393383716086</v>
      </c>
    </row>
    <row r="57" spans="1:21" s="344" customFormat="1" ht="15.75" x14ac:dyDescent="0.25">
      <c r="A57" s="514"/>
      <c r="B57" s="13" t="str">
        <f t="shared" si="36"/>
        <v>Pool Spa</v>
      </c>
      <c r="C57" s="367">
        <v>0</v>
      </c>
      <c r="D57" s="367">
        <f t="shared" si="37"/>
        <v>0</v>
      </c>
      <c r="E57" s="367">
        <f t="shared" si="55"/>
        <v>0</v>
      </c>
      <c r="F57" s="367">
        <f t="shared" si="39"/>
        <v>0</v>
      </c>
      <c r="G57" s="367">
        <f t="shared" si="40"/>
        <v>0</v>
      </c>
      <c r="H57" s="367">
        <f t="shared" si="41"/>
        <v>0</v>
      </c>
      <c r="I57" s="367">
        <f t="shared" si="42"/>
        <v>0</v>
      </c>
      <c r="J57" s="367">
        <f t="shared" si="43"/>
        <v>0</v>
      </c>
      <c r="K57" s="367">
        <f t="shared" si="44"/>
        <v>0</v>
      </c>
      <c r="L57" s="367">
        <f t="shared" si="45"/>
        <v>0</v>
      </c>
      <c r="M57" s="367">
        <f t="shared" si="46"/>
        <v>0</v>
      </c>
      <c r="N57" s="367">
        <f t="shared" si="47"/>
        <v>0</v>
      </c>
      <c r="O57" s="367">
        <f t="shared" si="48"/>
        <v>0</v>
      </c>
      <c r="P57" s="367">
        <f t="shared" si="49"/>
        <v>0</v>
      </c>
      <c r="Q57" s="367">
        <f t="shared" si="50"/>
        <v>0</v>
      </c>
      <c r="R57" s="367">
        <f t="shared" si="51"/>
        <v>0</v>
      </c>
      <c r="S57" s="367">
        <f t="shared" si="52"/>
        <v>0</v>
      </c>
      <c r="T57" s="367">
        <f t="shared" si="53"/>
        <v>0</v>
      </c>
      <c r="U57" s="367">
        <f t="shared" si="54"/>
        <v>0</v>
      </c>
    </row>
    <row r="58" spans="1:21" s="344" customFormat="1" ht="15.75" x14ac:dyDescent="0.25">
      <c r="A58" s="514"/>
      <c r="B58" s="13" t="str">
        <f t="shared" si="36"/>
        <v>Refrigeration</v>
      </c>
      <c r="C58" s="367">
        <v>0</v>
      </c>
      <c r="D58" s="367">
        <f t="shared" si="37"/>
        <v>0</v>
      </c>
      <c r="E58" s="367">
        <f t="shared" si="55"/>
        <v>0</v>
      </c>
      <c r="F58" s="367">
        <f t="shared" si="39"/>
        <v>0</v>
      </c>
      <c r="G58" s="367">
        <f t="shared" si="40"/>
        <v>0</v>
      </c>
      <c r="H58" s="367">
        <f t="shared" si="41"/>
        <v>0</v>
      </c>
      <c r="I58" s="367">
        <f t="shared" si="42"/>
        <v>0</v>
      </c>
      <c r="J58" s="367">
        <f t="shared" si="43"/>
        <v>0</v>
      </c>
      <c r="K58" s="367">
        <f t="shared" si="44"/>
        <v>1.8985676072454165</v>
      </c>
      <c r="L58" s="367">
        <f t="shared" si="45"/>
        <v>3.2827730144570317</v>
      </c>
      <c r="M58" s="367">
        <f t="shared" si="46"/>
        <v>13.000337358057234</v>
      </c>
      <c r="N58" s="367">
        <f t="shared" si="47"/>
        <v>59.980342611016319</v>
      </c>
      <c r="O58" s="367">
        <f t="shared" si="48"/>
        <v>90.196754032376191</v>
      </c>
      <c r="P58" s="367">
        <f t="shared" si="49"/>
        <v>87.252813377978242</v>
      </c>
      <c r="Q58" s="367">
        <f t="shared" si="50"/>
        <v>101.09398176371494</v>
      </c>
      <c r="R58" s="367">
        <f t="shared" si="51"/>
        <v>42.26810415873117</v>
      </c>
      <c r="S58" s="367">
        <f t="shared" si="52"/>
        <v>47.980080890156863</v>
      </c>
      <c r="T58" s="367">
        <f t="shared" si="53"/>
        <v>105.2553903769751</v>
      </c>
      <c r="U58" s="367">
        <f t="shared" si="54"/>
        <v>111.31118966845943</v>
      </c>
    </row>
    <row r="59" spans="1:21" s="344" customFormat="1" ht="15.75" customHeight="1" x14ac:dyDescent="0.25">
      <c r="A59" s="514"/>
      <c r="B59" s="13" t="str">
        <f t="shared" si="36"/>
        <v>Water Heating</v>
      </c>
      <c r="C59" s="367">
        <v>0</v>
      </c>
      <c r="D59" s="367">
        <f t="shared" si="37"/>
        <v>0</v>
      </c>
      <c r="E59" s="367">
        <f t="shared" si="55"/>
        <v>0</v>
      </c>
      <c r="F59" s="367">
        <f t="shared" si="39"/>
        <v>0</v>
      </c>
      <c r="G59" s="367">
        <f t="shared" si="40"/>
        <v>0</v>
      </c>
      <c r="H59" s="367">
        <f t="shared" si="41"/>
        <v>1.3638227608617959</v>
      </c>
      <c r="I59" s="367">
        <f t="shared" si="42"/>
        <v>116.99594058705723</v>
      </c>
      <c r="J59" s="367">
        <f t="shared" si="43"/>
        <v>229.70712811593339</v>
      </c>
      <c r="K59" s="367">
        <f t="shared" si="44"/>
        <v>267.86871219222803</v>
      </c>
      <c r="L59" s="367">
        <f t="shared" si="45"/>
        <v>143.28447967983485</v>
      </c>
      <c r="M59" s="367">
        <f t="shared" si="46"/>
        <v>266.3615756809977</v>
      </c>
      <c r="N59" s="367">
        <f t="shared" si="47"/>
        <v>466.7040014964025</v>
      </c>
      <c r="O59" s="367">
        <f t="shared" si="48"/>
        <v>521.99501012538076</v>
      </c>
      <c r="P59" s="367">
        <f t="shared" si="49"/>
        <v>472.43619078997705</v>
      </c>
      <c r="Q59" s="367">
        <f t="shared" si="50"/>
        <v>518.2883636773845</v>
      </c>
      <c r="R59" s="367">
        <f t="shared" si="51"/>
        <v>47.169100273654742</v>
      </c>
      <c r="S59" s="367">
        <f t="shared" si="52"/>
        <v>48.537326744455939</v>
      </c>
      <c r="T59" s="367">
        <f t="shared" si="53"/>
        <v>94.33677443259441</v>
      </c>
      <c r="U59" s="367">
        <f t="shared" si="54"/>
        <v>82.887584122232312</v>
      </c>
    </row>
    <row r="60" spans="1:21" s="344" customFormat="1" ht="15.75" customHeight="1" x14ac:dyDescent="0.25">
      <c r="A60" s="514"/>
      <c r="B60" s="368" t="str">
        <f t="shared" si="36"/>
        <v xml:space="preserve"> </v>
      </c>
      <c r="C60" s="346"/>
      <c r="D60" s="346"/>
      <c r="E60" s="346"/>
      <c r="F60" s="346"/>
      <c r="G60" s="346"/>
      <c r="H60" s="346"/>
      <c r="I60" s="346"/>
      <c r="J60" s="346"/>
      <c r="K60" s="346"/>
      <c r="L60" s="346"/>
      <c r="M60" s="346"/>
      <c r="N60" s="346"/>
      <c r="O60" s="346"/>
      <c r="P60" s="346"/>
      <c r="Q60" s="346"/>
      <c r="R60" s="346"/>
      <c r="S60" s="346"/>
      <c r="T60" s="346"/>
      <c r="U60" s="346"/>
    </row>
    <row r="61" spans="1:21" s="344" customFormat="1" ht="15.75" customHeight="1" x14ac:dyDescent="0.25">
      <c r="A61" s="514"/>
      <c r="B61" s="13" t="s">
        <v>18</v>
      </c>
      <c r="C61" s="367">
        <f>SUM(C50:C59)</f>
        <v>0</v>
      </c>
      <c r="D61" s="367">
        <f t="shared" ref="D61:U61" si="56">SUM(D50:D59)</f>
        <v>0</v>
      </c>
      <c r="E61" s="367">
        <f t="shared" si="56"/>
        <v>0</v>
      </c>
      <c r="F61" s="367">
        <f t="shared" si="56"/>
        <v>0</v>
      </c>
      <c r="G61" s="367">
        <f t="shared" si="56"/>
        <v>76.947090589745386</v>
      </c>
      <c r="H61" s="367">
        <f t="shared" si="56"/>
        <v>448.35856849224581</v>
      </c>
      <c r="I61" s="367">
        <f t="shared" si="56"/>
        <v>1481.3154888711206</v>
      </c>
      <c r="J61" s="367">
        <f t="shared" si="56"/>
        <v>3271.9434221366359</v>
      </c>
      <c r="K61" s="367">
        <f t="shared" si="56"/>
        <v>3516.0000889894513</v>
      </c>
      <c r="L61" s="367">
        <f t="shared" si="56"/>
        <v>1948.1729391558215</v>
      </c>
      <c r="M61" s="367">
        <f t="shared" si="56"/>
        <v>4412.8306993530696</v>
      </c>
      <c r="N61" s="367">
        <f t="shared" si="56"/>
        <v>10960.898016836836</v>
      </c>
      <c r="O61" s="367">
        <f t="shared" si="56"/>
        <v>13599.682993469818</v>
      </c>
      <c r="P61" s="367">
        <f t="shared" si="56"/>
        <v>11862.687671701147</v>
      </c>
      <c r="Q61" s="367">
        <f t="shared" si="56"/>
        <v>10028.871463516074</v>
      </c>
      <c r="R61" s="367">
        <f t="shared" si="56"/>
        <v>2591.7974868749784</v>
      </c>
      <c r="S61" s="367">
        <f t="shared" si="56"/>
        <v>2062.837324670078</v>
      </c>
      <c r="T61" s="367">
        <f t="shared" si="56"/>
        <v>4247.087198513882</v>
      </c>
      <c r="U61" s="367">
        <f t="shared" si="56"/>
        <v>4667.6336799747287</v>
      </c>
    </row>
    <row r="62" spans="1:21" s="344" customFormat="1" ht="16.5" customHeight="1" thickBot="1" x14ac:dyDescent="0.3">
      <c r="A62" s="515"/>
      <c r="B62" s="14" t="s">
        <v>19</v>
      </c>
      <c r="C62" s="369">
        <f>C61</f>
        <v>0</v>
      </c>
      <c r="D62" s="369">
        <f>C62+D61</f>
        <v>0</v>
      </c>
      <c r="E62" s="369">
        <f t="shared" ref="E62:U62" si="57">D62+E61</f>
        <v>0</v>
      </c>
      <c r="F62" s="369">
        <f t="shared" si="57"/>
        <v>0</v>
      </c>
      <c r="G62" s="369">
        <f t="shared" si="57"/>
        <v>76.947090589745386</v>
      </c>
      <c r="H62" s="369">
        <f t="shared" si="57"/>
        <v>525.30565908199117</v>
      </c>
      <c r="I62" s="369">
        <f t="shared" si="57"/>
        <v>2006.6211479531116</v>
      </c>
      <c r="J62" s="369">
        <f t="shared" si="57"/>
        <v>5278.5645700897476</v>
      </c>
      <c r="K62" s="369">
        <f t="shared" si="57"/>
        <v>8794.5646590791985</v>
      </c>
      <c r="L62" s="369">
        <f t="shared" si="57"/>
        <v>10742.73759823502</v>
      </c>
      <c r="M62" s="369">
        <f t="shared" si="57"/>
        <v>15155.56829758809</v>
      </c>
      <c r="N62" s="369">
        <f t="shared" si="57"/>
        <v>26116.466314424928</v>
      </c>
      <c r="O62" s="373">
        <f t="shared" si="57"/>
        <v>39716.149307894746</v>
      </c>
      <c r="P62" s="369">
        <f t="shared" si="57"/>
        <v>51578.836979595893</v>
      </c>
      <c r="Q62" s="369">
        <f t="shared" si="57"/>
        <v>61607.708443111966</v>
      </c>
      <c r="R62" s="369">
        <f t="shared" si="57"/>
        <v>64199.505929986946</v>
      </c>
      <c r="S62" s="369">
        <f t="shared" si="57"/>
        <v>66262.343254657026</v>
      </c>
      <c r="T62" s="369">
        <f t="shared" si="57"/>
        <v>70509.430453170906</v>
      </c>
      <c r="U62" s="369">
        <f t="shared" si="57"/>
        <v>75177.064133145628</v>
      </c>
    </row>
    <row r="63" spans="1:21" s="7" customFormat="1" x14ac:dyDescent="0.25">
      <c r="A63" s="8"/>
      <c r="B63" s="36"/>
      <c r="C63" s="364"/>
      <c r="D63" s="31"/>
      <c r="E63" s="365"/>
      <c r="F63" s="31"/>
      <c r="G63" s="365"/>
      <c r="H63" s="31"/>
      <c r="I63" s="365"/>
      <c r="J63" s="31"/>
      <c r="K63" s="365"/>
      <c r="L63" s="31"/>
      <c r="M63" s="365"/>
      <c r="N63" s="31"/>
      <c r="O63" s="365"/>
      <c r="P63" s="31"/>
      <c r="Q63" s="365"/>
      <c r="R63" s="31"/>
      <c r="S63" s="365"/>
      <c r="T63" s="31"/>
      <c r="U63" s="365"/>
    </row>
    <row r="64" spans="1:21" s="7" customFormat="1" ht="15.75" thickBot="1" x14ac:dyDescent="0.3">
      <c r="A64" s="29"/>
      <c r="B64" s="29"/>
      <c r="C64" s="29"/>
      <c r="D64" s="374"/>
      <c r="E64" s="374"/>
      <c r="F64" s="374"/>
      <c r="G64" s="374"/>
      <c r="H64" s="374"/>
      <c r="I64" s="374"/>
      <c r="J64" s="374"/>
      <c r="K64" s="374"/>
      <c r="L64" s="374"/>
      <c r="M64" s="374"/>
      <c r="N64" s="374"/>
      <c r="O64" s="374"/>
      <c r="P64" s="374"/>
      <c r="Q64" s="374"/>
      <c r="R64" s="374"/>
      <c r="S64" s="374"/>
      <c r="T64" s="374"/>
      <c r="U64" s="374"/>
    </row>
    <row r="65" spans="1:21" ht="15.75" x14ac:dyDescent="0.25">
      <c r="A65" s="516" t="s">
        <v>12</v>
      </c>
      <c r="B65" s="17" t="s">
        <v>12</v>
      </c>
      <c r="C65" s="10">
        <f t="shared" ref="C65:U65" si="58">C49</f>
        <v>43466</v>
      </c>
      <c r="D65" s="10">
        <f t="shared" si="58"/>
        <v>43497</v>
      </c>
      <c r="E65" s="10">
        <f t="shared" si="58"/>
        <v>43525</v>
      </c>
      <c r="F65" s="10">
        <f t="shared" si="58"/>
        <v>43556</v>
      </c>
      <c r="G65" s="10">
        <f t="shared" si="58"/>
        <v>43586</v>
      </c>
      <c r="H65" s="10">
        <f t="shared" si="58"/>
        <v>43617</v>
      </c>
      <c r="I65" s="10">
        <f t="shared" si="58"/>
        <v>43647</v>
      </c>
      <c r="J65" s="10">
        <f t="shared" si="58"/>
        <v>43678</v>
      </c>
      <c r="K65" s="10">
        <f t="shared" si="58"/>
        <v>43709</v>
      </c>
      <c r="L65" s="10">
        <f t="shared" si="58"/>
        <v>43739</v>
      </c>
      <c r="M65" s="10">
        <f t="shared" si="58"/>
        <v>43770</v>
      </c>
      <c r="N65" s="10">
        <f t="shared" si="58"/>
        <v>43800</v>
      </c>
      <c r="O65" s="10">
        <f t="shared" si="58"/>
        <v>43831</v>
      </c>
      <c r="P65" s="10">
        <f t="shared" si="58"/>
        <v>43862</v>
      </c>
      <c r="Q65" s="10">
        <f t="shared" si="58"/>
        <v>43891</v>
      </c>
      <c r="R65" s="10">
        <f t="shared" si="58"/>
        <v>43922</v>
      </c>
      <c r="S65" s="10">
        <f t="shared" si="58"/>
        <v>43952</v>
      </c>
      <c r="T65" s="10">
        <f t="shared" si="58"/>
        <v>43983</v>
      </c>
      <c r="U65" s="10">
        <f t="shared" si="58"/>
        <v>44013</v>
      </c>
    </row>
    <row r="66" spans="1:21" ht="15" customHeight="1" x14ac:dyDescent="0.25">
      <c r="A66" s="517"/>
      <c r="B66" s="98" t="s">
        <v>0</v>
      </c>
      <c r="C66" s="20">
        <f>' 1M - RES'!C66</f>
        <v>0.11129699999999999</v>
      </c>
      <c r="D66" s="20">
        <f>' 1M - RES'!D66</f>
        <v>9.3076999999999993E-2</v>
      </c>
      <c r="E66" s="20">
        <f>' 1M - RES'!E66</f>
        <v>7.0041999999999993E-2</v>
      </c>
      <c r="F66" s="20">
        <f>' 1M - RES'!F66</f>
        <v>3.7116000000000003E-2</v>
      </c>
      <c r="G66" s="20">
        <f>' 1M - RES'!G66</f>
        <v>4.0888000000000001E-2</v>
      </c>
      <c r="H66" s="20">
        <f>' 1M - RES'!H66</f>
        <v>0.103973</v>
      </c>
      <c r="I66" s="20">
        <f>' 1M - RES'!I66</f>
        <v>0.1401</v>
      </c>
      <c r="J66" s="20">
        <f>' 1M - RES'!J66</f>
        <v>0.13320699999999999</v>
      </c>
      <c r="K66" s="20">
        <f>' 1M - RES'!K66</f>
        <v>6.6758999999999999E-2</v>
      </c>
      <c r="L66" s="20">
        <f>' 1M - RES'!L66</f>
        <v>3.7011000000000002E-2</v>
      </c>
      <c r="M66" s="20">
        <f>' 1M - RES'!M66</f>
        <v>5.9593E-2</v>
      </c>
      <c r="N66" s="20">
        <f>' 1M - RES'!N66</f>
        <v>0.106937</v>
      </c>
      <c r="O66" s="20">
        <f>' 1M - RES'!O66</f>
        <v>0.11129699999999999</v>
      </c>
      <c r="P66" s="20">
        <f>' 1M - RES'!P66</f>
        <v>9.3076999999999993E-2</v>
      </c>
      <c r="Q66" s="20">
        <f>' 1M - RES'!Q66</f>
        <v>7.0041999999999993E-2</v>
      </c>
      <c r="R66" s="20">
        <f>' 1M - RES'!R66</f>
        <v>3.7116000000000003E-2</v>
      </c>
      <c r="S66" s="20">
        <f>' 1M - RES'!S66</f>
        <v>4.0888000000000001E-2</v>
      </c>
      <c r="T66" s="20">
        <f>' 1M - RES'!T66</f>
        <v>0.103973</v>
      </c>
      <c r="U66" s="20">
        <f>' 1M - RES'!U66</f>
        <v>0.1401</v>
      </c>
    </row>
    <row r="67" spans="1:21" x14ac:dyDescent="0.25">
      <c r="A67" s="517"/>
      <c r="B67" s="99" t="s">
        <v>1</v>
      </c>
      <c r="C67" s="20">
        <f>' 1M - RES'!C67</f>
        <v>1.1999999999999999E-3</v>
      </c>
      <c r="D67" s="20">
        <f>' 1M - RES'!D67</f>
        <v>1.1000000000000001E-3</v>
      </c>
      <c r="E67" s="20">
        <f>' 1M - RES'!E67</f>
        <v>3.13E-3</v>
      </c>
      <c r="F67" s="20">
        <f>' 1M - RES'!F67</f>
        <v>1.5047E-2</v>
      </c>
      <c r="G67" s="20">
        <f>' 1M - RES'!G67</f>
        <v>6.5409999999999996E-2</v>
      </c>
      <c r="H67" s="20">
        <f>' 1M - RES'!H67</f>
        <v>0.21082300000000001</v>
      </c>
      <c r="I67" s="20">
        <f>' 1M - RES'!I67</f>
        <v>0.28477999999999998</v>
      </c>
      <c r="J67" s="20">
        <f>' 1M - RES'!J67</f>
        <v>0.27076600000000001</v>
      </c>
      <c r="K67" s="20">
        <f>' 1M - RES'!K67</f>
        <v>0.126605</v>
      </c>
      <c r="L67" s="20">
        <f>' 1M - RES'!L67</f>
        <v>1.8471999999999999E-2</v>
      </c>
      <c r="M67" s="20">
        <f>' 1M - RES'!M67</f>
        <v>1.444E-3</v>
      </c>
      <c r="N67" s="20">
        <f>' 1M - RES'!N67</f>
        <v>1.222E-3</v>
      </c>
      <c r="O67" s="20">
        <f>' 1M - RES'!O67</f>
        <v>1.1999999999999999E-3</v>
      </c>
      <c r="P67" s="20">
        <f>' 1M - RES'!P67</f>
        <v>1.1000000000000001E-3</v>
      </c>
      <c r="Q67" s="20">
        <f>' 1M - RES'!Q67</f>
        <v>3.13E-3</v>
      </c>
      <c r="R67" s="20">
        <f>' 1M - RES'!R67</f>
        <v>1.5047E-2</v>
      </c>
      <c r="S67" s="20">
        <f>' 1M - RES'!S67</f>
        <v>6.5409999999999996E-2</v>
      </c>
      <c r="T67" s="20">
        <f>' 1M - RES'!T67</f>
        <v>0.21082300000000001</v>
      </c>
      <c r="U67" s="20">
        <f>' 1M - RES'!U67</f>
        <v>0.28477999999999998</v>
      </c>
    </row>
    <row r="68" spans="1:21" x14ac:dyDescent="0.25">
      <c r="A68" s="517"/>
      <c r="B68" s="98" t="s">
        <v>2</v>
      </c>
      <c r="C68" s="20">
        <f>' 1M - RES'!C68</f>
        <v>7.9578999999999997E-2</v>
      </c>
      <c r="D68" s="20">
        <f>' 1M - RES'!D68</f>
        <v>7.2517999999999999E-2</v>
      </c>
      <c r="E68" s="20">
        <f>' 1M - RES'!E68</f>
        <v>8.1079999999999999E-2</v>
      </c>
      <c r="F68" s="20">
        <f>' 1M - RES'!F68</f>
        <v>7.9918000000000003E-2</v>
      </c>
      <c r="G68" s="20">
        <f>' 1M - RES'!G68</f>
        <v>8.4083000000000005E-2</v>
      </c>
      <c r="H68" s="20">
        <f>' 1M - RES'!H68</f>
        <v>8.5730000000000001E-2</v>
      </c>
      <c r="I68" s="20">
        <f>' 1M - RES'!I68</f>
        <v>9.6095E-2</v>
      </c>
      <c r="J68" s="20">
        <f>' 1M - RES'!J68</f>
        <v>9.6095E-2</v>
      </c>
      <c r="K68" s="20">
        <f>' 1M - RES'!K68</f>
        <v>8.4277000000000005E-2</v>
      </c>
      <c r="L68" s="20">
        <f>' 1M - RES'!L68</f>
        <v>8.2582000000000003E-2</v>
      </c>
      <c r="M68" s="20">
        <f>' 1M - RES'!M68</f>
        <v>7.8464999999999993E-2</v>
      </c>
      <c r="N68" s="20">
        <f>' 1M - RES'!N68</f>
        <v>7.9578999999999997E-2</v>
      </c>
      <c r="O68" s="20">
        <f>' 1M - RES'!O68</f>
        <v>7.9578999999999997E-2</v>
      </c>
      <c r="P68" s="20">
        <f>' 1M - RES'!P68</f>
        <v>7.2517999999999999E-2</v>
      </c>
      <c r="Q68" s="20">
        <f>' 1M - RES'!Q68</f>
        <v>8.1079999999999999E-2</v>
      </c>
      <c r="R68" s="20">
        <f>' 1M - RES'!R68</f>
        <v>7.9918000000000003E-2</v>
      </c>
      <c r="S68" s="20">
        <f>' 1M - RES'!S68</f>
        <v>8.4083000000000005E-2</v>
      </c>
      <c r="T68" s="20">
        <f>' 1M - RES'!T68</f>
        <v>8.5730000000000001E-2</v>
      </c>
      <c r="U68" s="20">
        <f>' 1M - RES'!U68</f>
        <v>9.6095E-2</v>
      </c>
    </row>
    <row r="69" spans="1:21" x14ac:dyDescent="0.25">
      <c r="A69" s="517"/>
      <c r="B69" s="98" t="s">
        <v>9</v>
      </c>
      <c r="C69" s="366">
        <f>' 1M - RES'!C69</f>
        <v>0.21790499999999999</v>
      </c>
      <c r="D69" s="366">
        <f>' 1M - RES'!D69</f>
        <v>0.18213499999999999</v>
      </c>
      <c r="E69" s="366">
        <f>' 1M - RES'!E69</f>
        <v>0.13483300000000001</v>
      </c>
      <c r="F69" s="366">
        <f>' 1M - RES'!F69</f>
        <v>5.8486000000000003E-2</v>
      </c>
      <c r="G69" s="366">
        <f>' 1M - RES'!G69</f>
        <v>1.7144E-2</v>
      </c>
      <c r="H69" s="366">
        <f>' 1M - RES'!H69</f>
        <v>5.1000000000000004E-4</v>
      </c>
      <c r="I69" s="366">
        <f>' 1M - RES'!I69</f>
        <v>6.0000000000000002E-6</v>
      </c>
      <c r="J69" s="366">
        <f>' 1M - RES'!J69</f>
        <v>9.0000000000000002E-6</v>
      </c>
      <c r="K69" s="366">
        <f>' 1M - RES'!K69</f>
        <v>8.8090000000000009E-3</v>
      </c>
      <c r="L69" s="366">
        <f>' 1M - RES'!L69</f>
        <v>5.4961999999999997E-2</v>
      </c>
      <c r="M69" s="366">
        <f>' 1M - RES'!M69</f>
        <v>0.115899</v>
      </c>
      <c r="N69" s="366">
        <f>' 1M - RES'!N69</f>
        <v>0.20930099999999999</v>
      </c>
      <c r="O69" s="366">
        <f>' 1M - RES'!O69</f>
        <v>0.21790499999999999</v>
      </c>
      <c r="P69" s="366">
        <f>' 1M - RES'!P69</f>
        <v>0.18213499999999999</v>
      </c>
      <c r="Q69" s="366">
        <f>' 1M - RES'!Q69</f>
        <v>0.13483300000000001</v>
      </c>
      <c r="R69" s="366">
        <f>' 1M - RES'!R69</f>
        <v>5.8486000000000003E-2</v>
      </c>
      <c r="S69" s="366">
        <f>' 1M - RES'!S69</f>
        <v>1.7144E-2</v>
      </c>
      <c r="T69" s="366">
        <f>' 1M - RES'!T69</f>
        <v>5.1000000000000004E-4</v>
      </c>
      <c r="U69" s="366">
        <f>' 1M - RES'!U69</f>
        <v>6.0000000000000002E-6</v>
      </c>
    </row>
    <row r="70" spans="1:21" x14ac:dyDescent="0.25">
      <c r="A70" s="517"/>
      <c r="B70" s="99" t="s">
        <v>3</v>
      </c>
      <c r="C70" s="366">
        <f>' 1M - RES'!C70</f>
        <v>0.11129699999999999</v>
      </c>
      <c r="D70" s="366">
        <f>' 1M - RES'!D70</f>
        <v>9.3076999999999993E-2</v>
      </c>
      <c r="E70" s="366">
        <f>' 1M - RES'!E70</f>
        <v>7.0041999999999993E-2</v>
      </c>
      <c r="F70" s="366">
        <f>' 1M - RES'!F70</f>
        <v>3.7116000000000003E-2</v>
      </c>
      <c r="G70" s="366">
        <f>' 1M - RES'!G70</f>
        <v>4.0888000000000001E-2</v>
      </c>
      <c r="H70" s="366">
        <f>' 1M - RES'!H70</f>
        <v>0.103973</v>
      </c>
      <c r="I70" s="366">
        <f>' 1M - RES'!I70</f>
        <v>0.1401</v>
      </c>
      <c r="J70" s="366">
        <f>' 1M - RES'!J70</f>
        <v>0.13320699999999999</v>
      </c>
      <c r="K70" s="366">
        <f>' 1M - RES'!K70</f>
        <v>6.6758999999999999E-2</v>
      </c>
      <c r="L70" s="366">
        <f>' 1M - RES'!L70</f>
        <v>3.7011000000000002E-2</v>
      </c>
      <c r="M70" s="366">
        <f>' 1M - RES'!M70</f>
        <v>5.9593E-2</v>
      </c>
      <c r="N70" s="366">
        <f>' 1M - RES'!N70</f>
        <v>0.106937</v>
      </c>
      <c r="O70" s="366">
        <f>' 1M - RES'!O70</f>
        <v>0.11129699999999999</v>
      </c>
      <c r="P70" s="366">
        <f>' 1M - RES'!P70</f>
        <v>9.3076999999999993E-2</v>
      </c>
      <c r="Q70" s="366">
        <f>' 1M - RES'!Q70</f>
        <v>7.0041999999999993E-2</v>
      </c>
      <c r="R70" s="366">
        <f>' 1M - RES'!R70</f>
        <v>3.7116000000000003E-2</v>
      </c>
      <c r="S70" s="366">
        <f>' 1M - RES'!S70</f>
        <v>4.0888000000000001E-2</v>
      </c>
      <c r="T70" s="366">
        <f>' 1M - RES'!T70</f>
        <v>0.103973</v>
      </c>
      <c r="U70" s="366">
        <f>' 1M - RES'!U70</f>
        <v>0.1401</v>
      </c>
    </row>
    <row r="71" spans="1:21" x14ac:dyDescent="0.25">
      <c r="A71" s="517"/>
      <c r="B71" s="98" t="s">
        <v>4</v>
      </c>
      <c r="C71" s="366">
        <f>' 1M - RES'!C71</f>
        <v>0.10118199999999999</v>
      </c>
      <c r="D71" s="366">
        <f>' 1M - RES'!D71</f>
        <v>8.8441000000000006E-2</v>
      </c>
      <c r="E71" s="366">
        <f>' 1M - RES'!E71</f>
        <v>9.2879000000000003E-2</v>
      </c>
      <c r="F71" s="366">
        <f>' 1M - RES'!F71</f>
        <v>8.4644999999999998E-2</v>
      </c>
      <c r="G71" s="366">
        <f>' 1M - RES'!G71</f>
        <v>7.9393000000000005E-2</v>
      </c>
      <c r="H71" s="366">
        <f>' 1M - RES'!H71</f>
        <v>6.8507999999999999E-2</v>
      </c>
      <c r="I71" s="366">
        <f>' 1M - RES'!I71</f>
        <v>6.7863999999999994E-2</v>
      </c>
      <c r="J71" s="366">
        <f>' 1M - RES'!J71</f>
        <v>7.0565000000000003E-2</v>
      </c>
      <c r="K71" s="366">
        <f>' 1M - RES'!K71</f>
        <v>7.3791999999999996E-2</v>
      </c>
      <c r="L71" s="366">
        <f>' 1M - RES'!L71</f>
        <v>8.4539000000000003E-2</v>
      </c>
      <c r="M71" s="366">
        <f>' 1M - RES'!M71</f>
        <v>8.9880000000000002E-2</v>
      </c>
      <c r="N71" s="366">
        <f>' 1M - RES'!N71</f>
        <v>9.8311999999999997E-2</v>
      </c>
      <c r="O71" s="366">
        <f>' 1M - RES'!O71</f>
        <v>0.10118199999999999</v>
      </c>
      <c r="P71" s="366">
        <f>' 1M - RES'!P71</f>
        <v>8.8441000000000006E-2</v>
      </c>
      <c r="Q71" s="366">
        <f>' 1M - RES'!Q71</f>
        <v>9.2879000000000003E-2</v>
      </c>
      <c r="R71" s="366">
        <f>' 1M - RES'!R71</f>
        <v>8.4644999999999998E-2</v>
      </c>
      <c r="S71" s="366">
        <f>' 1M - RES'!S71</f>
        <v>7.9393000000000005E-2</v>
      </c>
      <c r="T71" s="366">
        <f>' 1M - RES'!T71</f>
        <v>6.8507999999999999E-2</v>
      </c>
      <c r="U71" s="366">
        <f>' 1M - RES'!U71</f>
        <v>6.7863999999999994E-2</v>
      </c>
    </row>
    <row r="72" spans="1:21" x14ac:dyDescent="0.25">
      <c r="A72" s="517"/>
      <c r="B72" s="98" t="s">
        <v>5</v>
      </c>
      <c r="C72" s="20">
        <f>' 1M - RES'!C72</f>
        <v>8.4892999999999996E-2</v>
      </c>
      <c r="D72" s="20">
        <f>' 1M - RES'!D72</f>
        <v>7.7366000000000004E-2</v>
      </c>
      <c r="E72" s="20">
        <f>' 1M - RES'!E72</f>
        <v>8.4862999999999994E-2</v>
      </c>
      <c r="F72" s="20">
        <f>' 1M - RES'!F72</f>
        <v>8.2143999999999995E-2</v>
      </c>
      <c r="G72" s="20">
        <f>' 1M - RES'!G72</f>
        <v>8.4847000000000006E-2</v>
      </c>
      <c r="H72" s="20">
        <f>' 1M - RES'!H72</f>
        <v>8.2122000000000001E-2</v>
      </c>
      <c r="I72" s="20">
        <f>' 1M - RES'!I72</f>
        <v>8.4883E-2</v>
      </c>
      <c r="J72" s="20">
        <f>' 1M - RES'!J72</f>
        <v>8.4839999999999999E-2</v>
      </c>
      <c r="K72" s="20">
        <f>' 1M - RES'!K72</f>
        <v>8.2136000000000001E-2</v>
      </c>
      <c r="L72" s="20">
        <f>' 1M - RES'!L72</f>
        <v>8.4869E-2</v>
      </c>
      <c r="M72" s="20">
        <f>' 1M - RES'!M72</f>
        <v>8.2122000000000001E-2</v>
      </c>
      <c r="N72" s="20">
        <f>' 1M - RES'!N72</f>
        <v>8.4915000000000004E-2</v>
      </c>
      <c r="O72" s="20">
        <f>' 1M - RES'!O72</f>
        <v>8.4892999999999996E-2</v>
      </c>
      <c r="P72" s="20">
        <f>' 1M - RES'!P72</f>
        <v>7.7366000000000004E-2</v>
      </c>
      <c r="Q72" s="20">
        <f>' 1M - RES'!Q72</f>
        <v>8.4862999999999994E-2</v>
      </c>
      <c r="R72" s="20">
        <f>' 1M - RES'!R72</f>
        <v>8.2143999999999995E-2</v>
      </c>
      <c r="S72" s="20">
        <f>' 1M - RES'!S72</f>
        <v>8.4847000000000006E-2</v>
      </c>
      <c r="T72" s="20">
        <f>' 1M - RES'!T72</f>
        <v>8.2122000000000001E-2</v>
      </c>
      <c r="U72" s="20">
        <f>' 1M - RES'!U72</f>
        <v>8.4883E-2</v>
      </c>
    </row>
    <row r="73" spans="1:21" x14ac:dyDescent="0.25">
      <c r="A73" s="517"/>
      <c r="B73" s="98" t="s">
        <v>6</v>
      </c>
      <c r="C73" s="20">
        <f>' 1M - RES'!C73</f>
        <v>8.6451E-2</v>
      </c>
      <c r="D73" s="20">
        <f>' 1M - RES'!D73</f>
        <v>7.1145E-2</v>
      </c>
      <c r="E73" s="20">
        <f>' 1M - RES'!E73</f>
        <v>8.6052000000000003E-2</v>
      </c>
      <c r="F73" s="20">
        <f>' 1M - RES'!F73</f>
        <v>8.0701999999999996E-2</v>
      </c>
      <c r="G73" s="20">
        <f>' 1M - RES'!G73</f>
        <v>8.6052000000000003E-2</v>
      </c>
      <c r="H73" s="20">
        <f>' 1M - RES'!H73</f>
        <v>8.0701999999999996E-2</v>
      </c>
      <c r="I73" s="20">
        <f>' 1M - RES'!I73</f>
        <v>8.6451E-2</v>
      </c>
      <c r="J73" s="20">
        <f>' 1M - RES'!J73</f>
        <v>8.5653000000000007E-2</v>
      </c>
      <c r="K73" s="20">
        <f>' 1M - RES'!K73</f>
        <v>8.3031999999999995E-2</v>
      </c>
      <c r="L73" s="20">
        <f>' 1M - RES'!L73</f>
        <v>8.6052000000000003E-2</v>
      </c>
      <c r="M73" s="20">
        <f>' 1M - RES'!M73</f>
        <v>8.1087999999999993E-2</v>
      </c>
      <c r="N73" s="20">
        <f>' 1M - RES'!N73</f>
        <v>8.6619000000000002E-2</v>
      </c>
      <c r="O73" s="20">
        <f>' 1M - RES'!O73</f>
        <v>8.6451E-2</v>
      </c>
      <c r="P73" s="20">
        <f>' 1M - RES'!P73</f>
        <v>7.1145E-2</v>
      </c>
      <c r="Q73" s="20">
        <f>' 1M - RES'!Q73</f>
        <v>8.6052000000000003E-2</v>
      </c>
      <c r="R73" s="20">
        <f>' 1M - RES'!R73</f>
        <v>8.0701999999999996E-2</v>
      </c>
      <c r="S73" s="20">
        <f>' 1M - RES'!S73</f>
        <v>8.6052000000000003E-2</v>
      </c>
      <c r="T73" s="20">
        <f>' 1M - RES'!T73</f>
        <v>8.0701999999999996E-2</v>
      </c>
      <c r="U73" s="20">
        <f>' 1M - RES'!U73</f>
        <v>8.6451E-2</v>
      </c>
    </row>
    <row r="74" spans="1:21" x14ac:dyDescent="0.25">
      <c r="A74" s="517"/>
      <c r="B74" s="98" t="s">
        <v>7</v>
      </c>
      <c r="C74" s="20">
        <f>' 1M - RES'!C74</f>
        <v>7.7052999999999996E-2</v>
      </c>
      <c r="D74" s="20">
        <f>' 1M - RES'!D74</f>
        <v>7.2168999999999997E-2</v>
      </c>
      <c r="E74" s="20">
        <f>' 1M - RES'!E74</f>
        <v>8.0271999999999996E-2</v>
      </c>
      <c r="F74" s="20">
        <f>' 1M - RES'!F74</f>
        <v>7.8752000000000003E-2</v>
      </c>
      <c r="G74" s="20">
        <f>' 1M - RES'!G74</f>
        <v>8.5646E-2</v>
      </c>
      <c r="H74" s="20">
        <f>' 1M - RES'!H74</f>
        <v>8.9111999999999997E-2</v>
      </c>
      <c r="I74" s="20">
        <f>' 1M - RES'!I74</f>
        <v>9.4239000000000003E-2</v>
      </c>
      <c r="J74" s="20">
        <f>' 1M - RES'!J74</f>
        <v>9.4212000000000004E-2</v>
      </c>
      <c r="K74" s="20">
        <f>' 1M - RES'!K74</f>
        <v>8.4971000000000005E-2</v>
      </c>
      <c r="L74" s="20">
        <f>' 1M - RES'!L74</f>
        <v>8.5653000000000007E-2</v>
      </c>
      <c r="M74" s="20">
        <f>' 1M - RES'!M74</f>
        <v>7.8716999999999995E-2</v>
      </c>
      <c r="N74" s="20">
        <f>' 1M - RES'!N74</f>
        <v>7.9203999999999997E-2</v>
      </c>
      <c r="O74" s="20">
        <f>' 1M - RES'!O74</f>
        <v>7.7052999999999996E-2</v>
      </c>
      <c r="P74" s="20">
        <f>' 1M - RES'!P74</f>
        <v>7.2168999999999997E-2</v>
      </c>
      <c r="Q74" s="20">
        <f>' 1M - RES'!Q74</f>
        <v>8.0271999999999996E-2</v>
      </c>
      <c r="R74" s="20">
        <f>' 1M - RES'!R74</f>
        <v>7.8752000000000003E-2</v>
      </c>
      <c r="S74" s="20">
        <f>' 1M - RES'!S74</f>
        <v>8.5646E-2</v>
      </c>
      <c r="T74" s="20">
        <f>' 1M - RES'!T74</f>
        <v>8.9111999999999997E-2</v>
      </c>
      <c r="U74" s="20">
        <f>' 1M - RES'!U74</f>
        <v>9.4239000000000003E-2</v>
      </c>
    </row>
    <row r="75" spans="1:21" ht="15.75" thickBot="1" x14ac:dyDescent="0.3">
      <c r="A75" s="518"/>
      <c r="B75" s="100" t="s">
        <v>8</v>
      </c>
      <c r="C75" s="21">
        <f>' 1M - RES'!C75</f>
        <v>0.10352699999999999</v>
      </c>
      <c r="D75" s="21">
        <f>' 1M - RES'!D75</f>
        <v>9.0719999999999995E-2</v>
      </c>
      <c r="E75" s="21">
        <f>' 1M - RES'!E75</f>
        <v>9.5543000000000003E-2</v>
      </c>
      <c r="F75" s="21">
        <f>' 1M - RES'!F75</f>
        <v>8.4798999999999999E-2</v>
      </c>
      <c r="G75" s="21">
        <f>' 1M - RES'!G75</f>
        <v>8.3599999999999994E-2</v>
      </c>
      <c r="H75" s="21">
        <f>' 1M - RES'!H75</f>
        <v>7.7064999999999995E-2</v>
      </c>
      <c r="I75" s="21">
        <f>' 1M - RES'!I75</f>
        <v>6.7711999999999994E-2</v>
      </c>
      <c r="J75" s="21">
        <f>' 1M - RES'!J75</f>
        <v>6.3687999999999995E-2</v>
      </c>
      <c r="K75" s="21">
        <f>' 1M - RES'!K75</f>
        <v>6.9373000000000004E-2</v>
      </c>
      <c r="L75" s="21">
        <f>' 1M - RES'!L75</f>
        <v>7.9644000000000006E-2</v>
      </c>
      <c r="M75" s="21">
        <f>' 1M - RES'!M75</f>
        <v>8.4751999999999994E-2</v>
      </c>
      <c r="N75" s="21">
        <f>' 1M - RES'!N75</f>
        <v>9.9576999999999999E-2</v>
      </c>
      <c r="O75" s="21">
        <f>' 1M - RES'!O75</f>
        <v>0.10352699999999999</v>
      </c>
      <c r="P75" s="21">
        <f>' 1M - RES'!P75</f>
        <v>9.0719999999999995E-2</v>
      </c>
      <c r="Q75" s="21">
        <f>' 1M - RES'!Q75</f>
        <v>9.5543000000000003E-2</v>
      </c>
      <c r="R75" s="21">
        <f>' 1M - RES'!R75</f>
        <v>8.4798999999999999E-2</v>
      </c>
      <c r="S75" s="21">
        <f>' 1M - RES'!S75</f>
        <v>8.3599999999999994E-2</v>
      </c>
      <c r="T75" s="21">
        <f>' 1M - RES'!T75</f>
        <v>7.7064999999999995E-2</v>
      </c>
      <c r="U75" s="21">
        <f>' 1M - RES'!U75</f>
        <v>6.7711999999999994E-2</v>
      </c>
    </row>
    <row r="76" spans="1:21" ht="15.75" thickBot="1" x14ac:dyDescent="0.3"/>
    <row r="77" spans="1:21" x14ac:dyDescent="0.25">
      <c r="A77" s="19"/>
      <c r="B77" s="557" t="s">
        <v>28</v>
      </c>
      <c r="C77" s="41">
        <f>C65</f>
        <v>43466</v>
      </c>
      <c r="D77" s="42">
        <f t="shared" ref="D77:U77" si="59">D65</f>
        <v>43497</v>
      </c>
      <c r="E77" s="42">
        <f t="shared" si="59"/>
        <v>43525</v>
      </c>
      <c r="F77" s="42">
        <f t="shared" si="59"/>
        <v>43556</v>
      </c>
      <c r="G77" s="42">
        <f t="shared" si="59"/>
        <v>43586</v>
      </c>
      <c r="H77" s="42">
        <f t="shared" si="59"/>
        <v>43617</v>
      </c>
      <c r="I77" s="42">
        <f t="shared" si="59"/>
        <v>43647</v>
      </c>
      <c r="J77" s="42">
        <f t="shared" si="59"/>
        <v>43678</v>
      </c>
      <c r="K77" s="42">
        <f t="shared" si="59"/>
        <v>43709</v>
      </c>
      <c r="L77" s="42">
        <f t="shared" si="59"/>
        <v>43739</v>
      </c>
      <c r="M77" s="42">
        <f t="shared" si="59"/>
        <v>43770</v>
      </c>
      <c r="N77" s="42">
        <f t="shared" si="59"/>
        <v>43800</v>
      </c>
      <c r="O77" s="42">
        <f t="shared" si="59"/>
        <v>43831</v>
      </c>
      <c r="P77" s="42">
        <f t="shared" si="59"/>
        <v>43862</v>
      </c>
      <c r="Q77" s="42">
        <f t="shared" si="59"/>
        <v>43891</v>
      </c>
      <c r="R77" s="42">
        <f t="shared" si="59"/>
        <v>43922</v>
      </c>
      <c r="S77" s="42">
        <f t="shared" si="59"/>
        <v>43952</v>
      </c>
      <c r="T77" s="42">
        <f t="shared" si="59"/>
        <v>43983</v>
      </c>
      <c r="U77" s="42">
        <f t="shared" si="59"/>
        <v>44013</v>
      </c>
    </row>
    <row r="78" spans="1:21" ht="15.75" thickBot="1" x14ac:dyDescent="0.3">
      <c r="A78" s="19"/>
      <c r="B78" s="558"/>
      <c r="C78" s="43">
        <f>' 1M - RES'!C78</f>
        <v>4.0911999999999997E-2</v>
      </c>
      <c r="D78" s="96">
        <f>' 1M - RES'!D78</f>
        <v>4.2255000000000001E-2</v>
      </c>
      <c r="E78" s="96">
        <f>' 1M - RES'!E78</f>
        <v>4.4016E-2</v>
      </c>
      <c r="F78" s="96">
        <f>' 1M - RES'!F78</f>
        <v>4.7279000000000002E-2</v>
      </c>
      <c r="G78" s="96">
        <f>' 1M - RES'!G78</f>
        <v>4.8668999999999997E-2</v>
      </c>
      <c r="H78" s="96">
        <f>' 1M - RES'!H78</f>
        <v>0.10308100000000001</v>
      </c>
      <c r="I78" s="96">
        <f>' 1M - RES'!I78</f>
        <v>0.10308100000000001</v>
      </c>
      <c r="J78" s="96">
        <f>' 1M - RES'!J78</f>
        <v>0.10308100000000001</v>
      </c>
      <c r="K78" s="96">
        <f>' 1M - RES'!K78</f>
        <v>0.10308100000000001</v>
      </c>
      <c r="L78" s="96">
        <f>' 1M - RES'!L78</f>
        <v>4.4204E-2</v>
      </c>
      <c r="M78" s="96">
        <f>' 1M - RES'!M78</f>
        <v>4.7620000000000003E-2</v>
      </c>
      <c r="N78" s="96">
        <f>' 1M - RES'!N78</f>
        <v>4.4223999999999999E-2</v>
      </c>
      <c r="O78" s="96">
        <f>' 1M - RES'!O78</f>
        <v>4.0911999999999997E-2</v>
      </c>
      <c r="P78" s="96">
        <f>' 1M - RES'!P78</f>
        <v>4.2255000000000001E-2</v>
      </c>
      <c r="Q78" s="96">
        <f>' 1M - RES'!Q78</f>
        <v>4.4016E-2</v>
      </c>
      <c r="R78" s="254">
        <f>' 1M - RES'!R78</f>
        <v>4.7618000000000001E-2</v>
      </c>
      <c r="S78" s="254">
        <f>' 1M - RES'!S78</f>
        <v>4.9702000000000003E-2</v>
      </c>
      <c r="T78" s="254">
        <f>' 1M - RES'!T78</f>
        <v>0.104792</v>
      </c>
      <c r="U78" s="254">
        <f>' 1M - RES'!U78</f>
        <v>0.104792</v>
      </c>
    </row>
    <row r="96" spans="10:10" x14ac:dyDescent="0.25">
      <c r="J96" s="5"/>
    </row>
    <row r="97" spans="4:4" x14ac:dyDescent="0.25">
      <c r="D97" s="6"/>
    </row>
  </sheetData>
  <mergeCells count="6">
    <mergeCell ref="A49:A62"/>
    <mergeCell ref="A65:A75"/>
    <mergeCell ref="B77:B78"/>
    <mergeCell ref="A4:A16"/>
    <mergeCell ref="A19:A31"/>
    <mergeCell ref="A34:A4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W112"/>
  <sheetViews>
    <sheetView zoomScale="90" zoomScaleNormal="90" workbookViewId="0">
      <pane xSplit="2" topLeftCell="C1" activePane="topRight" state="frozen"/>
      <selection activeCell="B49" activeCellId="1" sqref="A19:XFD31 A49:XFD62"/>
      <selection pane="topRight" activeCell="G35" sqref="G35"/>
    </sheetView>
  </sheetViews>
  <sheetFormatPr defaultRowHeight="15" x14ac:dyDescent="0.25"/>
  <cols>
    <col min="1" max="1" width="9.42578125" customWidth="1"/>
    <col min="2" max="2" width="24.5703125" customWidth="1"/>
    <col min="3" max="3" width="15.5703125" bestFit="1" customWidth="1"/>
    <col min="4" max="9" width="13.5703125" customWidth="1"/>
    <col min="10" max="21" width="14.42578125" bestFit="1" customWidth="1"/>
    <col min="22" max="23" width="10.5703125" bestFit="1" customWidth="1"/>
  </cols>
  <sheetData>
    <row r="1" spans="1:23" s="2" customFormat="1" ht="15.75" thickBo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/>
      <c r="W1"/>
    </row>
    <row r="2" spans="1:23" ht="15.75" thickBot="1" x14ac:dyDescent="0.3">
      <c r="A2" s="18"/>
      <c r="B2" s="30" t="s">
        <v>13</v>
      </c>
      <c r="C2" s="336">
        <v>0</v>
      </c>
      <c r="D2" s="336">
        <v>0</v>
      </c>
      <c r="E2" s="337">
        <f>' 1M - RES'!E2</f>
        <v>0.76774979104266816</v>
      </c>
      <c r="F2" s="334">
        <f>E2</f>
        <v>0.76774979104266816</v>
      </c>
      <c r="G2" s="334">
        <f t="shared" ref="G2:U2" si="0">F2</f>
        <v>0.76774979104266816</v>
      </c>
      <c r="H2" s="334">
        <f t="shared" si="0"/>
        <v>0.76774979104266816</v>
      </c>
      <c r="I2" s="334">
        <f t="shared" si="0"/>
        <v>0.76774979104266816</v>
      </c>
      <c r="J2" s="334">
        <f t="shared" si="0"/>
        <v>0.76774979104266816</v>
      </c>
      <c r="K2" s="334">
        <f t="shared" si="0"/>
        <v>0.76774979104266816</v>
      </c>
      <c r="L2" s="334">
        <f t="shared" si="0"/>
        <v>0.76774979104266816</v>
      </c>
      <c r="M2" s="334">
        <f t="shared" si="0"/>
        <v>0.76774979104266816</v>
      </c>
      <c r="N2" s="334">
        <f t="shared" si="0"/>
        <v>0.76774979104266816</v>
      </c>
      <c r="O2" s="334">
        <f t="shared" si="0"/>
        <v>0.76774979104266816</v>
      </c>
      <c r="P2" s="334">
        <f t="shared" si="0"/>
        <v>0.76774979104266816</v>
      </c>
      <c r="Q2" s="334">
        <f t="shared" si="0"/>
        <v>0.76774979104266816</v>
      </c>
      <c r="R2" s="334">
        <f t="shared" si="0"/>
        <v>0.76774979104266816</v>
      </c>
      <c r="S2" s="334">
        <f t="shared" si="0"/>
        <v>0.76774979104266816</v>
      </c>
      <c r="T2" s="334">
        <f t="shared" si="0"/>
        <v>0.76774979104266816</v>
      </c>
      <c r="U2" s="334">
        <f t="shared" si="0"/>
        <v>0.76774979104266816</v>
      </c>
    </row>
    <row r="3" spans="1:23" s="7" customFormat="1" ht="15.75" thickBot="1" x14ac:dyDescent="0.3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342" t="s">
        <v>156</v>
      </c>
      <c r="Q3" s="339" t="str">
        <f>IF(SUM(C19:N19)='BIZ kWh ENTRY'!O193,"ok","ERROR")</f>
        <v>ok</v>
      </c>
      <c r="R3" s="18"/>
      <c r="S3" s="18"/>
      <c r="T3" s="18"/>
      <c r="U3" s="18"/>
    </row>
    <row r="4" spans="1:23" ht="15.75" customHeight="1" x14ac:dyDescent="0.25">
      <c r="A4" s="504" t="s">
        <v>14</v>
      </c>
      <c r="B4" s="17" t="s">
        <v>10</v>
      </c>
      <c r="C4" s="10">
        <f>' LI 1M - RES'!C4</f>
        <v>43466</v>
      </c>
      <c r="D4" s="10">
        <f>' LI 1M - RES'!D4</f>
        <v>43497</v>
      </c>
      <c r="E4" s="10">
        <f>' LI 1M - RES'!E4</f>
        <v>43525</v>
      </c>
      <c r="F4" s="10">
        <f>' LI 1M - RES'!F4</f>
        <v>43556</v>
      </c>
      <c r="G4" s="10">
        <f>' LI 1M - RES'!G4</f>
        <v>43586</v>
      </c>
      <c r="H4" s="10">
        <f>' LI 1M - RES'!H4</f>
        <v>43617</v>
      </c>
      <c r="I4" s="10">
        <f>' LI 1M - RES'!I4</f>
        <v>43647</v>
      </c>
      <c r="J4" s="10">
        <f>' LI 1M - RES'!J4</f>
        <v>43678</v>
      </c>
      <c r="K4" s="10">
        <f>' LI 1M - RES'!K4</f>
        <v>43709</v>
      </c>
      <c r="L4" s="10">
        <f>' LI 1M - RES'!L4</f>
        <v>43739</v>
      </c>
      <c r="M4" s="10">
        <f>' LI 1M - RES'!M4</f>
        <v>43770</v>
      </c>
      <c r="N4" s="10">
        <f>' LI 1M - RES'!N4</f>
        <v>43800</v>
      </c>
      <c r="O4" s="10">
        <f>' LI 1M - RES'!O4</f>
        <v>43831</v>
      </c>
      <c r="P4" s="10">
        <f>' LI 1M - RES'!P4</f>
        <v>43862</v>
      </c>
      <c r="Q4" s="10">
        <f>' LI 1M - RES'!Q4</f>
        <v>43891</v>
      </c>
      <c r="R4" s="10">
        <f>' LI 1M - RES'!R4</f>
        <v>43922</v>
      </c>
      <c r="S4" s="10">
        <f>' LI 1M - RES'!S4</f>
        <v>43952</v>
      </c>
      <c r="T4" s="10">
        <f>' LI 1M - RES'!T4</f>
        <v>43983</v>
      </c>
      <c r="U4" s="10">
        <f>' LI 1M - RES'!U4</f>
        <v>44013</v>
      </c>
    </row>
    <row r="5" spans="1:23" ht="15" customHeight="1" x14ac:dyDescent="0.25">
      <c r="A5" s="505"/>
      <c r="B5" s="11" t="s">
        <v>20</v>
      </c>
      <c r="C5" s="3">
        <f>'BIZ kWh ENTRY'!C180</f>
        <v>0</v>
      </c>
      <c r="D5" s="3">
        <f>'BIZ kWh ENTRY'!D180</f>
        <v>0</v>
      </c>
      <c r="E5" s="3">
        <f>'BIZ kWh ENTRY'!E180</f>
        <v>0</v>
      </c>
      <c r="F5" s="3">
        <f>'BIZ kWh ENTRY'!F180</f>
        <v>0</v>
      </c>
      <c r="G5" s="3">
        <f>'BIZ kWh ENTRY'!G180</f>
        <v>0</v>
      </c>
      <c r="H5" s="3">
        <f>'BIZ kWh ENTRY'!H180</f>
        <v>0</v>
      </c>
      <c r="I5" s="3">
        <f>'BIZ kWh ENTRY'!I180</f>
        <v>0</v>
      </c>
      <c r="J5" s="3">
        <f>'BIZ kWh ENTRY'!J180</f>
        <v>0</v>
      </c>
      <c r="K5" s="3">
        <f>'BIZ kWh ENTRY'!K180</f>
        <v>0</v>
      </c>
      <c r="L5" s="3">
        <f>'BIZ kWh ENTRY'!L180</f>
        <v>0</v>
      </c>
      <c r="M5" s="3">
        <f>'BIZ kWh ENTRY'!M180</f>
        <v>0</v>
      </c>
      <c r="N5" s="3">
        <f>'BIZ kWh ENTRY'!N180</f>
        <v>0</v>
      </c>
      <c r="O5" s="215">
        <v>0</v>
      </c>
      <c r="P5" s="215">
        <v>0</v>
      </c>
      <c r="Q5" s="215">
        <v>0</v>
      </c>
      <c r="R5" s="215">
        <v>0</v>
      </c>
      <c r="S5" s="215">
        <v>0</v>
      </c>
      <c r="T5" s="215">
        <v>0</v>
      </c>
      <c r="U5" s="215">
        <v>0</v>
      </c>
    </row>
    <row r="6" spans="1:23" x14ac:dyDescent="0.25">
      <c r="A6" s="505"/>
      <c r="B6" s="12" t="s">
        <v>0</v>
      </c>
      <c r="C6" s="3">
        <f>'BIZ kWh ENTRY'!C181</f>
        <v>0</v>
      </c>
      <c r="D6" s="3">
        <f>'BIZ kWh ENTRY'!D181</f>
        <v>0</v>
      </c>
      <c r="E6" s="3">
        <f>'BIZ kWh ENTRY'!E181</f>
        <v>0</v>
      </c>
      <c r="F6" s="3">
        <f>'BIZ kWh ENTRY'!F181</f>
        <v>0</v>
      </c>
      <c r="G6" s="3">
        <f>'BIZ kWh ENTRY'!G181</f>
        <v>0</v>
      </c>
      <c r="H6" s="3">
        <f>'BIZ kWh ENTRY'!H181</f>
        <v>0</v>
      </c>
      <c r="I6" s="3">
        <f>'BIZ kWh ENTRY'!I181</f>
        <v>0</v>
      </c>
      <c r="J6" s="3">
        <f>'BIZ kWh ENTRY'!J181</f>
        <v>0</v>
      </c>
      <c r="K6" s="3">
        <f>'BIZ kWh ENTRY'!K181</f>
        <v>0</v>
      </c>
      <c r="L6" s="3">
        <f>'BIZ kWh ENTRY'!L181</f>
        <v>0</v>
      </c>
      <c r="M6" s="3">
        <f>'BIZ kWh ENTRY'!M181</f>
        <v>0</v>
      </c>
      <c r="N6" s="3">
        <f>'BIZ kWh ENTRY'!N181</f>
        <v>0</v>
      </c>
      <c r="O6" s="215">
        <v>0</v>
      </c>
      <c r="P6" s="215">
        <v>0</v>
      </c>
      <c r="Q6" s="215">
        <v>0</v>
      </c>
      <c r="R6" s="215">
        <v>0</v>
      </c>
      <c r="S6" s="215">
        <v>0</v>
      </c>
      <c r="T6" s="215">
        <v>0</v>
      </c>
      <c r="U6" s="215">
        <v>0</v>
      </c>
    </row>
    <row r="7" spans="1:23" x14ac:dyDescent="0.25">
      <c r="A7" s="505"/>
      <c r="B7" s="11" t="s">
        <v>21</v>
      </c>
      <c r="C7" s="3">
        <f>'BIZ kWh ENTRY'!C182</f>
        <v>0</v>
      </c>
      <c r="D7" s="3">
        <f>'BIZ kWh ENTRY'!D182</f>
        <v>0</v>
      </c>
      <c r="E7" s="3">
        <f>'BIZ kWh ENTRY'!E182</f>
        <v>0</v>
      </c>
      <c r="F7" s="3">
        <f>'BIZ kWh ENTRY'!F182</f>
        <v>0</v>
      </c>
      <c r="G7" s="3">
        <f>'BIZ kWh ENTRY'!G182</f>
        <v>0</v>
      </c>
      <c r="H7" s="3">
        <f>'BIZ kWh ENTRY'!H182</f>
        <v>0</v>
      </c>
      <c r="I7" s="3">
        <f>'BIZ kWh ENTRY'!I182</f>
        <v>0</v>
      </c>
      <c r="J7" s="3">
        <f>'BIZ kWh ENTRY'!J182</f>
        <v>0</v>
      </c>
      <c r="K7" s="3">
        <f>'BIZ kWh ENTRY'!K182</f>
        <v>0</v>
      </c>
      <c r="L7" s="3">
        <f>'BIZ kWh ENTRY'!L182</f>
        <v>0</v>
      </c>
      <c r="M7" s="3">
        <f>'BIZ kWh ENTRY'!M182</f>
        <v>0</v>
      </c>
      <c r="N7" s="3">
        <f>'BIZ kWh ENTRY'!N182</f>
        <v>0</v>
      </c>
      <c r="O7" s="215">
        <v>0</v>
      </c>
      <c r="P7" s="215">
        <v>0</v>
      </c>
      <c r="Q7" s="215">
        <v>0</v>
      </c>
      <c r="R7" s="215">
        <v>0</v>
      </c>
      <c r="S7" s="215">
        <v>0</v>
      </c>
      <c r="T7" s="215">
        <v>0</v>
      </c>
      <c r="U7" s="215">
        <v>0</v>
      </c>
    </row>
    <row r="8" spans="1:23" x14ac:dyDescent="0.25">
      <c r="A8" s="505"/>
      <c r="B8" s="11" t="s">
        <v>1</v>
      </c>
      <c r="C8" s="3">
        <f>'BIZ kWh ENTRY'!C183</f>
        <v>0</v>
      </c>
      <c r="D8" s="3">
        <f>'BIZ kWh ENTRY'!D183</f>
        <v>0</v>
      </c>
      <c r="E8" s="3">
        <f>'BIZ kWh ENTRY'!E183</f>
        <v>0</v>
      </c>
      <c r="F8" s="3">
        <f>'BIZ kWh ENTRY'!F183</f>
        <v>0</v>
      </c>
      <c r="G8" s="3">
        <f>'BIZ kWh ENTRY'!G183</f>
        <v>0</v>
      </c>
      <c r="H8" s="3">
        <f>'BIZ kWh ENTRY'!H183</f>
        <v>0</v>
      </c>
      <c r="I8" s="3">
        <f>'BIZ kWh ENTRY'!I183</f>
        <v>0</v>
      </c>
      <c r="J8" s="3">
        <f>'BIZ kWh ENTRY'!J183</f>
        <v>0</v>
      </c>
      <c r="K8" s="3">
        <f>'BIZ kWh ENTRY'!K183</f>
        <v>0</v>
      </c>
      <c r="L8" s="3">
        <f>'BIZ kWh ENTRY'!L183</f>
        <v>2542.1074158657134</v>
      </c>
      <c r="M8" s="3">
        <f>'BIZ kWh ENTRY'!M183</f>
        <v>0</v>
      </c>
      <c r="N8" s="3">
        <f>'BIZ kWh ENTRY'!N183</f>
        <v>0</v>
      </c>
      <c r="O8" s="215">
        <v>0</v>
      </c>
      <c r="P8" s="215">
        <v>0</v>
      </c>
      <c r="Q8" s="215">
        <v>0</v>
      </c>
      <c r="R8" s="215">
        <v>0</v>
      </c>
      <c r="S8" s="215">
        <v>0</v>
      </c>
      <c r="T8" s="215">
        <v>0</v>
      </c>
      <c r="U8" s="215">
        <v>0</v>
      </c>
    </row>
    <row r="9" spans="1:23" x14ac:dyDescent="0.25">
      <c r="A9" s="505"/>
      <c r="B9" s="12" t="s">
        <v>22</v>
      </c>
      <c r="C9" s="3">
        <f>'BIZ kWh ENTRY'!C184</f>
        <v>0</v>
      </c>
      <c r="D9" s="3">
        <f>'BIZ kWh ENTRY'!D184</f>
        <v>0</v>
      </c>
      <c r="E9" s="3">
        <f>'BIZ kWh ENTRY'!E184</f>
        <v>0</v>
      </c>
      <c r="F9" s="3">
        <f>'BIZ kWh ENTRY'!F184</f>
        <v>0</v>
      </c>
      <c r="G9" s="3">
        <f>'BIZ kWh ENTRY'!G184</f>
        <v>0</v>
      </c>
      <c r="H9" s="3">
        <f>'BIZ kWh ENTRY'!H184</f>
        <v>0</v>
      </c>
      <c r="I9" s="3">
        <f>'BIZ kWh ENTRY'!I184</f>
        <v>0</v>
      </c>
      <c r="J9" s="3">
        <f>'BIZ kWh ENTRY'!J184</f>
        <v>0</v>
      </c>
      <c r="K9" s="3">
        <f>'BIZ kWh ENTRY'!K184</f>
        <v>0</v>
      </c>
      <c r="L9" s="3">
        <f>'BIZ kWh ENTRY'!L184</f>
        <v>0</v>
      </c>
      <c r="M9" s="3">
        <f>'BIZ kWh ENTRY'!M184</f>
        <v>34413.152751515154</v>
      </c>
      <c r="N9" s="3">
        <f>'BIZ kWh ENTRY'!N184</f>
        <v>5668.0486884848488</v>
      </c>
      <c r="O9" s="215">
        <v>0</v>
      </c>
      <c r="P9" s="215">
        <v>0</v>
      </c>
      <c r="Q9" s="215">
        <v>0</v>
      </c>
      <c r="R9" s="215">
        <v>0</v>
      </c>
      <c r="S9" s="215">
        <v>0</v>
      </c>
      <c r="T9" s="215">
        <v>0</v>
      </c>
      <c r="U9" s="215">
        <v>0</v>
      </c>
    </row>
    <row r="10" spans="1:23" x14ac:dyDescent="0.25">
      <c r="A10" s="505"/>
      <c r="B10" s="11" t="s">
        <v>9</v>
      </c>
      <c r="C10" s="3">
        <f>'BIZ kWh ENTRY'!C185</f>
        <v>0</v>
      </c>
      <c r="D10" s="3">
        <f>'BIZ kWh ENTRY'!D185</f>
        <v>0</v>
      </c>
      <c r="E10" s="3">
        <f>'BIZ kWh ENTRY'!E185</f>
        <v>0</v>
      </c>
      <c r="F10" s="3">
        <f>'BIZ kWh ENTRY'!F185</f>
        <v>0</v>
      </c>
      <c r="G10" s="3">
        <f>'BIZ kWh ENTRY'!G185</f>
        <v>0</v>
      </c>
      <c r="H10" s="3">
        <f>'BIZ kWh ENTRY'!H185</f>
        <v>0</v>
      </c>
      <c r="I10" s="3">
        <f>'BIZ kWh ENTRY'!I185</f>
        <v>0</v>
      </c>
      <c r="J10" s="3">
        <f>'BIZ kWh ENTRY'!J185</f>
        <v>0</v>
      </c>
      <c r="K10" s="3">
        <f>'BIZ kWh ENTRY'!K185</f>
        <v>0</v>
      </c>
      <c r="L10" s="3">
        <f>'BIZ kWh ENTRY'!L185</f>
        <v>0</v>
      </c>
      <c r="M10" s="3">
        <f>'BIZ kWh ENTRY'!M185</f>
        <v>0</v>
      </c>
      <c r="N10" s="3">
        <f>'BIZ kWh ENTRY'!N185</f>
        <v>0</v>
      </c>
      <c r="O10" s="215">
        <v>0</v>
      </c>
      <c r="P10" s="215">
        <v>0</v>
      </c>
      <c r="Q10" s="215">
        <v>0</v>
      </c>
      <c r="R10" s="215">
        <v>0</v>
      </c>
      <c r="S10" s="215">
        <v>0</v>
      </c>
      <c r="T10" s="215">
        <v>0</v>
      </c>
      <c r="U10" s="215">
        <v>0</v>
      </c>
    </row>
    <row r="11" spans="1:23" x14ac:dyDescent="0.25">
      <c r="A11" s="505"/>
      <c r="B11" s="11" t="s">
        <v>3</v>
      </c>
      <c r="C11" s="3">
        <f>'BIZ kWh ENTRY'!C186</f>
        <v>0</v>
      </c>
      <c r="D11" s="3">
        <f>'BIZ kWh ENTRY'!D186</f>
        <v>0</v>
      </c>
      <c r="E11" s="3">
        <f>'BIZ kWh ENTRY'!E186</f>
        <v>0</v>
      </c>
      <c r="F11" s="3">
        <f>'BIZ kWh ENTRY'!F186</f>
        <v>0</v>
      </c>
      <c r="G11" s="3">
        <f>'BIZ kWh ENTRY'!G186</f>
        <v>0</v>
      </c>
      <c r="H11" s="3">
        <f>'BIZ kWh ENTRY'!H186</f>
        <v>0</v>
      </c>
      <c r="I11" s="3">
        <f>'BIZ kWh ENTRY'!I186</f>
        <v>0</v>
      </c>
      <c r="J11" s="3">
        <f>'BIZ kWh ENTRY'!J186</f>
        <v>0</v>
      </c>
      <c r="K11" s="3">
        <f>'BIZ kWh ENTRY'!K186</f>
        <v>0</v>
      </c>
      <c r="L11" s="3">
        <f>'BIZ kWh ENTRY'!L186</f>
        <v>0</v>
      </c>
      <c r="M11" s="3">
        <f>'BIZ kWh ENTRY'!M186</f>
        <v>0</v>
      </c>
      <c r="N11" s="3">
        <f>'BIZ kWh ENTRY'!N186</f>
        <v>0</v>
      </c>
      <c r="O11" s="215">
        <v>0</v>
      </c>
      <c r="P11" s="215">
        <v>0</v>
      </c>
      <c r="Q11" s="215">
        <v>0</v>
      </c>
      <c r="R11" s="215">
        <v>0</v>
      </c>
      <c r="S11" s="215">
        <v>0</v>
      </c>
      <c r="T11" s="215">
        <v>0</v>
      </c>
      <c r="U11" s="215">
        <v>0</v>
      </c>
    </row>
    <row r="12" spans="1:23" x14ac:dyDescent="0.25">
      <c r="A12" s="505"/>
      <c r="B12" s="11" t="s">
        <v>4</v>
      </c>
      <c r="C12" s="3">
        <f>'BIZ kWh ENTRY'!C187</f>
        <v>0</v>
      </c>
      <c r="D12" s="3">
        <f>'BIZ kWh ENTRY'!D187</f>
        <v>0</v>
      </c>
      <c r="E12" s="3">
        <f>'BIZ kWh ENTRY'!E187</f>
        <v>0</v>
      </c>
      <c r="F12" s="3">
        <f>'BIZ kWh ENTRY'!F187</f>
        <v>0</v>
      </c>
      <c r="G12" s="3">
        <f>'BIZ kWh ENTRY'!G187</f>
        <v>0</v>
      </c>
      <c r="H12" s="3">
        <f>'BIZ kWh ENTRY'!H187</f>
        <v>0</v>
      </c>
      <c r="I12" s="3">
        <f>'BIZ kWh ENTRY'!I187</f>
        <v>0</v>
      </c>
      <c r="J12" s="3">
        <f>'BIZ kWh ENTRY'!J187</f>
        <v>28378.956448140496</v>
      </c>
      <c r="K12" s="3">
        <f>'BIZ kWh ENTRY'!K187</f>
        <v>91828.471900957622</v>
      </c>
      <c r="L12" s="3">
        <f>'BIZ kWh ENTRY'!L187</f>
        <v>60317.275958268292</v>
      </c>
      <c r="M12" s="3">
        <f>'BIZ kWh ENTRY'!M187</f>
        <v>165984.19143230194</v>
      </c>
      <c r="N12" s="3">
        <f>'BIZ kWh ENTRY'!N187</f>
        <v>313247.35373666917</v>
      </c>
      <c r="O12" s="215">
        <v>0</v>
      </c>
      <c r="P12" s="215">
        <v>0</v>
      </c>
      <c r="Q12" s="215">
        <v>0</v>
      </c>
      <c r="R12" s="215">
        <v>0</v>
      </c>
      <c r="S12" s="215">
        <v>0</v>
      </c>
      <c r="T12" s="215">
        <v>0</v>
      </c>
      <c r="U12" s="215">
        <v>0</v>
      </c>
    </row>
    <row r="13" spans="1:23" x14ac:dyDescent="0.25">
      <c r="A13" s="505"/>
      <c r="B13" s="11" t="s">
        <v>5</v>
      </c>
      <c r="C13" s="3">
        <f>'BIZ kWh ENTRY'!C188</f>
        <v>0</v>
      </c>
      <c r="D13" s="3">
        <f>'BIZ kWh ENTRY'!D188</f>
        <v>0</v>
      </c>
      <c r="E13" s="3">
        <f>'BIZ kWh ENTRY'!E188</f>
        <v>0</v>
      </c>
      <c r="F13" s="3">
        <f>'BIZ kWh ENTRY'!F188</f>
        <v>0</v>
      </c>
      <c r="G13" s="3">
        <f>'BIZ kWh ENTRY'!G188</f>
        <v>0</v>
      </c>
      <c r="H13" s="3">
        <f>'BIZ kWh ENTRY'!H188</f>
        <v>0</v>
      </c>
      <c r="I13" s="3">
        <f>'BIZ kWh ENTRY'!I188</f>
        <v>0</v>
      </c>
      <c r="J13" s="3">
        <f>'BIZ kWh ENTRY'!J188</f>
        <v>0</v>
      </c>
      <c r="K13" s="3">
        <f>'BIZ kWh ENTRY'!K188</f>
        <v>0</v>
      </c>
      <c r="L13" s="3">
        <f>'BIZ kWh ENTRY'!L188</f>
        <v>0</v>
      </c>
      <c r="M13" s="3">
        <f>'BIZ kWh ENTRY'!M188</f>
        <v>0</v>
      </c>
      <c r="N13" s="3">
        <f>'BIZ kWh ENTRY'!N188</f>
        <v>0</v>
      </c>
      <c r="O13" s="215">
        <v>0</v>
      </c>
      <c r="P13" s="215">
        <v>0</v>
      </c>
      <c r="Q13" s="215">
        <v>0</v>
      </c>
      <c r="R13" s="215">
        <v>0</v>
      </c>
      <c r="S13" s="215">
        <v>0</v>
      </c>
      <c r="T13" s="215">
        <v>0</v>
      </c>
      <c r="U13" s="215">
        <v>0</v>
      </c>
    </row>
    <row r="14" spans="1:23" x14ac:dyDescent="0.25">
      <c r="A14" s="505"/>
      <c r="B14" s="11" t="s">
        <v>23</v>
      </c>
      <c r="C14" s="3">
        <f>'BIZ kWh ENTRY'!C189</f>
        <v>0</v>
      </c>
      <c r="D14" s="3">
        <f>'BIZ kWh ENTRY'!D189</f>
        <v>0</v>
      </c>
      <c r="E14" s="3">
        <f>'BIZ kWh ENTRY'!E189</f>
        <v>0</v>
      </c>
      <c r="F14" s="3">
        <f>'BIZ kWh ENTRY'!F189</f>
        <v>0</v>
      </c>
      <c r="G14" s="3">
        <f>'BIZ kWh ENTRY'!G189</f>
        <v>0</v>
      </c>
      <c r="H14" s="3">
        <f>'BIZ kWh ENTRY'!H189</f>
        <v>0</v>
      </c>
      <c r="I14" s="3">
        <f>'BIZ kWh ENTRY'!I189</f>
        <v>0</v>
      </c>
      <c r="J14" s="3">
        <f>'BIZ kWh ENTRY'!J189</f>
        <v>0</v>
      </c>
      <c r="K14" s="3">
        <f>'BIZ kWh ENTRY'!K189</f>
        <v>0</v>
      </c>
      <c r="L14" s="3">
        <f>'BIZ kWh ENTRY'!L189</f>
        <v>0</v>
      </c>
      <c r="M14" s="3">
        <f>'BIZ kWh ENTRY'!M189</f>
        <v>0</v>
      </c>
      <c r="N14" s="3">
        <f>'BIZ kWh ENTRY'!N189</f>
        <v>0</v>
      </c>
      <c r="O14" s="215">
        <v>0</v>
      </c>
      <c r="P14" s="215">
        <v>0</v>
      </c>
      <c r="Q14" s="215">
        <v>0</v>
      </c>
      <c r="R14" s="215">
        <v>0</v>
      </c>
      <c r="S14" s="215">
        <v>0</v>
      </c>
      <c r="T14" s="215">
        <v>0</v>
      </c>
      <c r="U14" s="215">
        <v>0</v>
      </c>
    </row>
    <row r="15" spans="1:23" x14ac:dyDescent="0.25">
      <c r="A15" s="505"/>
      <c r="B15" s="11" t="s">
        <v>24</v>
      </c>
      <c r="C15" s="3">
        <f>'BIZ kWh ENTRY'!C190</f>
        <v>0</v>
      </c>
      <c r="D15" s="3">
        <f>'BIZ kWh ENTRY'!D190</f>
        <v>0</v>
      </c>
      <c r="E15" s="3">
        <f>'BIZ kWh ENTRY'!E190</f>
        <v>0</v>
      </c>
      <c r="F15" s="3">
        <f>'BIZ kWh ENTRY'!F190</f>
        <v>0</v>
      </c>
      <c r="G15" s="3">
        <f>'BIZ kWh ENTRY'!G190</f>
        <v>0</v>
      </c>
      <c r="H15" s="3">
        <f>'BIZ kWh ENTRY'!H190</f>
        <v>0</v>
      </c>
      <c r="I15" s="3">
        <f>'BIZ kWh ENTRY'!I190</f>
        <v>0</v>
      </c>
      <c r="J15" s="3">
        <f>'BIZ kWh ENTRY'!J190</f>
        <v>0</v>
      </c>
      <c r="K15" s="3">
        <f>'BIZ kWh ENTRY'!K190</f>
        <v>0</v>
      </c>
      <c r="L15" s="3">
        <f>'BIZ kWh ENTRY'!L190</f>
        <v>0</v>
      </c>
      <c r="M15" s="3">
        <f>'BIZ kWh ENTRY'!M190</f>
        <v>0</v>
      </c>
      <c r="N15" s="3">
        <f>'BIZ kWh ENTRY'!N190</f>
        <v>0</v>
      </c>
      <c r="O15" s="215">
        <v>0</v>
      </c>
      <c r="P15" s="215">
        <v>0</v>
      </c>
      <c r="Q15" s="215">
        <v>0</v>
      </c>
      <c r="R15" s="215">
        <v>0</v>
      </c>
      <c r="S15" s="215">
        <v>0</v>
      </c>
      <c r="T15" s="215">
        <v>0</v>
      </c>
      <c r="U15" s="215">
        <v>0</v>
      </c>
    </row>
    <row r="16" spans="1:23" x14ac:dyDescent="0.25">
      <c r="A16" s="505"/>
      <c r="B16" s="11" t="s">
        <v>7</v>
      </c>
      <c r="C16" s="3">
        <f>'BIZ kWh ENTRY'!C191</f>
        <v>0</v>
      </c>
      <c r="D16" s="3">
        <f>'BIZ kWh ENTRY'!D191</f>
        <v>0</v>
      </c>
      <c r="E16" s="3">
        <f>'BIZ kWh ENTRY'!E191</f>
        <v>0</v>
      </c>
      <c r="F16" s="3">
        <f>'BIZ kWh ENTRY'!F191</f>
        <v>0</v>
      </c>
      <c r="G16" s="3">
        <f>'BIZ kWh ENTRY'!G191</f>
        <v>0</v>
      </c>
      <c r="H16" s="3">
        <f>'BIZ kWh ENTRY'!H191</f>
        <v>0</v>
      </c>
      <c r="I16" s="3">
        <f>'BIZ kWh ENTRY'!I191</f>
        <v>0</v>
      </c>
      <c r="J16" s="3">
        <f>'BIZ kWh ENTRY'!J191</f>
        <v>0</v>
      </c>
      <c r="K16" s="3">
        <f>'BIZ kWh ENTRY'!K191</f>
        <v>0</v>
      </c>
      <c r="L16" s="3">
        <f>'BIZ kWh ENTRY'!L191</f>
        <v>0</v>
      </c>
      <c r="M16" s="3">
        <f>'BIZ kWh ENTRY'!M191</f>
        <v>0</v>
      </c>
      <c r="N16" s="3">
        <f>'BIZ kWh ENTRY'!N191</f>
        <v>0</v>
      </c>
      <c r="O16" s="215">
        <v>0</v>
      </c>
      <c r="P16" s="215">
        <v>0</v>
      </c>
      <c r="Q16" s="215">
        <v>0</v>
      </c>
      <c r="R16" s="215">
        <v>0</v>
      </c>
      <c r="S16" s="215">
        <v>0</v>
      </c>
      <c r="T16" s="215">
        <v>0</v>
      </c>
      <c r="U16" s="215">
        <v>0</v>
      </c>
    </row>
    <row r="17" spans="1:21" x14ac:dyDescent="0.25">
      <c r="A17" s="505"/>
      <c r="B17" s="11" t="s">
        <v>8</v>
      </c>
      <c r="C17" s="3">
        <f>'BIZ kWh ENTRY'!C192</f>
        <v>0</v>
      </c>
      <c r="D17" s="3">
        <f>'BIZ kWh ENTRY'!D192</f>
        <v>0</v>
      </c>
      <c r="E17" s="3">
        <f>'BIZ kWh ENTRY'!E192</f>
        <v>0</v>
      </c>
      <c r="F17" s="3">
        <f>'BIZ kWh ENTRY'!F192</f>
        <v>0</v>
      </c>
      <c r="G17" s="3">
        <f>'BIZ kWh ENTRY'!G192</f>
        <v>0</v>
      </c>
      <c r="H17" s="3">
        <f>'BIZ kWh ENTRY'!H192</f>
        <v>0</v>
      </c>
      <c r="I17" s="3">
        <f>'BIZ kWh ENTRY'!I192</f>
        <v>0</v>
      </c>
      <c r="J17" s="3">
        <f>'BIZ kWh ENTRY'!J192</f>
        <v>0</v>
      </c>
      <c r="K17" s="3">
        <f>'BIZ kWh ENTRY'!K192</f>
        <v>0</v>
      </c>
      <c r="L17" s="3">
        <f>'BIZ kWh ENTRY'!L192</f>
        <v>0</v>
      </c>
      <c r="M17" s="3">
        <f>'BIZ kWh ENTRY'!M192</f>
        <v>0</v>
      </c>
      <c r="N17" s="3">
        <f>'BIZ kWh ENTRY'!N192</f>
        <v>0</v>
      </c>
      <c r="O17" s="215">
        <v>0</v>
      </c>
      <c r="P17" s="215">
        <v>0</v>
      </c>
      <c r="Q17" s="215">
        <v>0</v>
      </c>
      <c r="R17" s="215">
        <v>0</v>
      </c>
      <c r="S17" s="215">
        <v>0</v>
      </c>
      <c r="T17" s="215">
        <v>0</v>
      </c>
      <c r="U17" s="215">
        <v>0</v>
      </c>
    </row>
    <row r="18" spans="1:21" x14ac:dyDescent="0.25">
      <c r="A18" s="505"/>
      <c r="B18" s="11" t="s">
        <v>11</v>
      </c>
      <c r="C18" s="3"/>
      <c r="D18" s="3"/>
      <c r="E18" s="4"/>
      <c r="F18" s="4"/>
      <c r="G18" s="4"/>
      <c r="H18" s="4"/>
      <c r="I18" s="4"/>
      <c r="J18" s="4"/>
      <c r="K18" s="4"/>
      <c r="L18" s="4"/>
      <c r="M18" s="4"/>
      <c r="N18" s="4"/>
      <c r="O18" s="215"/>
      <c r="P18" s="215"/>
      <c r="Q18" s="215"/>
      <c r="R18" s="215"/>
      <c r="S18" s="215"/>
      <c r="T18" s="215"/>
      <c r="U18" s="215"/>
    </row>
    <row r="19" spans="1:21" ht="15.75" thickBot="1" x14ac:dyDescent="0.3">
      <c r="A19" s="506"/>
      <c r="B19" s="15" t="str">
        <f>' LI 1M - RES'!B16</f>
        <v>Monthly kWh</v>
      </c>
      <c r="C19" s="49">
        <f>SUM(C5:C17)</f>
        <v>0</v>
      </c>
      <c r="D19" s="49">
        <f t="shared" ref="D19:N19" si="1">SUM(D5:D17)</f>
        <v>0</v>
      </c>
      <c r="E19" s="49">
        <f t="shared" si="1"/>
        <v>0</v>
      </c>
      <c r="F19" s="49">
        <f t="shared" si="1"/>
        <v>0</v>
      </c>
      <c r="G19" s="49">
        <f t="shared" si="1"/>
        <v>0</v>
      </c>
      <c r="H19" s="49">
        <f t="shared" si="1"/>
        <v>0</v>
      </c>
      <c r="I19" s="49">
        <f t="shared" si="1"/>
        <v>0</v>
      </c>
      <c r="J19" s="49">
        <f t="shared" si="1"/>
        <v>28378.956448140496</v>
      </c>
      <c r="K19" s="49">
        <f t="shared" si="1"/>
        <v>91828.471900957622</v>
      </c>
      <c r="L19" s="49">
        <f t="shared" si="1"/>
        <v>62859.383374134006</v>
      </c>
      <c r="M19" s="49">
        <f t="shared" si="1"/>
        <v>200397.3441838171</v>
      </c>
      <c r="N19" s="49">
        <f t="shared" si="1"/>
        <v>318915.402425154</v>
      </c>
      <c r="O19" s="216">
        <f t="shared" ref="O19:U19" si="2">SUM(O5:O17)</f>
        <v>0</v>
      </c>
      <c r="P19" s="216">
        <f t="shared" si="2"/>
        <v>0</v>
      </c>
      <c r="Q19" s="216">
        <f t="shared" si="2"/>
        <v>0</v>
      </c>
      <c r="R19" s="216">
        <f t="shared" si="2"/>
        <v>0</v>
      </c>
      <c r="S19" s="216">
        <f t="shared" si="2"/>
        <v>0</v>
      </c>
      <c r="T19" s="216">
        <f t="shared" si="2"/>
        <v>0</v>
      </c>
      <c r="U19" s="216">
        <f t="shared" si="2"/>
        <v>0</v>
      </c>
    </row>
    <row r="20" spans="1:21" x14ac:dyDescent="0.25">
      <c r="A20" s="45"/>
      <c r="B20" s="25"/>
      <c r="C20" s="9"/>
      <c r="D20" s="31"/>
      <c r="E20" s="9"/>
      <c r="F20" s="31"/>
      <c r="G20" s="31"/>
      <c r="H20" s="9"/>
      <c r="I20" s="31"/>
      <c r="J20" s="31"/>
      <c r="K20" s="9"/>
      <c r="L20" s="31"/>
      <c r="M20" s="31"/>
      <c r="N20" s="9"/>
      <c r="O20" s="31"/>
      <c r="P20" s="31"/>
      <c r="Q20" s="9"/>
      <c r="R20" s="31"/>
      <c r="S20" s="31"/>
      <c r="T20" s="9"/>
      <c r="U20" s="31"/>
    </row>
    <row r="21" spans="1:21" ht="15.75" thickBot="1" x14ac:dyDescent="0.3">
      <c r="A21" s="26"/>
      <c r="B21" s="26"/>
      <c r="C21" s="22"/>
      <c r="D21" s="23"/>
      <c r="E21" s="22"/>
      <c r="F21" s="23"/>
      <c r="G21" s="23"/>
      <c r="H21" s="22"/>
      <c r="I21" s="23"/>
      <c r="J21" s="23"/>
      <c r="K21" s="22"/>
      <c r="L21" s="23"/>
      <c r="M21" s="23"/>
      <c r="N21" s="22"/>
      <c r="O21" s="23"/>
      <c r="P21" s="23"/>
      <c r="Q21" s="22"/>
      <c r="R21" s="23"/>
      <c r="S21" s="23"/>
      <c r="T21" s="22"/>
      <c r="U21" s="23"/>
    </row>
    <row r="22" spans="1:21" s="344" customFormat="1" ht="15.75" x14ac:dyDescent="0.25">
      <c r="A22" s="507" t="s">
        <v>15</v>
      </c>
      <c r="B22" s="17" t="str">
        <f t="shared" ref="B22:U22" si="3">B4</f>
        <v>End Use</v>
      </c>
      <c r="C22" s="10">
        <f t="shared" si="3"/>
        <v>43466</v>
      </c>
      <c r="D22" s="10">
        <f t="shared" si="3"/>
        <v>43497</v>
      </c>
      <c r="E22" s="10">
        <f t="shared" si="3"/>
        <v>43525</v>
      </c>
      <c r="F22" s="10">
        <f t="shared" si="3"/>
        <v>43556</v>
      </c>
      <c r="G22" s="10">
        <f t="shared" si="3"/>
        <v>43586</v>
      </c>
      <c r="H22" s="10">
        <f t="shared" si="3"/>
        <v>43617</v>
      </c>
      <c r="I22" s="10">
        <f t="shared" si="3"/>
        <v>43647</v>
      </c>
      <c r="J22" s="10">
        <f t="shared" si="3"/>
        <v>43678</v>
      </c>
      <c r="K22" s="10">
        <f t="shared" si="3"/>
        <v>43709</v>
      </c>
      <c r="L22" s="10">
        <f t="shared" si="3"/>
        <v>43739</v>
      </c>
      <c r="M22" s="10">
        <f t="shared" si="3"/>
        <v>43770</v>
      </c>
      <c r="N22" s="10">
        <f t="shared" si="3"/>
        <v>43800</v>
      </c>
      <c r="O22" s="10">
        <f t="shared" si="3"/>
        <v>43831</v>
      </c>
      <c r="P22" s="10">
        <f t="shared" si="3"/>
        <v>43862</v>
      </c>
      <c r="Q22" s="10">
        <f t="shared" si="3"/>
        <v>43891</v>
      </c>
      <c r="R22" s="10">
        <f t="shared" si="3"/>
        <v>43922</v>
      </c>
      <c r="S22" s="10">
        <f t="shared" si="3"/>
        <v>43952</v>
      </c>
      <c r="T22" s="10">
        <f t="shared" si="3"/>
        <v>43983</v>
      </c>
      <c r="U22" s="10">
        <f t="shared" si="3"/>
        <v>44013</v>
      </c>
    </row>
    <row r="23" spans="1:21" s="344" customFormat="1" ht="15" customHeight="1" x14ac:dyDescent="0.25">
      <c r="A23" s="508"/>
      <c r="B23" s="345" t="str">
        <f t="shared" ref="B23:B37" si="4">B5</f>
        <v>Air Comp</v>
      </c>
      <c r="C23" s="346">
        <f t="shared" ref="C23:C35" si="5">IF(C5=0,0,C5)</f>
        <v>0</v>
      </c>
      <c r="D23" s="346">
        <f>IF(SUM($C$19:$N$19)=0,0,C23+D5)</f>
        <v>0</v>
      </c>
      <c r="E23" s="346">
        <f t="shared" ref="E23:U27" si="6">IF(SUM($C$19:$N$19)=0,0,D23+E5)</f>
        <v>0</v>
      </c>
      <c r="F23" s="346">
        <f t="shared" si="6"/>
        <v>0</v>
      </c>
      <c r="G23" s="346">
        <f t="shared" si="6"/>
        <v>0</v>
      </c>
      <c r="H23" s="346">
        <f t="shared" si="6"/>
        <v>0</v>
      </c>
      <c r="I23" s="346">
        <f t="shared" si="6"/>
        <v>0</v>
      </c>
      <c r="J23" s="346">
        <f t="shared" si="6"/>
        <v>0</v>
      </c>
      <c r="K23" s="346">
        <f t="shared" si="6"/>
        <v>0</v>
      </c>
      <c r="L23" s="346">
        <f t="shared" si="6"/>
        <v>0</v>
      </c>
      <c r="M23" s="346">
        <f t="shared" si="6"/>
        <v>0</v>
      </c>
      <c r="N23" s="346">
        <f t="shared" si="6"/>
        <v>0</v>
      </c>
      <c r="O23" s="346">
        <f t="shared" si="6"/>
        <v>0</v>
      </c>
      <c r="P23" s="346">
        <f t="shared" si="6"/>
        <v>0</v>
      </c>
      <c r="Q23" s="346">
        <f t="shared" si="6"/>
        <v>0</v>
      </c>
      <c r="R23" s="346">
        <f t="shared" si="6"/>
        <v>0</v>
      </c>
      <c r="S23" s="346">
        <f t="shared" si="6"/>
        <v>0</v>
      </c>
      <c r="T23" s="346">
        <f t="shared" si="6"/>
        <v>0</v>
      </c>
      <c r="U23" s="346">
        <f t="shared" si="6"/>
        <v>0</v>
      </c>
    </row>
    <row r="24" spans="1:21" s="344" customFormat="1" x14ac:dyDescent="0.25">
      <c r="A24" s="508"/>
      <c r="B24" s="12" t="str">
        <f t="shared" si="4"/>
        <v>Building Shell</v>
      </c>
      <c r="C24" s="346">
        <f t="shared" si="5"/>
        <v>0</v>
      </c>
      <c r="D24" s="346">
        <f t="shared" ref="D24:S35" si="7">IF(SUM($C$19:$N$19)=0,0,C24+D6)</f>
        <v>0</v>
      </c>
      <c r="E24" s="346">
        <f t="shared" si="7"/>
        <v>0</v>
      </c>
      <c r="F24" s="346">
        <f t="shared" si="7"/>
        <v>0</v>
      </c>
      <c r="G24" s="346">
        <f t="shared" si="7"/>
        <v>0</v>
      </c>
      <c r="H24" s="346">
        <f t="shared" si="7"/>
        <v>0</v>
      </c>
      <c r="I24" s="346">
        <f t="shared" si="7"/>
        <v>0</v>
      </c>
      <c r="J24" s="346">
        <f t="shared" si="7"/>
        <v>0</v>
      </c>
      <c r="K24" s="346">
        <f t="shared" si="7"/>
        <v>0</v>
      </c>
      <c r="L24" s="346">
        <f t="shared" si="7"/>
        <v>0</v>
      </c>
      <c r="M24" s="346">
        <f t="shared" si="7"/>
        <v>0</v>
      </c>
      <c r="N24" s="346">
        <f t="shared" si="7"/>
        <v>0</v>
      </c>
      <c r="O24" s="346">
        <f t="shared" si="7"/>
        <v>0</v>
      </c>
      <c r="P24" s="346">
        <f t="shared" si="7"/>
        <v>0</v>
      </c>
      <c r="Q24" s="346">
        <f t="shared" si="7"/>
        <v>0</v>
      </c>
      <c r="R24" s="346">
        <f t="shared" si="7"/>
        <v>0</v>
      </c>
      <c r="S24" s="346">
        <f t="shared" si="7"/>
        <v>0</v>
      </c>
      <c r="T24" s="346">
        <f t="shared" si="6"/>
        <v>0</v>
      </c>
      <c r="U24" s="346">
        <f t="shared" si="6"/>
        <v>0</v>
      </c>
    </row>
    <row r="25" spans="1:21" s="344" customFormat="1" x14ac:dyDescent="0.25">
      <c r="A25" s="508"/>
      <c r="B25" s="345" t="str">
        <f t="shared" si="4"/>
        <v>Cooking</v>
      </c>
      <c r="C25" s="346">
        <f t="shared" si="5"/>
        <v>0</v>
      </c>
      <c r="D25" s="346">
        <f t="shared" si="7"/>
        <v>0</v>
      </c>
      <c r="E25" s="346">
        <f t="shared" si="7"/>
        <v>0</v>
      </c>
      <c r="F25" s="346">
        <f t="shared" si="7"/>
        <v>0</v>
      </c>
      <c r="G25" s="346">
        <f t="shared" si="7"/>
        <v>0</v>
      </c>
      <c r="H25" s="346">
        <f t="shared" si="7"/>
        <v>0</v>
      </c>
      <c r="I25" s="346">
        <f t="shared" si="7"/>
        <v>0</v>
      </c>
      <c r="J25" s="346">
        <f t="shared" si="7"/>
        <v>0</v>
      </c>
      <c r="K25" s="346">
        <f t="shared" si="7"/>
        <v>0</v>
      </c>
      <c r="L25" s="346">
        <f t="shared" si="7"/>
        <v>0</v>
      </c>
      <c r="M25" s="346">
        <f t="shared" si="7"/>
        <v>0</v>
      </c>
      <c r="N25" s="346">
        <f t="shared" si="7"/>
        <v>0</v>
      </c>
      <c r="O25" s="346">
        <f t="shared" si="7"/>
        <v>0</v>
      </c>
      <c r="P25" s="346">
        <f t="shared" si="7"/>
        <v>0</v>
      </c>
      <c r="Q25" s="346">
        <f t="shared" si="7"/>
        <v>0</v>
      </c>
      <c r="R25" s="346">
        <f t="shared" si="7"/>
        <v>0</v>
      </c>
      <c r="S25" s="346">
        <f t="shared" si="7"/>
        <v>0</v>
      </c>
      <c r="T25" s="346">
        <f t="shared" si="6"/>
        <v>0</v>
      </c>
      <c r="U25" s="346">
        <f t="shared" si="6"/>
        <v>0</v>
      </c>
    </row>
    <row r="26" spans="1:21" s="344" customFormat="1" x14ac:dyDescent="0.25">
      <c r="A26" s="508"/>
      <c r="B26" s="345" t="str">
        <f t="shared" si="4"/>
        <v>Cooling</v>
      </c>
      <c r="C26" s="346">
        <f t="shared" si="5"/>
        <v>0</v>
      </c>
      <c r="D26" s="346">
        <f t="shared" si="7"/>
        <v>0</v>
      </c>
      <c r="E26" s="346">
        <f t="shared" si="6"/>
        <v>0</v>
      </c>
      <c r="F26" s="346">
        <f t="shared" si="6"/>
        <v>0</v>
      </c>
      <c r="G26" s="346">
        <f t="shared" si="6"/>
        <v>0</v>
      </c>
      <c r="H26" s="346">
        <f t="shared" si="6"/>
        <v>0</v>
      </c>
      <c r="I26" s="346">
        <f t="shared" si="6"/>
        <v>0</v>
      </c>
      <c r="J26" s="346">
        <f t="shared" si="6"/>
        <v>0</v>
      </c>
      <c r="K26" s="346">
        <f t="shared" si="6"/>
        <v>0</v>
      </c>
      <c r="L26" s="346">
        <f t="shared" si="6"/>
        <v>2542.1074158657134</v>
      </c>
      <c r="M26" s="346">
        <f t="shared" si="6"/>
        <v>2542.1074158657134</v>
      </c>
      <c r="N26" s="346">
        <f t="shared" si="6"/>
        <v>2542.1074158657134</v>
      </c>
      <c r="O26" s="346">
        <f t="shared" si="6"/>
        <v>2542.1074158657134</v>
      </c>
      <c r="P26" s="346">
        <f t="shared" si="6"/>
        <v>2542.1074158657134</v>
      </c>
      <c r="Q26" s="346">
        <f t="shared" si="6"/>
        <v>2542.1074158657134</v>
      </c>
      <c r="R26" s="346">
        <f t="shared" si="6"/>
        <v>2542.1074158657134</v>
      </c>
      <c r="S26" s="346">
        <f t="shared" si="6"/>
        <v>2542.1074158657134</v>
      </c>
      <c r="T26" s="346">
        <f t="shared" si="6"/>
        <v>2542.1074158657134</v>
      </c>
      <c r="U26" s="346">
        <f t="shared" si="6"/>
        <v>2542.1074158657134</v>
      </c>
    </row>
    <row r="27" spans="1:21" s="344" customFormat="1" x14ac:dyDescent="0.25">
      <c r="A27" s="508"/>
      <c r="B27" s="12" t="str">
        <f t="shared" si="4"/>
        <v>Ext Lighting</v>
      </c>
      <c r="C27" s="346">
        <f t="shared" si="5"/>
        <v>0</v>
      </c>
      <c r="D27" s="346">
        <f t="shared" si="7"/>
        <v>0</v>
      </c>
      <c r="E27" s="346">
        <f t="shared" si="6"/>
        <v>0</v>
      </c>
      <c r="F27" s="346">
        <f t="shared" si="6"/>
        <v>0</v>
      </c>
      <c r="G27" s="346">
        <f t="shared" si="6"/>
        <v>0</v>
      </c>
      <c r="H27" s="346">
        <f t="shared" si="6"/>
        <v>0</v>
      </c>
      <c r="I27" s="346">
        <f t="shared" si="6"/>
        <v>0</v>
      </c>
      <c r="J27" s="346">
        <f t="shared" si="6"/>
        <v>0</v>
      </c>
      <c r="K27" s="346">
        <f t="shared" si="6"/>
        <v>0</v>
      </c>
      <c r="L27" s="346">
        <f t="shared" si="6"/>
        <v>0</v>
      </c>
      <c r="M27" s="346">
        <f t="shared" si="6"/>
        <v>34413.152751515154</v>
      </c>
      <c r="N27" s="346">
        <f t="shared" si="6"/>
        <v>40081.201440000004</v>
      </c>
      <c r="O27" s="346">
        <f t="shared" si="6"/>
        <v>40081.201440000004</v>
      </c>
      <c r="P27" s="346">
        <f t="shared" si="6"/>
        <v>40081.201440000004</v>
      </c>
      <c r="Q27" s="346">
        <f t="shared" si="6"/>
        <v>40081.201440000004</v>
      </c>
      <c r="R27" s="346">
        <f t="shared" si="6"/>
        <v>40081.201440000004</v>
      </c>
      <c r="S27" s="346">
        <f t="shared" si="6"/>
        <v>40081.201440000004</v>
      </c>
      <c r="T27" s="346">
        <f t="shared" si="6"/>
        <v>40081.201440000004</v>
      </c>
      <c r="U27" s="346">
        <f t="shared" si="6"/>
        <v>40081.201440000004</v>
      </c>
    </row>
    <row r="28" spans="1:21" s="344" customFormat="1" x14ac:dyDescent="0.25">
      <c r="A28" s="508"/>
      <c r="B28" s="345" t="str">
        <f t="shared" si="4"/>
        <v>Heating</v>
      </c>
      <c r="C28" s="346">
        <f t="shared" si="5"/>
        <v>0</v>
      </c>
      <c r="D28" s="346">
        <f t="shared" si="7"/>
        <v>0</v>
      </c>
      <c r="E28" s="346">
        <f t="shared" ref="E28:U31" si="8">IF(SUM($C$19:$N$19)=0,0,D28+E10)</f>
        <v>0</v>
      </c>
      <c r="F28" s="346">
        <f t="shared" si="8"/>
        <v>0</v>
      </c>
      <c r="G28" s="346">
        <f t="shared" si="8"/>
        <v>0</v>
      </c>
      <c r="H28" s="346">
        <f t="shared" si="8"/>
        <v>0</v>
      </c>
      <c r="I28" s="346">
        <f t="shared" si="8"/>
        <v>0</v>
      </c>
      <c r="J28" s="346">
        <f t="shared" si="8"/>
        <v>0</v>
      </c>
      <c r="K28" s="346">
        <f t="shared" si="8"/>
        <v>0</v>
      </c>
      <c r="L28" s="346">
        <f t="shared" si="8"/>
        <v>0</v>
      </c>
      <c r="M28" s="346">
        <f t="shared" si="8"/>
        <v>0</v>
      </c>
      <c r="N28" s="346">
        <f t="shared" si="8"/>
        <v>0</v>
      </c>
      <c r="O28" s="346">
        <f t="shared" si="8"/>
        <v>0</v>
      </c>
      <c r="P28" s="346">
        <f t="shared" si="8"/>
        <v>0</v>
      </c>
      <c r="Q28" s="346">
        <f t="shared" si="8"/>
        <v>0</v>
      </c>
      <c r="R28" s="346">
        <f t="shared" si="8"/>
        <v>0</v>
      </c>
      <c r="S28" s="346">
        <f t="shared" si="8"/>
        <v>0</v>
      </c>
      <c r="T28" s="346">
        <f t="shared" si="8"/>
        <v>0</v>
      </c>
      <c r="U28" s="346">
        <f t="shared" si="8"/>
        <v>0</v>
      </c>
    </row>
    <row r="29" spans="1:21" s="344" customFormat="1" x14ac:dyDescent="0.25">
      <c r="A29" s="508"/>
      <c r="B29" s="345" t="str">
        <f t="shared" si="4"/>
        <v>HVAC</v>
      </c>
      <c r="C29" s="346">
        <f t="shared" si="5"/>
        <v>0</v>
      </c>
      <c r="D29" s="346">
        <f t="shared" si="7"/>
        <v>0</v>
      </c>
      <c r="E29" s="346">
        <f t="shared" si="8"/>
        <v>0</v>
      </c>
      <c r="F29" s="346">
        <f t="shared" si="8"/>
        <v>0</v>
      </c>
      <c r="G29" s="346">
        <f t="shared" si="8"/>
        <v>0</v>
      </c>
      <c r="H29" s="346">
        <f t="shared" si="8"/>
        <v>0</v>
      </c>
      <c r="I29" s="346">
        <f t="shared" si="8"/>
        <v>0</v>
      </c>
      <c r="J29" s="346">
        <f t="shared" si="8"/>
        <v>0</v>
      </c>
      <c r="K29" s="346">
        <f t="shared" si="8"/>
        <v>0</v>
      </c>
      <c r="L29" s="346">
        <f t="shared" si="8"/>
        <v>0</v>
      </c>
      <c r="M29" s="346">
        <f t="shared" si="8"/>
        <v>0</v>
      </c>
      <c r="N29" s="346">
        <f t="shared" si="8"/>
        <v>0</v>
      </c>
      <c r="O29" s="346">
        <f t="shared" si="8"/>
        <v>0</v>
      </c>
      <c r="P29" s="346">
        <f t="shared" si="8"/>
        <v>0</v>
      </c>
      <c r="Q29" s="346">
        <f t="shared" si="8"/>
        <v>0</v>
      </c>
      <c r="R29" s="346">
        <f t="shared" si="8"/>
        <v>0</v>
      </c>
      <c r="S29" s="346">
        <f t="shared" si="8"/>
        <v>0</v>
      </c>
      <c r="T29" s="346">
        <f t="shared" si="8"/>
        <v>0</v>
      </c>
      <c r="U29" s="346">
        <f t="shared" si="8"/>
        <v>0</v>
      </c>
    </row>
    <row r="30" spans="1:21" s="344" customFormat="1" x14ac:dyDescent="0.25">
      <c r="A30" s="508"/>
      <c r="B30" s="345" t="str">
        <f t="shared" si="4"/>
        <v>Lighting</v>
      </c>
      <c r="C30" s="346">
        <f t="shared" si="5"/>
        <v>0</v>
      </c>
      <c r="D30" s="346">
        <f t="shared" si="7"/>
        <v>0</v>
      </c>
      <c r="E30" s="346">
        <f t="shared" si="8"/>
        <v>0</v>
      </c>
      <c r="F30" s="346">
        <f t="shared" si="8"/>
        <v>0</v>
      </c>
      <c r="G30" s="346">
        <f t="shared" si="8"/>
        <v>0</v>
      </c>
      <c r="H30" s="346">
        <f t="shared" si="8"/>
        <v>0</v>
      </c>
      <c r="I30" s="346">
        <f t="shared" si="8"/>
        <v>0</v>
      </c>
      <c r="J30" s="346">
        <f t="shared" si="8"/>
        <v>28378.956448140496</v>
      </c>
      <c r="K30" s="346">
        <f t="shared" si="8"/>
        <v>120207.42834909812</v>
      </c>
      <c r="L30" s="346">
        <f t="shared" si="8"/>
        <v>180524.7043073664</v>
      </c>
      <c r="M30" s="346">
        <f t="shared" si="8"/>
        <v>346508.89573966834</v>
      </c>
      <c r="N30" s="346">
        <f t="shared" si="8"/>
        <v>659756.24947633757</v>
      </c>
      <c r="O30" s="346">
        <f t="shared" si="8"/>
        <v>659756.24947633757</v>
      </c>
      <c r="P30" s="346">
        <f t="shared" si="8"/>
        <v>659756.24947633757</v>
      </c>
      <c r="Q30" s="346">
        <f t="shared" si="8"/>
        <v>659756.24947633757</v>
      </c>
      <c r="R30" s="346">
        <f t="shared" si="8"/>
        <v>659756.24947633757</v>
      </c>
      <c r="S30" s="346">
        <f t="shared" si="8"/>
        <v>659756.24947633757</v>
      </c>
      <c r="T30" s="346">
        <f t="shared" si="8"/>
        <v>659756.24947633757</v>
      </c>
      <c r="U30" s="346">
        <f t="shared" si="8"/>
        <v>659756.24947633757</v>
      </c>
    </row>
    <row r="31" spans="1:21" s="344" customFormat="1" x14ac:dyDescent="0.25">
      <c r="A31" s="508"/>
      <c r="B31" s="345" t="str">
        <f t="shared" si="4"/>
        <v>Miscellaneous</v>
      </c>
      <c r="C31" s="346">
        <f t="shared" si="5"/>
        <v>0</v>
      </c>
      <c r="D31" s="346">
        <f t="shared" si="7"/>
        <v>0</v>
      </c>
      <c r="E31" s="346">
        <f t="shared" si="8"/>
        <v>0</v>
      </c>
      <c r="F31" s="346">
        <f t="shared" si="8"/>
        <v>0</v>
      </c>
      <c r="G31" s="346">
        <f t="shared" si="8"/>
        <v>0</v>
      </c>
      <c r="H31" s="346">
        <f t="shared" si="8"/>
        <v>0</v>
      </c>
      <c r="I31" s="346">
        <f t="shared" si="8"/>
        <v>0</v>
      </c>
      <c r="J31" s="346">
        <f t="shared" si="8"/>
        <v>0</v>
      </c>
      <c r="K31" s="346">
        <f t="shared" si="8"/>
        <v>0</v>
      </c>
      <c r="L31" s="346">
        <f t="shared" si="8"/>
        <v>0</v>
      </c>
      <c r="M31" s="346">
        <f t="shared" si="8"/>
        <v>0</v>
      </c>
      <c r="N31" s="346">
        <f t="shared" si="8"/>
        <v>0</v>
      </c>
      <c r="O31" s="346">
        <f t="shared" si="8"/>
        <v>0</v>
      </c>
      <c r="P31" s="346">
        <f t="shared" si="8"/>
        <v>0</v>
      </c>
      <c r="Q31" s="346">
        <f t="shared" si="8"/>
        <v>0</v>
      </c>
      <c r="R31" s="346">
        <f t="shared" si="8"/>
        <v>0</v>
      </c>
      <c r="S31" s="346">
        <f t="shared" si="8"/>
        <v>0</v>
      </c>
      <c r="T31" s="346">
        <f t="shared" si="8"/>
        <v>0</v>
      </c>
      <c r="U31" s="346">
        <f t="shared" si="8"/>
        <v>0</v>
      </c>
    </row>
    <row r="32" spans="1:21" s="344" customFormat="1" ht="15" customHeight="1" x14ac:dyDescent="0.25">
      <c r="A32" s="508"/>
      <c r="B32" s="345" t="str">
        <f t="shared" si="4"/>
        <v>Motors</v>
      </c>
      <c r="C32" s="346">
        <f t="shared" si="5"/>
        <v>0</v>
      </c>
      <c r="D32" s="346">
        <f t="shared" si="7"/>
        <v>0</v>
      </c>
      <c r="E32" s="346">
        <f t="shared" ref="E32:U35" si="9">IF(SUM($C$19:$N$19)=0,0,D32+E14)</f>
        <v>0</v>
      </c>
      <c r="F32" s="346">
        <f t="shared" si="9"/>
        <v>0</v>
      </c>
      <c r="G32" s="346">
        <f t="shared" si="9"/>
        <v>0</v>
      </c>
      <c r="H32" s="346">
        <f t="shared" si="9"/>
        <v>0</v>
      </c>
      <c r="I32" s="346">
        <f t="shared" si="9"/>
        <v>0</v>
      </c>
      <c r="J32" s="346">
        <f t="shared" si="9"/>
        <v>0</v>
      </c>
      <c r="K32" s="346">
        <f t="shared" si="9"/>
        <v>0</v>
      </c>
      <c r="L32" s="346">
        <f t="shared" si="9"/>
        <v>0</v>
      </c>
      <c r="M32" s="346">
        <f t="shared" si="9"/>
        <v>0</v>
      </c>
      <c r="N32" s="346">
        <f t="shared" si="9"/>
        <v>0</v>
      </c>
      <c r="O32" s="346">
        <f t="shared" si="9"/>
        <v>0</v>
      </c>
      <c r="P32" s="346">
        <f t="shared" si="9"/>
        <v>0</v>
      </c>
      <c r="Q32" s="346">
        <f t="shared" si="9"/>
        <v>0</v>
      </c>
      <c r="R32" s="346">
        <f t="shared" si="9"/>
        <v>0</v>
      </c>
      <c r="S32" s="346">
        <f t="shared" si="9"/>
        <v>0</v>
      </c>
      <c r="T32" s="346">
        <f t="shared" si="9"/>
        <v>0</v>
      </c>
      <c r="U32" s="346">
        <f t="shared" si="9"/>
        <v>0</v>
      </c>
    </row>
    <row r="33" spans="1:21" s="344" customFormat="1" x14ac:dyDescent="0.25">
      <c r="A33" s="508"/>
      <c r="B33" s="345" t="str">
        <f t="shared" si="4"/>
        <v>Process</v>
      </c>
      <c r="C33" s="346">
        <f t="shared" si="5"/>
        <v>0</v>
      </c>
      <c r="D33" s="346">
        <f t="shared" si="7"/>
        <v>0</v>
      </c>
      <c r="E33" s="346">
        <f t="shared" si="9"/>
        <v>0</v>
      </c>
      <c r="F33" s="346">
        <f t="shared" si="9"/>
        <v>0</v>
      </c>
      <c r="G33" s="346">
        <f t="shared" si="9"/>
        <v>0</v>
      </c>
      <c r="H33" s="346">
        <f t="shared" si="9"/>
        <v>0</v>
      </c>
      <c r="I33" s="346">
        <f t="shared" si="9"/>
        <v>0</v>
      </c>
      <c r="J33" s="346">
        <f t="shared" si="9"/>
        <v>0</v>
      </c>
      <c r="K33" s="346">
        <f t="shared" si="9"/>
        <v>0</v>
      </c>
      <c r="L33" s="346">
        <f t="shared" si="9"/>
        <v>0</v>
      </c>
      <c r="M33" s="346">
        <f t="shared" si="9"/>
        <v>0</v>
      </c>
      <c r="N33" s="346">
        <f t="shared" si="9"/>
        <v>0</v>
      </c>
      <c r="O33" s="346">
        <f t="shared" si="9"/>
        <v>0</v>
      </c>
      <c r="P33" s="346">
        <f t="shared" si="9"/>
        <v>0</v>
      </c>
      <c r="Q33" s="346">
        <f t="shared" si="9"/>
        <v>0</v>
      </c>
      <c r="R33" s="346">
        <f t="shared" si="9"/>
        <v>0</v>
      </c>
      <c r="S33" s="346">
        <f t="shared" si="9"/>
        <v>0</v>
      </c>
      <c r="T33" s="346">
        <f t="shared" si="9"/>
        <v>0</v>
      </c>
      <c r="U33" s="346">
        <f t="shared" si="9"/>
        <v>0</v>
      </c>
    </row>
    <row r="34" spans="1:21" s="344" customFormat="1" x14ac:dyDescent="0.25">
      <c r="A34" s="508"/>
      <c r="B34" s="345" t="str">
        <f t="shared" si="4"/>
        <v>Refrigeration</v>
      </c>
      <c r="C34" s="346">
        <f t="shared" si="5"/>
        <v>0</v>
      </c>
      <c r="D34" s="346">
        <f t="shared" si="7"/>
        <v>0</v>
      </c>
      <c r="E34" s="346">
        <f t="shared" si="9"/>
        <v>0</v>
      </c>
      <c r="F34" s="346">
        <f t="shared" si="9"/>
        <v>0</v>
      </c>
      <c r="G34" s="346">
        <f t="shared" si="9"/>
        <v>0</v>
      </c>
      <c r="H34" s="346">
        <f t="shared" si="9"/>
        <v>0</v>
      </c>
      <c r="I34" s="346">
        <f t="shared" si="9"/>
        <v>0</v>
      </c>
      <c r="J34" s="346">
        <f t="shared" si="9"/>
        <v>0</v>
      </c>
      <c r="K34" s="346">
        <f t="shared" si="9"/>
        <v>0</v>
      </c>
      <c r="L34" s="346">
        <f t="shared" si="9"/>
        <v>0</v>
      </c>
      <c r="M34" s="346">
        <f t="shared" si="9"/>
        <v>0</v>
      </c>
      <c r="N34" s="346">
        <f t="shared" si="9"/>
        <v>0</v>
      </c>
      <c r="O34" s="346">
        <f t="shared" si="9"/>
        <v>0</v>
      </c>
      <c r="P34" s="346">
        <f t="shared" si="9"/>
        <v>0</v>
      </c>
      <c r="Q34" s="346">
        <f t="shared" si="9"/>
        <v>0</v>
      </c>
      <c r="R34" s="346">
        <f t="shared" si="9"/>
        <v>0</v>
      </c>
      <c r="S34" s="346">
        <f t="shared" si="9"/>
        <v>0</v>
      </c>
      <c r="T34" s="346">
        <f t="shared" si="9"/>
        <v>0</v>
      </c>
      <c r="U34" s="346">
        <f t="shared" si="9"/>
        <v>0</v>
      </c>
    </row>
    <row r="35" spans="1:21" s="344" customFormat="1" x14ac:dyDescent="0.25">
      <c r="A35" s="508"/>
      <c r="B35" s="345" t="str">
        <f t="shared" si="4"/>
        <v>Water Heating</v>
      </c>
      <c r="C35" s="346">
        <f t="shared" si="5"/>
        <v>0</v>
      </c>
      <c r="D35" s="346">
        <f t="shared" si="7"/>
        <v>0</v>
      </c>
      <c r="E35" s="346">
        <f t="shared" si="9"/>
        <v>0</v>
      </c>
      <c r="F35" s="346">
        <f t="shared" si="9"/>
        <v>0</v>
      </c>
      <c r="G35" s="346">
        <f t="shared" si="9"/>
        <v>0</v>
      </c>
      <c r="H35" s="346">
        <f t="shared" si="9"/>
        <v>0</v>
      </c>
      <c r="I35" s="346">
        <f t="shared" si="9"/>
        <v>0</v>
      </c>
      <c r="J35" s="346">
        <f t="shared" si="9"/>
        <v>0</v>
      </c>
      <c r="K35" s="346">
        <f t="shared" si="9"/>
        <v>0</v>
      </c>
      <c r="L35" s="346">
        <f t="shared" si="9"/>
        <v>0</v>
      </c>
      <c r="M35" s="346">
        <f t="shared" si="9"/>
        <v>0</v>
      </c>
      <c r="N35" s="346">
        <f t="shared" si="9"/>
        <v>0</v>
      </c>
      <c r="O35" s="346">
        <f t="shared" si="9"/>
        <v>0</v>
      </c>
      <c r="P35" s="346">
        <f t="shared" si="9"/>
        <v>0</v>
      </c>
      <c r="Q35" s="346">
        <f t="shared" si="9"/>
        <v>0</v>
      </c>
      <c r="R35" s="346">
        <f t="shared" si="9"/>
        <v>0</v>
      </c>
      <c r="S35" s="346">
        <f t="shared" si="9"/>
        <v>0</v>
      </c>
      <c r="T35" s="346">
        <f t="shared" si="9"/>
        <v>0</v>
      </c>
      <c r="U35" s="346">
        <f t="shared" si="9"/>
        <v>0</v>
      </c>
    </row>
    <row r="36" spans="1:21" s="344" customFormat="1" ht="15" customHeight="1" x14ac:dyDescent="0.25">
      <c r="A36" s="508"/>
      <c r="B36" s="345" t="str">
        <f t="shared" si="4"/>
        <v xml:space="preserve"> </v>
      </c>
      <c r="C36" s="346"/>
      <c r="D36" s="346"/>
      <c r="E36" s="346"/>
      <c r="F36" s="346"/>
      <c r="G36" s="346"/>
      <c r="H36" s="346"/>
      <c r="I36" s="346"/>
      <c r="J36" s="346"/>
      <c r="K36" s="346"/>
      <c r="L36" s="346"/>
      <c r="M36" s="346"/>
      <c r="N36" s="346"/>
      <c r="O36" s="346"/>
      <c r="P36" s="346"/>
      <c r="Q36" s="346"/>
      <c r="R36" s="346"/>
      <c r="S36" s="346"/>
      <c r="T36" s="346"/>
      <c r="U36" s="346"/>
    </row>
    <row r="37" spans="1:21" s="344" customFormat="1" ht="15" customHeight="1" thickBot="1" x14ac:dyDescent="0.3">
      <c r="A37" s="509"/>
      <c r="B37" s="348" t="str">
        <f t="shared" si="4"/>
        <v>Monthly kWh</v>
      </c>
      <c r="C37" s="349">
        <f>SUM(C23:C35)</f>
        <v>0</v>
      </c>
      <c r="D37" s="349">
        <f t="shared" ref="D37:U37" si="10">SUM(D23:D35)</f>
        <v>0</v>
      </c>
      <c r="E37" s="349">
        <f t="shared" si="10"/>
        <v>0</v>
      </c>
      <c r="F37" s="349">
        <f t="shared" si="10"/>
        <v>0</v>
      </c>
      <c r="G37" s="349">
        <f t="shared" si="10"/>
        <v>0</v>
      </c>
      <c r="H37" s="349">
        <f t="shared" si="10"/>
        <v>0</v>
      </c>
      <c r="I37" s="349">
        <f t="shared" si="10"/>
        <v>0</v>
      </c>
      <c r="J37" s="349">
        <f t="shared" si="10"/>
        <v>28378.956448140496</v>
      </c>
      <c r="K37" s="349">
        <f t="shared" si="10"/>
        <v>120207.42834909812</v>
      </c>
      <c r="L37" s="349">
        <f t="shared" si="10"/>
        <v>183066.81172323209</v>
      </c>
      <c r="M37" s="349">
        <f t="shared" si="10"/>
        <v>383464.15590704919</v>
      </c>
      <c r="N37" s="349">
        <f t="shared" si="10"/>
        <v>702379.55833220331</v>
      </c>
      <c r="O37" s="349">
        <f t="shared" si="10"/>
        <v>702379.55833220331</v>
      </c>
      <c r="P37" s="349">
        <f t="shared" si="10"/>
        <v>702379.55833220331</v>
      </c>
      <c r="Q37" s="349">
        <f t="shared" si="10"/>
        <v>702379.55833220331</v>
      </c>
      <c r="R37" s="349">
        <f t="shared" si="10"/>
        <v>702379.55833220331</v>
      </c>
      <c r="S37" s="349">
        <f t="shared" si="10"/>
        <v>702379.55833220331</v>
      </c>
      <c r="T37" s="349">
        <f t="shared" si="10"/>
        <v>702379.55833220331</v>
      </c>
      <c r="U37" s="349">
        <f t="shared" si="10"/>
        <v>702379.55833220331</v>
      </c>
    </row>
    <row r="38" spans="1:21" x14ac:dyDescent="0.25">
      <c r="A38" s="46"/>
      <c r="B38" s="25"/>
      <c r="C38" s="9"/>
      <c r="D38" s="31"/>
      <c r="E38" s="9"/>
      <c r="F38" s="31"/>
      <c r="G38" s="31"/>
      <c r="H38" s="9"/>
      <c r="I38" s="31"/>
      <c r="J38" s="31"/>
      <c r="K38" s="9"/>
      <c r="L38" s="31"/>
      <c r="M38" s="31"/>
      <c r="N38" s="9"/>
      <c r="O38" s="353" t="s">
        <v>157</v>
      </c>
      <c r="P38" s="354">
        <f>SUM(C19:N19)</f>
        <v>702379.55833220319</v>
      </c>
      <c r="Q38" s="9"/>
      <c r="R38" s="31"/>
      <c r="S38" s="31"/>
      <c r="T38" s="9"/>
      <c r="U38" s="31"/>
    </row>
    <row r="39" spans="1:21" ht="15.75" thickBot="1" x14ac:dyDescent="0.3">
      <c r="A39" s="26"/>
      <c r="B39" s="26"/>
      <c r="C39" s="22"/>
      <c r="D39" s="23"/>
      <c r="E39" s="22"/>
      <c r="F39" s="23"/>
      <c r="G39" s="23"/>
      <c r="H39" s="22"/>
      <c r="I39" s="23"/>
      <c r="J39" s="23"/>
      <c r="K39" s="22"/>
      <c r="L39" s="23"/>
      <c r="M39" s="23"/>
      <c r="N39" s="22"/>
      <c r="O39" s="23"/>
      <c r="P39" s="23"/>
      <c r="Q39" s="22"/>
      <c r="R39" s="212" t="s">
        <v>149</v>
      </c>
      <c r="S39" s="23"/>
      <c r="T39" s="22"/>
      <c r="U39" s="23"/>
    </row>
    <row r="40" spans="1:21" ht="15.75" x14ac:dyDescent="0.25">
      <c r="A40" s="510" t="s">
        <v>16</v>
      </c>
      <c r="B40" s="17" t="str">
        <f t="shared" ref="B40:B55" si="11">B22</f>
        <v>End Use</v>
      </c>
      <c r="C40" s="10">
        <f>C22</f>
        <v>43466</v>
      </c>
      <c r="D40" s="10">
        <f t="shared" ref="D40:U40" si="12">D22</f>
        <v>43497</v>
      </c>
      <c r="E40" s="10">
        <f t="shared" si="12"/>
        <v>43525</v>
      </c>
      <c r="F40" s="10">
        <f t="shared" si="12"/>
        <v>43556</v>
      </c>
      <c r="G40" s="10">
        <f t="shared" si="12"/>
        <v>43586</v>
      </c>
      <c r="H40" s="10">
        <f t="shared" si="12"/>
        <v>43617</v>
      </c>
      <c r="I40" s="10">
        <f t="shared" si="12"/>
        <v>43647</v>
      </c>
      <c r="J40" s="10">
        <f t="shared" si="12"/>
        <v>43678</v>
      </c>
      <c r="K40" s="10">
        <f t="shared" si="12"/>
        <v>43709</v>
      </c>
      <c r="L40" s="10">
        <f t="shared" si="12"/>
        <v>43739</v>
      </c>
      <c r="M40" s="10">
        <f t="shared" si="12"/>
        <v>43770</v>
      </c>
      <c r="N40" s="10">
        <f t="shared" si="12"/>
        <v>43800</v>
      </c>
      <c r="O40" s="10">
        <f t="shared" si="12"/>
        <v>43831</v>
      </c>
      <c r="P40" s="10">
        <f t="shared" si="12"/>
        <v>43862</v>
      </c>
      <c r="Q40" s="10">
        <f t="shared" si="12"/>
        <v>43891</v>
      </c>
      <c r="R40" s="10">
        <f t="shared" si="12"/>
        <v>43922</v>
      </c>
      <c r="S40" s="10">
        <f t="shared" si="12"/>
        <v>43952</v>
      </c>
      <c r="T40" s="10">
        <f t="shared" si="12"/>
        <v>43983</v>
      </c>
      <c r="U40" s="10">
        <f t="shared" si="12"/>
        <v>44013</v>
      </c>
    </row>
    <row r="41" spans="1:21" ht="15" customHeight="1" x14ac:dyDescent="0.25">
      <c r="A41" s="511"/>
      <c r="B41" s="11" t="str">
        <f t="shared" si="11"/>
        <v>Air Comp</v>
      </c>
      <c r="C41" s="3">
        <v>0</v>
      </c>
      <c r="D41" s="3">
        <f>C41</f>
        <v>0</v>
      </c>
      <c r="E41" s="3">
        <f t="shared" ref="E41:Q41" si="13">D41</f>
        <v>0</v>
      </c>
      <c r="F41" s="3">
        <f t="shared" si="13"/>
        <v>0</v>
      </c>
      <c r="G41" s="3">
        <f t="shared" si="13"/>
        <v>0</v>
      </c>
      <c r="H41" s="3">
        <f t="shared" si="13"/>
        <v>0</v>
      </c>
      <c r="I41" s="3">
        <f t="shared" si="13"/>
        <v>0</v>
      </c>
      <c r="J41" s="3">
        <f t="shared" si="13"/>
        <v>0</v>
      </c>
      <c r="K41" s="3">
        <f t="shared" si="13"/>
        <v>0</v>
      </c>
      <c r="L41" s="3">
        <f t="shared" si="13"/>
        <v>0</v>
      </c>
      <c r="M41" s="3">
        <f t="shared" si="13"/>
        <v>0</v>
      </c>
      <c r="N41" s="3">
        <f t="shared" si="13"/>
        <v>0</v>
      </c>
      <c r="O41" s="3">
        <f t="shared" si="13"/>
        <v>0</v>
      </c>
      <c r="P41" s="3">
        <f t="shared" si="13"/>
        <v>0</v>
      </c>
      <c r="Q41" s="3">
        <f t="shared" si="13"/>
        <v>0</v>
      </c>
      <c r="R41" s="251">
        <v>0</v>
      </c>
      <c r="S41" s="3">
        <f>R41</f>
        <v>0</v>
      </c>
      <c r="T41" s="3">
        <f t="shared" ref="T41:U41" si="14">S41</f>
        <v>0</v>
      </c>
      <c r="U41" s="3">
        <f t="shared" si="14"/>
        <v>0</v>
      </c>
    </row>
    <row r="42" spans="1:21" x14ac:dyDescent="0.25">
      <c r="A42" s="511"/>
      <c r="B42" s="12" t="str">
        <f t="shared" si="11"/>
        <v>Building Shell</v>
      </c>
      <c r="C42" s="3">
        <v>0</v>
      </c>
      <c r="D42" s="3">
        <f t="shared" ref="D42:Q42" si="15">C42</f>
        <v>0</v>
      </c>
      <c r="E42" s="3">
        <f t="shared" si="15"/>
        <v>0</v>
      </c>
      <c r="F42" s="3">
        <f t="shared" si="15"/>
        <v>0</v>
      </c>
      <c r="G42" s="3">
        <f t="shared" si="15"/>
        <v>0</v>
      </c>
      <c r="H42" s="3">
        <f t="shared" si="15"/>
        <v>0</v>
      </c>
      <c r="I42" s="3">
        <f t="shared" si="15"/>
        <v>0</v>
      </c>
      <c r="J42" s="3">
        <f t="shared" si="15"/>
        <v>0</v>
      </c>
      <c r="K42" s="3">
        <f t="shared" si="15"/>
        <v>0</v>
      </c>
      <c r="L42" s="3">
        <f t="shared" si="15"/>
        <v>0</v>
      </c>
      <c r="M42" s="3">
        <f t="shared" si="15"/>
        <v>0</v>
      </c>
      <c r="N42" s="3">
        <f t="shared" si="15"/>
        <v>0</v>
      </c>
      <c r="O42" s="3">
        <f t="shared" si="15"/>
        <v>0</v>
      </c>
      <c r="P42" s="3">
        <f t="shared" si="15"/>
        <v>0</v>
      </c>
      <c r="Q42" s="3">
        <f t="shared" si="15"/>
        <v>0</v>
      </c>
      <c r="R42" s="251">
        <v>0</v>
      </c>
      <c r="S42" s="3">
        <f t="shared" ref="S42:U42" si="16">R42</f>
        <v>0</v>
      </c>
      <c r="T42" s="3">
        <f t="shared" si="16"/>
        <v>0</v>
      </c>
      <c r="U42" s="3">
        <f t="shared" si="16"/>
        <v>0</v>
      </c>
    </row>
    <row r="43" spans="1:21" x14ac:dyDescent="0.25">
      <c r="A43" s="511"/>
      <c r="B43" s="11" t="str">
        <f t="shared" si="11"/>
        <v>Cooking</v>
      </c>
      <c r="C43" s="3">
        <v>0</v>
      </c>
      <c r="D43" s="3">
        <f t="shared" ref="D43:Q43" si="17">C43</f>
        <v>0</v>
      </c>
      <c r="E43" s="3">
        <f t="shared" si="17"/>
        <v>0</v>
      </c>
      <c r="F43" s="3">
        <f t="shared" si="17"/>
        <v>0</v>
      </c>
      <c r="G43" s="3">
        <f t="shared" si="17"/>
        <v>0</v>
      </c>
      <c r="H43" s="3">
        <f t="shared" si="17"/>
        <v>0</v>
      </c>
      <c r="I43" s="3">
        <f t="shared" si="17"/>
        <v>0</v>
      </c>
      <c r="J43" s="3">
        <f t="shared" si="17"/>
        <v>0</v>
      </c>
      <c r="K43" s="3">
        <f t="shared" si="17"/>
        <v>0</v>
      </c>
      <c r="L43" s="3">
        <f t="shared" si="17"/>
        <v>0</v>
      </c>
      <c r="M43" s="3">
        <f t="shared" si="17"/>
        <v>0</v>
      </c>
      <c r="N43" s="3">
        <f t="shared" si="17"/>
        <v>0</v>
      </c>
      <c r="O43" s="3">
        <f t="shared" si="17"/>
        <v>0</v>
      </c>
      <c r="P43" s="3">
        <f t="shared" si="17"/>
        <v>0</v>
      </c>
      <c r="Q43" s="3">
        <f t="shared" si="17"/>
        <v>0</v>
      </c>
      <c r="R43" s="251">
        <v>0</v>
      </c>
      <c r="S43" s="3">
        <f t="shared" ref="S43:U43" si="18">R43</f>
        <v>0</v>
      </c>
      <c r="T43" s="3">
        <f t="shared" si="18"/>
        <v>0</v>
      </c>
      <c r="U43" s="3">
        <f t="shared" si="18"/>
        <v>0</v>
      </c>
    </row>
    <row r="44" spans="1:21" x14ac:dyDescent="0.25">
      <c r="A44" s="511"/>
      <c r="B44" s="11" t="str">
        <f t="shared" si="11"/>
        <v>Cooling</v>
      </c>
      <c r="C44" s="3">
        <v>0</v>
      </c>
      <c r="D44" s="3">
        <f t="shared" ref="D44:Q44" si="19">C44</f>
        <v>0</v>
      </c>
      <c r="E44" s="3">
        <f t="shared" si="19"/>
        <v>0</v>
      </c>
      <c r="F44" s="3">
        <f t="shared" si="19"/>
        <v>0</v>
      </c>
      <c r="G44" s="3">
        <f t="shared" si="19"/>
        <v>0</v>
      </c>
      <c r="H44" s="3">
        <f t="shared" si="19"/>
        <v>0</v>
      </c>
      <c r="I44" s="3">
        <f t="shared" si="19"/>
        <v>0</v>
      </c>
      <c r="J44" s="3">
        <f t="shared" si="19"/>
        <v>0</v>
      </c>
      <c r="K44" s="3">
        <f t="shared" si="19"/>
        <v>0</v>
      </c>
      <c r="L44" s="3">
        <f t="shared" si="19"/>
        <v>0</v>
      </c>
      <c r="M44" s="3">
        <f t="shared" si="19"/>
        <v>0</v>
      </c>
      <c r="N44" s="3">
        <f t="shared" si="19"/>
        <v>0</v>
      </c>
      <c r="O44" s="3">
        <f t="shared" si="19"/>
        <v>0</v>
      </c>
      <c r="P44" s="3">
        <f t="shared" si="19"/>
        <v>0</v>
      </c>
      <c r="Q44" s="3">
        <f t="shared" si="19"/>
        <v>0</v>
      </c>
      <c r="R44" s="251">
        <v>2464</v>
      </c>
      <c r="S44" s="3">
        <f t="shared" ref="S44:U44" si="20">R44</f>
        <v>2464</v>
      </c>
      <c r="T44" s="3">
        <f t="shared" si="20"/>
        <v>2464</v>
      </c>
      <c r="U44" s="3">
        <f t="shared" si="20"/>
        <v>2464</v>
      </c>
    </row>
    <row r="45" spans="1:21" x14ac:dyDescent="0.25">
      <c r="A45" s="511"/>
      <c r="B45" s="12" t="str">
        <f t="shared" si="11"/>
        <v>Ext Lighting</v>
      </c>
      <c r="C45" s="3">
        <v>0</v>
      </c>
      <c r="D45" s="3">
        <f t="shared" ref="D45:Q45" si="21">C45</f>
        <v>0</v>
      </c>
      <c r="E45" s="3">
        <f t="shared" si="21"/>
        <v>0</v>
      </c>
      <c r="F45" s="3">
        <f t="shared" si="21"/>
        <v>0</v>
      </c>
      <c r="G45" s="3">
        <f t="shared" si="21"/>
        <v>0</v>
      </c>
      <c r="H45" s="3">
        <f t="shared" si="21"/>
        <v>0</v>
      </c>
      <c r="I45" s="3">
        <f t="shared" si="21"/>
        <v>0</v>
      </c>
      <c r="J45" s="3">
        <f t="shared" si="21"/>
        <v>0</v>
      </c>
      <c r="K45" s="3">
        <f t="shared" si="21"/>
        <v>0</v>
      </c>
      <c r="L45" s="3">
        <f t="shared" si="21"/>
        <v>0</v>
      </c>
      <c r="M45" s="3">
        <f t="shared" si="21"/>
        <v>0</v>
      </c>
      <c r="N45" s="3">
        <f t="shared" si="21"/>
        <v>0</v>
      </c>
      <c r="O45" s="3">
        <f t="shared" si="21"/>
        <v>0</v>
      </c>
      <c r="P45" s="3">
        <f t="shared" si="21"/>
        <v>0</v>
      </c>
      <c r="Q45" s="3">
        <f t="shared" si="21"/>
        <v>0</v>
      </c>
      <c r="R45" s="251">
        <v>0</v>
      </c>
      <c r="S45" s="3">
        <f t="shared" ref="S45:U45" si="22">R45</f>
        <v>0</v>
      </c>
      <c r="T45" s="3">
        <f t="shared" si="22"/>
        <v>0</v>
      </c>
      <c r="U45" s="3">
        <f t="shared" si="22"/>
        <v>0</v>
      </c>
    </row>
    <row r="46" spans="1:21" x14ac:dyDescent="0.25">
      <c r="A46" s="511"/>
      <c r="B46" s="11" t="str">
        <f t="shared" si="11"/>
        <v>Heating</v>
      </c>
      <c r="C46" s="3">
        <v>0</v>
      </c>
      <c r="D46" s="3">
        <f t="shared" ref="D46:Q46" si="23">C46</f>
        <v>0</v>
      </c>
      <c r="E46" s="3">
        <f t="shared" si="23"/>
        <v>0</v>
      </c>
      <c r="F46" s="3">
        <f t="shared" si="23"/>
        <v>0</v>
      </c>
      <c r="G46" s="3">
        <f t="shared" si="23"/>
        <v>0</v>
      </c>
      <c r="H46" s="3">
        <f t="shared" si="23"/>
        <v>0</v>
      </c>
      <c r="I46" s="3">
        <f t="shared" si="23"/>
        <v>0</v>
      </c>
      <c r="J46" s="3">
        <f t="shared" si="23"/>
        <v>0</v>
      </c>
      <c r="K46" s="3">
        <f t="shared" si="23"/>
        <v>0</v>
      </c>
      <c r="L46" s="3">
        <f t="shared" si="23"/>
        <v>0</v>
      </c>
      <c r="M46" s="3">
        <f t="shared" si="23"/>
        <v>0</v>
      </c>
      <c r="N46" s="3">
        <f t="shared" si="23"/>
        <v>0</v>
      </c>
      <c r="O46" s="3">
        <f t="shared" si="23"/>
        <v>0</v>
      </c>
      <c r="P46" s="3">
        <f t="shared" si="23"/>
        <v>0</v>
      </c>
      <c r="Q46" s="3">
        <f t="shared" si="23"/>
        <v>0</v>
      </c>
      <c r="R46" s="251">
        <v>0</v>
      </c>
      <c r="S46" s="3">
        <f t="shared" ref="S46:U46" si="24">R46</f>
        <v>0</v>
      </c>
      <c r="T46" s="3">
        <f t="shared" si="24"/>
        <v>0</v>
      </c>
      <c r="U46" s="3">
        <f t="shared" si="24"/>
        <v>0</v>
      </c>
    </row>
    <row r="47" spans="1:21" x14ac:dyDescent="0.25">
      <c r="A47" s="511"/>
      <c r="B47" s="11" t="str">
        <f t="shared" si="11"/>
        <v>HVAC</v>
      </c>
      <c r="C47" s="3">
        <v>0</v>
      </c>
      <c r="D47" s="3">
        <f t="shared" ref="D47:Q47" si="25">C47</f>
        <v>0</v>
      </c>
      <c r="E47" s="3">
        <f t="shared" si="25"/>
        <v>0</v>
      </c>
      <c r="F47" s="3">
        <f t="shared" si="25"/>
        <v>0</v>
      </c>
      <c r="G47" s="3">
        <f t="shared" si="25"/>
        <v>0</v>
      </c>
      <c r="H47" s="3">
        <f t="shared" si="25"/>
        <v>0</v>
      </c>
      <c r="I47" s="3">
        <f t="shared" si="25"/>
        <v>0</v>
      </c>
      <c r="J47" s="3">
        <f t="shared" si="25"/>
        <v>0</v>
      </c>
      <c r="K47" s="3">
        <f t="shared" si="25"/>
        <v>0</v>
      </c>
      <c r="L47" s="3">
        <f t="shared" si="25"/>
        <v>0</v>
      </c>
      <c r="M47" s="3">
        <f t="shared" si="25"/>
        <v>0</v>
      </c>
      <c r="N47" s="3">
        <f t="shared" si="25"/>
        <v>0</v>
      </c>
      <c r="O47" s="3">
        <f t="shared" si="25"/>
        <v>0</v>
      </c>
      <c r="P47" s="3">
        <f t="shared" si="25"/>
        <v>0</v>
      </c>
      <c r="Q47" s="3">
        <f t="shared" si="25"/>
        <v>0</v>
      </c>
      <c r="R47" s="251">
        <v>0</v>
      </c>
      <c r="S47" s="3">
        <f t="shared" ref="S47:U47" si="26">R47</f>
        <v>0</v>
      </c>
      <c r="T47" s="3">
        <f t="shared" si="26"/>
        <v>0</v>
      </c>
      <c r="U47" s="3">
        <f t="shared" si="26"/>
        <v>0</v>
      </c>
    </row>
    <row r="48" spans="1:21" x14ac:dyDescent="0.25">
      <c r="A48" s="511"/>
      <c r="B48" s="11" t="str">
        <f t="shared" si="11"/>
        <v>Lighting</v>
      </c>
      <c r="C48" s="3">
        <v>0</v>
      </c>
      <c r="D48" s="3">
        <f t="shared" ref="D48:Q48" si="27">C48</f>
        <v>0</v>
      </c>
      <c r="E48" s="3">
        <f t="shared" si="27"/>
        <v>0</v>
      </c>
      <c r="F48" s="3">
        <f t="shared" si="27"/>
        <v>0</v>
      </c>
      <c r="G48" s="3">
        <f t="shared" si="27"/>
        <v>0</v>
      </c>
      <c r="H48" s="3">
        <f t="shared" si="27"/>
        <v>0</v>
      </c>
      <c r="I48" s="3">
        <f t="shared" si="27"/>
        <v>0</v>
      </c>
      <c r="J48" s="3">
        <f t="shared" si="27"/>
        <v>0</v>
      </c>
      <c r="K48" s="3">
        <f t="shared" si="27"/>
        <v>0</v>
      </c>
      <c r="L48" s="3">
        <f t="shared" si="27"/>
        <v>0</v>
      </c>
      <c r="M48" s="3">
        <f t="shared" si="27"/>
        <v>0</v>
      </c>
      <c r="N48" s="3">
        <f t="shared" si="27"/>
        <v>0</v>
      </c>
      <c r="O48" s="3">
        <f t="shared" si="27"/>
        <v>0</v>
      </c>
      <c r="P48" s="3">
        <f t="shared" si="27"/>
        <v>0</v>
      </c>
      <c r="Q48" s="3">
        <f t="shared" si="27"/>
        <v>0</v>
      </c>
      <c r="R48" s="251">
        <v>427500</v>
      </c>
      <c r="S48" s="3">
        <f t="shared" ref="S48:U48" si="28">R48</f>
        <v>427500</v>
      </c>
      <c r="T48" s="3">
        <f t="shared" si="28"/>
        <v>427500</v>
      </c>
      <c r="U48" s="3">
        <f t="shared" si="28"/>
        <v>427500</v>
      </c>
    </row>
    <row r="49" spans="1:21" x14ac:dyDescent="0.25">
      <c r="A49" s="511"/>
      <c r="B49" s="11" t="str">
        <f t="shared" si="11"/>
        <v>Miscellaneous</v>
      </c>
      <c r="C49" s="3">
        <v>0</v>
      </c>
      <c r="D49" s="3">
        <f t="shared" ref="D49:Q49" si="29">C49</f>
        <v>0</v>
      </c>
      <c r="E49" s="3">
        <f t="shared" si="29"/>
        <v>0</v>
      </c>
      <c r="F49" s="3">
        <f t="shared" si="29"/>
        <v>0</v>
      </c>
      <c r="G49" s="3">
        <f t="shared" si="29"/>
        <v>0</v>
      </c>
      <c r="H49" s="3">
        <f t="shared" si="29"/>
        <v>0</v>
      </c>
      <c r="I49" s="3">
        <f t="shared" si="29"/>
        <v>0</v>
      </c>
      <c r="J49" s="3">
        <f t="shared" si="29"/>
        <v>0</v>
      </c>
      <c r="K49" s="3">
        <f t="shared" si="29"/>
        <v>0</v>
      </c>
      <c r="L49" s="3">
        <f t="shared" si="29"/>
        <v>0</v>
      </c>
      <c r="M49" s="3">
        <f t="shared" si="29"/>
        <v>0</v>
      </c>
      <c r="N49" s="3">
        <f t="shared" si="29"/>
        <v>0</v>
      </c>
      <c r="O49" s="3">
        <f t="shared" si="29"/>
        <v>0</v>
      </c>
      <c r="P49" s="3">
        <f t="shared" si="29"/>
        <v>0</v>
      </c>
      <c r="Q49" s="3">
        <f t="shared" si="29"/>
        <v>0</v>
      </c>
      <c r="R49" s="251">
        <v>0</v>
      </c>
      <c r="S49" s="3">
        <f t="shared" ref="S49:U49" si="30">R49</f>
        <v>0</v>
      </c>
      <c r="T49" s="3">
        <f t="shared" si="30"/>
        <v>0</v>
      </c>
      <c r="U49" s="3">
        <f t="shared" si="30"/>
        <v>0</v>
      </c>
    </row>
    <row r="50" spans="1:21" ht="15" customHeight="1" x14ac:dyDescent="0.25">
      <c r="A50" s="511"/>
      <c r="B50" s="11" t="str">
        <f t="shared" si="11"/>
        <v>Motors</v>
      </c>
      <c r="C50" s="3">
        <v>0</v>
      </c>
      <c r="D50" s="3">
        <f t="shared" ref="D50:Q50" si="31">C50</f>
        <v>0</v>
      </c>
      <c r="E50" s="3">
        <f t="shared" si="31"/>
        <v>0</v>
      </c>
      <c r="F50" s="3">
        <f t="shared" si="31"/>
        <v>0</v>
      </c>
      <c r="G50" s="3">
        <f t="shared" si="31"/>
        <v>0</v>
      </c>
      <c r="H50" s="3">
        <f t="shared" si="31"/>
        <v>0</v>
      </c>
      <c r="I50" s="3">
        <f t="shared" si="31"/>
        <v>0</v>
      </c>
      <c r="J50" s="3">
        <f t="shared" si="31"/>
        <v>0</v>
      </c>
      <c r="K50" s="3">
        <f t="shared" si="31"/>
        <v>0</v>
      </c>
      <c r="L50" s="3">
        <f t="shared" si="31"/>
        <v>0</v>
      </c>
      <c r="M50" s="3">
        <f t="shared" si="31"/>
        <v>0</v>
      </c>
      <c r="N50" s="3">
        <f t="shared" si="31"/>
        <v>0</v>
      </c>
      <c r="O50" s="3">
        <f t="shared" si="31"/>
        <v>0</v>
      </c>
      <c r="P50" s="3">
        <f t="shared" si="31"/>
        <v>0</v>
      </c>
      <c r="Q50" s="3">
        <f t="shared" si="31"/>
        <v>0</v>
      </c>
      <c r="R50" s="251">
        <v>0</v>
      </c>
      <c r="S50" s="3">
        <f t="shared" ref="S50:U50" si="32">R50</f>
        <v>0</v>
      </c>
      <c r="T50" s="3">
        <f t="shared" si="32"/>
        <v>0</v>
      </c>
      <c r="U50" s="3">
        <f t="shared" si="32"/>
        <v>0</v>
      </c>
    </row>
    <row r="51" spans="1:21" x14ac:dyDescent="0.25">
      <c r="A51" s="511"/>
      <c r="B51" s="11" t="str">
        <f t="shared" si="11"/>
        <v>Process</v>
      </c>
      <c r="C51" s="3">
        <v>0</v>
      </c>
      <c r="D51" s="3">
        <f t="shared" ref="D51:Q51" si="33">C51</f>
        <v>0</v>
      </c>
      <c r="E51" s="3">
        <f t="shared" si="33"/>
        <v>0</v>
      </c>
      <c r="F51" s="3">
        <f t="shared" si="33"/>
        <v>0</v>
      </c>
      <c r="G51" s="3">
        <f t="shared" si="33"/>
        <v>0</v>
      </c>
      <c r="H51" s="3">
        <f t="shared" si="33"/>
        <v>0</v>
      </c>
      <c r="I51" s="3">
        <f t="shared" si="33"/>
        <v>0</v>
      </c>
      <c r="J51" s="3">
        <f t="shared" si="33"/>
        <v>0</v>
      </c>
      <c r="K51" s="3">
        <f t="shared" si="33"/>
        <v>0</v>
      </c>
      <c r="L51" s="3">
        <f t="shared" si="33"/>
        <v>0</v>
      </c>
      <c r="M51" s="3">
        <f t="shared" si="33"/>
        <v>0</v>
      </c>
      <c r="N51" s="3">
        <f t="shared" si="33"/>
        <v>0</v>
      </c>
      <c r="O51" s="3">
        <f t="shared" si="33"/>
        <v>0</v>
      </c>
      <c r="P51" s="3">
        <f t="shared" si="33"/>
        <v>0</v>
      </c>
      <c r="Q51" s="3">
        <f t="shared" si="33"/>
        <v>0</v>
      </c>
      <c r="R51" s="251">
        <v>0</v>
      </c>
      <c r="S51" s="3">
        <f t="shared" ref="S51:U51" si="34">R51</f>
        <v>0</v>
      </c>
      <c r="T51" s="3">
        <f t="shared" si="34"/>
        <v>0</v>
      </c>
      <c r="U51" s="3">
        <f t="shared" si="34"/>
        <v>0</v>
      </c>
    </row>
    <row r="52" spans="1:21" x14ac:dyDescent="0.25">
      <c r="A52" s="511"/>
      <c r="B52" s="11" t="str">
        <f t="shared" si="11"/>
        <v>Refrigeration</v>
      </c>
      <c r="C52" s="3">
        <v>0</v>
      </c>
      <c r="D52" s="3">
        <f t="shared" ref="D52:Q52" si="35">C52</f>
        <v>0</v>
      </c>
      <c r="E52" s="3">
        <f t="shared" si="35"/>
        <v>0</v>
      </c>
      <c r="F52" s="3">
        <f t="shared" si="35"/>
        <v>0</v>
      </c>
      <c r="G52" s="3">
        <f t="shared" si="35"/>
        <v>0</v>
      </c>
      <c r="H52" s="3">
        <f t="shared" si="35"/>
        <v>0</v>
      </c>
      <c r="I52" s="3">
        <f t="shared" si="35"/>
        <v>0</v>
      </c>
      <c r="J52" s="3">
        <f t="shared" si="35"/>
        <v>0</v>
      </c>
      <c r="K52" s="3">
        <f t="shared" si="35"/>
        <v>0</v>
      </c>
      <c r="L52" s="3">
        <f t="shared" si="35"/>
        <v>0</v>
      </c>
      <c r="M52" s="3">
        <f t="shared" si="35"/>
        <v>0</v>
      </c>
      <c r="N52" s="3">
        <f t="shared" si="35"/>
        <v>0</v>
      </c>
      <c r="O52" s="3">
        <f t="shared" si="35"/>
        <v>0</v>
      </c>
      <c r="P52" s="3">
        <f t="shared" si="35"/>
        <v>0</v>
      </c>
      <c r="Q52" s="3">
        <f t="shared" si="35"/>
        <v>0</v>
      </c>
      <c r="R52" s="251">
        <v>0</v>
      </c>
      <c r="S52" s="3">
        <f t="shared" ref="S52:U52" si="36">R52</f>
        <v>0</v>
      </c>
      <c r="T52" s="3">
        <f t="shared" si="36"/>
        <v>0</v>
      </c>
      <c r="U52" s="3">
        <f t="shared" si="36"/>
        <v>0</v>
      </c>
    </row>
    <row r="53" spans="1:21" x14ac:dyDescent="0.25">
      <c r="A53" s="511"/>
      <c r="B53" s="11" t="str">
        <f t="shared" si="11"/>
        <v>Water Heating</v>
      </c>
      <c r="C53" s="3">
        <v>0</v>
      </c>
      <c r="D53" s="3">
        <f t="shared" ref="D53:Q53" si="37">C53</f>
        <v>0</v>
      </c>
      <c r="E53" s="3">
        <f t="shared" si="37"/>
        <v>0</v>
      </c>
      <c r="F53" s="3">
        <f t="shared" si="37"/>
        <v>0</v>
      </c>
      <c r="G53" s="3">
        <f t="shared" si="37"/>
        <v>0</v>
      </c>
      <c r="H53" s="3">
        <f t="shared" si="37"/>
        <v>0</v>
      </c>
      <c r="I53" s="3">
        <f t="shared" si="37"/>
        <v>0</v>
      </c>
      <c r="J53" s="3">
        <f t="shared" si="37"/>
        <v>0</v>
      </c>
      <c r="K53" s="3">
        <f t="shared" si="37"/>
        <v>0</v>
      </c>
      <c r="L53" s="3">
        <f t="shared" si="37"/>
        <v>0</v>
      </c>
      <c r="M53" s="3">
        <f t="shared" si="37"/>
        <v>0</v>
      </c>
      <c r="N53" s="3">
        <f t="shared" si="37"/>
        <v>0</v>
      </c>
      <c r="O53" s="3">
        <f t="shared" si="37"/>
        <v>0</v>
      </c>
      <c r="P53" s="3">
        <f t="shared" si="37"/>
        <v>0</v>
      </c>
      <c r="Q53" s="3">
        <f t="shared" si="37"/>
        <v>0</v>
      </c>
      <c r="R53" s="251">
        <v>0</v>
      </c>
      <c r="S53" s="3">
        <f t="shared" ref="S53:U53" si="38">R53</f>
        <v>0</v>
      </c>
      <c r="T53" s="3">
        <f t="shared" si="38"/>
        <v>0</v>
      </c>
      <c r="U53" s="3">
        <f t="shared" si="38"/>
        <v>0</v>
      </c>
    </row>
    <row r="54" spans="1:21" ht="15" customHeight="1" x14ac:dyDescent="0.25">
      <c r="A54" s="511"/>
      <c r="B54" s="11" t="str">
        <f t="shared" si="11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251"/>
      <c r="S54" s="3"/>
      <c r="T54" s="3"/>
      <c r="U54" s="3"/>
    </row>
    <row r="55" spans="1:21" ht="15" customHeight="1" thickBot="1" x14ac:dyDescent="0.3">
      <c r="A55" s="512"/>
      <c r="B55" s="15" t="str">
        <f t="shared" si="11"/>
        <v>Monthly kWh</v>
      </c>
      <c r="C55" s="49">
        <f>SUM(C41:C53)</f>
        <v>0</v>
      </c>
      <c r="D55" s="49">
        <f t="shared" ref="D55:U55" si="39">SUM(D41:D53)</f>
        <v>0</v>
      </c>
      <c r="E55" s="49">
        <f t="shared" si="39"/>
        <v>0</v>
      </c>
      <c r="F55" s="49">
        <f t="shared" si="39"/>
        <v>0</v>
      </c>
      <c r="G55" s="49">
        <f t="shared" si="39"/>
        <v>0</v>
      </c>
      <c r="H55" s="49">
        <f t="shared" si="39"/>
        <v>0</v>
      </c>
      <c r="I55" s="49">
        <f t="shared" si="39"/>
        <v>0</v>
      </c>
      <c r="J55" s="49">
        <f t="shared" si="39"/>
        <v>0</v>
      </c>
      <c r="K55" s="49">
        <f t="shared" si="39"/>
        <v>0</v>
      </c>
      <c r="L55" s="49">
        <f t="shared" si="39"/>
        <v>0</v>
      </c>
      <c r="M55" s="49">
        <f t="shared" si="39"/>
        <v>0</v>
      </c>
      <c r="N55" s="49">
        <f t="shared" si="39"/>
        <v>0</v>
      </c>
      <c r="O55" s="49">
        <f t="shared" si="39"/>
        <v>0</v>
      </c>
      <c r="P55" s="49">
        <f t="shared" si="39"/>
        <v>0</v>
      </c>
      <c r="Q55" s="49">
        <f t="shared" si="39"/>
        <v>0</v>
      </c>
      <c r="R55" s="49">
        <f t="shared" si="39"/>
        <v>429964</v>
      </c>
      <c r="S55" s="49">
        <f t="shared" si="39"/>
        <v>429964</v>
      </c>
      <c r="T55" s="49">
        <f t="shared" si="39"/>
        <v>429964</v>
      </c>
      <c r="U55" s="49">
        <f t="shared" si="39"/>
        <v>429964</v>
      </c>
    </row>
    <row r="56" spans="1:21" x14ac:dyDescent="0.25">
      <c r="A56" s="46"/>
      <c r="B56" s="25"/>
      <c r="C56" s="9"/>
      <c r="D56" s="31"/>
      <c r="E56" s="9"/>
      <c r="F56" s="31"/>
      <c r="G56" s="31"/>
      <c r="H56" s="9"/>
      <c r="I56" s="31"/>
      <c r="J56" s="31"/>
      <c r="K56" s="9"/>
      <c r="L56" s="31"/>
      <c r="M56" s="31"/>
      <c r="N56" s="9"/>
      <c r="O56" s="31"/>
      <c r="P56" s="31"/>
      <c r="Q56" s="9"/>
      <c r="R56" s="31"/>
      <c r="S56" s="31"/>
      <c r="T56" s="9"/>
      <c r="U56" s="31"/>
    </row>
    <row r="57" spans="1:21" ht="15.75" thickBot="1" x14ac:dyDescent="0.3">
      <c r="A57" s="26"/>
      <c r="B57" s="26"/>
      <c r="C57" s="22"/>
      <c r="D57" s="23"/>
      <c r="E57" s="22"/>
      <c r="F57" s="23"/>
      <c r="G57" s="23"/>
      <c r="H57" s="22"/>
      <c r="I57" s="23"/>
      <c r="J57" s="23"/>
      <c r="K57" s="22"/>
      <c r="L57" s="23"/>
      <c r="M57" s="23"/>
      <c r="N57" s="22"/>
      <c r="O57" s="23"/>
      <c r="P57" s="23"/>
      <c r="Q57" s="22"/>
      <c r="R57" s="23"/>
      <c r="S57" s="23"/>
      <c r="T57" s="22"/>
      <c r="U57" s="23"/>
    </row>
    <row r="58" spans="1:21" s="344" customFormat="1" ht="15.75" x14ac:dyDescent="0.25">
      <c r="A58" s="513" t="s">
        <v>17</v>
      </c>
      <c r="B58" s="17" t="s">
        <v>10</v>
      </c>
      <c r="C58" s="10">
        <f>C40</f>
        <v>43466</v>
      </c>
      <c r="D58" s="10">
        <f t="shared" ref="D58:U58" si="40">D40</f>
        <v>43497</v>
      </c>
      <c r="E58" s="10">
        <f t="shared" si="40"/>
        <v>43525</v>
      </c>
      <c r="F58" s="10">
        <f t="shared" si="40"/>
        <v>43556</v>
      </c>
      <c r="G58" s="10">
        <f t="shared" si="40"/>
        <v>43586</v>
      </c>
      <c r="H58" s="10">
        <f t="shared" si="40"/>
        <v>43617</v>
      </c>
      <c r="I58" s="10">
        <f t="shared" si="40"/>
        <v>43647</v>
      </c>
      <c r="J58" s="10">
        <f t="shared" si="40"/>
        <v>43678</v>
      </c>
      <c r="K58" s="10">
        <f t="shared" si="40"/>
        <v>43709</v>
      </c>
      <c r="L58" s="10">
        <f t="shared" si="40"/>
        <v>43739</v>
      </c>
      <c r="M58" s="10">
        <f t="shared" si="40"/>
        <v>43770</v>
      </c>
      <c r="N58" s="10">
        <f t="shared" si="40"/>
        <v>43800</v>
      </c>
      <c r="O58" s="10">
        <f t="shared" si="40"/>
        <v>43831</v>
      </c>
      <c r="P58" s="10">
        <f t="shared" si="40"/>
        <v>43862</v>
      </c>
      <c r="Q58" s="10">
        <f t="shared" si="40"/>
        <v>43891</v>
      </c>
      <c r="R58" s="10">
        <f t="shared" si="40"/>
        <v>43922</v>
      </c>
      <c r="S58" s="10">
        <f t="shared" si="40"/>
        <v>43952</v>
      </c>
      <c r="T58" s="10">
        <f t="shared" si="40"/>
        <v>43983</v>
      </c>
      <c r="U58" s="10">
        <f t="shared" si="40"/>
        <v>44013</v>
      </c>
    </row>
    <row r="59" spans="1:21" s="344" customFormat="1" ht="15" customHeight="1" x14ac:dyDescent="0.25">
      <c r="A59" s="514"/>
      <c r="B59" s="13" t="str">
        <f t="shared" ref="B59:B72" si="41">B41</f>
        <v>Air Comp</v>
      </c>
      <c r="C59" s="367">
        <v>0</v>
      </c>
      <c r="D59" s="367">
        <f t="shared" ref="D59" si="42">IF(D23=0,0,((D5*0.5)+C23-D41)*D78*D$93*D$2)</f>
        <v>0</v>
      </c>
      <c r="E59" s="367">
        <f>IF(E23=0,0,((E5*0.5)+D23-E41)*E78*E$93*E$2)</f>
        <v>0</v>
      </c>
      <c r="F59" s="367">
        <f t="shared" ref="F59:U59" si="43">IF(F23=0,0,((F5*0.5)+E23-F41)*F78*F$93*F$2)</f>
        <v>0</v>
      </c>
      <c r="G59" s="367">
        <f t="shared" si="43"/>
        <v>0</v>
      </c>
      <c r="H59" s="367">
        <f t="shared" si="43"/>
        <v>0</v>
      </c>
      <c r="I59" s="367">
        <f t="shared" si="43"/>
        <v>0</v>
      </c>
      <c r="J59" s="367">
        <f t="shared" si="43"/>
        <v>0</v>
      </c>
      <c r="K59" s="367">
        <f t="shared" si="43"/>
        <v>0</v>
      </c>
      <c r="L59" s="367">
        <f t="shared" si="43"/>
        <v>0</v>
      </c>
      <c r="M59" s="367">
        <f t="shared" si="43"/>
        <v>0</v>
      </c>
      <c r="N59" s="367">
        <f t="shared" si="43"/>
        <v>0</v>
      </c>
      <c r="O59" s="367">
        <f t="shared" si="43"/>
        <v>0</v>
      </c>
      <c r="P59" s="367">
        <f t="shared" si="43"/>
        <v>0</v>
      </c>
      <c r="Q59" s="367">
        <f t="shared" si="43"/>
        <v>0</v>
      </c>
      <c r="R59" s="367">
        <f t="shared" si="43"/>
        <v>0</v>
      </c>
      <c r="S59" s="367">
        <f t="shared" si="43"/>
        <v>0</v>
      </c>
      <c r="T59" s="367">
        <f t="shared" si="43"/>
        <v>0</v>
      </c>
      <c r="U59" s="367">
        <f t="shared" si="43"/>
        <v>0</v>
      </c>
    </row>
    <row r="60" spans="1:21" s="344" customFormat="1" ht="15.75" x14ac:dyDescent="0.25">
      <c r="A60" s="514"/>
      <c r="B60" s="13" t="str">
        <f t="shared" si="41"/>
        <v>Building Shell</v>
      </c>
      <c r="C60" s="367">
        <v>0</v>
      </c>
      <c r="D60" s="367">
        <f t="shared" ref="D60:U60" si="44">IF(D24=0,0,((D6*0.5)+C24-D42)*D79*D$93*D$2)</f>
        <v>0</v>
      </c>
      <c r="E60" s="367">
        <f t="shared" si="44"/>
        <v>0</v>
      </c>
      <c r="F60" s="367">
        <f t="shared" si="44"/>
        <v>0</v>
      </c>
      <c r="G60" s="367">
        <f t="shared" si="44"/>
        <v>0</v>
      </c>
      <c r="H60" s="367">
        <f t="shared" si="44"/>
        <v>0</v>
      </c>
      <c r="I60" s="367">
        <f t="shared" si="44"/>
        <v>0</v>
      </c>
      <c r="J60" s="367">
        <f t="shared" si="44"/>
        <v>0</v>
      </c>
      <c r="K60" s="367">
        <f t="shared" si="44"/>
        <v>0</v>
      </c>
      <c r="L60" s="367">
        <f t="shared" si="44"/>
        <v>0</v>
      </c>
      <c r="M60" s="367">
        <f t="shared" si="44"/>
        <v>0</v>
      </c>
      <c r="N60" s="367">
        <f t="shared" si="44"/>
        <v>0</v>
      </c>
      <c r="O60" s="367">
        <f t="shared" si="44"/>
        <v>0</v>
      </c>
      <c r="P60" s="367">
        <f t="shared" si="44"/>
        <v>0</v>
      </c>
      <c r="Q60" s="367">
        <f t="shared" si="44"/>
        <v>0</v>
      </c>
      <c r="R60" s="367">
        <f t="shared" si="44"/>
        <v>0</v>
      </c>
      <c r="S60" s="367">
        <f t="shared" si="44"/>
        <v>0</v>
      </c>
      <c r="T60" s="367">
        <f t="shared" si="44"/>
        <v>0</v>
      </c>
      <c r="U60" s="367">
        <f t="shared" si="44"/>
        <v>0</v>
      </c>
    </row>
    <row r="61" spans="1:21" s="344" customFormat="1" ht="15.75" x14ac:dyDescent="0.25">
      <c r="A61" s="514"/>
      <c r="B61" s="13" t="str">
        <f t="shared" si="41"/>
        <v>Cooking</v>
      </c>
      <c r="C61" s="367">
        <v>0</v>
      </c>
      <c r="D61" s="367">
        <f t="shared" ref="D61:U61" si="45">IF(D25=0,0,((D7*0.5)+C25-D43)*D80*D$93*D$2)</f>
        <v>0</v>
      </c>
      <c r="E61" s="367">
        <f t="shared" si="45"/>
        <v>0</v>
      </c>
      <c r="F61" s="367">
        <f t="shared" si="45"/>
        <v>0</v>
      </c>
      <c r="G61" s="367">
        <f t="shared" si="45"/>
        <v>0</v>
      </c>
      <c r="H61" s="367">
        <f t="shared" si="45"/>
        <v>0</v>
      </c>
      <c r="I61" s="367">
        <f t="shared" si="45"/>
        <v>0</v>
      </c>
      <c r="J61" s="367">
        <f t="shared" si="45"/>
        <v>0</v>
      </c>
      <c r="K61" s="367">
        <f t="shared" si="45"/>
        <v>0</v>
      </c>
      <c r="L61" s="367">
        <f t="shared" si="45"/>
        <v>0</v>
      </c>
      <c r="M61" s="367">
        <f t="shared" si="45"/>
        <v>0</v>
      </c>
      <c r="N61" s="367">
        <f t="shared" si="45"/>
        <v>0</v>
      </c>
      <c r="O61" s="367">
        <f t="shared" si="45"/>
        <v>0</v>
      </c>
      <c r="P61" s="367">
        <f t="shared" si="45"/>
        <v>0</v>
      </c>
      <c r="Q61" s="367">
        <f t="shared" si="45"/>
        <v>0</v>
      </c>
      <c r="R61" s="367">
        <f t="shared" si="45"/>
        <v>0</v>
      </c>
      <c r="S61" s="367">
        <f t="shared" si="45"/>
        <v>0</v>
      </c>
      <c r="T61" s="367">
        <f t="shared" si="45"/>
        <v>0</v>
      </c>
      <c r="U61" s="367">
        <f t="shared" si="45"/>
        <v>0</v>
      </c>
    </row>
    <row r="62" spans="1:21" s="344" customFormat="1" ht="15.75" x14ac:dyDescent="0.25">
      <c r="A62" s="514"/>
      <c r="B62" s="13" t="str">
        <f t="shared" si="41"/>
        <v>Cooling</v>
      </c>
      <c r="C62" s="367">
        <v>0</v>
      </c>
      <c r="D62" s="367">
        <f t="shared" ref="D62:U62" si="46">IF(D26=0,0,((D8*0.5)+C26-D44)*D81*D$93*D$2)</f>
        <v>0</v>
      </c>
      <c r="E62" s="367">
        <f t="shared" si="46"/>
        <v>0</v>
      </c>
      <c r="F62" s="367">
        <f t="shared" si="46"/>
        <v>0</v>
      </c>
      <c r="G62" s="367">
        <f t="shared" si="46"/>
        <v>0</v>
      </c>
      <c r="H62" s="367">
        <f t="shared" si="46"/>
        <v>0</v>
      </c>
      <c r="I62" s="367">
        <f t="shared" si="46"/>
        <v>0</v>
      </c>
      <c r="J62" s="367">
        <f t="shared" si="46"/>
        <v>0</v>
      </c>
      <c r="K62" s="367">
        <f t="shared" si="46"/>
        <v>0</v>
      </c>
      <c r="L62" s="367">
        <f t="shared" si="46"/>
        <v>1.0468764046993375</v>
      </c>
      <c r="M62" s="367">
        <f t="shared" si="46"/>
        <v>0.66812459739311147</v>
      </c>
      <c r="N62" s="367">
        <f t="shared" si="46"/>
        <v>6.7678170534334267E-3</v>
      </c>
      <c r="O62" s="367">
        <f t="shared" si="46"/>
        <v>5.7198543331091688E-4</v>
      </c>
      <c r="P62" s="367">
        <f t="shared" si="46"/>
        <v>2.4356612114697571E-2</v>
      </c>
      <c r="Q62" s="367">
        <f t="shared" si="46"/>
        <v>0.75209474064230297</v>
      </c>
      <c r="R62" s="367">
        <f t="shared" si="46"/>
        <v>7.6122091231900557E-2</v>
      </c>
      <c r="S62" s="367">
        <f t="shared" si="46"/>
        <v>0.23127869669924586</v>
      </c>
      <c r="T62" s="367">
        <f t="shared" si="46"/>
        <v>1.1631648581913128</v>
      </c>
      <c r="U62" s="367">
        <f t="shared" si="46"/>
        <v>1.582546984361628</v>
      </c>
    </row>
    <row r="63" spans="1:21" s="344" customFormat="1" ht="15.75" x14ac:dyDescent="0.25">
      <c r="A63" s="514"/>
      <c r="B63" s="13" t="str">
        <f t="shared" si="41"/>
        <v>Ext Lighting</v>
      </c>
      <c r="C63" s="367">
        <v>0</v>
      </c>
      <c r="D63" s="367">
        <f t="shared" ref="D63:U63" si="47">IF(D27=0,0,((D9*0.5)+C27-D45)*D82*D$93*D$2)</f>
        <v>0</v>
      </c>
      <c r="E63" s="367">
        <f t="shared" si="47"/>
        <v>0</v>
      </c>
      <c r="F63" s="367">
        <f t="shared" si="47"/>
        <v>0</v>
      </c>
      <c r="G63" s="367">
        <f t="shared" si="47"/>
        <v>0</v>
      </c>
      <c r="H63" s="367">
        <f t="shared" si="47"/>
        <v>0</v>
      </c>
      <c r="I63" s="367">
        <f t="shared" si="47"/>
        <v>0</v>
      </c>
      <c r="J63" s="367">
        <f t="shared" si="47"/>
        <v>0</v>
      </c>
      <c r="K63" s="367">
        <f t="shared" si="47"/>
        <v>0</v>
      </c>
      <c r="L63" s="367">
        <f t="shared" si="47"/>
        <v>0</v>
      </c>
      <c r="M63" s="367">
        <f t="shared" si="47"/>
        <v>65.435904270352296</v>
      </c>
      <c r="N63" s="367">
        <f t="shared" si="47"/>
        <v>149.8347477442926</v>
      </c>
      <c r="O63" s="367">
        <f t="shared" si="47"/>
        <v>159.72422828901884</v>
      </c>
      <c r="P63" s="367">
        <f t="shared" si="47"/>
        <v>127.74319159688535</v>
      </c>
      <c r="Q63" s="367">
        <f t="shared" si="47"/>
        <v>116.1682438503215</v>
      </c>
      <c r="R63" s="367">
        <f t="shared" si="47"/>
        <v>122.72130552992878</v>
      </c>
      <c r="S63" s="367">
        <f t="shared" si="47"/>
        <v>154.24675557036329</v>
      </c>
      <c r="T63" s="367">
        <f t="shared" si="47"/>
        <v>188.05883251524116</v>
      </c>
      <c r="U63" s="367">
        <f t="shared" si="47"/>
        <v>242.90874199130775</v>
      </c>
    </row>
    <row r="64" spans="1:21" s="344" customFormat="1" ht="15.75" x14ac:dyDescent="0.25">
      <c r="A64" s="514"/>
      <c r="B64" s="13" t="str">
        <f t="shared" si="41"/>
        <v>Heating</v>
      </c>
      <c r="C64" s="367">
        <v>0</v>
      </c>
      <c r="D64" s="367">
        <f t="shared" ref="D64:U64" si="48">IF(D28=0,0,((D10*0.5)+C28-D46)*D83*D$93*D$2)</f>
        <v>0</v>
      </c>
      <c r="E64" s="367">
        <f t="shared" si="48"/>
        <v>0</v>
      </c>
      <c r="F64" s="367">
        <f t="shared" si="48"/>
        <v>0</v>
      </c>
      <c r="G64" s="367">
        <f t="shared" si="48"/>
        <v>0</v>
      </c>
      <c r="H64" s="367">
        <f t="shared" si="48"/>
        <v>0</v>
      </c>
      <c r="I64" s="367">
        <f t="shared" si="48"/>
        <v>0</v>
      </c>
      <c r="J64" s="367">
        <f t="shared" si="48"/>
        <v>0</v>
      </c>
      <c r="K64" s="367">
        <f t="shared" si="48"/>
        <v>0</v>
      </c>
      <c r="L64" s="367">
        <f t="shared" si="48"/>
        <v>0</v>
      </c>
      <c r="M64" s="367">
        <f t="shared" si="48"/>
        <v>0</v>
      </c>
      <c r="N64" s="367">
        <f t="shared" si="48"/>
        <v>0</v>
      </c>
      <c r="O64" s="367">
        <f t="shared" si="48"/>
        <v>0</v>
      </c>
      <c r="P64" s="367">
        <f t="shared" si="48"/>
        <v>0</v>
      </c>
      <c r="Q64" s="367">
        <f t="shared" si="48"/>
        <v>0</v>
      </c>
      <c r="R64" s="367">
        <f t="shared" si="48"/>
        <v>0</v>
      </c>
      <c r="S64" s="367">
        <f t="shared" si="48"/>
        <v>0</v>
      </c>
      <c r="T64" s="367">
        <f t="shared" si="48"/>
        <v>0</v>
      </c>
      <c r="U64" s="367">
        <f t="shared" si="48"/>
        <v>0</v>
      </c>
    </row>
    <row r="65" spans="1:21" s="344" customFormat="1" ht="15.75" x14ac:dyDescent="0.25">
      <c r="A65" s="514"/>
      <c r="B65" s="13" t="str">
        <f t="shared" si="41"/>
        <v>HVAC</v>
      </c>
      <c r="C65" s="367">
        <v>0</v>
      </c>
      <c r="D65" s="367">
        <f t="shared" ref="D65:U65" si="49">IF(D29=0,0,((D11*0.5)+C29-D47)*D84*D$93*D$2)</f>
        <v>0</v>
      </c>
      <c r="E65" s="367">
        <f t="shared" si="49"/>
        <v>0</v>
      </c>
      <c r="F65" s="367">
        <f t="shared" si="49"/>
        <v>0</v>
      </c>
      <c r="G65" s="367">
        <f t="shared" si="49"/>
        <v>0</v>
      </c>
      <c r="H65" s="367">
        <f t="shared" si="49"/>
        <v>0</v>
      </c>
      <c r="I65" s="367">
        <f t="shared" si="49"/>
        <v>0</v>
      </c>
      <c r="J65" s="367">
        <f t="shared" si="49"/>
        <v>0</v>
      </c>
      <c r="K65" s="367">
        <f t="shared" si="49"/>
        <v>0</v>
      </c>
      <c r="L65" s="367">
        <f t="shared" si="49"/>
        <v>0</v>
      </c>
      <c r="M65" s="367">
        <f t="shared" si="49"/>
        <v>0</v>
      </c>
      <c r="N65" s="367">
        <f t="shared" si="49"/>
        <v>0</v>
      </c>
      <c r="O65" s="367">
        <f t="shared" si="49"/>
        <v>0</v>
      </c>
      <c r="P65" s="367">
        <f t="shared" si="49"/>
        <v>0</v>
      </c>
      <c r="Q65" s="367">
        <f t="shared" si="49"/>
        <v>0</v>
      </c>
      <c r="R65" s="367">
        <f t="shared" si="49"/>
        <v>0</v>
      </c>
      <c r="S65" s="367">
        <f t="shared" si="49"/>
        <v>0</v>
      </c>
      <c r="T65" s="367">
        <f t="shared" si="49"/>
        <v>0</v>
      </c>
      <c r="U65" s="367">
        <f t="shared" si="49"/>
        <v>0</v>
      </c>
    </row>
    <row r="66" spans="1:21" s="344" customFormat="1" ht="15.75" x14ac:dyDescent="0.25">
      <c r="A66" s="514"/>
      <c r="B66" s="13" t="str">
        <f t="shared" si="41"/>
        <v>Lighting</v>
      </c>
      <c r="C66" s="367">
        <v>0</v>
      </c>
      <c r="D66" s="367">
        <f t="shared" ref="D66:U66" si="50">IF(D30=0,0,((D12*0.5)+C30-D48)*D85*D$93*D$2)</f>
        <v>0</v>
      </c>
      <c r="E66" s="367">
        <f t="shared" si="50"/>
        <v>0</v>
      </c>
      <c r="F66" s="367">
        <f t="shared" si="50"/>
        <v>0</v>
      </c>
      <c r="G66" s="367">
        <f t="shared" si="50"/>
        <v>0</v>
      </c>
      <c r="H66" s="367">
        <f t="shared" si="50"/>
        <v>0</v>
      </c>
      <c r="I66" s="367">
        <f t="shared" si="50"/>
        <v>0</v>
      </c>
      <c r="J66" s="367">
        <f t="shared" si="50"/>
        <v>75.303820803957009</v>
      </c>
      <c r="K66" s="367">
        <f t="shared" si="50"/>
        <v>416.25056334410647</v>
      </c>
      <c r="L66" s="367">
        <f t="shared" si="50"/>
        <v>593.10817312013</v>
      </c>
      <c r="M66" s="367">
        <f t="shared" si="50"/>
        <v>881.02768783997897</v>
      </c>
      <c r="N66" s="367">
        <f t="shared" si="50"/>
        <v>1759.9548463232218</v>
      </c>
      <c r="O66" s="367">
        <f t="shared" si="50"/>
        <v>2314.8993545959001</v>
      </c>
      <c r="P66" s="367">
        <f t="shared" si="50"/>
        <v>1846.792504281965</v>
      </c>
      <c r="Q66" s="367">
        <f t="shared" si="50"/>
        <v>2114.1221668744925</v>
      </c>
      <c r="R66" s="367">
        <f t="shared" si="50"/>
        <v>798.65770792387343</v>
      </c>
      <c r="S66" s="367">
        <f t="shared" si="50"/>
        <v>1029.1428212537837</v>
      </c>
      <c r="T66" s="367">
        <f t="shared" si="50"/>
        <v>1226.6096507787252</v>
      </c>
      <c r="U66" s="367">
        <f t="shared" si="50"/>
        <v>1560.8652019856527</v>
      </c>
    </row>
    <row r="67" spans="1:21" s="344" customFormat="1" ht="15.75" x14ac:dyDescent="0.25">
      <c r="A67" s="514"/>
      <c r="B67" s="13" t="str">
        <f t="shared" si="41"/>
        <v>Miscellaneous</v>
      </c>
      <c r="C67" s="367">
        <v>0</v>
      </c>
      <c r="D67" s="367">
        <f t="shared" ref="D67:U67" si="51">IF(D31=0,0,((D13*0.5)+C31-D49)*D86*D$93*D$2)</f>
        <v>0</v>
      </c>
      <c r="E67" s="367">
        <f t="shared" si="51"/>
        <v>0</v>
      </c>
      <c r="F67" s="367">
        <f t="shared" si="51"/>
        <v>0</v>
      </c>
      <c r="G67" s="367">
        <f t="shared" si="51"/>
        <v>0</v>
      </c>
      <c r="H67" s="367">
        <f t="shared" si="51"/>
        <v>0</v>
      </c>
      <c r="I67" s="367">
        <f t="shared" si="51"/>
        <v>0</v>
      </c>
      <c r="J67" s="367">
        <f t="shared" si="51"/>
        <v>0</v>
      </c>
      <c r="K67" s="367">
        <f t="shared" si="51"/>
        <v>0</v>
      </c>
      <c r="L67" s="367">
        <f t="shared" si="51"/>
        <v>0</v>
      </c>
      <c r="M67" s="367">
        <f t="shared" si="51"/>
        <v>0</v>
      </c>
      <c r="N67" s="367">
        <f t="shared" si="51"/>
        <v>0</v>
      </c>
      <c r="O67" s="367">
        <f t="shared" si="51"/>
        <v>0</v>
      </c>
      <c r="P67" s="367">
        <f t="shared" si="51"/>
        <v>0</v>
      </c>
      <c r="Q67" s="367">
        <f t="shared" si="51"/>
        <v>0</v>
      </c>
      <c r="R67" s="367">
        <f t="shared" si="51"/>
        <v>0</v>
      </c>
      <c r="S67" s="367">
        <f t="shared" si="51"/>
        <v>0</v>
      </c>
      <c r="T67" s="367">
        <f t="shared" si="51"/>
        <v>0</v>
      </c>
      <c r="U67" s="367">
        <f t="shared" si="51"/>
        <v>0</v>
      </c>
    </row>
    <row r="68" spans="1:21" s="344" customFormat="1" ht="15.75" customHeight="1" x14ac:dyDescent="0.25">
      <c r="A68" s="514"/>
      <c r="B68" s="13" t="str">
        <f t="shared" si="41"/>
        <v>Motors</v>
      </c>
      <c r="C68" s="367">
        <v>0</v>
      </c>
      <c r="D68" s="367">
        <f t="shared" ref="D68:U68" si="52">IF(D32=0,0,((D14*0.5)+C32-D50)*D87*D$93*D$2)</f>
        <v>0</v>
      </c>
      <c r="E68" s="367">
        <f t="shared" si="52"/>
        <v>0</v>
      </c>
      <c r="F68" s="367">
        <f t="shared" si="52"/>
        <v>0</v>
      </c>
      <c r="G68" s="367">
        <f t="shared" si="52"/>
        <v>0</v>
      </c>
      <c r="H68" s="367">
        <f t="shared" si="52"/>
        <v>0</v>
      </c>
      <c r="I68" s="367">
        <f t="shared" si="52"/>
        <v>0</v>
      </c>
      <c r="J68" s="367">
        <f t="shared" si="52"/>
        <v>0</v>
      </c>
      <c r="K68" s="367">
        <f t="shared" si="52"/>
        <v>0</v>
      </c>
      <c r="L68" s="367">
        <f t="shared" si="52"/>
        <v>0</v>
      </c>
      <c r="M68" s="367">
        <f t="shared" si="52"/>
        <v>0</v>
      </c>
      <c r="N68" s="367">
        <f t="shared" si="52"/>
        <v>0</v>
      </c>
      <c r="O68" s="367">
        <f t="shared" si="52"/>
        <v>0</v>
      </c>
      <c r="P68" s="367">
        <f t="shared" si="52"/>
        <v>0</v>
      </c>
      <c r="Q68" s="367">
        <f t="shared" si="52"/>
        <v>0</v>
      </c>
      <c r="R68" s="367">
        <f t="shared" si="52"/>
        <v>0</v>
      </c>
      <c r="S68" s="367">
        <f t="shared" si="52"/>
        <v>0</v>
      </c>
      <c r="T68" s="367">
        <f t="shared" si="52"/>
        <v>0</v>
      </c>
      <c r="U68" s="367">
        <f t="shared" si="52"/>
        <v>0</v>
      </c>
    </row>
    <row r="69" spans="1:21" s="344" customFormat="1" ht="15.75" x14ac:dyDescent="0.25">
      <c r="A69" s="514"/>
      <c r="B69" s="13" t="str">
        <f t="shared" si="41"/>
        <v>Process</v>
      </c>
      <c r="C69" s="367">
        <v>0</v>
      </c>
      <c r="D69" s="367">
        <f t="shared" ref="D69:U69" si="53">IF(D33=0,0,((D15*0.5)+C33-D51)*D88*D$93*D$2)</f>
        <v>0</v>
      </c>
      <c r="E69" s="367">
        <f t="shared" si="53"/>
        <v>0</v>
      </c>
      <c r="F69" s="367">
        <f t="shared" si="53"/>
        <v>0</v>
      </c>
      <c r="G69" s="367">
        <f t="shared" si="53"/>
        <v>0</v>
      </c>
      <c r="H69" s="367">
        <f t="shared" si="53"/>
        <v>0</v>
      </c>
      <c r="I69" s="367">
        <f t="shared" si="53"/>
        <v>0</v>
      </c>
      <c r="J69" s="367">
        <f t="shared" si="53"/>
        <v>0</v>
      </c>
      <c r="K69" s="367">
        <f t="shared" si="53"/>
        <v>0</v>
      </c>
      <c r="L69" s="367">
        <f t="shared" si="53"/>
        <v>0</v>
      </c>
      <c r="M69" s="367">
        <f t="shared" si="53"/>
        <v>0</v>
      </c>
      <c r="N69" s="367">
        <f t="shared" si="53"/>
        <v>0</v>
      </c>
      <c r="O69" s="367">
        <f t="shared" si="53"/>
        <v>0</v>
      </c>
      <c r="P69" s="367">
        <f t="shared" si="53"/>
        <v>0</v>
      </c>
      <c r="Q69" s="367">
        <f t="shared" si="53"/>
        <v>0</v>
      </c>
      <c r="R69" s="367">
        <f t="shared" si="53"/>
        <v>0</v>
      </c>
      <c r="S69" s="367">
        <f t="shared" si="53"/>
        <v>0</v>
      </c>
      <c r="T69" s="367">
        <f t="shared" si="53"/>
        <v>0</v>
      </c>
      <c r="U69" s="367">
        <f t="shared" si="53"/>
        <v>0</v>
      </c>
    </row>
    <row r="70" spans="1:21" s="344" customFormat="1" ht="15.75" x14ac:dyDescent="0.25">
      <c r="A70" s="514"/>
      <c r="B70" s="13" t="str">
        <f t="shared" si="41"/>
        <v>Refrigeration</v>
      </c>
      <c r="C70" s="367">
        <v>0</v>
      </c>
      <c r="D70" s="367">
        <f t="shared" ref="D70:U70" si="54">IF(D34=0,0,((D16*0.5)+C34-D52)*D89*D$93*D$2)</f>
        <v>0</v>
      </c>
      <c r="E70" s="367">
        <f t="shared" si="54"/>
        <v>0</v>
      </c>
      <c r="F70" s="367">
        <f t="shared" si="54"/>
        <v>0</v>
      </c>
      <c r="G70" s="367">
        <f t="shared" si="54"/>
        <v>0</v>
      </c>
      <c r="H70" s="367">
        <f t="shared" si="54"/>
        <v>0</v>
      </c>
      <c r="I70" s="367">
        <f t="shared" si="54"/>
        <v>0</v>
      </c>
      <c r="J70" s="367">
        <f t="shared" si="54"/>
        <v>0</v>
      </c>
      <c r="K70" s="367">
        <f t="shared" si="54"/>
        <v>0</v>
      </c>
      <c r="L70" s="367">
        <f t="shared" si="54"/>
        <v>0</v>
      </c>
      <c r="M70" s="367">
        <f t="shared" si="54"/>
        <v>0</v>
      </c>
      <c r="N70" s="367">
        <f t="shared" si="54"/>
        <v>0</v>
      </c>
      <c r="O70" s="367">
        <f t="shared" si="54"/>
        <v>0</v>
      </c>
      <c r="P70" s="367">
        <f t="shared" si="54"/>
        <v>0</v>
      </c>
      <c r="Q70" s="367">
        <f t="shared" si="54"/>
        <v>0</v>
      </c>
      <c r="R70" s="367">
        <f t="shared" si="54"/>
        <v>0</v>
      </c>
      <c r="S70" s="367">
        <f t="shared" si="54"/>
        <v>0</v>
      </c>
      <c r="T70" s="367">
        <f t="shared" si="54"/>
        <v>0</v>
      </c>
      <c r="U70" s="367">
        <f t="shared" si="54"/>
        <v>0</v>
      </c>
    </row>
    <row r="71" spans="1:21" s="344" customFormat="1" ht="15.75" x14ac:dyDescent="0.25">
      <c r="A71" s="514"/>
      <c r="B71" s="13" t="str">
        <f t="shared" si="41"/>
        <v>Water Heating</v>
      </c>
      <c r="C71" s="367">
        <v>0</v>
      </c>
      <c r="D71" s="367">
        <f t="shared" ref="D71:U71" si="55">IF(D35=0,0,((D17*0.5)+C35-D53)*D90*D$93*D$2)</f>
        <v>0</v>
      </c>
      <c r="E71" s="367">
        <f t="shared" si="55"/>
        <v>0</v>
      </c>
      <c r="F71" s="367">
        <f t="shared" si="55"/>
        <v>0</v>
      </c>
      <c r="G71" s="367">
        <f t="shared" si="55"/>
        <v>0</v>
      </c>
      <c r="H71" s="367">
        <f t="shared" si="55"/>
        <v>0</v>
      </c>
      <c r="I71" s="367">
        <f t="shared" si="55"/>
        <v>0</v>
      </c>
      <c r="J71" s="367">
        <f t="shared" si="55"/>
        <v>0</v>
      </c>
      <c r="K71" s="367">
        <f t="shared" si="55"/>
        <v>0</v>
      </c>
      <c r="L71" s="367">
        <f t="shared" si="55"/>
        <v>0</v>
      </c>
      <c r="M71" s="367">
        <f t="shared" si="55"/>
        <v>0</v>
      </c>
      <c r="N71" s="367">
        <f t="shared" si="55"/>
        <v>0</v>
      </c>
      <c r="O71" s="367">
        <f t="shared" si="55"/>
        <v>0</v>
      </c>
      <c r="P71" s="367">
        <f t="shared" si="55"/>
        <v>0</v>
      </c>
      <c r="Q71" s="367">
        <f t="shared" si="55"/>
        <v>0</v>
      </c>
      <c r="R71" s="367">
        <f t="shared" si="55"/>
        <v>0</v>
      </c>
      <c r="S71" s="367">
        <f t="shared" si="55"/>
        <v>0</v>
      </c>
      <c r="T71" s="367">
        <f t="shared" si="55"/>
        <v>0</v>
      </c>
      <c r="U71" s="367">
        <f t="shared" si="55"/>
        <v>0</v>
      </c>
    </row>
    <row r="72" spans="1:21" s="344" customFormat="1" ht="15.75" customHeight="1" x14ac:dyDescent="0.25">
      <c r="A72" s="514"/>
      <c r="B72" s="13" t="str">
        <f t="shared" si="41"/>
        <v xml:space="preserve"> </v>
      </c>
      <c r="C72" s="346"/>
      <c r="D72" s="346"/>
      <c r="E72" s="346"/>
      <c r="F72" s="346"/>
      <c r="G72" s="346"/>
      <c r="H72" s="346"/>
      <c r="I72" s="346"/>
      <c r="J72" s="346"/>
      <c r="K72" s="346"/>
      <c r="L72" s="346"/>
      <c r="M72" s="346"/>
      <c r="N72" s="346"/>
      <c r="O72" s="346"/>
      <c r="P72" s="346"/>
      <c r="Q72" s="346"/>
      <c r="R72" s="346"/>
      <c r="S72" s="346"/>
      <c r="T72" s="346"/>
      <c r="U72" s="346"/>
    </row>
    <row r="73" spans="1:21" s="344" customFormat="1" ht="15.75" customHeight="1" x14ac:dyDescent="0.25">
      <c r="A73" s="514"/>
      <c r="B73" s="13" t="s">
        <v>26</v>
      </c>
      <c r="C73" s="367">
        <f>SUM(C59:C71)</f>
        <v>0</v>
      </c>
      <c r="D73" s="367">
        <f t="shared" ref="D73:U73" si="56">SUM(D59:D71)</f>
        <v>0</v>
      </c>
      <c r="E73" s="367">
        <f t="shared" si="56"/>
        <v>0</v>
      </c>
      <c r="F73" s="367">
        <f t="shared" si="56"/>
        <v>0</v>
      </c>
      <c r="G73" s="367">
        <f t="shared" si="56"/>
        <v>0</v>
      </c>
      <c r="H73" s="367">
        <f t="shared" si="56"/>
        <v>0</v>
      </c>
      <c r="I73" s="367">
        <f t="shared" si="56"/>
        <v>0</v>
      </c>
      <c r="J73" s="367">
        <f t="shared" si="56"/>
        <v>75.303820803957009</v>
      </c>
      <c r="K73" s="367">
        <f t="shared" si="56"/>
        <v>416.25056334410647</v>
      </c>
      <c r="L73" s="367">
        <f t="shared" si="56"/>
        <v>594.15504952482934</v>
      </c>
      <c r="M73" s="367">
        <f t="shared" si="56"/>
        <v>947.13171670772442</v>
      </c>
      <c r="N73" s="367">
        <f t="shared" si="56"/>
        <v>1909.7963618845679</v>
      </c>
      <c r="O73" s="367">
        <f t="shared" si="56"/>
        <v>2474.6241548703524</v>
      </c>
      <c r="P73" s="367">
        <f t="shared" si="56"/>
        <v>1974.5600524909651</v>
      </c>
      <c r="Q73" s="367">
        <f t="shared" si="56"/>
        <v>2231.0425054654561</v>
      </c>
      <c r="R73" s="367">
        <f t="shared" si="56"/>
        <v>921.45513554503407</v>
      </c>
      <c r="S73" s="367">
        <f t="shared" si="56"/>
        <v>1183.6208555208464</v>
      </c>
      <c r="T73" s="367">
        <f t="shared" si="56"/>
        <v>1415.8316481521576</v>
      </c>
      <c r="U73" s="367">
        <f t="shared" si="56"/>
        <v>1805.3564909613222</v>
      </c>
    </row>
    <row r="74" spans="1:21" s="344" customFormat="1" ht="16.5" customHeight="1" thickBot="1" x14ac:dyDescent="0.3">
      <c r="A74" s="515"/>
      <c r="B74" s="14" t="s">
        <v>27</v>
      </c>
      <c r="C74" s="369">
        <f>C73</f>
        <v>0</v>
      </c>
      <c r="D74" s="369">
        <f>C74+D73</f>
        <v>0</v>
      </c>
      <c r="E74" s="369">
        <f t="shared" ref="E74:U74" si="57">D74+E73</f>
        <v>0</v>
      </c>
      <c r="F74" s="369">
        <f t="shared" si="57"/>
        <v>0</v>
      </c>
      <c r="G74" s="369">
        <f t="shared" si="57"/>
        <v>0</v>
      </c>
      <c r="H74" s="369">
        <f t="shared" si="57"/>
        <v>0</v>
      </c>
      <c r="I74" s="369">
        <f t="shared" si="57"/>
        <v>0</v>
      </c>
      <c r="J74" s="369">
        <f t="shared" si="57"/>
        <v>75.303820803957009</v>
      </c>
      <c r="K74" s="369">
        <f t="shared" si="57"/>
        <v>491.55438414806349</v>
      </c>
      <c r="L74" s="369">
        <f t="shared" si="57"/>
        <v>1085.7094336728928</v>
      </c>
      <c r="M74" s="369">
        <f t="shared" si="57"/>
        <v>2032.8411503806174</v>
      </c>
      <c r="N74" s="369">
        <f t="shared" si="57"/>
        <v>3942.6375122651853</v>
      </c>
      <c r="O74" s="373">
        <f t="shared" si="57"/>
        <v>6417.2616671355372</v>
      </c>
      <c r="P74" s="369">
        <f t="shared" si="57"/>
        <v>8391.8217196265032</v>
      </c>
      <c r="Q74" s="369">
        <f t="shared" si="57"/>
        <v>10622.864225091958</v>
      </c>
      <c r="R74" s="369">
        <f t="shared" si="57"/>
        <v>11544.319360636993</v>
      </c>
      <c r="S74" s="369">
        <f t="shared" si="57"/>
        <v>12727.94021615784</v>
      </c>
      <c r="T74" s="369">
        <f t="shared" si="57"/>
        <v>14143.771864309998</v>
      </c>
      <c r="U74" s="369">
        <f t="shared" si="57"/>
        <v>15949.128355271319</v>
      </c>
    </row>
    <row r="75" spans="1:21" x14ac:dyDescent="0.25">
      <c r="A75" s="8"/>
      <c r="B75" s="36"/>
      <c r="C75" s="31"/>
      <c r="D75" s="37"/>
      <c r="E75" s="31"/>
      <c r="F75" s="37"/>
      <c r="G75" s="31"/>
      <c r="H75" s="37"/>
      <c r="I75" s="31"/>
      <c r="J75" s="37"/>
      <c r="K75" s="31"/>
      <c r="L75" s="37"/>
      <c r="M75" s="31"/>
      <c r="N75" s="37"/>
      <c r="O75" s="31"/>
      <c r="P75" s="37"/>
      <c r="Q75" s="31"/>
      <c r="R75" s="37"/>
      <c r="S75" s="31"/>
      <c r="T75" s="37"/>
      <c r="U75" s="31"/>
    </row>
    <row r="76" spans="1:21" ht="15.75" thickBot="1" x14ac:dyDescent="0.3">
      <c r="B76" s="16"/>
      <c r="C76" s="8"/>
      <c r="D76" s="371"/>
      <c r="E76" s="371"/>
      <c r="F76" s="371"/>
      <c r="G76" s="371"/>
      <c r="H76" s="371"/>
      <c r="I76" s="371"/>
      <c r="J76" s="371"/>
      <c r="K76" s="371"/>
      <c r="L76" s="371"/>
      <c r="M76" s="371"/>
      <c r="N76" s="371"/>
      <c r="O76" s="371"/>
      <c r="P76" s="371"/>
      <c r="Q76" s="371"/>
      <c r="R76" s="371"/>
      <c r="S76" s="371"/>
      <c r="T76" s="371"/>
      <c r="U76" s="371"/>
    </row>
    <row r="77" spans="1:21" ht="15.75" x14ac:dyDescent="0.25">
      <c r="A77" s="519" t="s">
        <v>12</v>
      </c>
      <c r="B77" s="32" t="s">
        <v>12</v>
      </c>
      <c r="C77" s="10">
        <f t="shared" ref="C77:U77" si="58">C58</f>
        <v>43466</v>
      </c>
      <c r="D77" s="10">
        <f t="shared" si="58"/>
        <v>43497</v>
      </c>
      <c r="E77" s="10">
        <f t="shared" si="58"/>
        <v>43525</v>
      </c>
      <c r="F77" s="10">
        <f t="shared" si="58"/>
        <v>43556</v>
      </c>
      <c r="G77" s="10">
        <f t="shared" si="58"/>
        <v>43586</v>
      </c>
      <c r="H77" s="10">
        <f t="shared" si="58"/>
        <v>43617</v>
      </c>
      <c r="I77" s="10">
        <f t="shared" si="58"/>
        <v>43647</v>
      </c>
      <c r="J77" s="10">
        <f t="shared" si="58"/>
        <v>43678</v>
      </c>
      <c r="K77" s="10">
        <f t="shared" si="58"/>
        <v>43709</v>
      </c>
      <c r="L77" s="10">
        <f t="shared" si="58"/>
        <v>43739</v>
      </c>
      <c r="M77" s="10">
        <f t="shared" si="58"/>
        <v>43770</v>
      </c>
      <c r="N77" s="10">
        <f t="shared" si="58"/>
        <v>43800</v>
      </c>
      <c r="O77" s="10">
        <f t="shared" si="58"/>
        <v>43831</v>
      </c>
      <c r="P77" s="10">
        <f t="shared" si="58"/>
        <v>43862</v>
      </c>
      <c r="Q77" s="10">
        <f t="shared" si="58"/>
        <v>43891</v>
      </c>
      <c r="R77" s="10">
        <f t="shared" si="58"/>
        <v>43922</v>
      </c>
      <c r="S77" s="10">
        <f t="shared" si="58"/>
        <v>43952</v>
      </c>
      <c r="T77" s="10">
        <f t="shared" si="58"/>
        <v>43983</v>
      </c>
      <c r="U77" s="10">
        <f t="shared" si="58"/>
        <v>44013</v>
      </c>
    </row>
    <row r="78" spans="1:21" ht="15.75" customHeight="1" x14ac:dyDescent="0.25">
      <c r="A78" s="520"/>
      <c r="B78" s="33" t="str">
        <f>B59</f>
        <v>Air Comp</v>
      </c>
      <c r="C78" s="265">
        <f>'2M - SGS'!C78</f>
        <v>8.5109000000000004E-2</v>
      </c>
      <c r="D78" s="265">
        <f>'2M - SGS'!D78</f>
        <v>7.7715000000000006E-2</v>
      </c>
      <c r="E78" s="265">
        <f>'2M - SGS'!E78</f>
        <v>8.6136000000000004E-2</v>
      </c>
      <c r="F78" s="265">
        <f>'2M - SGS'!F78</f>
        <v>7.9796000000000006E-2</v>
      </c>
      <c r="G78" s="265">
        <f>'2M - SGS'!G78</f>
        <v>8.5334999999999994E-2</v>
      </c>
      <c r="H78" s="265">
        <f>'2M - SGS'!H78</f>
        <v>8.1994999999999998E-2</v>
      </c>
      <c r="I78" s="265">
        <f>'2M - SGS'!I78</f>
        <v>8.4098999999999993E-2</v>
      </c>
      <c r="J78" s="265">
        <f>'2M - SGS'!J78</f>
        <v>8.4198999999999996E-2</v>
      </c>
      <c r="K78" s="265">
        <f>'2M - SGS'!K78</f>
        <v>8.2512000000000002E-2</v>
      </c>
      <c r="L78" s="265">
        <f>'2M - SGS'!L78</f>
        <v>8.5277000000000006E-2</v>
      </c>
      <c r="M78" s="265">
        <f>'2M - SGS'!M78</f>
        <v>8.2588999999999996E-2</v>
      </c>
      <c r="N78" s="265">
        <f>'2M - SGS'!N78</f>
        <v>8.5237999999999994E-2</v>
      </c>
      <c r="O78" s="265">
        <f>'2M - SGS'!O78</f>
        <v>8.5109000000000004E-2</v>
      </c>
      <c r="P78" s="265">
        <f>'2M - SGS'!P78</f>
        <v>7.7715000000000006E-2</v>
      </c>
      <c r="Q78" s="265">
        <f>'2M - SGS'!Q78</f>
        <v>8.6136000000000004E-2</v>
      </c>
      <c r="R78" s="265">
        <f>'2M - SGS'!R78</f>
        <v>7.9796000000000006E-2</v>
      </c>
      <c r="S78" s="265">
        <f>'2M - SGS'!S78</f>
        <v>8.5334999999999994E-2</v>
      </c>
      <c r="T78" s="265">
        <f>'2M - SGS'!T78</f>
        <v>8.1994999999999998E-2</v>
      </c>
      <c r="U78" s="265">
        <f>'2M - SGS'!U78</f>
        <v>8.4098999999999993E-2</v>
      </c>
    </row>
    <row r="79" spans="1:21" ht="15.75" x14ac:dyDescent="0.25">
      <c r="A79" s="520"/>
      <c r="B79" s="33" t="str">
        <f t="shared" ref="B79:B90" si="59">B60</f>
        <v>Building Shell</v>
      </c>
      <c r="C79" s="265">
        <f>'2M - SGS'!C79</f>
        <v>0.107824</v>
      </c>
      <c r="D79" s="265">
        <f>'2M - SGS'!D79</f>
        <v>9.1051999999999994E-2</v>
      </c>
      <c r="E79" s="265">
        <f>'2M - SGS'!E79</f>
        <v>7.1135000000000004E-2</v>
      </c>
      <c r="F79" s="265">
        <f>'2M - SGS'!F79</f>
        <v>4.1179E-2</v>
      </c>
      <c r="G79" s="265">
        <f>'2M - SGS'!G79</f>
        <v>4.4423999999999998E-2</v>
      </c>
      <c r="H79" s="265">
        <f>'2M - SGS'!H79</f>
        <v>0.106128</v>
      </c>
      <c r="I79" s="265">
        <f>'2M - SGS'!I79</f>
        <v>0.14288100000000001</v>
      </c>
      <c r="J79" s="265">
        <f>'2M - SGS'!J79</f>
        <v>0.133494</v>
      </c>
      <c r="K79" s="265">
        <f>'2M - SGS'!K79</f>
        <v>5.781E-2</v>
      </c>
      <c r="L79" s="265">
        <f>'2M - SGS'!L79</f>
        <v>3.8018000000000003E-2</v>
      </c>
      <c r="M79" s="265">
        <f>'2M - SGS'!M79</f>
        <v>6.2103999999999999E-2</v>
      </c>
      <c r="N79" s="265">
        <f>'2M - SGS'!N79</f>
        <v>0.10395</v>
      </c>
      <c r="O79" s="265">
        <f>'2M - SGS'!O79</f>
        <v>0.107824</v>
      </c>
      <c r="P79" s="265">
        <f>'2M - SGS'!P79</f>
        <v>9.1051999999999994E-2</v>
      </c>
      <c r="Q79" s="265">
        <f>'2M - SGS'!Q79</f>
        <v>7.1135000000000004E-2</v>
      </c>
      <c r="R79" s="265">
        <f>'2M - SGS'!R79</f>
        <v>4.1179E-2</v>
      </c>
      <c r="S79" s="265">
        <f>'2M - SGS'!S79</f>
        <v>4.4423999999999998E-2</v>
      </c>
      <c r="T79" s="265">
        <f>'2M - SGS'!T79</f>
        <v>0.106128</v>
      </c>
      <c r="U79" s="265">
        <f>'2M - SGS'!U79</f>
        <v>0.14288100000000001</v>
      </c>
    </row>
    <row r="80" spans="1:21" ht="15.75" x14ac:dyDescent="0.25">
      <c r="A80" s="520"/>
      <c r="B80" s="33" t="str">
        <f t="shared" si="59"/>
        <v>Cooking</v>
      </c>
      <c r="C80" s="265">
        <f>'2M - SGS'!C80</f>
        <v>8.6096000000000006E-2</v>
      </c>
      <c r="D80" s="265">
        <f>'2M - SGS'!D80</f>
        <v>7.8608999999999998E-2</v>
      </c>
      <c r="E80" s="265">
        <f>'2M - SGS'!E80</f>
        <v>8.1547999999999995E-2</v>
      </c>
      <c r="F80" s="265">
        <f>'2M - SGS'!F80</f>
        <v>7.2947999999999999E-2</v>
      </c>
      <c r="G80" s="265">
        <f>'2M - SGS'!G80</f>
        <v>8.6277000000000006E-2</v>
      </c>
      <c r="H80" s="265">
        <f>'2M - SGS'!H80</f>
        <v>8.3294000000000007E-2</v>
      </c>
      <c r="I80" s="265">
        <f>'2M - SGS'!I80</f>
        <v>8.5859000000000005E-2</v>
      </c>
      <c r="J80" s="265">
        <f>'2M - SGS'!J80</f>
        <v>8.5885000000000003E-2</v>
      </c>
      <c r="K80" s="265">
        <f>'2M - SGS'!K80</f>
        <v>8.3474999999999994E-2</v>
      </c>
      <c r="L80" s="265">
        <f>'2M - SGS'!L80</f>
        <v>8.6262000000000005E-2</v>
      </c>
      <c r="M80" s="265">
        <f>'2M - SGS'!M80</f>
        <v>8.3496000000000001E-2</v>
      </c>
      <c r="N80" s="265">
        <f>'2M - SGS'!N80</f>
        <v>8.6250999999999994E-2</v>
      </c>
      <c r="O80" s="265">
        <f>'2M - SGS'!O80</f>
        <v>8.6096000000000006E-2</v>
      </c>
      <c r="P80" s="265">
        <f>'2M - SGS'!P80</f>
        <v>7.8608999999999998E-2</v>
      </c>
      <c r="Q80" s="265">
        <f>'2M - SGS'!Q80</f>
        <v>8.1547999999999995E-2</v>
      </c>
      <c r="R80" s="265">
        <f>'2M - SGS'!R80</f>
        <v>7.2947999999999999E-2</v>
      </c>
      <c r="S80" s="265">
        <f>'2M - SGS'!S80</f>
        <v>8.6277000000000006E-2</v>
      </c>
      <c r="T80" s="265">
        <f>'2M - SGS'!T80</f>
        <v>8.3294000000000007E-2</v>
      </c>
      <c r="U80" s="265">
        <f>'2M - SGS'!U80</f>
        <v>8.5859000000000005E-2</v>
      </c>
    </row>
    <row r="81" spans="1:21" ht="15.75" x14ac:dyDescent="0.25">
      <c r="A81" s="520"/>
      <c r="B81" s="33" t="str">
        <f t="shared" si="59"/>
        <v>Cooling</v>
      </c>
      <c r="C81" s="265">
        <f>'2M - SGS'!C81</f>
        <v>6.0000000000000002E-6</v>
      </c>
      <c r="D81" s="265">
        <f>'2M - SGS'!D81</f>
        <v>2.4699999999999999E-4</v>
      </c>
      <c r="E81" s="265">
        <f>'2M - SGS'!E81</f>
        <v>7.2360000000000002E-3</v>
      </c>
      <c r="F81" s="265">
        <f>'2M - SGS'!F81</f>
        <v>2.1690999999999998E-2</v>
      </c>
      <c r="G81" s="265">
        <f>'2M - SGS'!G81</f>
        <v>6.2979999999999994E-2</v>
      </c>
      <c r="H81" s="265">
        <f>'2M - SGS'!H81</f>
        <v>0.21317</v>
      </c>
      <c r="I81" s="265">
        <f>'2M - SGS'!I81</f>
        <v>0.29002899999999998</v>
      </c>
      <c r="J81" s="265">
        <f>'2M - SGS'!J81</f>
        <v>0.270206</v>
      </c>
      <c r="K81" s="265">
        <f>'2M - SGS'!K81</f>
        <v>0.108695</v>
      </c>
      <c r="L81" s="265">
        <f>'2M - SGS'!L81</f>
        <v>1.9643000000000001E-2</v>
      </c>
      <c r="M81" s="265">
        <f>'2M - SGS'!M81</f>
        <v>6.0299999999999998E-3</v>
      </c>
      <c r="N81" s="265">
        <f>'2M - SGS'!N81</f>
        <v>6.3999999999999997E-5</v>
      </c>
      <c r="O81" s="265">
        <f>'2M - SGS'!O81</f>
        <v>6.0000000000000002E-6</v>
      </c>
      <c r="P81" s="265">
        <f>'2M - SGS'!P81</f>
        <v>2.4699999999999999E-4</v>
      </c>
      <c r="Q81" s="265">
        <f>'2M - SGS'!Q81</f>
        <v>7.2360000000000002E-3</v>
      </c>
      <c r="R81" s="265">
        <f>'2M - SGS'!R81</f>
        <v>2.1690999999999998E-2</v>
      </c>
      <c r="S81" s="265">
        <f>'2M - SGS'!S81</f>
        <v>6.2979999999999994E-2</v>
      </c>
      <c r="T81" s="265">
        <f>'2M - SGS'!T81</f>
        <v>0.21317</v>
      </c>
      <c r="U81" s="265">
        <f>'2M - SGS'!U81</f>
        <v>0.29002899999999998</v>
      </c>
    </row>
    <row r="82" spans="1:21" ht="15.75" x14ac:dyDescent="0.25">
      <c r="A82" s="520"/>
      <c r="B82" s="33" t="str">
        <f t="shared" si="59"/>
        <v>Ext Lighting</v>
      </c>
      <c r="C82" s="265">
        <f>'2M - SGS'!C82</f>
        <v>0.106265</v>
      </c>
      <c r="D82" s="265">
        <f>'2M - SGS'!D82</f>
        <v>8.2161999999999999E-2</v>
      </c>
      <c r="E82" s="265">
        <f>'2M - SGS'!E82</f>
        <v>7.0887000000000006E-2</v>
      </c>
      <c r="F82" s="265">
        <f>'2M - SGS'!F82</f>
        <v>6.8145999999999998E-2</v>
      </c>
      <c r="G82" s="265">
        <f>'2M - SGS'!G82</f>
        <v>8.1852999999999995E-2</v>
      </c>
      <c r="H82" s="265">
        <f>'2M - SGS'!H82</f>
        <v>6.7163E-2</v>
      </c>
      <c r="I82" s="265">
        <f>'2M - SGS'!I82</f>
        <v>8.6751999999999996E-2</v>
      </c>
      <c r="J82" s="265">
        <f>'2M - SGS'!J82</f>
        <v>6.9401000000000004E-2</v>
      </c>
      <c r="K82" s="265">
        <f>'2M - SGS'!K82</f>
        <v>8.2907999999999996E-2</v>
      </c>
      <c r="L82" s="265">
        <f>'2M - SGS'!L82</f>
        <v>0.100507</v>
      </c>
      <c r="M82" s="265">
        <f>'2M - SGS'!M82</f>
        <v>8.7251999999999996E-2</v>
      </c>
      <c r="N82" s="265">
        <f>'2M - SGS'!N82</f>
        <v>9.6703999999999998E-2</v>
      </c>
      <c r="O82" s="265">
        <f>'2M - SGS'!O82</f>
        <v>0.106265</v>
      </c>
      <c r="P82" s="265">
        <f>'2M - SGS'!P82</f>
        <v>8.2161999999999999E-2</v>
      </c>
      <c r="Q82" s="265">
        <f>'2M - SGS'!Q82</f>
        <v>7.0887000000000006E-2</v>
      </c>
      <c r="R82" s="265">
        <f>'2M - SGS'!R82</f>
        <v>6.8145999999999998E-2</v>
      </c>
      <c r="S82" s="265">
        <f>'2M - SGS'!S82</f>
        <v>8.1852999999999995E-2</v>
      </c>
      <c r="T82" s="265">
        <f>'2M - SGS'!T82</f>
        <v>6.7163E-2</v>
      </c>
      <c r="U82" s="265">
        <f>'2M - SGS'!U82</f>
        <v>8.6751999999999996E-2</v>
      </c>
    </row>
    <row r="83" spans="1:21" ht="15.75" x14ac:dyDescent="0.25">
      <c r="A83" s="520"/>
      <c r="B83" s="33" t="str">
        <f t="shared" si="59"/>
        <v>Heating</v>
      </c>
      <c r="C83" s="265">
        <f>'2M - SGS'!C83</f>
        <v>0.210397</v>
      </c>
      <c r="D83" s="265">
        <f>'2M - SGS'!D83</f>
        <v>0.17743600000000001</v>
      </c>
      <c r="E83" s="265">
        <f>'2M - SGS'!E83</f>
        <v>0.13192400000000001</v>
      </c>
      <c r="F83" s="265">
        <f>'2M - SGS'!F83</f>
        <v>5.9718E-2</v>
      </c>
      <c r="G83" s="265">
        <f>'2M - SGS'!G83</f>
        <v>2.6769000000000001E-2</v>
      </c>
      <c r="H83" s="265">
        <f>'2M - SGS'!H83</f>
        <v>4.2950000000000002E-3</v>
      </c>
      <c r="I83" s="265">
        <f>'2M - SGS'!I83</f>
        <v>2.895E-3</v>
      </c>
      <c r="J83" s="265">
        <f>'2M - SGS'!J83</f>
        <v>3.4320000000000002E-3</v>
      </c>
      <c r="K83" s="265">
        <f>'2M - SGS'!K83</f>
        <v>9.4020000000000006E-3</v>
      </c>
      <c r="L83" s="265">
        <f>'2M - SGS'!L83</f>
        <v>5.5496999999999998E-2</v>
      </c>
      <c r="M83" s="265">
        <f>'2M - SGS'!M83</f>
        <v>0.115452</v>
      </c>
      <c r="N83" s="265">
        <f>'2M - SGS'!N83</f>
        <v>0.20278099999999999</v>
      </c>
      <c r="O83" s="265">
        <f>'2M - SGS'!O83</f>
        <v>0.210397</v>
      </c>
      <c r="P83" s="265">
        <f>'2M - SGS'!P83</f>
        <v>0.17743600000000001</v>
      </c>
      <c r="Q83" s="265">
        <f>'2M - SGS'!Q83</f>
        <v>0.13192400000000001</v>
      </c>
      <c r="R83" s="265">
        <f>'2M - SGS'!R83</f>
        <v>5.9718E-2</v>
      </c>
      <c r="S83" s="265">
        <f>'2M - SGS'!S83</f>
        <v>2.6769000000000001E-2</v>
      </c>
      <c r="T83" s="265">
        <f>'2M - SGS'!T83</f>
        <v>4.2950000000000002E-3</v>
      </c>
      <c r="U83" s="265">
        <f>'2M - SGS'!U83</f>
        <v>2.895E-3</v>
      </c>
    </row>
    <row r="84" spans="1:21" ht="15.75" x14ac:dyDescent="0.25">
      <c r="A84" s="520"/>
      <c r="B84" s="33" t="str">
        <f t="shared" si="59"/>
        <v>HVAC</v>
      </c>
      <c r="C84" s="265">
        <f>'2M - SGS'!C84</f>
        <v>0.107824</v>
      </c>
      <c r="D84" s="265">
        <f>'2M - SGS'!D84</f>
        <v>9.1051999999999994E-2</v>
      </c>
      <c r="E84" s="265">
        <f>'2M - SGS'!E84</f>
        <v>7.1135000000000004E-2</v>
      </c>
      <c r="F84" s="265">
        <f>'2M - SGS'!F84</f>
        <v>4.1179E-2</v>
      </c>
      <c r="G84" s="265">
        <f>'2M - SGS'!G84</f>
        <v>4.4423999999999998E-2</v>
      </c>
      <c r="H84" s="265">
        <f>'2M - SGS'!H84</f>
        <v>0.106128</v>
      </c>
      <c r="I84" s="265">
        <f>'2M - SGS'!I84</f>
        <v>0.14288100000000001</v>
      </c>
      <c r="J84" s="265">
        <f>'2M - SGS'!J84</f>
        <v>0.133494</v>
      </c>
      <c r="K84" s="265">
        <f>'2M - SGS'!K84</f>
        <v>5.781E-2</v>
      </c>
      <c r="L84" s="265">
        <f>'2M - SGS'!L84</f>
        <v>3.8018000000000003E-2</v>
      </c>
      <c r="M84" s="265">
        <f>'2M - SGS'!M84</f>
        <v>6.2103999999999999E-2</v>
      </c>
      <c r="N84" s="265">
        <f>'2M - SGS'!N84</f>
        <v>0.10395</v>
      </c>
      <c r="O84" s="265">
        <f>'2M - SGS'!O84</f>
        <v>0.107824</v>
      </c>
      <c r="P84" s="265">
        <f>'2M - SGS'!P84</f>
        <v>9.1051999999999994E-2</v>
      </c>
      <c r="Q84" s="265">
        <f>'2M - SGS'!Q84</f>
        <v>7.1135000000000004E-2</v>
      </c>
      <c r="R84" s="265">
        <f>'2M - SGS'!R84</f>
        <v>4.1179E-2</v>
      </c>
      <c r="S84" s="265">
        <f>'2M - SGS'!S84</f>
        <v>4.4423999999999998E-2</v>
      </c>
      <c r="T84" s="265">
        <f>'2M - SGS'!T84</f>
        <v>0.106128</v>
      </c>
      <c r="U84" s="265">
        <f>'2M - SGS'!U84</f>
        <v>0.14288100000000001</v>
      </c>
    </row>
    <row r="85" spans="1:21" ht="15.75" x14ac:dyDescent="0.25">
      <c r="A85" s="520"/>
      <c r="B85" s="33" t="str">
        <f t="shared" si="59"/>
        <v>Lighting</v>
      </c>
      <c r="C85" s="265">
        <f>'2M - SGS'!C85</f>
        <v>9.3563999999999994E-2</v>
      </c>
      <c r="D85" s="265">
        <f>'2M - SGS'!D85</f>
        <v>7.2162000000000004E-2</v>
      </c>
      <c r="E85" s="265">
        <f>'2M - SGS'!E85</f>
        <v>7.8372999999999998E-2</v>
      </c>
      <c r="F85" s="265">
        <f>'2M - SGS'!F85</f>
        <v>7.6534000000000005E-2</v>
      </c>
      <c r="G85" s="265">
        <f>'2M - SGS'!G85</f>
        <v>9.4246999999999997E-2</v>
      </c>
      <c r="H85" s="265">
        <f>'2M - SGS'!H85</f>
        <v>7.5599E-2</v>
      </c>
      <c r="I85" s="265">
        <f>'2M - SGS'!I85</f>
        <v>9.6199999999999994E-2</v>
      </c>
      <c r="J85" s="265">
        <f>'2M - SGS'!J85</f>
        <v>7.7077999999999994E-2</v>
      </c>
      <c r="K85" s="265">
        <f>'2M - SGS'!K85</f>
        <v>8.1374000000000002E-2</v>
      </c>
      <c r="L85" s="265">
        <f>'2M - SGS'!L85</f>
        <v>9.4072000000000003E-2</v>
      </c>
      <c r="M85" s="265">
        <f>'2M - SGS'!M85</f>
        <v>7.6706999999999997E-2</v>
      </c>
      <c r="N85" s="265">
        <f>'2M - SGS'!N85</f>
        <v>8.4089999999999998E-2</v>
      </c>
      <c r="O85" s="265">
        <f>'2M - SGS'!O85</f>
        <v>9.3563999999999994E-2</v>
      </c>
      <c r="P85" s="265">
        <f>'2M - SGS'!P85</f>
        <v>7.2162000000000004E-2</v>
      </c>
      <c r="Q85" s="265">
        <f>'2M - SGS'!Q85</f>
        <v>7.8372999999999998E-2</v>
      </c>
      <c r="R85" s="265">
        <f>'2M - SGS'!R85</f>
        <v>7.6534000000000005E-2</v>
      </c>
      <c r="S85" s="265">
        <f>'2M - SGS'!S85</f>
        <v>9.4246999999999997E-2</v>
      </c>
      <c r="T85" s="265">
        <f>'2M - SGS'!T85</f>
        <v>7.5599E-2</v>
      </c>
      <c r="U85" s="265">
        <f>'2M - SGS'!U85</f>
        <v>9.6199999999999994E-2</v>
      </c>
    </row>
    <row r="86" spans="1:21" ht="15.75" x14ac:dyDescent="0.25">
      <c r="A86" s="520"/>
      <c r="B86" s="33" t="str">
        <f t="shared" si="59"/>
        <v>Miscellaneous</v>
      </c>
      <c r="C86" s="265">
        <f>'2M - SGS'!C86</f>
        <v>8.5109000000000004E-2</v>
      </c>
      <c r="D86" s="265">
        <f>'2M - SGS'!D86</f>
        <v>7.7715000000000006E-2</v>
      </c>
      <c r="E86" s="265">
        <f>'2M - SGS'!E86</f>
        <v>8.6136000000000004E-2</v>
      </c>
      <c r="F86" s="265">
        <f>'2M - SGS'!F86</f>
        <v>7.9796000000000006E-2</v>
      </c>
      <c r="G86" s="265">
        <f>'2M - SGS'!G86</f>
        <v>8.5334999999999994E-2</v>
      </c>
      <c r="H86" s="265">
        <f>'2M - SGS'!H86</f>
        <v>8.1994999999999998E-2</v>
      </c>
      <c r="I86" s="265">
        <f>'2M - SGS'!I86</f>
        <v>8.4098999999999993E-2</v>
      </c>
      <c r="J86" s="265">
        <f>'2M - SGS'!J86</f>
        <v>8.4198999999999996E-2</v>
      </c>
      <c r="K86" s="265">
        <f>'2M - SGS'!K86</f>
        <v>8.2512000000000002E-2</v>
      </c>
      <c r="L86" s="265">
        <f>'2M - SGS'!L86</f>
        <v>8.5277000000000006E-2</v>
      </c>
      <c r="M86" s="265">
        <f>'2M - SGS'!M86</f>
        <v>8.2588999999999996E-2</v>
      </c>
      <c r="N86" s="265">
        <f>'2M - SGS'!N86</f>
        <v>8.5237999999999994E-2</v>
      </c>
      <c r="O86" s="265">
        <f>'2M - SGS'!O86</f>
        <v>8.5109000000000004E-2</v>
      </c>
      <c r="P86" s="265">
        <f>'2M - SGS'!P86</f>
        <v>7.7715000000000006E-2</v>
      </c>
      <c r="Q86" s="265">
        <f>'2M - SGS'!Q86</f>
        <v>8.6136000000000004E-2</v>
      </c>
      <c r="R86" s="265">
        <f>'2M - SGS'!R86</f>
        <v>7.9796000000000006E-2</v>
      </c>
      <c r="S86" s="265">
        <f>'2M - SGS'!S86</f>
        <v>8.5334999999999994E-2</v>
      </c>
      <c r="T86" s="265">
        <f>'2M - SGS'!T86</f>
        <v>8.1994999999999998E-2</v>
      </c>
      <c r="U86" s="265">
        <f>'2M - SGS'!U86</f>
        <v>8.4098999999999993E-2</v>
      </c>
    </row>
    <row r="87" spans="1:21" ht="15.75" x14ac:dyDescent="0.25">
      <c r="A87" s="520"/>
      <c r="B87" s="33" t="str">
        <f t="shared" si="59"/>
        <v>Motors</v>
      </c>
      <c r="C87" s="265">
        <f>'2M - SGS'!C87</f>
        <v>8.5109000000000004E-2</v>
      </c>
      <c r="D87" s="265">
        <f>'2M - SGS'!D87</f>
        <v>7.7715000000000006E-2</v>
      </c>
      <c r="E87" s="265">
        <f>'2M - SGS'!E87</f>
        <v>8.6136000000000004E-2</v>
      </c>
      <c r="F87" s="265">
        <f>'2M - SGS'!F87</f>
        <v>7.9796000000000006E-2</v>
      </c>
      <c r="G87" s="265">
        <f>'2M - SGS'!G87</f>
        <v>8.5334999999999994E-2</v>
      </c>
      <c r="H87" s="265">
        <f>'2M - SGS'!H87</f>
        <v>8.1994999999999998E-2</v>
      </c>
      <c r="I87" s="265">
        <f>'2M - SGS'!I87</f>
        <v>8.4098999999999993E-2</v>
      </c>
      <c r="J87" s="265">
        <f>'2M - SGS'!J87</f>
        <v>8.4198999999999996E-2</v>
      </c>
      <c r="K87" s="265">
        <f>'2M - SGS'!K87</f>
        <v>8.2512000000000002E-2</v>
      </c>
      <c r="L87" s="265">
        <f>'2M - SGS'!L87</f>
        <v>8.5277000000000006E-2</v>
      </c>
      <c r="M87" s="265">
        <f>'2M - SGS'!M87</f>
        <v>8.2588999999999996E-2</v>
      </c>
      <c r="N87" s="265">
        <f>'2M - SGS'!N87</f>
        <v>8.5237999999999994E-2</v>
      </c>
      <c r="O87" s="265">
        <f>'2M - SGS'!O87</f>
        <v>8.5109000000000004E-2</v>
      </c>
      <c r="P87" s="265">
        <f>'2M - SGS'!P87</f>
        <v>7.7715000000000006E-2</v>
      </c>
      <c r="Q87" s="265">
        <f>'2M - SGS'!Q87</f>
        <v>8.6136000000000004E-2</v>
      </c>
      <c r="R87" s="265">
        <f>'2M - SGS'!R87</f>
        <v>7.9796000000000006E-2</v>
      </c>
      <c r="S87" s="265">
        <f>'2M - SGS'!S87</f>
        <v>8.5334999999999994E-2</v>
      </c>
      <c r="T87" s="265">
        <f>'2M - SGS'!T87</f>
        <v>8.1994999999999998E-2</v>
      </c>
      <c r="U87" s="265">
        <f>'2M - SGS'!U87</f>
        <v>8.4098999999999993E-2</v>
      </c>
    </row>
    <row r="88" spans="1:21" ht="15.75" x14ac:dyDescent="0.25">
      <c r="A88" s="520"/>
      <c r="B88" s="33" t="str">
        <f t="shared" si="59"/>
        <v>Process</v>
      </c>
      <c r="C88" s="265">
        <f>'2M - SGS'!C88</f>
        <v>8.5109000000000004E-2</v>
      </c>
      <c r="D88" s="265">
        <f>'2M - SGS'!D88</f>
        <v>7.7715000000000006E-2</v>
      </c>
      <c r="E88" s="265">
        <f>'2M - SGS'!E88</f>
        <v>8.6136000000000004E-2</v>
      </c>
      <c r="F88" s="265">
        <f>'2M - SGS'!F88</f>
        <v>7.9796000000000006E-2</v>
      </c>
      <c r="G88" s="265">
        <f>'2M - SGS'!G88</f>
        <v>8.5334999999999994E-2</v>
      </c>
      <c r="H88" s="265">
        <f>'2M - SGS'!H88</f>
        <v>8.1994999999999998E-2</v>
      </c>
      <c r="I88" s="265">
        <f>'2M - SGS'!I88</f>
        <v>8.4098999999999993E-2</v>
      </c>
      <c r="J88" s="265">
        <f>'2M - SGS'!J88</f>
        <v>8.4198999999999996E-2</v>
      </c>
      <c r="K88" s="265">
        <f>'2M - SGS'!K88</f>
        <v>8.2512000000000002E-2</v>
      </c>
      <c r="L88" s="265">
        <f>'2M - SGS'!L88</f>
        <v>8.5277000000000006E-2</v>
      </c>
      <c r="M88" s="265">
        <f>'2M - SGS'!M88</f>
        <v>8.2588999999999996E-2</v>
      </c>
      <c r="N88" s="265">
        <f>'2M - SGS'!N88</f>
        <v>8.5237999999999994E-2</v>
      </c>
      <c r="O88" s="265">
        <f>'2M - SGS'!O88</f>
        <v>8.5109000000000004E-2</v>
      </c>
      <c r="P88" s="265">
        <f>'2M - SGS'!P88</f>
        <v>7.7715000000000006E-2</v>
      </c>
      <c r="Q88" s="265">
        <f>'2M - SGS'!Q88</f>
        <v>8.6136000000000004E-2</v>
      </c>
      <c r="R88" s="265">
        <f>'2M - SGS'!R88</f>
        <v>7.9796000000000006E-2</v>
      </c>
      <c r="S88" s="265">
        <f>'2M - SGS'!S88</f>
        <v>8.5334999999999994E-2</v>
      </c>
      <c r="T88" s="265">
        <f>'2M - SGS'!T88</f>
        <v>8.1994999999999998E-2</v>
      </c>
      <c r="U88" s="265">
        <f>'2M - SGS'!U88</f>
        <v>8.4098999999999993E-2</v>
      </c>
    </row>
    <row r="89" spans="1:21" ht="15.75" x14ac:dyDescent="0.25">
      <c r="A89" s="520"/>
      <c r="B89" s="33" t="str">
        <f t="shared" si="59"/>
        <v>Refrigeration</v>
      </c>
      <c r="C89" s="265">
        <f>'2M - SGS'!C89</f>
        <v>8.3486000000000005E-2</v>
      </c>
      <c r="D89" s="265">
        <f>'2M - SGS'!D89</f>
        <v>7.6158000000000003E-2</v>
      </c>
      <c r="E89" s="265">
        <f>'2M - SGS'!E89</f>
        <v>8.3346000000000003E-2</v>
      </c>
      <c r="F89" s="265">
        <f>'2M - SGS'!F89</f>
        <v>8.0782999999999994E-2</v>
      </c>
      <c r="G89" s="265">
        <f>'2M - SGS'!G89</f>
        <v>8.5133E-2</v>
      </c>
      <c r="H89" s="265">
        <f>'2M - SGS'!H89</f>
        <v>8.4294999999999995E-2</v>
      </c>
      <c r="I89" s="265">
        <f>'2M - SGS'!I89</f>
        <v>8.7456999999999993E-2</v>
      </c>
      <c r="J89" s="265">
        <f>'2M - SGS'!J89</f>
        <v>8.7230000000000002E-2</v>
      </c>
      <c r="K89" s="265">
        <f>'2M - SGS'!K89</f>
        <v>8.3319000000000004E-2</v>
      </c>
      <c r="L89" s="265">
        <f>'2M - SGS'!L89</f>
        <v>8.4562999999999999E-2</v>
      </c>
      <c r="M89" s="265">
        <f>'2M - SGS'!M89</f>
        <v>8.1112000000000004E-2</v>
      </c>
      <c r="N89" s="265">
        <f>'2M - SGS'!N89</f>
        <v>8.3118999999999998E-2</v>
      </c>
      <c r="O89" s="265">
        <f>'2M - SGS'!O89</f>
        <v>8.3486000000000005E-2</v>
      </c>
      <c r="P89" s="265">
        <f>'2M - SGS'!P89</f>
        <v>7.6158000000000003E-2</v>
      </c>
      <c r="Q89" s="265">
        <f>'2M - SGS'!Q89</f>
        <v>8.3346000000000003E-2</v>
      </c>
      <c r="R89" s="265">
        <f>'2M - SGS'!R89</f>
        <v>8.0782999999999994E-2</v>
      </c>
      <c r="S89" s="265">
        <f>'2M - SGS'!S89</f>
        <v>8.5133E-2</v>
      </c>
      <c r="T89" s="265">
        <f>'2M - SGS'!T89</f>
        <v>8.4294999999999995E-2</v>
      </c>
      <c r="U89" s="265">
        <f>'2M - SGS'!U89</f>
        <v>8.7456999999999993E-2</v>
      </c>
    </row>
    <row r="90" spans="1:21" ht="16.5" thickBot="1" x14ac:dyDescent="0.3">
      <c r="A90" s="521"/>
      <c r="B90" s="50" t="str">
        <f t="shared" si="59"/>
        <v>Water Heating</v>
      </c>
      <c r="C90" s="266">
        <f>'2M - SGS'!C90</f>
        <v>0.108255</v>
      </c>
      <c r="D90" s="266">
        <f>'2M - SGS'!D90</f>
        <v>9.1078000000000006E-2</v>
      </c>
      <c r="E90" s="266">
        <f>'2M - SGS'!E90</f>
        <v>8.5239999999999996E-2</v>
      </c>
      <c r="F90" s="266">
        <f>'2M - SGS'!F90</f>
        <v>7.2980000000000003E-2</v>
      </c>
      <c r="G90" s="266">
        <f>'2M - SGS'!G90</f>
        <v>7.9849000000000003E-2</v>
      </c>
      <c r="H90" s="266">
        <f>'2M - SGS'!H90</f>
        <v>7.2720999999999994E-2</v>
      </c>
      <c r="I90" s="266">
        <f>'2M - SGS'!I90</f>
        <v>7.4929999999999997E-2</v>
      </c>
      <c r="J90" s="266">
        <f>'2M - SGS'!J90</f>
        <v>7.5861999999999999E-2</v>
      </c>
      <c r="K90" s="266">
        <f>'2M - SGS'!K90</f>
        <v>7.5733999999999996E-2</v>
      </c>
      <c r="L90" s="266">
        <f>'2M - SGS'!L90</f>
        <v>8.2808000000000007E-2</v>
      </c>
      <c r="M90" s="266">
        <f>'2M - SGS'!M90</f>
        <v>8.6345000000000005E-2</v>
      </c>
      <c r="N90" s="266">
        <f>'2M - SGS'!N90</f>
        <v>9.4200000000000006E-2</v>
      </c>
      <c r="O90" s="266">
        <f>'2M - SGS'!O90</f>
        <v>0.108255</v>
      </c>
      <c r="P90" s="266">
        <f>'2M - SGS'!P90</f>
        <v>9.1078000000000006E-2</v>
      </c>
      <c r="Q90" s="266">
        <f>'2M - SGS'!Q90</f>
        <v>8.5239999999999996E-2</v>
      </c>
      <c r="R90" s="266">
        <f>'2M - SGS'!R90</f>
        <v>7.2980000000000003E-2</v>
      </c>
      <c r="S90" s="266">
        <f>'2M - SGS'!S90</f>
        <v>7.9849000000000003E-2</v>
      </c>
      <c r="T90" s="266">
        <f>'2M - SGS'!T90</f>
        <v>7.2720999999999994E-2</v>
      </c>
      <c r="U90" s="266">
        <f>'2M - SGS'!U90</f>
        <v>7.4929999999999997E-2</v>
      </c>
    </row>
    <row r="91" spans="1:21" ht="15.75" thickBot="1" x14ac:dyDescent="0.3"/>
    <row r="92" spans="1:21" x14ac:dyDescent="0.25">
      <c r="A92" s="19"/>
      <c r="B92" s="502" t="s">
        <v>28</v>
      </c>
      <c r="C92" s="41">
        <f>C77</f>
        <v>43466</v>
      </c>
      <c r="D92" s="47">
        <f t="shared" ref="D92:U92" si="60">D77</f>
        <v>43497</v>
      </c>
      <c r="E92" s="47">
        <f t="shared" si="60"/>
        <v>43525</v>
      </c>
      <c r="F92" s="47">
        <f t="shared" si="60"/>
        <v>43556</v>
      </c>
      <c r="G92" s="47">
        <f t="shared" si="60"/>
        <v>43586</v>
      </c>
      <c r="H92" s="47">
        <f t="shared" si="60"/>
        <v>43617</v>
      </c>
      <c r="I92" s="47">
        <f t="shared" si="60"/>
        <v>43647</v>
      </c>
      <c r="J92" s="47">
        <f t="shared" si="60"/>
        <v>43678</v>
      </c>
      <c r="K92" s="47">
        <f t="shared" si="60"/>
        <v>43709</v>
      </c>
      <c r="L92" s="47">
        <f t="shared" si="60"/>
        <v>43739</v>
      </c>
      <c r="M92" s="47">
        <f t="shared" si="60"/>
        <v>43770</v>
      </c>
      <c r="N92" s="47">
        <f t="shared" si="60"/>
        <v>43800</v>
      </c>
      <c r="O92" s="47">
        <f t="shared" si="60"/>
        <v>43831</v>
      </c>
      <c r="P92" s="47">
        <f t="shared" si="60"/>
        <v>43862</v>
      </c>
      <c r="Q92" s="47">
        <f t="shared" si="60"/>
        <v>43891</v>
      </c>
      <c r="R92" s="47">
        <f t="shared" si="60"/>
        <v>43922</v>
      </c>
      <c r="S92" s="47">
        <f t="shared" si="60"/>
        <v>43952</v>
      </c>
      <c r="T92" s="47">
        <f t="shared" si="60"/>
        <v>43983</v>
      </c>
      <c r="U92" s="47">
        <f t="shared" si="60"/>
        <v>44013</v>
      </c>
    </row>
    <row r="93" spans="1:21" ht="15.75" thickBot="1" x14ac:dyDescent="0.3">
      <c r="A93" s="19"/>
      <c r="B93" s="503"/>
      <c r="C93" s="43">
        <f>'2M - SGS'!C93</f>
        <v>4.8845E-2</v>
      </c>
      <c r="D93" s="96">
        <f>'2M - SGS'!D93</f>
        <v>5.0525E-2</v>
      </c>
      <c r="E93" s="96">
        <f>'2M - SGS'!E93</f>
        <v>5.3254999999999997E-2</v>
      </c>
      <c r="F93" s="96">
        <f>'2M - SGS'!F93</f>
        <v>5.6875000000000002E-2</v>
      </c>
      <c r="G93" s="96">
        <f>'2M - SGS'!G93</f>
        <v>5.8104000000000003E-2</v>
      </c>
      <c r="H93" s="96">
        <f>'2M - SGS'!H93</f>
        <v>8.9680999999999997E-2</v>
      </c>
      <c r="I93" s="96">
        <f>'2M - SGS'!I93</f>
        <v>8.9680999999999997E-2</v>
      </c>
      <c r="J93" s="96">
        <f>'2M - SGS'!J93</f>
        <v>8.9680999999999997E-2</v>
      </c>
      <c r="K93" s="96">
        <f>'2M - SGS'!K93</f>
        <v>8.9680999999999997E-2</v>
      </c>
      <c r="L93" s="96">
        <f>'2M - SGS'!L93</f>
        <v>5.4614000000000003E-2</v>
      </c>
      <c r="M93" s="96">
        <f>'2M - SGS'!M93</f>
        <v>5.6771000000000002E-2</v>
      </c>
      <c r="N93" s="96">
        <f>'2M - SGS'!N93</f>
        <v>5.4182000000000001E-2</v>
      </c>
      <c r="O93" s="96">
        <f>'2M - SGS'!O93</f>
        <v>4.8845E-2</v>
      </c>
      <c r="P93" s="96">
        <f>'2M - SGS'!P93</f>
        <v>5.0525E-2</v>
      </c>
      <c r="Q93" s="96">
        <f>'2M - SGS'!Q93</f>
        <v>5.3254999999999997E-2</v>
      </c>
      <c r="R93" s="254">
        <f>'2M - SGS'!R93</f>
        <v>5.8521999999999998E-2</v>
      </c>
      <c r="S93" s="254">
        <f>'2M - SGS'!S93</f>
        <v>6.1238000000000001E-2</v>
      </c>
      <c r="T93" s="254">
        <f>'2M - SGS'!T93</f>
        <v>9.0992000000000003E-2</v>
      </c>
      <c r="U93" s="254">
        <f>'2M - SGS'!U93</f>
        <v>9.0992000000000003E-2</v>
      </c>
    </row>
    <row r="95" spans="1:21" x14ac:dyDescent="0.25">
      <c r="C95" s="264"/>
    </row>
    <row r="111" spans="4:10" x14ac:dyDescent="0.25">
      <c r="J111" s="5"/>
    </row>
    <row r="112" spans="4:10" x14ac:dyDescent="0.25">
      <c r="D112" s="6"/>
    </row>
  </sheetData>
  <mergeCells count="6">
    <mergeCell ref="A77:A90"/>
    <mergeCell ref="B92:B93"/>
    <mergeCell ref="A4:A19"/>
    <mergeCell ref="A22:A37"/>
    <mergeCell ref="A40:A55"/>
    <mergeCell ref="A58:A74"/>
  </mergeCells>
  <pageMargins left="0.7" right="0.7" top="0.75" bottom="0.75" header="0.3" footer="0.3"/>
  <pageSetup orientation="portrait" r:id="rId1"/>
  <ignoredErrors>
    <ignoredError sqref="C19 C55:U55 O19:U19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W199"/>
  <sheetViews>
    <sheetView zoomScale="90" zoomScaleNormal="90" workbookViewId="0">
      <pane xSplit="2" topLeftCell="C1" activePane="topRight" state="frozen"/>
      <selection activeCell="B49" activeCellId="1" sqref="A4:XFD37 A40:XFD74"/>
      <selection pane="topRight" activeCell="F37" sqref="F37"/>
    </sheetView>
  </sheetViews>
  <sheetFormatPr defaultRowHeight="15" x14ac:dyDescent="0.25"/>
  <cols>
    <col min="1" max="1" width="10" customWidth="1"/>
    <col min="2" max="2" width="24.5703125" customWidth="1"/>
    <col min="3" max="3" width="15.5703125" bestFit="1" customWidth="1"/>
    <col min="4" max="9" width="13.5703125" customWidth="1"/>
    <col min="10" max="21" width="13.85546875" customWidth="1"/>
    <col min="22" max="23" width="10.5703125" bestFit="1" customWidth="1"/>
  </cols>
  <sheetData>
    <row r="1" spans="1:23" s="2" customFormat="1" ht="15.75" thickBo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/>
      <c r="W1"/>
    </row>
    <row r="2" spans="1:23" ht="15.75" thickBot="1" x14ac:dyDescent="0.3">
      <c r="A2" s="18"/>
      <c r="B2" s="30" t="s">
        <v>13</v>
      </c>
      <c r="C2" s="336">
        <v>0</v>
      </c>
      <c r="D2" s="336">
        <v>0</v>
      </c>
      <c r="E2" s="337">
        <f>' 1M - RES'!E2</f>
        <v>0.76774979104266816</v>
      </c>
      <c r="F2" s="334">
        <f>E2</f>
        <v>0.76774979104266816</v>
      </c>
      <c r="G2" s="334">
        <f t="shared" ref="G2:U2" si="0">F2</f>
        <v>0.76774979104266816</v>
      </c>
      <c r="H2" s="334">
        <f t="shared" si="0"/>
        <v>0.76774979104266816</v>
      </c>
      <c r="I2" s="334">
        <f t="shared" si="0"/>
        <v>0.76774979104266816</v>
      </c>
      <c r="J2" s="334">
        <f t="shared" si="0"/>
        <v>0.76774979104266816</v>
      </c>
      <c r="K2" s="334">
        <f t="shared" si="0"/>
        <v>0.76774979104266816</v>
      </c>
      <c r="L2" s="334">
        <f t="shared" si="0"/>
        <v>0.76774979104266816</v>
      </c>
      <c r="M2" s="334">
        <f t="shared" si="0"/>
        <v>0.76774979104266816</v>
      </c>
      <c r="N2" s="334">
        <f t="shared" si="0"/>
        <v>0.76774979104266816</v>
      </c>
      <c r="O2" s="334">
        <f t="shared" si="0"/>
        <v>0.76774979104266816</v>
      </c>
      <c r="P2" s="334">
        <f t="shared" si="0"/>
        <v>0.76774979104266816</v>
      </c>
      <c r="Q2" s="334">
        <f t="shared" si="0"/>
        <v>0.76774979104266816</v>
      </c>
      <c r="R2" s="334">
        <f t="shared" si="0"/>
        <v>0.76774979104266816</v>
      </c>
      <c r="S2" s="334">
        <f t="shared" si="0"/>
        <v>0.76774979104266816</v>
      </c>
      <c r="T2" s="334">
        <f t="shared" si="0"/>
        <v>0.76774979104266816</v>
      </c>
      <c r="U2" s="334">
        <f t="shared" si="0"/>
        <v>0.76774979104266816</v>
      </c>
    </row>
    <row r="3" spans="1:23" s="7" customFormat="1" ht="15.75" thickBot="1" x14ac:dyDescent="0.3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342" t="s">
        <v>156</v>
      </c>
      <c r="Q3" s="339" t="str">
        <f>IF(SUM(C19:N19)='BIZ kWh ENTRY'!AE193,"ok","ERROR")</f>
        <v>ok</v>
      </c>
      <c r="R3" s="18"/>
      <c r="S3" s="18"/>
      <c r="T3" s="18"/>
      <c r="U3" s="18"/>
    </row>
    <row r="4" spans="1:23" ht="15.75" customHeight="1" x14ac:dyDescent="0.25">
      <c r="A4" s="504" t="s">
        <v>14</v>
      </c>
      <c r="B4" s="17" t="s">
        <v>10</v>
      </c>
      <c r="C4" s="10">
        <f>'LI 2M - SGS'!C4</f>
        <v>43466</v>
      </c>
      <c r="D4" s="10">
        <f>'LI 2M - SGS'!D4</f>
        <v>43497</v>
      </c>
      <c r="E4" s="10">
        <f>'LI 2M - SGS'!E4</f>
        <v>43525</v>
      </c>
      <c r="F4" s="10">
        <f>'LI 2M - SGS'!F4</f>
        <v>43556</v>
      </c>
      <c r="G4" s="10">
        <f>'LI 2M - SGS'!G4</f>
        <v>43586</v>
      </c>
      <c r="H4" s="10">
        <f>'LI 2M - SGS'!H4</f>
        <v>43617</v>
      </c>
      <c r="I4" s="10">
        <f>'LI 2M - SGS'!I4</f>
        <v>43647</v>
      </c>
      <c r="J4" s="10">
        <f>'LI 2M - SGS'!J4</f>
        <v>43678</v>
      </c>
      <c r="K4" s="10">
        <f>'LI 2M - SGS'!K4</f>
        <v>43709</v>
      </c>
      <c r="L4" s="10">
        <f>'LI 2M - SGS'!L4</f>
        <v>43739</v>
      </c>
      <c r="M4" s="10">
        <f>'LI 2M - SGS'!M4</f>
        <v>43770</v>
      </c>
      <c r="N4" s="10">
        <f>'LI 2M - SGS'!N4</f>
        <v>43800</v>
      </c>
      <c r="O4" s="10">
        <f>'LI 2M - SGS'!O4</f>
        <v>43831</v>
      </c>
      <c r="P4" s="10">
        <f>'LI 2M - SGS'!P4</f>
        <v>43862</v>
      </c>
      <c r="Q4" s="10">
        <f>'LI 2M - SGS'!Q4</f>
        <v>43891</v>
      </c>
      <c r="R4" s="10">
        <f>'LI 2M - SGS'!R4</f>
        <v>43922</v>
      </c>
      <c r="S4" s="10">
        <f>'LI 2M - SGS'!S4</f>
        <v>43952</v>
      </c>
      <c r="T4" s="10">
        <f>'LI 2M - SGS'!T4</f>
        <v>43983</v>
      </c>
      <c r="U4" s="10">
        <f>'LI 2M - SGS'!U4</f>
        <v>44013</v>
      </c>
    </row>
    <row r="5" spans="1:23" ht="15" customHeight="1" x14ac:dyDescent="0.25">
      <c r="A5" s="505"/>
      <c r="B5" s="11" t="s">
        <v>20</v>
      </c>
      <c r="C5" s="3">
        <f>'BIZ kWh ENTRY'!S180</f>
        <v>0</v>
      </c>
      <c r="D5" s="3">
        <f>'BIZ kWh ENTRY'!T180</f>
        <v>0</v>
      </c>
      <c r="E5" s="3">
        <f>'BIZ kWh ENTRY'!U180</f>
        <v>0</v>
      </c>
      <c r="F5" s="3">
        <f>'BIZ kWh ENTRY'!V180</f>
        <v>0</v>
      </c>
      <c r="G5" s="3">
        <f>'BIZ kWh ENTRY'!W180</f>
        <v>0</v>
      </c>
      <c r="H5" s="3">
        <f>'BIZ kWh ENTRY'!X180</f>
        <v>0</v>
      </c>
      <c r="I5" s="3">
        <f>'BIZ kWh ENTRY'!Y180</f>
        <v>0</v>
      </c>
      <c r="J5" s="3">
        <f>'BIZ kWh ENTRY'!Z180</f>
        <v>0</v>
      </c>
      <c r="K5" s="3">
        <f>'BIZ kWh ENTRY'!AA180</f>
        <v>0</v>
      </c>
      <c r="L5" s="3">
        <f>'BIZ kWh ENTRY'!AB180</f>
        <v>0</v>
      </c>
      <c r="M5" s="3">
        <f>'BIZ kWh ENTRY'!AC180</f>
        <v>0</v>
      </c>
      <c r="N5" s="3">
        <f>'BIZ kWh ENTRY'!AD180</f>
        <v>0</v>
      </c>
      <c r="O5" s="215">
        <v>0</v>
      </c>
      <c r="P5" s="215">
        <v>0</v>
      </c>
      <c r="Q5" s="215">
        <v>0</v>
      </c>
      <c r="R5" s="215">
        <v>0</v>
      </c>
      <c r="S5" s="215">
        <v>0</v>
      </c>
      <c r="T5" s="215">
        <v>0</v>
      </c>
      <c r="U5" s="215">
        <v>0</v>
      </c>
    </row>
    <row r="6" spans="1:23" x14ac:dyDescent="0.25">
      <c r="A6" s="505"/>
      <c r="B6" s="12" t="s">
        <v>0</v>
      </c>
      <c r="C6" s="3">
        <f>'BIZ kWh ENTRY'!S181</f>
        <v>0</v>
      </c>
      <c r="D6" s="3">
        <f>'BIZ kWh ENTRY'!T181</f>
        <v>0</v>
      </c>
      <c r="E6" s="3">
        <f>'BIZ kWh ENTRY'!U181</f>
        <v>0</v>
      </c>
      <c r="F6" s="3">
        <f>'BIZ kWh ENTRY'!V181</f>
        <v>0</v>
      </c>
      <c r="G6" s="3">
        <f>'BIZ kWh ENTRY'!W181</f>
        <v>0</v>
      </c>
      <c r="H6" s="3">
        <f>'BIZ kWh ENTRY'!X181</f>
        <v>0</v>
      </c>
      <c r="I6" s="3">
        <f>'BIZ kWh ENTRY'!Y181</f>
        <v>0</v>
      </c>
      <c r="J6" s="3">
        <f>'BIZ kWh ENTRY'!Z181</f>
        <v>0</v>
      </c>
      <c r="K6" s="3">
        <f>'BIZ kWh ENTRY'!AA181</f>
        <v>0</v>
      </c>
      <c r="L6" s="3">
        <f>'BIZ kWh ENTRY'!AB181</f>
        <v>0</v>
      </c>
      <c r="M6" s="3">
        <f>'BIZ kWh ENTRY'!AC181</f>
        <v>0</v>
      </c>
      <c r="N6" s="3">
        <f>'BIZ kWh ENTRY'!AD181</f>
        <v>0</v>
      </c>
      <c r="O6" s="215">
        <v>0</v>
      </c>
      <c r="P6" s="215">
        <v>0</v>
      </c>
      <c r="Q6" s="215">
        <v>0</v>
      </c>
      <c r="R6" s="215">
        <v>0</v>
      </c>
      <c r="S6" s="215">
        <v>0</v>
      </c>
      <c r="T6" s="215">
        <v>0</v>
      </c>
      <c r="U6" s="215">
        <v>0</v>
      </c>
    </row>
    <row r="7" spans="1:23" x14ac:dyDescent="0.25">
      <c r="A7" s="505"/>
      <c r="B7" s="11" t="s">
        <v>21</v>
      </c>
      <c r="C7" s="3">
        <f>'BIZ kWh ENTRY'!S182</f>
        <v>0</v>
      </c>
      <c r="D7" s="3">
        <f>'BIZ kWh ENTRY'!T182</f>
        <v>0</v>
      </c>
      <c r="E7" s="3">
        <f>'BIZ kWh ENTRY'!U182</f>
        <v>0</v>
      </c>
      <c r="F7" s="3">
        <f>'BIZ kWh ENTRY'!V182</f>
        <v>0</v>
      </c>
      <c r="G7" s="3">
        <f>'BIZ kWh ENTRY'!W182</f>
        <v>0</v>
      </c>
      <c r="H7" s="3">
        <f>'BIZ kWh ENTRY'!X182</f>
        <v>0</v>
      </c>
      <c r="I7" s="3">
        <f>'BIZ kWh ENTRY'!Y182</f>
        <v>0</v>
      </c>
      <c r="J7" s="3">
        <f>'BIZ kWh ENTRY'!Z182</f>
        <v>0</v>
      </c>
      <c r="K7" s="3">
        <f>'BIZ kWh ENTRY'!AA182</f>
        <v>0</v>
      </c>
      <c r="L7" s="3">
        <f>'BIZ kWh ENTRY'!AB182</f>
        <v>0</v>
      </c>
      <c r="M7" s="3">
        <f>'BIZ kWh ENTRY'!AC182</f>
        <v>0</v>
      </c>
      <c r="N7" s="3">
        <f>'BIZ kWh ENTRY'!AD182</f>
        <v>0</v>
      </c>
      <c r="O7" s="215">
        <v>0</v>
      </c>
      <c r="P7" s="215">
        <v>0</v>
      </c>
      <c r="Q7" s="215">
        <v>0</v>
      </c>
      <c r="R7" s="215">
        <v>0</v>
      </c>
      <c r="S7" s="215">
        <v>0</v>
      </c>
      <c r="T7" s="215">
        <v>0</v>
      </c>
      <c r="U7" s="215">
        <v>0</v>
      </c>
    </row>
    <row r="8" spans="1:23" x14ac:dyDescent="0.25">
      <c r="A8" s="505"/>
      <c r="B8" s="11" t="s">
        <v>1</v>
      </c>
      <c r="C8" s="3">
        <f>'BIZ kWh ENTRY'!S183</f>
        <v>0</v>
      </c>
      <c r="D8" s="3">
        <f>'BIZ kWh ENTRY'!T183</f>
        <v>0</v>
      </c>
      <c r="E8" s="3">
        <f>'BIZ kWh ENTRY'!U183</f>
        <v>0</v>
      </c>
      <c r="F8" s="3">
        <f>'BIZ kWh ENTRY'!V183</f>
        <v>0</v>
      </c>
      <c r="G8" s="3">
        <f>'BIZ kWh ENTRY'!W183</f>
        <v>0</v>
      </c>
      <c r="H8" s="3">
        <f>'BIZ kWh ENTRY'!X183</f>
        <v>0</v>
      </c>
      <c r="I8" s="3">
        <f>'BIZ kWh ENTRY'!Y183</f>
        <v>0</v>
      </c>
      <c r="J8" s="3">
        <f>'BIZ kWh ENTRY'!Z183</f>
        <v>0</v>
      </c>
      <c r="K8" s="3">
        <f>'BIZ kWh ENTRY'!AA183</f>
        <v>0</v>
      </c>
      <c r="L8" s="3">
        <f>'BIZ kWh ENTRY'!AB183</f>
        <v>0</v>
      </c>
      <c r="M8" s="3">
        <f>'BIZ kWh ENTRY'!AC183</f>
        <v>0</v>
      </c>
      <c r="N8" s="3">
        <f>'BIZ kWh ENTRY'!AD183</f>
        <v>0</v>
      </c>
      <c r="O8" s="215">
        <v>0</v>
      </c>
      <c r="P8" s="215">
        <v>0</v>
      </c>
      <c r="Q8" s="215">
        <v>0</v>
      </c>
      <c r="R8" s="215">
        <v>0</v>
      </c>
      <c r="S8" s="215">
        <v>0</v>
      </c>
      <c r="T8" s="215">
        <v>0</v>
      </c>
      <c r="U8" s="215">
        <v>0</v>
      </c>
    </row>
    <row r="9" spans="1:23" x14ac:dyDescent="0.25">
      <c r="A9" s="505"/>
      <c r="B9" s="12" t="s">
        <v>22</v>
      </c>
      <c r="C9" s="3">
        <f>'BIZ kWh ENTRY'!S184</f>
        <v>0</v>
      </c>
      <c r="D9" s="3">
        <f>'BIZ kWh ENTRY'!T184</f>
        <v>0</v>
      </c>
      <c r="E9" s="3">
        <f>'BIZ kWh ENTRY'!U184</f>
        <v>0</v>
      </c>
      <c r="F9" s="3">
        <f>'BIZ kWh ENTRY'!V184</f>
        <v>0</v>
      </c>
      <c r="G9" s="3">
        <f>'BIZ kWh ENTRY'!W184</f>
        <v>0</v>
      </c>
      <c r="H9" s="3">
        <f>'BIZ kWh ENTRY'!X184</f>
        <v>0</v>
      </c>
      <c r="I9" s="3">
        <f>'BIZ kWh ENTRY'!Y184</f>
        <v>0</v>
      </c>
      <c r="J9" s="3">
        <f>'BIZ kWh ENTRY'!Z184</f>
        <v>0</v>
      </c>
      <c r="K9" s="3">
        <f>'BIZ kWh ENTRY'!AA184</f>
        <v>0</v>
      </c>
      <c r="L9" s="3">
        <f>'BIZ kWh ENTRY'!AB184</f>
        <v>0</v>
      </c>
      <c r="M9" s="3">
        <f>'BIZ kWh ENTRY'!AC184</f>
        <v>0</v>
      </c>
      <c r="N9" s="3">
        <f>'BIZ kWh ENTRY'!AD184</f>
        <v>0</v>
      </c>
      <c r="O9" s="215">
        <v>0</v>
      </c>
      <c r="P9" s="215">
        <v>0</v>
      </c>
      <c r="Q9" s="215">
        <v>0</v>
      </c>
      <c r="R9" s="215">
        <v>0</v>
      </c>
      <c r="S9" s="215">
        <v>0</v>
      </c>
      <c r="T9" s="215">
        <v>0</v>
      </c>
      <c r="U9" s="215">
        <v>0</v>
      </c>
    </row>
    <row r="10" spans="1:23" x14ac:dyDescent="0.25">
      <c r="A10" s="505"/>
      <c r="B10" s="11" t="s">
        <v>9</v>
      </c>
      <c r="C10" s="3">
        <f>'BIZ kWh ENTRY'!S185</f>
        <v>0</v>
      </c>
      <c r="D10" s="3">
        <f>'BIZ kWh ENTRY'!T185</f>
        <v>0</v>
      </c>
      <c r="E10" s="3">
        <f>'BIZ kWh ENTRY'!U185</f>
        <v>0</v>
      </c>
      <c r="F10" s="3">
        <f>'BIZ kWh ENTRY'!V185</f>
        <v>0</v>
      </c>
      <c r="G10" s="3">
        <f>'BIZ kWh ENTRY'!W185</f>
        <v>0</v>
      </c>
      <c r="H10" s="3">
        <f>'BIZ kWh ENTRY'!X185</f>
        <v>0</v>
      </c>
      <c r="I10" s="3">
        <f>'BIZ kWh ENTRY'!Y185</f>
        <v>0</v>
      </c>
      <c r="J10" s="3">
        <f>'BIZ kWh ENTRY'!Z185</f>
        <v>0</v>
      </c>
      <c r="K10" s="3">
        <f>'BIZ kWh ENTRY'!AA185</f>
        <v>0</v>
      </c>
      <c r="L10" s="3">
        <f>'BIZ kWh ENTRY'!AB185</f>
        <v>0</v>
      </c>
      <c r="M10" s="3">
        <f>'BIZ kWh ENTRY'!AC185</f>
        <v>0</v>
      </c>
      <c r="N10" s="3">
        <f>'BIZ kWh ENTRY'!AD185</f>
        <v>0</v>
      </c>
      <c r="O10" s="215">
        <v>0</v>
      </c>
      <c r="P10" s="215">
        <v>0</v>
      </c>
      <c r="Q10" s="215">
        <v>0</v>
      </c>
      <c r="R10" s="215">
        <v>0</v>
      </c>
      <c r="S10" s="215">
        <v>0</v>
      </c>
      <c r="T10" s="215">
        <v>0</v>
      </c>
      <c r="U10" s="215">
        <v>0</v>
      </c>
    </row>
    <row r="11" spans="1:23" x14ac:dyDescent="0.25">
      <c r="A11" s="505"/>
      <c r="B11" s="11" t="s">
        <v>3</v>
      </c>
      <c r="C11" s="3">
        <f>'BIZ kWh ENTRY'!S186</f>
        <v>0</v>
      </c>
      <c r="D11" s="3">
        <f>'BIZ kWh ENTRY'!T186</f>
        <v>0</v>
      </c>
      <c r="E11" s="3">
        <f>'BIZ kWh ENTRY'!U186</f>
        <v>0</v>
      </c>
      <c r="F11" s="3">
        <f>'BIZ kWh ENTRY'!V186</f>
        <v>0</v>
      </c>
      <c r="G11" s="3">
        <f>'BIZ kWh ENTRY'!W186</f>
        <v>0</v>
      </c>
      <c r="H11" s="3">
        <f>'BIZ kWh ENTRY'!X186</f>
        <v>0</v>
      </c>
      <c r="I11" s="3">
        <f>'BIZ kWh ENTRY'!Y186</f>
        <v>0</v>
      </c>
      <c r="J11" s="3">
        <f>'BIZ kWh ENTRY'!Z186</f>
        <v>0</v>
      </c>
      <c r="K11" s="3">
        <f>'BIZ kWh ENTRY'!AA186</f>
        <v>0</v>
      </c>
      <c r="L11" s="3">
        <f>'BIZ kWh ENTRY'!AB186</f>
        <v>0</v>
      </c>
      <c r="M11" s="3">
        <f>'BIZ kWh ENTRY'!AC186</f>
        <v>0</v>
      </c>
      <c r="N11" s="3">
        <f>'BIZ kWh ENTRY'!AD186</f>
        <v>0</v>
      </c>
      <c r="O11" s="215">
        <v>0</v>
      </c>
      <c r="P11" s="215">
        <v>0</v>
      </c>
      <c r="Q11" s="215">
        <v>0</v>
      </c>
      <c r="R11" s="215">
        <v>0</v>
      </c>
      <c r="S11" s="215">
        <v>0</v>
      </c>
      <c r="T11" s="215">
        <v>0</v>
      </c>
      <c r="U11" s="215">
        <v>0</v>
      </c>
    </row>
    <row r="12" spans="1:23" x14ac:dyDescent="0.25">
      <c r="A12" s="505"/>
      <c r="B12" s="11" t="s">
        <v>4</v>
      </c>
      <c r="C12" s="3">
        <f>'BIZ kWh ENTRY'!S187</f>
        <v>0</v>
      </c>
      <c r="D12" s="3">
        <f>'BIZ kWh ENTRY'!T187</f>
        <v>0</v>
      </c>
      <c r="E12" s="3">
        <f>'BIZ kWh ENTRY'!U187</f>
        <v>0</v>
      </c>
      <c r="F12" s="3">
        <f>'BIZ kWh ENTRY'!V187</f>
        <v>0</v>
      </c>
      <c r="G12" s="3">
        <f>'BIZ kWh ENTRY'!W187</f>
        <v>0</v>
      </c>
      <c r="H12" s="3">
        <f>'BIZ kWh ENTRY'!X187</f>
        <v>0</v>
      </c>
      <c r="I12" s="3">
        <f>'BIZ kWh ENTRY'!Y187</f>
        <v>0</v>
      </c>
      <c r="J12" s="3">
        <f>'BIZ kWh ENTRY'!Z187</f>
        <v>0</v>
      </c>
      <c r="K12" s="3">
        <f>'BIZ kWh ENTRY'!AA187</f>
        <v>0</v>
      </c>
      <c r="L12" s="3">
        <f>'BIZ kWh ENTRY'!AB187</f>
        <v>35616.328007514676</v>
      </c>
      <c r="M12" s="3">
        <f>'BIZ kWh ENTRY'!AC187</f>
        <v>182756.27019231668</v>
      </c>
      <c r="N12" s="3">
        <f>'BIZ kWh ENTRY'!AD187</f>
        <v>318144.12407593103</v>
      </c>
      <c r="O12" s="215">
        <v>0</v>
      </c>
      <c r="P12" s="215">
        <v>0</v>
      </c>
      <c r="Q12" s="215">
        <v>0</v>
      </c>
      <c r="R12" s="215">
        <v>0</v>
      </c>
      <c r="S12" s="215">
        <v>0</v>
      </c>
      <c r="T12" s="215">
        <v>0</v>
      </c>
      <c r="U12" s="215">
        <v>0</v>
      </c>
    </row>
    <row r="13" spans="1:23" x14ac:dyDescent="0.25">
      <c r="A13" s="505"/>
      <c r="B13" s="11" t="s">
        <v>5</v>
      </c>
      <c r="C13" s="3">
        <f>'BIZ kWh ENTRY'!S188</f>
        <v>0</v>
      </c>
      <c r="D13" s="3">
        <f>'BIZ kWh ENTRY'!T188</f>
        <v>0</v>
      </c>
      <c r="E13" s="3">
        <f>'BIZ kWh ENTRY'!U188</f>
        <v>0</v>
      </c>
      <c r="F13" s="3">
        <f>'BIZ kWh ENTRY'!V188</f>
        <v>0</v>
      </c>
      <c r="G13" s="3">
        <f>'BIZ kWh ENTRY'!W188</f>
        <v>0</v>
      </c>
      <c r="H13" s="3">
        <f>'BIZ kWh ENTRY'!X188</f>
        <v>0</v>
      </c>
      <c r="I13" s="3">
        <f>'BIZ kWh ENTRY'!Y188</f>
        <v>0</v>
      </c>
      <c r="J13" s="3">
        <f>'BIZ kWh ENTRY'!Z188</f>
        <v>0</v>
      </c>
      <c r="K13" s="3">
        <f>'BIZ kWh ENTRY'!AA188</f>
        <v>0</v>
      </c>
      <c r="L13" s="3">
        <f>'BIZ kWh ENTRY'!AB188</f>
        <v>0</v>
      </c>
      <c r="M13" s="3">
        <f>'BIZ kWh ENTRY'!AC188</f>
        <v>0</v>
      </c>
      <c r="N13" s="3">
        <f>'BIZ kWh ENTRY'!AD188</f>
        <v>0</v>
      </c>
      <c r="O13" s="215">
        <v>0</v>
      </c>
      <c r="P13" s="215">
        <v>0</v>
      </c>
      <c r="Q13" s="215">
        <v>0</v>
      </c>
      <c r="R13" s="215">
        <v>0</v>
      </c>
      <c r="S13" s="215">
        <v>0</v>
      </c>
      <c r="T13" s="215">
        <v>0</v>
      </c>
      <c r="U13" s="215">
        <v>0</v>
      </c>
    </row>
    <row r="14" spans="1:23" x14ac:dyDescent="0.25">
      <c r="A14" s="505"/>
      <c r="B14" s="11" t="s">
        <v>23</v>
      </c>
      <c r="C14" s="3">
        <f>'BIZ kWh ENTRY'!S189</f>
        <v>0</v>
      </c>
      <c r="D14" s="3">
        <f>'BIZ kWh ENTRY'!T189</f>
        <v>0</v>
      </c>
      <c r="E14" s="3">
        <f>'BIZ kWh ENTRY'!U189</f>
        <v>0</v>
      </c>
      <c r="F14" s="3">
        <f>'BIZ kWh ENTRY'!V189</f>
        <v>0</v>
      </c>
      <c r="G14" s="3">
        <f>'BIZ kWh ENTRY'!W189</f>
        <v>0</v>
      </c>
      <c r="H14" s="3">
        <f>'BIZ kWh ENTRY'!X189</f>
        <v>0</v>
      </c>
      <c r="I14" s="3">
        <f>'BIZ kWh ENTRY'!Y189</f>
        <v>0</v>
      </c>
      <c r="J14" s="3">
        <f>'BIZ kWh ENTRY'!Z189</f>
        <v>0</v>
      </c>
      <c r="K14" s="3">
        <f>'BIZ kWh ENTRY'!AA189</f>
        <v>0</v>
      </c>
      <c r="L14" s="3">
        <f>'BIZ kWh ENTRY'!AB189</f>
        <v>0</v>
      </c>
      <c r="M14" s="3">
        <f>'BIZ kWh ENTRY'!AC189</f>
        <v>0</v>
      </c>
      <c r="N14" s="3">
        <f>'BIZ kWh ENTRY'!AD189</f>
        <v>0</v>
      </c>
      <c r="O14" s="215">
        <v>0</v>
      </c>
      <c r="P14" s="215">
        <v>0</v>
      </c>
      <c r="Q14" s="215">
        <v>0</v>
      </c>
      <c r="R14" s="215">
        <v>0</v>
      </c>
      <c r="S14" s="215">
        <v>0</v>
      </c>
      <c r="T14" s="215">
        <v>0</v>
      </c>
      <c r="U14" s="215">
        <v>0</v>
      </c>
    </row>
    <row r="15" spans="1:23" x14ac:dyDescent="0.25">
      <c r="A15" s="505"/>
      <c r="B15" s="11" t="s">
        <v>24</v>
      </c>
      <c r="C15" s="3">
        <f>'BIZ kWh ENTRY'!S190</f>
        <v>0</v>
      </c>
      <c r="D15" s="3">
        <f>'BIZ kWh ENTRY'!T190</f>
        <v>0</v>
      </c>
      <c r="E15" s="3">
        <f>'BIZ kWh ENTRY'!U190</f>
        <v>0</v>
      </c>
      <c r="F15" s="3">
        <f>'BIZ kWh ENTRY'!V190</f>
        <v>0</v>
      </c>
      <c r="G15" s="3">
        <f>'BIZ kWh ENTRY'!W190</f>
        <v>0</v>
      </c>
      <c r="H15" s="3">
        <f>'BIZ kWh ENTRY'!X190</f>
        <v>0</v>
      </c>
      <c r="I15" s="3">
        <f>'BIZ kWh ENTRY'!Y190</f>
        <v>0</v>
      </c>
      <c r="J15" s="3">
        <f>'BIZ kWh ENTRY'!Z190</f>
        <v>0</v>
      </c>
      <c r="K15" s="3">
        <f>'BIZ kWh ENTRY'!AA190</f>
        <v>0</v>
      </c>
      <c r="L15" s="3">
        <f>'BIZ kWh ENTRY'!AB190</f>
        <v>0</v>
      </c>
      <c r="M15" s="3">
        <f>'BIZ kWh ENTRY'!AC190</f>
        <v>0</v>
      </c>
      <c r="N15" s="3">
        <f>'BIZ kWh ENTRY'!AD190</f>
        <v>0</v>
      </c>
      <c r="O15" s="215">
        <v>0</v>
      </c>
      <c r="P15" s="215">
        <v>0</v>
      </c>
      <c r="Q15" s="215">
        <v>0</v>
      </c>
      <c r="R15" s="215">
        <v>0</v>
      </c>
      <c r="S15" s="215">
        <v>0</v>
      </c>
      <c r="T15" s="215">
        <v>0</v>
      </c>
      <c r="U15" s="215">
        <v>0</v>
      </c>
    </row>
    <row r="16" spans="1:23" x14ac:dyDescent="0.25">
      <c r="A16" s="505"/>
      <c r="B16" s="11" t="s">
        <v>7</v>
      </c>
      <c r="C16" s="3">
        <f>'BIZ kWh ENTRY'!S191</f>
        <v>0</v>
      </c>
      <c r="D16" s="3">
        <f>'BIZ kWh ENTRY'!T191</f>
        <v>0</v>
      </c>
      <c r="E16" s="3">
        <f>'BIZ kWh ENTRY'!U191</f>
        <v>0</v>
      </c>
      <c r="F16" s="3">
        <f>'BIZ kWh ENTRY'!V191</f>
        <v>0</v>
      </c>
      <c r="G16" s="3">
        <f>'BIZ kWh ENTRY'!W191</f>
        <v>0</v>
      </c>
      <c r="H16" s="3">
        <f>'BIZ kWh ENTRY'!X191</f>
        <v>0</v>
      </c>
      <c r="I16" s="3">
        <f>'BIZ kWh ENTRY'!Y191</f>
        <v>0</v>
      </c>
      <c r="J16" s="3">
        <f>'BIZ kWh ENTRY'!Z191</f>
        <v>0</v>
      </c>
      <c r="K16" s="3">
        <f>'BIZ kWh ENTRY'!AA191</f>
        <v>0</v>
      </c>
      <c r="L16" s="3">
        <f>'BIZ kWh ENTRY'!AB191</f>
        <v>0</v>
      </c>
      <c r="M16" s="3">
        <f>'BIZ kWh ENTRY'!AC191</f>
        <v>0</v>
      </c>
      <c r="N16" s="3">
        <f>'BIZ kWh ENTRY'!AD191</f>
        <v>0</v>
      </c>
      <c r="O16" s="215">
        <v>0</v>
      </c>
      <c r="P16" s="215">
        <v>0</v>
      </c>
      <c r="Q16" s="215">
        <v>0</v>
      </c>
      <c r="R16" s="215">
        <v>0</v>
      </c>
      <c r="S16" s="215">
        <v>0</v>
      </c>
      <c r="T16" s="215">
        <v>0</v>
      </c>
      <c r="U16" s="215">
        <v>0</v>
      </c>
    </row>
    <row r="17" spans="1:21" x14ac:dyDescent="0.25">
      <c r="A17" s="505"/>
      <c r="B17" s="11" t="s">
        <v>8</v>
      </c>
      <c r="C17" s="3">
        <f>'BIZ kWh ENTRY'!S192</f>
        <v>0</v>
      </c>
      <c r="D17" s="3">
        <f>'BIZ kWh ENTRY'!T192</f>
        <v>0</v>
      </c>
      <c r="E17" s="3">
        <f>'BIZ kWh ENTRY'!U192</f>
        <v>0</v>
      </c>
      <c r="F17" s="3">
        <f>'BIZ kWh ENTRY'!V192</f>
        <v>0</v>
      </c>
      <c r="G17" s="3">
        <f>'BIZ kWh ENTRY'!W192</f>
        <v>0</v>
      </c>
      <c r="H17" s="3">
        <f>'BIZ kWh ENTRY'!X192</f>
        <v>0</v>
      </c>
      <c r="I17" s="3">
        <f>'BIZ kWh ENTRY'!Y192</f>
        <v>0</v>
      </c>
      <c r="J17" s="3">
        <f>'BIZ kWh ENTRY'!Z192</f>
        <v>0</v>
      </c>
      <c r="K17" s="3">
        <f>'BIZ kWh ENTRY'!AA192</f>
        <v>0</v>
      </c>
      <c r="L17" s="3">
        <f>'BIZ kWh ENTRY'!AB192</f>
        <v>0</v>
      </c>
      <c r="M17" s="3">
        <f>'BIZ kWh ENTRY'!AC192</f>
        <v>0</v>
      </c>
      <c r="N17" s="3">
        <f>'BIZ kWh ENTRY'!AD192</f>
        <v>0</v>
      </c>
      <c r="O17" s="215">
        <v>0</v>
      </c>
      <c r="P17" s="215">
        <v>0</v>
      </c>
      <c r="Q17" s="215">
        <v>0</v>
      </c>
      <c r="R17" s="215">
        <v>0</v>
      </c>
      <c r="S17" s="215">
        <v>0</v>
      </c>
      <c r="T17" s="215">
        <v>0</v>
      </c>
      <c r="U17" s="215">
        <v>0</v>
      </c>
    </row>
    <row r="18" spans="1:21" x14ac:dyDescent="0.25">
      <c r="A18" s="505"/>
      <c r="B18" s="11" t="s">
        <v>11</v>
      </c>
      <c r="C18" s="3"/>
      <c r="D18" s="3"/>
      <c r="E18" s="4"/>
      <c r="F18" s="4"/>
      <c r="G18" s="4"/>
      <c r="H18" s="4"/>
      <c r="I18" s="4"/>
      <c r="J18" s="4"/>
      <c r="K18" s="4"/>
      <c r="L18" s="4"/>
      <c r="M18" s="4"/>
      <c r="N18" s="4"/>
      <c r="O18" s="215"/>
      <c r="P18" s="215"/>
      <c r="Q18" s="215"/>
      <c r="R18" s="215"/>
      <c r="S18" s="215"/>
      <c r="T18" s="215"/>
      <c r="U18" s="215"/>
    </row>
    <row r="19" spans="1:21" ht="15.75" thickBot="1" x14ac:dyDescent="0.3">
      <c r="A19" s="506"/>
      <c r="B19" s="15" t="str">
        <f>' LI 1M - RES'!B16</f>
        <v>Monthly kWh</v>
      </c>
      <c r="C19" s="49">
        <f>SUM(C5:C17)</f>
        <v>0</v>
      </c>
      <c r="D19" s="49">
        <f t="shared" ref="D19:N19" si="1">SUM(D5:D17)</f>
        <v>0</v>
      </c>
      <c r="E19" s="49">
        <f t="shared" si="1"/>
        <v>0</v>
      </c>
      <c r="F19" s="49">
        <f t="shared" si="1"/>
        <v>0</v>
      </c>
      <c r="G19" s="49">
        <f t="shared" si="1"/>
        <v>0</v>
      </c>
      <c r="H19" s="49">
        <f t="shared" si="1"/>
        <v>0</v>
      </c>
      <c r="I19" s="49">
        <f t="shared" si="1"/>
        <v>0</v>
      </c>
      <c r="J19" s="49">
        <f t="shared" si="1"/>
        <v>0</v>
      </c>
      <c r="K19" s="49">
        <f t="shared" si="1"/>
        <v>0</v>
      </c>
      <c r="L19" s="49">
        <f t="shared" si="1"/>
        <v>35616.328007514676</v>
      </c>
      <c r="M19" s="49">
        <f t="shared" si="1"/>
        <v>182756.27019231668</v>
      </c>
      <c r="N19" s="49">
        <f t="shared" si="1"/>
        <v>318144.12407593103</v>
      </c>
      <c r="O19" s="216">
        <f t="shared" ref="O19:U19" si="2">SUM(O5:O17)</f>
        <v>0</v>
      </c>
      <c r="P19" s="216">
        <f t="shared" si="2"/>
        <v>0</v>
      </c>
      <c r="Q19" s="216">
        <f t="shared" si="2"/>
        <v>0</v>
      </c>
      <c r="R19" s="216">
        <f t="shared" si="2"/>
        <v>0</v>
      </c>
      <c r="S19" s="216">
        <f t="shared" si="2"/>
        <v>0</v>
      </c>
      <c r="T19" s="216">
        <f t="shared" si="2"/>
        <v>0</v>
      </c>
      <c r="U19" s="216">
        <f t="shared" si="2"/>
        <v>0</v>
      </c>
    </row>
    <row r="20" spans="1:21" x14ac:dyDescent="0.25">
      <c r="A20" s="45"/>
      <c r="B20" s="25"/>
      <c r="C20" s="9"/>
      <c r="D20" s="31"/>
      <c r="E20" s="9"/>
      <c r="F20" s="31"/>
      <c r="G20" s="31"/>
      <c r="H20" s="9"/>
      <c r="I20" s="31"/>
      <c r="J20" s="31"/>
      <c r="K20" s="9"/>
      <c r="L20" s="31"/>
      <c r="M20" s="31"/>
      <c r="N20" s="9"/>
      <c r="O20" s="31"/>
      <c r="P20" s="31"/>
      <c r="Q20" s="9"/>
      <c r="R20" s="31"/>
      <c r="S20" s="31"/>
      <c r="T20" s="9"/>
      <c r="U20" s="31"/>
    </row>
    <row r="21" spans="1:21" ht="15.75" thickBot="1" x14ac:dyDescent="0.3">
      <c r="A21" s="26"/>
      <c r="B21" s="26"/>
      <c r="C21" s="22"/>
      <c r="D21" s="23"/>
      <c r="E21" s="22"/>
      <c r="F21" s="23"/>
      <c r="G21" s="23"/>
      <c r="H21" s="22"/>
      <c r="I21" s="23"/>
      <c r="J21" s="23"/>
      <c r="K21" s="22"/>
      <c r="L21" s="23"/>
      <c r="M21" s="23"/>
      <c r="N21" s="22"/>
      <c r="O21" s="23"/>
      <c r="P21" s="23"/>
      <c r="Q21" s="22"/>
      <c r="R21" s="23"/>
      <c r="S21" s="23"/>
      <c r="T21" s="22"/>
      <c r="U21" s="23"/>
    </row>
    <row r="22" spans="1:21" s="344" customFormat="1" ht="15.75" x14ac:dyDescent="0.25">
      <c r="A22" s="507" t="s">
        <v>15</v>
      </c>
      <c r="B22" s="17" t="str">
        <f t="shared" ref="B22:U22" si="3">B4</f>
        <v>End Use</v>
      </c>
      <c r="C22" s="10">
        <f t="shared" si="3"/>
        <v>43466</v>
      </c>
      <c r="D22" s="10">
        <f t="shared" si="3"/>
        <v>43497</v>
      </c>
      <c r="E22" s="10">
        <f t="shared" si="3"/>
        <v>43525</v>
      </c>
      <c r="F22" s="10">
        <f t="shared" si="3"/>
        <v>43556</v>
      </c>
      <c r="G22" s="10">
        <f t="shared" si="3"/>
        <v>43586</v>
      </c>
      <c r="H22" s="10">
        <f t="shared" si="3"/>
        <v>43617</v>
      </c>
      <c r="I22" s="10">
        <f t="shared" si="3"/>
        <v>43647</v>
      </c>
      <c r="J22" s="10">
        <f t="shared" si="3"/>
        <v>43678</v>
      </c>
      <c r="K22" s="10">
        <f t="shared" si="3"/>
        <v>43709</v>
      </c>
      <c r="L22" s="10">
        <f t="shared" si="3"/>
        <v>43739</v>
      </c>
      <c r="M22" s="10">
        <f t="shared" si="3"/>
        <v>43770</v>
      </c>
      <c r="N22" s="10">
        <f t="shared" si="3"/>
        <v>43800</v>
      </c>
      <c r="O22" s="10">
        <f t="shared" si="3"/>
        <v>43831</v>
      </c>
      <c r="P22" s="10">
        <f t="shared" si="3"/>
        <v>43862</v>
      </c>
      <c r="Q22" s="10">
        <f t="shared" si="3"/>
        <v>43891</v>
      </c>
      <c r="R22" s="10">
        <f t="shared" si="3"/>
        <v>43922</v>
      </c>
      <c r="S22" s="10">
        <f t="shared" si="3"/>
        <v>43952</v>
      </c>
      <c r="T22" s="10">
        <f t="shared" si="3"/>
        <v>43983</v>
      </c>
      <c r="U22" s="10">
        <f t="shared" si="3"/>
        <v>44013</v>
      </c>
    </row>
    <row r="23" spans="1:21" s="344" customFormat="1" ht="15" customHeight="1" x14ac:dyDescent="0.25">
      <c r="A23" s="508"/>
      <c r="B23" s="345" t="str">
        <f t="shared" ref="B23:B37" si="4">B5</f>
        <v>Air Comp</v>
      </c>
      <c r="C23" s="346">
        <f t="shared" ref="C23:C35" si="5">IF(C5=0,0,C5)</f>
        <v>0</v>
      </c>
      <c r="D23" s="346">
        <f>IF(SUM($C$19:$N$19)=0,0,C23+D5)</f>
        <v>0</v>
      </c>
      <c r="E23" s="346">
        <f t="shared" ref="E23:U27" si="6">IF(SUM($C$19:$N$19)=0,0,D23+E5)</f>
        <v>0</v>
      </c>
      <c r="F23" s="346">
        <f t="shared" si="6"/>
        <v>0</v>
      </c>
      <c r="G23" s="346">
        <f t="shared" si="6"/>
        <v>0</v>
      </c>
      <c r="H23" s="346">
        <f t="shared" si="6"/>
        <v>0</v>
      </c>
      <c r="I23" s="346">
        <f t="shared" si="6"/>
        <v>0</v>
      </c>
      <c r="J23" s="346">
        <f t="shared" si="6"/>
        <v>0</v>
      </c>
      <c r="K23" s="346">
        <f t="shared" si="6"/>
        <v>0</v>
      </c>
      <c r="L23" s="346">
        <f t="shared" si="6"/>
        <v>0</v>
      </c>
      <c r="M23" s="346">
        <f t="shared" si="6"/>
        <v>0</v>
      </c>
      <c r="N23" s="346">
        <f t="shared" si="6"/>
        <v>0</v>
      </c>
      <c r="O23" s="346">
        <f t="shared" si="6"/>
        <v>0</v>
      </c>
      <c r="P23" s="346">
        <f t="shared" si="6"/>
        <v>0</v>
      </c>
      <c r="Q23" s="346">
        <f t="shared" si="6"/>
        <v>0</v>
      </c>
      <c r="R23" s="346">
        <f t="shared" si="6"/>
        <v>0</v>
      </c>
      <c r="S23" s="346">
        <f t="shared" si="6"/>
        <v>0</v>
      </c>
      <c r="T23" s="346">
        <f t="shared" si="6"/>
        <v>0</v>
      </c>
      <c r="U23" s="346">
        <f t="shared" si="6"/>
        <v>0</v>
      </c>
    </row>
    <row r="24" spans="1:21" s="344" customFormat="1" x14ac:dyDescent="0.25">
      <c r="A24" s="508"/>
      <c r="B24" s="12" t="str">
        <f t="shared" si="4"/>
        <v>Building Shell</v>
      </c>
      <c r="C24" s="346">
        <f t="shared" si="5"/>
        <v>0</v>
      </c>
      <c r="D24" s="346">
        <f t="shared" ref="D24:S35" si="7">IF(SUM($C$19:$N$19)=0,0,C24+D6)</f>
        <v>0</v>
      </c>
      <c r="E24" s="346">
        <f t="shared" si="7"/>
        <v>0</v>
      </c>
      <c r="F24" s="346">
        <f t="shared" si="7"/>
        <v>0</v>
      </c>
      <c r="G24" s="346">
        <f t="shared" si="7"/>
        <v>0</v>
      </c>
      <c r="H24" s="346">
        <f t="shared" si="7"/>
        <v>0</v>
      </c>
      <c r="I24" s="346">
        <f t="shared" si="7"/>
        <v>0</v>
      </c>
      <c r="J24" s="346">
        <f t="shared" si="7"/>
        <v>0</v>
      </c>
      <c r="K24" s="346">
        <f t="shared" si="7"/>
        <v>0</v>
      </c>
      <c r="L24" s="346">
        <f t="shared" si="7"/>
        <v>0</v>
      </c>
      <c r="M24" s="346">
        <f t="shared" si="7"/>
        <v>0</v>
      </c>
      <c r="N24" s="346">
        <f t="shared" si="7"/>
        <v>0</v>
      </c>
      <c r="O24" s="346">
        <f t="shared" si="7"/>
        <v>0</v>
      </c>
      <c r="P24" s="346">
        <f t="shared" si="7"/>
        <v>0</v>
      </c>
      <c r="Q24" s="346">
        <f t="shared" si="7"/>
        <v>0</v>
      </c>
      <c r="R24" s="346">
        <f t="shared" si="7"/>
        <v>0</v>
      </c>
      <c r="S24" s="346">
        <f t="shared" si="7"/>
        <v>0</v>
      </c>
      <c r="T24" s="346">
        <f t="shared" si="6"/>
        <v>0</v>
      </c>
      <c r="U24" s="346">
        <f t="shared" si="6"/>
        <v>0</v>
      </c>
    </row>
    <row r="25" spans="1:21" s="344" customFormat="1" x14ac:dyDescent="0.25">
      <c r="A25" s="508"/>
      <c r="B25" s="345" t="str">
        <f t="shared" si="4"/>
        <v>Cooking</v>
      </c>
      <c r="C25" s="346">
        <f t="shared" si="5"/>
        <v>0</v>
      </c>
      <c r="D25" s="346">
        <f t="shared" si="7"/>
        <v>0</v>
      </c>
      <c r="E25" s="346">
        <f t="shared" si="7"/>
        <v>0</v>
      </c>
      <c r="F25" s="346">
        <f t="shared" si="7"/>
        <v>0</v>
      </c>
      <c r="G25" s="346">
        <f t="shared" si="7"/>
        <v>0</v>
      </c>
      <c r="H25" s="346">
        <f t="shared" si="7"/>
        <v>0</v>
      </c>
      <c r="I25" s="346">
        <f t="shared" si="7"/>
        <v>0</v>
      </c>
      <c r="J25" s="346">
        <f t="shared" si="7"/>
        <v>0</v>
      </c>
      <c r="K25" s="346">
        <f t="shared" si="7"/>
        <v>0</v>
      </c>
      <c r="L25" s="346">
        <f t="shared" si="7"/>
        <v>0</v>
      </c>
      <c r="M25" s="346">
        <f t="shared" si="7"/>
        <v>0</v>
      </c>
      <c r="N25" s="346">
        <f t="shared" si="7"/>
        <v>0</v>
      </c>
      <c r="O25" s="346">
        <f t="shared" si="7"/>
        <v>0</v>
      </c>
      <c r="P25" s="346">
        <f t="shared" si="7"/>
        <v>0</v>
      </c>
      <c r="Q25" s="346">
        <f t="shared" si="7"/>
        <v>0</v>
      </c>
      <c r="R25" s="346">
        <f t="shared" si="7"/>
        <v>0</v>
      </c>
      <c r="S25" s="346">
        <f t="shared" si="7"/>
        <v>0</v>
      </c>
      <c r="T25" s="346">
        <f t="shared" si="6"/>
        <v>0</v>
      </c>
      <c r="U25" s="346">
        <f t="shared" si="6"/>
        <v>0</v>
      </c>
    </row>
    <row r="26" spans="1:21" s="344" customFormat="1" x14ac:dyDescent="0.25">
      <c r="A26" s="508"/>
      <c r="B26" s="345" t="str">
        <f t="shared" si="4"/>
        <v>Cooling</v>
      </c>
      <c r="C26" s="346">
        <f t="shared" si="5"/>
        <v>0</v>
      </c>
      <c r="D26" s="346">
        <f t="shared" si="7"/>
        <v>0</v>
      </c>
      <c r="E26" s="346">
        <f t="shared" si="6"/>
        <v>0</v>
      </c>
      <c r="F26" s="346">
        <f t="shared" si="6"/>
        <v>0</v>
      </c>
      <c r="G26" s="346">
        <f t="shared" si="6"/>
        <v>0</v>
      </c>
      <c r="H26" s="346">
        <f t="shared" si="6"/>
        <v>0</v>
      </c>
      <c r="I26" s="346">
        <f t="shared" si="6"/>
        <v>0</v>
      </c>
      <c r="J26" s="346">
        <f t="shared" si="6"/>
        <v>0</v>
      </c>
      <c r="K26" s="346">
        <f t="shared" si="6"/>
        <v>0</v>
      </c>
      <c r="L26" s="346">
        <f t="shared" si="6"/>
        <v>0</v>
      </c>
      <c r="M26" s="346">
        <f t="shared" si="6"/>
        <v>0</v>
      </c>
      <c r="N26" s="346">
        <f t="shared" si="6"/>
        <v>0</v>
      </c>
      <c r="O26" s="346">
        <f t="shared" si="6"/>
        <v>0</v>
      </c>
      <c r="P26" s="346">
        <f t="shared" si="6"/>
        <v>0</v>
      </c>
      <c r="Q26" s="346">
        <f t="shared" si="6"/>
        <v>0</v>
      </c>
      <c r="R26" s="346">
        <f t="shared" si="6"/>
        <v>0</v>
      </c>
      <c r="S26" s="346">
        <f t="shared" si="6"/>
        <v>0</v>
      </c>
      <c r="T26" s="346">
        <f t="shared" si="6"/>
        <v>0</v>
      </c>
      <c r="U26" s="346">
        <f t="shared" si="6"/>
        <v>0</v>
      </c>
    </row>
    <row r="27" spans="1:21" s="344" customFormat="1" x14ac:dyDescent="0.25">
      <c r="A27" s="508"/>
      <c r="B27" s="12" t="str">
        <f t="shared" si="4"/>
        <v>Ext Lighting</v>
      </c>
      <c r="C27" s="346">
        <f t="shared" si="5"/>
        <v>0</v>
      </c>
      <c r="D27" s="346">
        <f t="shared" si="7"/>
        <v>0</v>
      </c>
      <c r="E27" s="346">
        <f t="shared" si="6"/>
        <v>0</v>
      </c>
      <c r="F27" s="346">
        <f t="shared" si="6"/>
        <v>0</v>
      </c>
      <c r="G27" s="346">
        <f t="shared" si="6"/>
        <v>0</v>
      </c>
      <c r="H27" s="346">
        <f t="shared" si="6"/>
        <v>0</v>
      </c>
      <c r="I27" s="346">
        <f t="shared" si="6"/>
        <v>0</v>
      </c>
      <c r="J27" s="346">
        <f t="shared" si="6"/>
        <v>0</v>
      </c>
      <c r="K27" s="346">
        <f t="shared" si="6"/>
        <v>0</v>
      </c>
      <c r="L27" s="346">
        <f t="shared" si="6"/>
        <v>0</v>
      </c>
      <c r="M27" s="346">
        <f t="shared" si="6"/>
        <v>0</v>
      </c>
      <c r="N27" s="346">
        <f t="shared" si="6"/>
        <v>0</v>
      </c>
      <c r="O27" s="346">
        <f t="shared" si="6"/>
        <v>0</v>
      </c>
      <c r="P27" s="346">
        <f t="shared" si="6"/>
        <v>0</v>
      </c>
      <c r="Q27" s="346">
        <f t="shared" si="6"/>
        <v>0</v>
      </c>
      <c r="R27" s="346">
        <f t="shared" si="6"/>
        <v>0</v>
      </c>
      <c r="S27" s="346">
        <f t="shared" si="6"/>
        <v>0</v>
      </c>
      <c r="T27" s="346">
        <f t="shared" si="6"/>
        <v>0</v>
      </c>
      <c r="U27" s="346">
        <f t="shared" si="6"/>
        <v>0</v>
      </c>
    </row>
    <row r="28" spans="1:21" s="344" customFormat="1" x14ac:dyDescent="0.25">
      <c r="A28" s="508"/>
      <c r="B28" s="345" t="str">
        <f t="shared" si="4"/>
        <v>Heating</v>
      </c>
      <c r="C28" s="346">
        <f t="shared" si="5"/>
        <v>0</v>
      </c>
      <c r="D28" s="346">
        <f t="shared" si="7"/>
        <v>0</v>
      </c>
      <c r="E28" s="346">
        <f t="shared" si="7"/>
        <v>0</v>
      </c>
      <c r="F28" s="346">
        <f t="shared" si="7"/>
        <v>0</v>
      </c>
      <c r="G28" s="346">
        <f t="shared" si="7"/>
        <v>0</v>
      </c>
      <c r="H28" s="346">
        <f t="shared" si="7"/>
        <v>0</v>
      </c>
      <c r="I28" s="346">
        <f t="shared" si="7"/>
        <v>0</v>
      </c>
      <c r="J28" s="346">
        <f t="shared" si="7"/>
        <v>0</v>
      </c>
      <c r="K28" s="346">
        <f t="shared" si="7"/>
        <v>0</v>
      </c>
      <c r="L28" s="346">
        <f t="shared" si="7"/>
        <v>0</v>
      </c>
      <c r="M28" s="346">
        <f t="shared" si="7"/>
        <v>0</v>
      </c>
      <c r="N28" s="346">
        <f t="shared" si="7"/>
        <v>0</v>
      </c>
      <c r="O28" s="346">
        <f t="shared" si="7"/>
        <v>0</v>
      </c>
      <c r="P28" s="346">
        <f t="shared" si="7"/>
        <v>0</v>
      </c>
      <c r="Q28" s="346">
        <f t="shared" si="7"/>
        <v>0</v>
      </c>
      <c r="R28" s="346">
        <f t="shared" si="7"/>
        <v>0</v>
      </c>
      <c r="S28" s="346">
        <f t="shared" si="7"/>
        <v>0</v>
      </c>
      <c r="T28" s="346">
        <f t="shared" ref="T28:U33" si="8">IF(SUM($C$19:$N$19)=0,0,S28+T10)</f>
        <v>0</v>
      </c>
      <c r="U28" s="346">
        <f t="shared" si="8"/>
        <v>0</v>
      </c>
    </row>
    <row r="29" spans="1:21" s="344" customFormat="1" x14ac:dyDescent="0.25">
      <c r="A29" s="508"/>
      <c r="B29" s="345" t="str">
        <f t="shared" si="4"/>
        <v>HVAC</v>
      </c>
      <c r="C29" s="346">
        <f t="shared" si="5"/>
        <v>0</v>
      </c>
      <c r="D29" s="346">
        <f t="shared" si="7"/>
        <v>0</v>
      </c>
      <c r="E29" s="346">
        <f t="shared" si="7"/>
        <v>0</v>
      </c>
      <c r="F29" s="346">
        <f t="shared" si="7"/>
        <v>0</v>
      </c>
      <c r="G29" s="346">
        <f t="shared" si="7"/>
        <v>0</v>
      </c>
      <c r="H29" s="346">
        <f t="shared" si="7"/>
        <v>0</v>
      </c>
      <c r="I29" s="346">
        <f t="shared" si="7"/>
        <v>0</v>
      </c>
      <c r="J29" s="346">
        <f t="shared" si="7"/>
        <v>0</v>
      </c>
      <c r="K29" s="346">
        <f t="shared" si="7"/>
        <v>0</v>
      </c>
      <c r="L29" s="346">
        <f t="shared" si="7"/>
        <v>0</v>
      </c>
      <c r="M29" s="346">
        <f t="shared" si="7"/>
        <v>0</v>
      </c>
      <c r="N29" s="346">
        <f t="shared" si="7"/>
        <v>0</v>
      </c>
      <c r="O29" s="346">
        <f t="shared" si="7"/>
        <v>0</v>
      </c>
      <c r="P29" s="346">
        <f t="shared" si="7"/>
        <v>0</v>
      </c>
      <c r="Q29" s="346">
        <f t="shared" si="7"/>
        <v>0</v>
      </c>
      <c r="R29" s="346">
        <f t="shared" si="7"/>
        <v>0</v>
      </c>
      <c r="S29" s="346">
        <f t="shared" si="7"/>
        <v>0</v>
      </c>
      <c r="T29" s="346">
        <f t="shared" si="8"/>
        <v>0</v>
      </c>
      <c r="U29" s="346">
        <f t="shared" si="8"/>
        <v>0</v>
      </c>
    </row>
    <row r="30" spans="1:21" s="344" customFormat="1" x14ac:dyDescent="0.25">
      <c r="A30" s="508"/>
      <c r="B30" s="345" t="str">
        <f t="shared" si="4"/>
        <v>Lighting</v>
      </c>
      <c r="C30" s="346">
        <f t="shared" si="5"/>
        <v>0</v>
      </c>
      <c r="D30" s="346">
        <f t="shared" si="7"/>
        <v>0</v>
      </c>
      <c r="E30" s="346">
        <f t="shared" si="7"/>
        <v>0</v>
      </c>
      <c r="F30" s="346">
        <f t="shared" si="7"/>
        <v>0</v>
      </c>
      <c r="G30" s="346">
        <f t="shared" si="7"/>
        <v>0</v>
      </c>
      <c r="H30" s="346">
        <f t="shared" si="7"/>
        <v>0</v>
      </c>
      <c r="I30" s="346">
        <f t="shared" si="7"/>
        <v>0</v>
      </c>
      <c r="J30" s="346">
        <f t="shared" si="7"/>
        <v>0</v>
      </c>
      <c r="K30" s="346">
        <f t="shared" si="7"/>
        <v>0</v>
      </c>
      <c r="L30" s="346">
        <f t="shared" si="7"/>
        <v>35616.328007514676</v>
      </c>
      <c r="M30" s="346">
        <f t="shared" si="7"/>
        <v>218372.59819983135</v>
      </c>
      <c r="N30" s="346">
        <f t="shared" si="7"/>
        <v>536516.72227576235</v>
      </c>
      <c r="O30" s="346">
        <f t="shared" si="7"/>
        <v>536516.72227576235</v>
      </c>
      <c r="P30" s="346">
        <f t="shared" si="7"/>
        <v>536516.72227576235</v>
      </c>
      <c r="Q30" s="346">
        <f t="shared" si="7"/>
        <v>536516.72227576235</v>
      </c>
      <c r="R30" s="346">
        <f t="shared" si="7"/>
        <v>536516.72227576235</v>
      </c>
      <c r="S30" s="346">
        <f t="shared" si="7"/>
        <v>536516.72227576235</v>
      </c>
      <c r="T30" s="346">
        <f t="shared" si="8"/>
        <v>536516.72227576235</v>
      </c>
      <c r="U30" s="346">
        <f t="shared" si="8"/>
        <v>536516.72227576235</v>
      </c>
    </row>
    <row r="31" spans="1:21" s="344" customFormat="1" x14ac:dyDescent="0.25">
      <c r="A31" s="508"/>
      <c r="B31" s="345" t="str">
        <f t="shared" si="4"/>
        <v>Miscellaneous</v>
      </c>
      <c r="C31" s="346">
        <f t="shared" si="5"/>
        <v>0</v>
      </c>
      <c r="D31" s="346">
        <f t="shared" si="7"/>
        <v>0</v>
      </c>
      <c r="E31" s="346">
        <f t="shared" si="7"/>
        <v>0</v>
      </c>
      <c r="F31" s="346">
        <f t="shared" si="7"/>
        <v>0</v>
      </c>
      <c r="G31" s="346">
        <f t="shared" si="7"/>
        <v>0</v>
      </c>
      <c r="H31" s="346">
        <f t="shared" si="7"/>
        <v>0</v>
      </c>
      <c r="I31" s="346">
        <f t="shared" si="7"/>
        <v>0</v>
      </c>
      <c r="J31" s="346">
        <f t="shared" si="7"/>
        <v>0</v>
      </c>
      <c r="K31" s="346">
        <f t="shared" si="7"/>
        <v>0</v>
      </c>
      <c r="L31" s="346">
        <f t="shared" si="7"/>
        <v>0</v>
      </c>
      <c r="M31" s="346">
        <f t="shared" si="7"/>
        <v>0</v>
      </c>
      <c r="N31" s="346">
        <f t="shared" si="7"/>
        <v>0</v>
      </c>
      <c r="O31" s="346">
        <f t="shared" si="7"/>
        <v>0</v>
      </c>
      <c r="P31" s="346">
        <f t="shared" si="7"/>
        <v>0</v>
      </c>
      <c r="Q31" s="346">
        <f t="shared" si="7"/>
        <v>0</v>
      </c>
      <c r="R31" s="346">
        <f t="shared" si="7"/>
        <v>0</v>
      </c>
      <c r="S31" s="346">
        <f t="shared" si="7"/>
        <v>0</v>
      </c>
      <c r="T31" s="346">
        <f t="shared" si="8"/>
        <v>0</v>
      </c>
      <c r="U31" s="346">
        <f t="shared" si="8"/>
        <v>0</v>
      </c>
    </row>
    <row r="32" spans="1:21" s="344" customFormat="1" ht="15" customHeight="1" x14ac:dyDescent="0.25">
      <c r="A32" s="508"/>
      <c r="B32" s="345" t="str">
        <f t="shared" si="4"/>
        <v>Motors</v>
      </c>
      <c r="C32" s="346">
        <f t="shared" si="5"/>
        <v>0</v>
      </c>
      <c r="D32" s="346">
        <f t="shared" si="7"/>
        <v>0</v>
      </c>
      <c r="E32" s="346">
        <f t="shared" si="7"/>
        <v>0</v>
      </c>
      <c r="F32" s="346">
        <f t="shared" si="7"/>
        <v>0</v>
      </c>
      <c r="G32" s="346">
        <f t="shared" si="7"/>
        <v>0</v>
      </c>
      <c r="H32" s="346">
        <f t="shared" si="7"/>
        <v>0</v>
      </c>
      <c r="I32" s="346">
        <f t="shared" si="7"/>
        <v>0</v>
      </c>
      <c r="J32" s="346">
        <f t="shared" si="7"/>
        <v>0</v>
      </c>
      <c r="K32" s="346">
        <f t="shared" si="7"/>
        <v>0</v>
      </c>
      <c r="L32" s="346">
        <f t="shared" si="7"/>
        <v>0</v>
      </c>
      <c r="M32" s="346">
        <f t="shared" si="7"/>
        <v>0</v>
      </c>
      <c r="N32" s="346">
        <f t="shared" si="7"/>
        <v>0</v>
      </c>
      <c r="O32" s="346">
        <f t="shared" si="7"/>
        <v>0</v>
      </c>
      <c r="P32" s="346">
        <f t="shared" si="7"/>
        <v>0</v>
      </c>
      <c r="Q32" s="346">
        <f t="shared" si="7"/>
        <v>0</v>
      </c>
      <c r="R32" s="346">
        <f t="shared" si="7"/>
        <v>0</v>
      </c>
      <c r="S32" s="346">
        <f t="shared" si="7"/>
        <v>0</v>
      </c>
      <c r="T32" s="346">
        <f t="shared" si="8"/>
        <v>0</v>
      </c>
      <c r="U32" s="346">
        <f t="shared" si="8"/>
        <v>0</v>
      </c>
    </row>
    <row r="33" spans="1:21" s="344" customFormat="1" x14ac:dyDescent="0.25">
      <c r="A33" s="508"/>
      <c r="B33" s="345" t="str">
        <f t="shared" si="4"/>
        <v>Process</v>
      </c>
      <c r="C33" s="346">
        <f t="shared" si="5"/>
        <v>0</v>
      </c>
      <c r="D33" s="346">
        <f t="shared" si="7"/>
        <v>0</v>
      </c>
      <c r="E33" s="346">
        <f t="shared" si="7"/>
        <v>0</v>
      </c>
      <c r="F33" s="346">
        <f t="shared" si="7"/>
        <v>0</v>
      </c>
      <c r="G33" s="346">
        <f t="shared" si="7"/>
        <v>0</v>
      </c>
      <c r="H33" s="346">
        <f t="shared" si="7"/>
        <v>0</v>
      </c>
      <c r="I33" s="346">
        <f t="shared" si="7"/>
        <v>0</v>
      </c>
      <c r="J33" s="346">
        <f t="shared" si="7"/>
        <v>0</v>
      </c>
      <c r="K33" s="346">
        <f t="shared" si="7"/>
        <v>0</v>
      </c>
      <c r="L33" s="346">
        <f t="shared" si="7"/>
        <v>0</v>
      </c>
      <c r="M33" s="346">
        <f t="shared" si="7"/>
        <v>0</v>
      </c>
      <c r="N33" s="346">
        <f t="shared" si="7"/>
        <v>0</v>
      </c>
      <c r="O33" s="346">
        <f t="shared" si="7"/>
        <v>0</v>
      </c>
      <c r="P33" s="346">
        <f t="shared" si="7"/>
        <v>0</v>
      </c>
      <c r="Q33" s="346">
        <f t="shared" si="7"/>
        <v>0</v>
      </c>
      <c r="R33" s="346">
        <f t="shared" si="7"/>
        <v>0</v>
      </c>
      <c r="S33" s="346">
        <f t="shared" si="7"/>
        <v>0</v>
      </c>
      <c r="T33" s="346">
        <f t="shared" si="8"/>
        <v>0</v>
      </c>
      <c r="U33" s="346">
        <f t="shared" si="8"/>
        <v>0</v>
      </c>
    </row>
    <row r="34" spans="1:21" s="344" customFormat="1" x14ac:dyDescent="0.25">
      <c r="A34" s="508"/>
      <c r="B34" s="345" t="str">
        <f t="shared" si="4"/>
        <v>Refrigeration</v>
      </c>
      <c r="C34" s="346">
        <f t="shared" si="5"/>
        <v>0</v>
      </c>
      <c r="D34" s="346">
        <f t="shared" si="7"/>
        <v>0</v>
      </c>
      <c r="E34" s="346">
        <f t="shared" si="7"/>
        <v>0</v>
      </c>
      <c r="F34" s="346">
        <f t="shared" si="7"/>
        <v>0</v>
      </c>
      <c r="G34" s="346">
        <f t="shared" si="7"/>
        <v>0</v>
      </c>
      <c r="H34" s="346">
        <f t="shared" si="7"/>
        <v>0</v>
      </c>
      <c r="I34" s="346">
        <f t="shared" si="7"/>
        <v>0</v>
      </c>
      <c r="J34" s="346">
        <f t="shared" si="7"/>
        <v>0</v>
      </c>
      <c r="K34" s="346">
        <f t="shared" si="7"/>
        <v>0</v>
      </c>
      <c r="L34" s="346">
        <f t="shared" si="7"/>
        <v>0</v>
      </c>
      <c r="M34" s="346">
        <f t="shared" si="7"/>
        <v>0</v>
      </c>
      <c r="N34" s="346">
        <f t="shared" si="7"/>
        <v>0</v>
      </c>
      <c r="O34" s="346">
        <f t="shared" si="7"/>
        <v>0</v>
      </c>
      <c r="P34" s="346">
        <f t="shared" si="7"/>
        <v>0</v>
      </c>
      <c r="Q34" s="346">
        <f t="shared" si="7"/>
        <v>0</v>
      </c>
      <c r="R34" s="346">
        <f t="shared" si="7"/>
        <v>0</v>
      </c>
      <c r="S34" s="346">
        <f t="shared" si="7"/>
        <v>0</v>
      </c>
      <c r="T34" s="346">
        <f t="shared" ref="T34:U35" si="9">IF(SUM($C$19:$N$19)=0,0,S34+T16)</f>
        <v>0</v>
      </c>
      <c r="U34" s="346">
        <f t="shared" si="9"/>
        <v>0</v>
      </c>
    </row>
    <row r="35" spans="1:21" s="344" customFormat="1" x14ac:dyDescent="0.25">
      <c r="A35" s="508"/>
      <c r="B35" s="345" t="str">
        <f t="shared" si="4"/>
        <v>Water Heating</v>
      </c>
      <c r="C35" s="346">
        <f t="shared" si="5"/>
        <v>0</v>
      </c>
      <c r="D35" s="346">
        <f t="shared" si="7"/>
        <v>0</v>
      </c>
      <c r="E35" s="346">
        <f t="shared" si="7"/>
        <v>0</v>
      </c>
      <c r="F35" s="346">
        <f t="shared" si="7"/>
        <v>0</v>
      </c>
      <c r="G35" s="346">
        <f t="shared" si="7"/>
        <v>0</v>
      </c>
      <c r="H35" s="346">
        <f t="shared" si="7"/>
        <v>0</v>
      </c>
      <c r="I35" s="346">
        <f t="shared" si="7"/>
        <v>0</v>
      </c>
      <c r="J35" s="346">
        <f t="shared" si="7"/>
        <v>0</v>
      </c>
      <c r="K35" s="346">
        <f t="shared" si="7"/>
        <v>0</v>
      </c>
      <c r="L35" s="346">
        <f t="shared" si="7"/>
        <v>0</v>
      </c>
      <c r="M35" s="346">
        <f t="shared" si="7"/>
        <v>0</v>
      </c>
      <c r="N35" s="346">
        <f t="shared" si="7"/>
        <v>0</v>
      </c>
      <c r="O35" s="346">
        <f t="shared" si="7"/>
        <v>0</v>
      </c>
      <c r="P35" s="346">
        <f t="shared" si="7"/>
        <v>0</v>
      </c>
      <c r="Q35" s="346">
        <f t="shared" si="7"/>
        <v>0</v>
      </c>
      <c r="R35" s="346">
        <f t="shared" si="7"/>
        <v>0</v>
      </c>
      <c r="S35" s="346">
        <f t="shared" si="7"/>
        <v>0</v>
      </c>
      <c r="T35" s="346">
        <f t="shared" si="9"/>
        <v>0</v>
      </c>
      <c r="U35" s="346">
        <f t="shared" si="9"/>
        <v>0</v>
      </c>
    </row>
    <row r="36" spans="1:21" s="344" customFormat="1" ht="15" customHeight="1" x14ac:dyDescent="0.25">
      <c r="A36" s="508"/>
      <c r="B36" s="345" t="str">
        <f t="shared" si="4"/>
        <v xml:space="preserve"> </v>
      </c>
      <c r="C36" s="346"/>
      <c r="D36" s="346"/>
      <c r="E36" s="346"/>
      <c r="F36" s="346"/>
      <c r="G36" s="346"/>
      <c r="H36" s="346"/>
      <c r="I36" s="346"/>
      <c r="J36" s="346"/>
      <c r="K36" s="346"/>
      <c r="L36" s="346"/>
      <c r="M36" s="346"/>
      <c r="N36" s="346"/>
      <c r="O36" s="346"/>
      <c r="P36" s="346"/>
      <c r="Q36" s="346"/>
      <c r="R36" s="346"/>
      <c r="S36" s="346"/>
      <c r="T36" s="346"/>
      <c r="U36" s="346"/>
    </row>
    <row r="37" spans="1:21" s="344" customFormat="1" ht="15" customHeight="1" thickBot="1" x14ac:dyDescent="0.3">
      <c r="A37" s="509"/>
      <c r="B37" s="348" t="str">
        <f t="shared" si="4"/>
        <v>Monthly kWh</v>
      </c>
      <c r="C37" s="349">
        <f>SUM(C23:C35)</f>
        <v>0</v>
      </c>
      <c r="D37" s="349">
        <f t="shared" ref="D37:U37" si="10">SUM(D23:D35)</f>
        <v>0</v>
      </c>
      <c r="E37" s="349">
        <f t="shared" si="10"/>
        <v>0</v>
      </c>
      <c r="F37" s="349">
        <f t="shared" si="10"/>
        <v>0</v>
      </c>
      <c r="G37" s="349">
        <f t="shared" si="10"/>
        <v>0</v>
      </c>
      <c r="H37" s="349">
        <f t="shared" si="10"/>
        <v>0</v>
      </c>
      <c r="I37" s="349">
        <f t="shared" si="10"/>
        <v>0</v>
      </c>
      <c r="J37" s="349">
        <f t="shared" si="10"/>
        <v>0</v>
      </c>
      <c r="K37" s="349">
        <f t="shared" si="10"/>
        <v>0</v>
      </c>
      <c r="L37" s="349">
        <f t="shared" si="10"/>
        <v>35616.328007514676</v>
      </c>
      <c r="M37" s="349">
        <f t="shared" si="10"/>
        <v>218372.59819983135</v>
      </c>
      <c r="N37" s="349">
        <f t="shared" si="10"/>
        <v>536516.72227576235</v>
      </c>
      <c r="O37" s="349">
        <f t="shared" si="10"/>
        <v>536516.72227576235</v>
      </c>
      <c r="P37" s="349">
        <f t="shared" si="10"/>
        <v>536516.72227576235</v>
      </c>
      <c r="Q37" s="349">
        <f t="shared" si="10"/>
        <v>536516.72227576235</v>
      </c>
      <c r="R37" s="349">
        <f t="shared" si="10"/>
        <v>536516.72227576235</v>
      </c>
      <c r="S37" s="349">
        <f t="shared" si="10"/>
        <v>536516.72227576235</v>
      </c>
      <c r="T37" s="349">
        <f t="shared" si="10"/>
        <v>536516.72227576235</v>
      </c>
      <c r="U37" s="349">
        <f t="shared" si="10"/>
        <v>536516.72227576235</v>
      </c>
    </row>
    <row r="38" spans="1:21" x14ac:dyDescent="0.25">
      <c r="A38" s="46"/>
      <c r="B38" s="25"/>
      <c r="C38" s="9"/>
      <c r="D38" s="31"/>
      <c r="E38" s="9"/>
      <c r="F38" s="31"/>
      <c r="G38" s="31"/>
      <c r="H38" s="9"/>
      <c r="I38" s="31"/>
      <c r="J38" s="31"/>
      <c r="K38" s="9"/>
      <c r="L38" s="31"/>
      <c r="M38" s="31"/>
      <c r="N38" s="9"/>
      <c r="O38" s="353" t="s">
        <v>157</v>
      </c>
      <c r="P38" s="354">
        <f>SUM(C19:N19)</f>
        <v>536516.72227576235</v>
      </c>
      <c r="Q38" s="9"/>
      <c r="R38" s="31"/>
      <c r="S38" s="31"/>
      <c r="T38" s="9"/>
      <c r="U38" s="31"/>
    </row>
    <row r="39" spans="1:21" ht="15.75" thickBot="1" x14ac:dyDescent="0.3">
      <c r="A39" s="26"/>
      <c r="B39" s="26"/>
      <c r="C39" s="22"/>
      <c r="D39" s="23"/>
      <c r="E39" s="22"/>
      <c r="F39" s="23"/>
      <c r="G39" s="23"/>
      <c r="H39" s="22"/>
      <c r="I39" s="23"/>
      <c r="J39" s="23"/>
      <c r="K39" s="22"/>
      <c r="L39" s="23"/>
      <c r="M39" s="23"/>
      <c r="N39" s="22"/>
      <c r="O39" s="23"/>
      <c r="P39" s="23"/>
      <c r="Q39" s="22"/>
      <c r="R39" s="212" t="s">
        <v>149</v>
      </c>
      <c r="S39" s="23"/>
      <c r="T39" s="22"/>
      <c r="U39" s="23"/>
    </row>
    <row r="40" spans="1:21" ht="15.75" x14ac:dyDescent="0.25">
      <c r="A40" s="510" t="s">
        <v>16</v>
      </c>
      <c r="B40" s="17" t="str">
        <f t="shared" ref="B40:B55" si="11">B22</f>
        <v>End Use</v>
      </c>
      <c r="C40" s="10">
        <f>C22</f>
        <v>43466</v>
      </c>
      <c r="D40" s="10">
        <f t="shared" ref="D40:U40" si="12">D22</f>
        <v>43497</v>
      </c>
      <c r="E40" s="10">
        <f t="shared" si="12"/>
        <v>43525</v>
      </c>
      <c r="F40" s="10">
        <f t="shared" si="12"/>
        <v>43556</v>
      </c>
      <c r="G40" s="10">
        <f t="shared" si="12"/>
        <v>43586</v>
      </c>
      <c r="H40" s="10">
        <f t="shared" si="12"/>
        <v>43617</v>
      </c>
      <c r="I40" s="10">
        <f t="shared" si="12"/>
        <v>43647</v>
      </c>
      <c r="J40" s="10">
        <f t="shared" si="12"/>
        <v>43678</v>
      </c>
      <c r="K40" s="10">
        <f t="shared" si="12"/>
        <v>43709</v>
      </c>
      <c r="L40" s="10">
        <f t="shared" si="12"/>
        <v>43739</v>
      </c>
      <c r="M40" s="10">
        <f t="shared" si="12"/>
        <v>43770</v>
      </c>
      <c r="N40" s="10">
        <f t="shared" si="12"/>
        <v>43800</v>
      </c>
      <c r="O40" s="10">
        <f t="shared" si="12"/>
        <v>43831</v>
      </c>
      <c r="P40" s="10">
        <f t="shared" si="12"/>
        <v>43862</v>
      </c>
      <c r="Q40" s="10">
        <f t="shared" si="12"/>
        <v>43891</v>
      </c>
      <c r="R40" s="10">
        <f t="shared" si="12"/>
        <v>43922</v>
      </c>
      <c r="S40" s="10">
        <f t="shared" si="12"/>
        <v>43952</v>
      </c>
      <c r="T40" s="10">
        <f t="shared" si="12"/>
        <v>43983</v>
      </c>
      <c r="U40" s="10">
        <f t="shared" si="12"/>
        <v>44013</v>
      </c>
    </row>
    <row r="41" spans="1:21" ht="15" customHeight="1" x14ac:dyDescent="0.25">
      <c r="A41" s="511"/>
      <c r="B41" s="11" t="str">
        <f t="shared" si="11"/>
        <v>Air Comp</v>
      </c>
      <c r="C41" s="3">
        <v>0</v>
      </c>
      <c r="D41" s="3">
        <f>C41</f>
        <v>0</v>
      </c>
      <c r="E41" s="3">
        <f t="shared" ref="E41:Q41" si="13">D41</f>
        <v>0</v>
      </c>
      <c r="F41" s="3">
        <f t="shared" si="13"/>
        <v>0</v>
      </c>
      <c r="G41" s="3">
        <f t="shared" si="13"/>
        <v>0</v>
      </c>
      <c r="H41" s="3">
        <f t="shared" si="13"/>
        <v>0</v>
      </c>
      <c r="I41" s="3">
        <f t="shared" si="13"/>
        <v>0</v>
      </c>
      <c r="J41" s="3">
        <f t="shared" si="13"/>
        <v>0</v>
      </c>
      <c r="K41" s="3">
        <f t="shared" si="13"/>
        <v>0</v>
      </c>
      <c r="L41" s="3">
        <f t="shared" si="13"/>
        <v>0</v>
      </c>
      <c r="M41" s="3">
        <f t="shared" si="13"/>
        <v>0</v>
      </c>
      <c r="N41" s="3">
        <f t="shared" si="13"/>
        <v>0</v>
      </c>
      <c r="O41" s="3">
        <f t="shared" si="13"/>
        <v>0</v>
      </c>
      <c r="P41" s="3">
        <f t="shared" si="13"/>
        <v>0</v>
      </c>
      <c r="Q41" s="3">
        <f t="shared" si="13"/>
        <v>0</v>
      </c>
      <c r="R41" s="251">
        <v>0</v>
      </c>
      <c r="S41" s="3">
        <f>R41</f>
        <v>0</v>
      </c>
      <c r="T41" s="3">
        <f t="shared" ref="T41:U41" si="14">S41</f>
        <v>0</v>
      </c>
      <c r="U41" s="3">
        <f t="shared" si="14"/>
        <v>0</v>
      </c>
    </row>
    <row r="42" spans="1:21" x14ac:dyDescent="0.25">
      <c r="A42" s="511"/>
      <c r="B42" s="12" t="str">
        <f t="shared" si="11"/>
        <v>Building Shell</v>
      </c>
      <c r="C42" s="3">
        <v>0</v>
      </c>
      <c r="D42" s="3">
        <f t="shared" ref="D42:Q42" si="15">C42</f>
        <v>0</v>
      </c>
      <c r="E42" s="3">
        <f t="shared" si="15"/>
        <v>0</v>
      </c>
      <c r="F42" s="3">
        <f t="shared" si="15"/>
        <v>0</v>
      </c>
      <c r="G42" s="3">
        <f t="shared" si="15"/>
        <v>0</v>
      </c>
      <c r="H42" s="3">
        <f t="shared" si="15"/>
        <v>0</v>
      </c>
      <c r="I42" s="3">
        <f t="shared" si="15"/>
        <v>0</v>
      </c>
      <c r="J42" s="3">
        <f t="shared" si="15"/>
        <v>0</v>
      </c>
      <c r="K42" s="3">
        <f t="shared" si="15"/>
        <v>0</v>
      </c>
      <c r="L42" s="3">
        <f t="shared" si="15"/>
        <v>0</v>
      </c>
      <c r="M42" s="3">
        <f t="shared" si="15"/>
        <v>0</v>
      </c>
      <c r="N42" s="3">
        <f t="shared" si="15"/>
        <v>0</v>
      </c>
      <c r="O42" s="3">
        <f t="shared" si="15"/>
        <v>0</v>
      </c>
      <c r="P42" s="3">
        <f t="shared" si="15"/>
        <v>0</v>
      </c>
      <c r="Q42" s="3">
        <f t="shared" si="15"/>
        <v>0</v>
      </c>
      <c r="R42" s="251">
        <v>0</v>
      </c>
      <c r="S42" s="3">
        <f t="shared" ref="S42:U42" si="16">R42</f>
        <v>0</v>
      </c>
      <c r="T42" s="3">
        <f t="shared" si="16"/>
        <v>0</v>
      </c>
      <c r="U42" s="3">
        <f t="shared" si="16"/>
        <v>0</v>
      </c>
    </row>
    <row r="43" spans="1:21" x14ac:dyDescent="0.25">
      <c r="A43" s="511"/>
      <c r="B43" s="11" t="str">
        <f t="shared" si="11"/>
        <v>Cooking</v>
      </c>
      <c r="C43" s="3">
        <v>0</v>
      </c>
      <c r="D43" s="3">
        <f t="shared" ref="D43:Q43" si="17">C43</f>
        <v>0</v>
      </c>
      <c r="E43" s="3">
        <f t="shared" si="17"/>
        <v>0</v>
      </c>
      <c r="F43" s="3">
        <f t="shared" si="17"/>
        <v>0</v>
      </c>
      <c r="G43" s="3">
        <f t="shared" si="17"/>
        <v>0</v>
      </c>
      <c r="H43" s="3">
        <f t="shared" si="17"/>
        <v>0</v>
      </c>
      <c r="I43" s="3">
        <f t="shared" si="17"/>
        <v>0</v>
      </c>
      <c r="J43" s="3">
        <f t="shared" si="17"/>
        <v>0</v>
      </c>
      <c r="K43" s="3">
        <f t="shared" si="17"/>
        <v>0</v>
      </c>
      <c r="L43" s="3">
        <f t="shared" si="17"/>
        <v>0</v>
      </c>
      <c r="M43" s="3">
        <f t="shared" si="17"/>
        <v>0</v>
      </c>
      <c r="N43" s="3">
        <f t="shared" si="17"/>
        <v>0</v>
      </c>
      <c r="O43" s="3">
        <f t="shared" si="17"/>
        <v>0</v>
      </c>
      <c r="P43" s="3">
        <f t="shared" si="17"/>
        <v>0</v>
      </c>
      <c r="Q43" s="3">
        <f t="shared" si="17"/>
        <v>0</v>
      </c>
      <c r="R43" s="251">
        <v>0</v>
      </c>
      <c r="S43" s="3">
        <f t="shared" ref="S43:U43" si="18">R43</f>
        <v>0</v>
      </c>
      <c r="T43" s="3">
        <f t="shared" si="18"/>
        <v>0</v>
      </c>
      <c r="U43" s="3">
        <f t="shared" si="18"/>
        <v>0</v>
      </c>
    </row>
    <row r="44" spans="1:21" x14ac:dyDescent="0.25">
      <c r="A44" s="511"/>
      <c r="B44" s="11" t="str">
        <f t="shared" si="11"/>
        <v>Cooling</v>
      </c>
      <c r="C44" s="3">
        <v>0</v>
      </c>
      <c r="D44" s="3">
        <f t="shared" ref="D44:Q44" si="19">C44</f>
        <v>0</v>
      </c>
      <c r="E44" s="3">
        <f t="shared" si="19"/>
        <v>0</v>
      </c>
      <c r="F44" s="3">
        <f t="shared" si="19"/>
        <v>0</v>
      </c>
      <c r="G44" s="3">
        <f t="shared" si="19"/>
        <v>0</v>
      </c>
      <c r="H44" s="3">
        <f t="shared" si="19"/>
        <v>0</v>
      </c>
      <c r="I44" s="3">
        <f t="shared" si="19"/>
        <v>0</v>
      </c>
      <c r="J44" s="3">
        <f t="shared" si="19"/>
        <v>0</v>
      </c>
      <c r="K44" s="3">
        <f t="shared" si="19"/>
        <v>0</v>
      </c>
      <c r="L44" s="3">
        <f t="shared" si="19"/>
        <v>0</v>
      </c>
      <c r="M44" s="3">
        <f t="shared" si="19"/>
        <v>0</v>
      </c>
      <c r="N44" s="3">
        <f t="shared" si="19"/>
        <v>0</v>
      </c>
      <c r="O44" s="3">
        <f t="shared" si="19"/>
        <v>0</v>
      </c>
      <c r="P44" s="3">
        <f t="shared" si="19"/>
        <v>0</v>
      </c>
      <c r="Q44" s="3">
        <f t="shared" si="19"/>
        <v>0</v>
      </c>
      <c r="R44" s="251">
        <v>0</v>
      </c>
      <c r="S44" s="3">
        <f t="shared" ref="S44:U44" si="20">R44</f>
        <v>0</v>
      </c>
      <c r="T44" s="3">
        <f t="shared" si="20"/>
        <v>0</v>
      </c>
      <c r="U44" s="3">
        <f t="shared" si="20"/>
        <v>0</v>
      </c>
    </row>
    <row r="45" spans="1:21" x14ac:dyDescent="0.25">
      <c r="A45" s="511"/>
      <c r="B45" s="12" t="str">
        <f t="shared" si="11"/>
        <v>Ext Lighting</v>
      </c>
      <c r="C45" s="3">
        <v>0</v>
      </c>
      <c r="D45" s="3">
        <f t="shared" ref="D45:Q45" si="21">C45</f>
        <v>0</v>
      </c>
      <c r="E45" s="3">
        <f t="shared" si="21"/>
        <v>0</v>
      </c>
      <c r="F45" s="3">
        <f t="shared" si="21"/>
        <v>0</v>
      </c>
      <c r="G45" s="3">
        <f t="shared" si="21"/>
        <v>0</v>
      </c>
      <c r="H45" s="3">
        <f t="shared" si="21"/>
        <v>0</v>
      </c>
      <c r="I45" s="3">
        <f t="shared" si="21"/>
        <v>0</v>
      </c>
      <c r="J45" s="3">
        <f t="shared" si="21"/>
        <v>0</v>
      </c>
      <c r="K45" s="3">
        <f t="shared" si="21"/>
        <v>0</v>
      </c>
      <c r="L45" s="3">
        <f t="shared" si="21"/>
        <v>0</v>
      </c>
      <c r="M45" s="3">
        <f t="shared" si="21"/>
        <v>0</v>
      </c>
      <c r="N45" s="3">
        <f t="shared" si="21"/>
        <v>0</v>
      </c>
      <c r="O45" s="3">
        <f t="shared" si="21"/>
        <v>0</v>
      </c>
      <c r="P45" s="3">
        <f t="shared" si="21"/>
        <v>0</v>
      </c>
      <c r="Q45" s="3">
        <f t="shared" si="21"/>
        <v>0</v>
      </c>
      <c r="R45" s="251">
        <v>0</v>
      </c>
      <c r="S45" s="3">
        <f t="shared" ref="S45:U45" si="22">R45</f>
        <v>0</v>
      </c>
      <c r="T45" s="3">
        <f t="shared" si="22"/>
        <v>0</v>
      </c>
      <c r="U45" s="3">
        <f t="shared" si="22"/>
        <v>0</v>
      </c>
    </row>
    <row r="46" spans="1:21" x14ac:dyDescent="0.25">
      <c r="A46" s="511"/>
      <c r="B46" s="11" t="str">
        <f t="shared" si="11"/>
        <v>Heating</v>
      </c>
      <c r="C46" s="3">
        <v>0</v>
      </c>
      <c r="D46" s="3">
        <f t="shared" ref="D46:Q46" si="23">C46</f>
        <v>0</v>
      </c>
      <c r="E46" s="3">
        <f t="shared" si="23"/>
        <v>0</v>
      </c>
      <c r="F46" s="3">
        <f t="shared" si="23"/>
        <v>0</v>
      </c>
      <c r="G46" s="3">
        <f t="shared" si="23"/>
        <v>0</v>
      </c>
      <c r="H46" s="3">
        <f t="shared" si="23"/>
        <v>0</v>
      </c>
      <c r="I46" s="3">
        <f t="shared" si="23"/>
        <v>0</v>
      </c>
      <c r="J46" s="3">
        <f t="shared" si="23"/>
        <v>0</v>
      </c>
      <c r="K46" s="3">
        <f t="shared" si="23"/>
        <v>0</v>
      </c>
      <c r="L46" s="3">
        <f t="shared" si="23"/>
        <v>0</v>
      </c>
      <c r="M46" s="3">
        <f t="shared" si="23"/>
        <v>0</v>
      </c>
      <c r="N46" s="3">
        <f t="shared" si="23"/>
        <v>0</v>
      </c>
      <c r="O46" s="3">
        <f t="shared" si="23"/>
        <v>0</v>
      </c>
      <c r="P46" s="3">
        <f t="shared" si="23"/>
        <v>0</v>
      </c>
      <c r="Q46" s="3">
        <f t="shared" si="23"/>
        <v>0</v>
      </c>
      <c r="R46" s="251">
        <v>0</v>
      </c>
      <c r="S46" s="3">
        <f t="shared" ref="S46:U46" si="24">R46</f>
        <v>0</v>
      </c>
      <c r="T46" s="3">
        <f t="shared" si="24"/>
        <v>0</v>
      </c>
      <c r="U46" s="3">
        <f t="shared" si="24"/>
        <v>0</v>
      </c>
    </row>
    <row r="47" spans="1:21" x14ac:dyDescent="0.25">
      <c r="A47" s="511"/>
      <c r="B47" s="11" t="str">
        <f t="shared" si="11"/>
        <v>HVAC</v>
      </c>
      <c r="C47" s="3">
        <v>0</v>
      </c>
      <c r="D47" s="3">
        <f t="shared" ref="D47:Q47" si="25">C47</f>
        <v>0</v>
      </c>
      <c r="E47" s="3">
        <f t="shared" si="25"/>
        <v>0</v>
      </c>
      <c r="F47" s="3">
        <f t="shared" si="25"/>
        <v>0</v>
      </c>
      <c r="G47" s="3">
        <f t="shared" si="25"/>
        <v>0</v>
      </c>
      <c r="H47" s="3">
        <f t="shared" si="25"/>
        <v>0</v>
      </c>
      <c r="I47" s="3">
        <f t="shared" si="25"/>
        <v>0</v>
      </c>
      <c r="J47" s="3">
        <f t="shared" si="25"/>
        <v>0</v>
      </c>
      <c r="K47" s="3">
        <f t="shared" si="25"/>
        <v>0</v>
      </c>
      <c r="L47" s="3">
        <f t="shared" si="25"/>
        <v>0</v>
      </c>
      <c r="M47" s="3">
        <f t="shared" si="25"/>
        <v>0</v>
      </c>
      <c r="N47" s="3">
        <f t="shared" si="25"/>
        <v>0</v>
      </c>
      <c r="O47" s="3">
        <f t="shared" si="25"/>
        <v>0</v>
      </c>
      <c r="P47" s="3">
        <f t="shared" si="25"/>
        <v>0</v>
      </c>
      <c r="Q47" s="3">
        <f t="shared" si="25"/>
        <v>0</v>
      </c>
      <c r="R47" s="251">
        <v>0</v>
      </c>
      <c r="S47" s="3">
        <f t="shared" ref="S47:U47" si="26">R47</f>
        <v>0</v>
      </c>
      <c r="T47" s="3">
        <f t="shared" si="26"/>
        <v>0</v>
      </c>
      <c r="U47" s="3">
        <f t="shared" si="26"/>
        <v>0</v>
      </c>
    </row>
    <row r="48" spans="1:21" x14ac:dyDescent="0.25">
      <c r="A48" s="511"/>
      <c r="B48" s="11" t="str">
        <f t="shared" si="11"/>
        <v>Lighting</v>
      </c>
      <c r="C48" s="3">
        <v>0</v>
      </c>
      <c r="D48" s="3">
        <f t="shared" ref="D48:Q48" si="27">C48</f>
        <v>0</v>
      </c>
      <c r="E48" s="3">
        <f t="shared" si="27"/>
        <v>0</v>
      </c>
      <c r="F48" s="3">
        <f t="shared" si="27"/>
        <v>0</v>
      </c>
      <c r="G48" s="3">
        <f t="shared" si="27"/>
        <v>0</v>
      </c>
      <c r="H48" s="3">
        <f t="shared" si="27"/>
        <v>0</v>
      </c>
      <c r="I48" s="3">
        <f t="shared" si="27"/>
        <v>0</v>
      </c>
      <c r="J48" s="3">
        <f t="shared" si="27"/>
        <v>0</v>
      </c>
      <c r="K48" s="3">
        <f t="shared" si="27"/>
        <v>0</v>
      </c>
      <c r="L48" s="3">
        <f t="shared" si="27"/>
        <v>0</v>
      </c>
      <c r="M48" s="3">
        <f t="shared" si="27"/>
        <v>0</v>
      </c>
      <c r="N48" s="3">
        <f t="shared" si="27"/>
        <v>0</v>
      </c>
      <c r="O48" s="3">
        <f t="shared" si="27"/>
        <v>0</v>
      </c>
      <c r="P48" s="3">
        <f t="shared" si="27"/>
        <v>0</v>
      </c>
      <c r="Q48" s="3">
        <f t="shared" si="27"/>
        <v>0</v>
      </c>
      <c r="R48" s="251">
        <v>520032</v>
      </c>
      <c r="S48" s="3">
        <f t="shared" ref="S48:U48" si="28">R48</f>
        <v>520032</v>
      </c>
      <c r="T48" s="3">
        <f t="shared" si="28"/>
        <v>520032</v>
      </c>
      <c r="U48" s="3">
        <f t="shared" si="28"/>
        <v>520032</v>
      </c>
    </row>
    <row r="49" spans="1:21" x14ac:dyDescent="0.25">
      <c r="A49" s="511"/>
      <c r="B49" s="11" t="str">
        <f t="shared" si="11"/>
        <v>Miscellaneous</v>
      </c>
      <c r="C49" s="3">
        <v>0</v>
      </c>
      <c r="D49" s="3">
        <f t="shared" ref="D49:Q49" si="29">C49</f>
        <v>0</v>
      </c>
      <c r="E49" s="3">
        <f t="shared" si="29"/>
        <v>0</v>
      </c>
      <c r="F49" s="3">
        <f t="shared" si="29"/>
        <v>0</v>
      </c>
      <c r="G49" s="3">
        <f t="shared" si="29"/>
        <v>0</v>
      </c>
      <c r="H49" s="3">
        <f t="shared" si="29"/>
        <v>0</v>
      </c>
      <c r="I49" s="3">
        <f t="shared" si="29"/>
        <v>0</v>
      </c>
      <c r="J49" s="3">
        <f t="shared" si="29"/>
        <v>0</v>
      </c>
      <c r="K49" s="3">
        <f t="shared" si="29"/>
        <v>0</v>
      </c>
      <c r="L49" s="3">
        <f t="shared" si="29"/>
        <v>0</v>
      </c>
      <c r="M49" s="3">
        <f t="shared" si="29"/>
        <v>0</v>
      </c>
      <c r="N49" s="3">
        <f t="shared" si="29"/>
        <v>0</v>
      </c>
      <c r="O49" s="3">
        <f t="shared" si="29"/>
        <v>0</v>
      </c>
      <c r="P49" s="3">
        <f t="shared" si="29"/>
        <v>0</v>
      </c>
      <c r="Q49" s="3">
        <f t="shared" si="29"/>
        <v>0</v>
      </c>
      <c r="R49" s="251">
        <v>0</v>
      </c>
      <c r="S49" s="3">
        <f t="shared" ref="S49:U49" si="30">R49</f>
        <v>0</v>
      </c>
      <c r="T49" s="3">
        <f t="shared" si="30"/>
        <v>0</v>
      </c>
      <c r="U49" s="3">
        <f t="shared" si="30"/>
        <v>0</v>
      </c>
    </row>
    <row r="50" spans="1:21" ht="15" customHeight="1" x14ac:dyDescent="0.25">
      <c r="A50" s="511"/>
      <c r="B50" s="11" t="str">
        <f t="shared" si="11"/>
        <v>Motors</v>
      </c>
      <c r="C50" s="3">
        <v>0</v>
      </c>
      <c r="D50" s="3">
        <f t="shared" ref="D50:Q50" si="31">C50</f>
        <v>0</v>
      </c>
      <c r="E50" s="3">
        <f t="shared" si="31"/>
        <v>0</v>
      </c>
      <c r="F50" s="3">
        <f t="shared" si="31"/>
        <v>0</v>
      </c>
      <c r="G50" s="3">
        <f t="shared" si="31"/>
        <v>0</v>
      </c>
      <c r="H50" s="3">
        <f t="shared" si="31"/>
        <v>0</v>
      </c>
      <c r="I50" s="3">
        <f t="shared" si="31"/>
        <v>0</v>
      </c>
      <c r="J50" s="3">
        <f t="shared" si="31"/>
        <v>0</v>
      </c>
      <c r="K50" s="3">
        <f t="shared" si="31"/>
        <v>0</v>
      </c>
      <c r="L50" s="3">
        <f t="shared" si="31"/>
        <v>0</v>
      </c>
      <c r="M50" s="3">
        <f t="shared" si="31"/>
        <v>0</v>
      </c>
      <c r="N50" s="3">
        <f t="shared" si="31"/>
        <v>0</v>
      </c>
      <c r="O50" s="3">
        <f t="shared" si="31"/>
        <v>0</v>
      </c>
      <c r="P50" s="3">
        <f t="shared" si="31"/>
        <v>0</v>
      </c>
      <c r="Q50" s="3">
        <f t="shared" si="31"/>
        <v>0</v>
      </c>
      <c r="R50" s="251">
        <v>0</v>
      </c>
      <c r="S50" s="3">
        <f t="shared" ref="S50:U50" si="32">R50</f>
        <v>0</v>
      </c>
      <c r="T50" s="3">
        <f t="shared" si="32"/>
        <v>0</v>
      </c>
      <c r="U50" s="3">
        <f t="shared" si="32"/>
        <v>0</v>
      </c>
    </row>
    <row r="51" spans="1:21" x14ac:dyDescent="0.25">
      <c r="A51" s="511"/>
      <c r="B51" s="11" t="str">
        <f t="shared" si="11"/>
        <v>Process</v>
      </c>
      <c r="C51" s="3">
        <v>0</v>
      </c>
      <c r="D51" s="3">
        <f t="shared" ref="D51:Q51" si="33">C51</f>
        <v>0</v>
      </c>
      <c r="E51" s="3">
        <f t="shared" si="33"/>
        <v>0</v>
      </c>
      <c r="F51" s="3">
        <f t="shared" si="33"/>
        <v>0</v>
      </c>
      <c r="G51" s="3">
        <f t="shared" si="33"/>
        <v>0</v>
      </c>
      <c r="H51" s="3">
        <f t="shared" si="33"/>
        <v>0</v>
      </c>
      <c r="I51" s="3">
        <f t="shared" si="33"/>
        <v>0</v>
      </c>
      <c r="J51" s="3">
        <f t="shared" si="33"/>
        <v>0</v>
      </c>
      <c r="K51" s="3">
        <f t="shared" si="33"/>
        <v>0</v>
      </c>
      <c r="L51" s="3">
        <f t="shared" si="33"/>
        <v>0</v>
      </c>
      <c r="M51" s="3">
        <f t="shared" si="33"/>
        <v>0</v>
      </c>
      <c r="N51" s="3">
        <f t="shared" si="33"/>
        <v>0</v>
      </c>
      <c r="O51" s="3">
        <f t="shared" si="33"/>
        <v>0</v>
      </c>
      <c r="P51" s="3">
        <f t="shared" si="33"/>
        <v>0</v>
      </c>
      <c r="Q51" s="3">
        <f t="shared" si="33"/>
        <v>0</v>
      </c>
      <c r="R51" s="251">
        <v>0</v>
      </c>
      <c r="S51" s="3">
        <f t="shared" ref="S51:U51" si="34">R51</f>
        <v>0</v>
      </c>
      <c r="T51" s="3">
        <f t="shared" si="34"/>
        <v>0</v>
      </c>
      <c r="U51" s="3">
        <f t="shared" si="34"/>
        <v>0</v>
      </c>
    </row>
    <row r="52" spans="1:21" x14ac:dyDescent="0.25">
      <c r="A52" s="511"/>
      <c r="B52" s="11" t="str">
        <f t="shared" si="11"/>
        <v>Refrigeration</v>
      </c>
      <c r="C52" s="3">
        <v>0</v>
      </c>
      <c r="D52" s="3">
        <f t="shared" ref="D52:Q52" si="35">C52</f>
        <v>0</v>
      </c>
      <c r="E52" s="3">
        <f t="shared" si="35"/>
        <v>0</v>
      </c>
      <c r="F52" s="3">
        <f t="shared" si="35"/>
        <v>0</v>
      </c>
      <c r="G52" s="3">
        <f t="shared" si="35"/>
        <v>0</v>
      </c>
      <c r="H52" s="3">
        <f t="shared" si="35"/>
        <v>0</v>
      </c>
      <c r="I52" s="3">
        <f t="shared" si="35"/>
        <v>0</v>
      </c>
      <c r="J52" s="3">
        <f t="shared" si="35"/>
        <v>0</v>
      </c>
      <c r="K52" s="3">
        <f t="shared" si="35"/>
        <v>0</v>
      </c>
      <c r="L52" s="3">
        <f t="shared" si="35"/>
        <v>0</v>
      </c>
      <c r="M52" s="3">
        <f t="shared" si="35"/>
        <v>0</v>
      </c>
      <c r="N52" s="3">
        <f t="shared" si="35"/>
        <v>0</v>
      </c>
      <c r="O52" s="3">
        <f t="shared" si="35"/>
        <v>0</v>
      </c>
      <c r="P52" s="3">
        <f t="shared" si="35"/>
        <v>0</v>
      </c>
      <c r="Q52" s="3">
        <f t="shared" si="35"/>
        <v>0</v>
      </c>
      <c r="R52" s="251">
        <v>0</v>
      </c>
      <c r="S52" s="3">
        <f t="shared" ref="S52:U52" si="36">R52</f>
        <v>0</v>
      </c>
      <c r="T52" s="3">
        <f t="shared" si="36"/>
        <v>0</v>
      </c>
      <c r="U52" s="3">
        <f t="shared" si="36"/>
        <v>0</v>
      </c>
    </row>
    <row r="53" spans="1:21" x14ac:dyDescent="0.25">
      <c r="A53" s="511"/>
      <c r="B53" s="11" t="str">
        <f t="shared" si="11"/>
        <v>Water Heating</v>
      </c>
      <c r="C53" s="3">
        <v>0</v>
      </c>
      <c r="D53" s="3">
        <f t="shared" ref="D53:Q53" si="37">C53</f>
        <v>0</v>
      </c>
      <c r="E53" s="3">
        <f t="shared" si="37"/>
        <v>0</v>
      </c>
      <c r="F53" s="3">
        <f t="shared" si="37"/>
        <v>0</v>
      </c>
      <c r="G53" s="3">
        <f t="shared" si="37"/>
        <v>0</v>
      </c>
      <c r="H53" s="3">
        <f t="shared" si="37"/>
        <v>0</v>
      </c>
      <c r="I53" s="3">
        <f t="shared" si="37"/>
        <v>0</v>
      </c>
      <c r="J53" s="3">
        <f t="shared" si="37"/>
        <v>0</v>
      </c>
      <c r="K53" s="3">
        <f t="shared" si="37"/>
        <v>0</v>
      </c>
      <c r="L53" s="3">
        <f t="shared" si="37"/>
        <v>0</v>
      </c>
      <c r="M53" s="3">
        <f t="shared" si="37"/>
        <v>0</v>
      </c>
      <c r="N53" s="3">
        <f t="shared" si="37"/>
        <v>0</v>
      </c>
      <c r="O53" s="3">
        <f t="shared" si="37"/>
        <v>0</v>
      </c>
      <c r="P53" s="3">
        <f t="shared" si="37"/>
        <v>0</v>
      </c>
      <c r="Q53" s="3">
        <f t="shared" si="37"/>
        <v>0</v>
      </c>
      <c r="R53" s="251">
        <v>0</v>
      </c>
      <c r="S53" s="3">
        <f t="shared" ref="S53:U53" si="38">R53</f>
        <v>0</v>
      </c>
      <c r="T53" s="3">
        <f t="shared" si="38"/>
        <v>0</v>
      </c>
      <c r="U53" s="3">
        <f t="shared" si="38"/>
        <v>0</v>
      </c>
    </row>
    <row r="54" spans="1:21" ht="15" customHeight="1" x14ac:dyDescent="0.25">
      <c r="A54" s="511"/>
      <c r="B54" s="11" t="str">
        <f t="shared" si="11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251"/>
      <c r="S54" s="3"/>
      <c r="T54" s="3"/>
      <c r="U54" s="3"/>
    </row>
    <row r="55" spans="1:21" ht="15" customHeight="1" thickBot="1" x14ac:dyDescent="0.3">
      <c r="A55" s="512"/>
      <c r="B55" s="15" t="str">
        <f t="shared" si="11"/>
        <v>Monthly kWh</v>
      </c>
      <c r="C55" s="49">
        <f>SUM(C41:C53)</f>
        <v>0</v>
      </c>
      <c r="D55" s="49">
        <f t="shared" ref="D55:U55" si="39">SUM(D41:D53)</f>
        <v>0</v>
      </c>
      <c r="E55" s="49">
        <f t="shared" si="39"/>
        <v>0</v>
      </c>
      <c r="F55" s="49">
        <f t="shared" si="39"/>
        <v>0</v>
      </c>
      <c r="G55" s="49">
        <f t="shared" si="39"/>
        <v>0</v>
      </c>
      <c r="H55" s="49">
        <f t="shared" si="39"/>
        <v>0</v>
      </c>
      <c r="I55" s="49">
        <f t="shared" si="39"/>
        <v>0</v>
      </c>
      <c r="J55" s="49">
        <f t="shared" si="39"/>
        <v>0</v>
      </c>
      <c r="K55" s="49">
        <f t="shared" si="39"/>
        <v>0</v>
      </c>
      <c r="L55" s="49">
        <f t="shared" si="39"/>
        <v>0</v>
      </c>
      <c r="M55" s="49">
        <f t="shared" si="39"/>
        <v>0</v>
      </c>
      <c r="N55" s="49">
        <f t="shared" si="39"/>
        <v>0</v>
      </c>
      <c r="O55" s="49">
        <f t="shared" si="39"/>
        <v>0</v>
      </c>
      <c r="P55" s="49">
        <f t="shared" si="39"/>
        <v>0</v>
      </c>
      <c r="Q55" s="49">
        <f t="shared" si="39"/>
        <v>0</v>
      </c>
      <c r="R55" s="49">
        <f t="shared" si="39"/>
        <v>520032</v>
      </c>
      <c r="S55" s="49">
        <f t="shared" si="39"/>
        <v>520032</v>
      </c>
      <c r="T55" s="49">
        <f t="shared" si="39"/>
        <v>520032</v>
      </c>
      <c r="U55" s="49">
        <f t="shared" si="39"/>
        <v>520032</v>
      </c>
    </row>
    <row r="56" spans="1:21" x14ac:dyDescent="0.25">
      <c r="A56" s="46"/>
      <c r="B56" s="25"/>
      <c r="C56" s="9"/>
      <c r="D56" s="31"/>
      <c r="E56" s="9"/>
      <c r="F56" s="31"/>
      <c r="G56" s="31"/>
      <c r="H56" s="9"/>
      <c r="I56" s="31"/>
      <c r="J56" s="31"/>
      <c r="K56" s="9"/>
      <c r="L56" s="31"/>
      <c r="M56" s="31"/>
      <c r="N56" s="9"/>
      <c r="O56" s="31"/>
      <c r="P56" s="31"/>
      <c r="Q56" s="9"/>
      <c r="R56" s="31"/>
      <c r="S56" s="31"/>
      <c r="T56" s="9"/>
      <c r="U56" s="31"/>
    </row>
    <row r="57" spans="1:21" ht="15.75" thickBot="1" x14ac:dyDescent="0.3">
      <c r="A57" s="26"/>
      <c r="B57" s="26"/>
      <c r="C57" s="22"/>
      <c r="D57" s="23"/>
      <c r="E57" s="22"/>
      <c r="F57" s="23"/>
      <c r="G57" s="23"/>
      <c r="H57" s="22"/>
      <c r="I57" s="23"/>
      <c r="J57" s="23"/>
      <c r="K57" s="22"/>
      <c r="L57" s="23"/>
      <c r="M57" s="23"/>
      <c r="N57" s="22"/>
      <c r="O57" s="23"/>
      <c r="P57" s="23"/>
      <c r="Q57" s="22"/>
      <c r="R57" s="23"/>
      <c r="S57" s="23"/>
      <c r="T57" s="22"/>
      <c r="U57" s="23"/>
    </row>
    <row r="58" spans="1:21" s="344" customFormat="1" ht="15.75" x14ac:dyDescent="0.25">
      <c r="A58" s="513" t="s">
        <v>17</v>
      </c>
      <c r="B58" s="17" t="s">
        <v>10</v>
      </c>
      <c r="C58" s="10">
        <f>C40</f>
        <v>43466</v>
      </c>
      <c r="D58" s="10">
        <f t="shared" ref="D58:U58" si="40">D40</f>
        <v>43497</v>
      </c>
      <c r="E58" s="10">
        <f t="shared" si="40"/>
        <v>43525</v>
      </c>
      <c r="F58" s="10">
        <f t="shared" si="40"/>
        <v>43556</v>
      </c>
      <c r="G58" s="10">
        <f t="shared" si="40"/>
        <v>43586</v>
      </c>
      <c r="H58" s="10">
        <f t="shared" si="40"/>
        <v>43617</v>
      </c>
      <c r="I58" s="10">
        <f t="shared" si="40"/>
        <v>43647</v>
      </c>
      <c r="J58" s="10">
        <f t="shared" si="40"/>
        <v>43678</v>
      </c>
      <c r="K58" s="10">
        <f t="shared" si="40"/>
        <v>43709</v>
      </c>
      <c r="L58" s="10">
        <f t="shared" si="40"/>
        <v>43739</v>
      </c>
      <c r="M58" s="10">
        <f t="shared" si="40"/>
        <v>43770</v>
      </c>
      <c r="N58" s="10">
        <f t="shared" si="40"/>
        <v>43800</v>
      </c>
      <c r="O58" s="10">
        <f t="shared" si="40"/>
        <v>43831</v>
      </c>
      <c r="P58" s="10">
        <f t="shared" si="40"/>
        <v>43862</v>
      </c>
      <c r="Q58" s="10">
        <f t="shared" si="40"/>
        <v>43891</v>
      </c>
      <c r="R58" s="10">
        <f t="shared" si="40"/>
        <v>43922</v>
      </c>
      <c r="S58" s="10">
        <f t="shared" si="40"/>
        <v>43952</v>
      </c>
      <c r="T58" s="10">
        <f t="shared" si="40"/>
        <v>43983</v>
      </c>
      <c r="U58" s="10">
        <f t="shared" si="40"/>
        <v>44013</v>
      </c>
    </row>
    <row r="59" spans="1:21" s="344" customFormat="1" ht="15" customHeight="1" x14ac:dyDescent="0.25">
      <c r="A59" s="514"/>
      <c r="B59" s="13" t="str">
        <f t="shared" ref="B59:B72" si="41">B41</f>
        <v>Air Comp</v>
      </c>
      <c r="C59" s="367">
        <v>0</v>
      </c>
      <c r="D59" s="367">
        <f t="shared" ref="D59" si="42">IF(D23=0,0,((D5*0.5)+C23-D41)*D78*D93*D$2)</f>
        <v>0</v>
      </c>
      <c r="E59" s="367">
        <f>IF(E23=0,0,((E5*0.5)+D23-E41)*E78*E93*E$2)</f>
        <v>0</v>
      </c>
      <c r="F59" s="367">
        <f t="shared" ref="F59:U59" si="43">IF(F23=0,0,((F5*0.5)+E23-F41)*F78*F93*F$2)</f>
        <v>0</v>
      </c>
      <c r="G59" s="367">
        <f t="shared" si="43"/>
        <v>0</v>
      </c>
      <c r="H59" s="367">
        <f t="shared" si="43"/>
        <v>0</v>
      </c>
      <c r="I59" s="367">
        <f t="shared" si="43"/>
        <v>0</v>
      </c>
      <c r="J59" s="367">
        <f t="shared" si="43"/>
        <v>0</v>
      </c>
      <c r="K59" s="367">
        <f t="shared" si="43"/>
        <v>0</v>
      </c>
      <c r="L59" s="367">
        <f t="shared" si="43"/>
        <v>0</v>
      </c>
      <c r="M59" s="367">
        <f t="shared" si="43"/>
        <v>0</v>
      </c>
      <c r="N59" s="367">
        <f t="shared" si="43"/>
        <v>0</v>
      </c>
      <c r="O59" s="367">
        <f t="shared" si="43"/>
        <v>0</v>
      </c>
      <c r="P59" s="367">
        <f t="shared" si="43"/>
        <v>0</v>
      </c>
      <c r="Q59" s="367">
        <f t="shared" si="43"/>
        <v>0</v>
      </c>
      <c r="R59" s="367">
        <f t="shared" si="43"/>
        <v>0</v>
      </c>
      <c r="S59" s="367">
        <f t="shared" si="43"/>
        <v>0</v>
      </c>
      <c r="T59" s="367">
        <f t="shared" si="43"/>
        <v>0</v>
      </c>
      <c r="U59" s="367">
        <f t="shared" si="43"/>
        <v>0</v>
      </c>
    </row>
    <row r="60" spans="1:21" s="344" customFormat="1" ht="15.75" x14ac:dyDescent="0.25">
      <c r="A60" s="514"/>
      <c r="B60" s="13" t="str">
        <f t="shared" si="41"/>
        <v>Building Shell</v>
      </c>
      <c r="C60" s="367">
        <v>0</v>
      </c>
      <c r="D60" s="367">
        <f t="shared" ref="D60:U60" si="44">IF(D24=0,0,((D6*0.5)+C24-D42)*D79*D94*D$2)</f>
        <v>0</v>
      </c>
      <c r="E60" s="367">
        <f t="shared" si="44"/>
        <v>0</v>
      </c>
      <c r="F60" s="367">
        <f t="shared" si="44"/>
        <v>0</v>
      </c>
      <c r="G60" s="367">
        <f t="shared" si="44"/>
        <v>0</v>
      </c>
      <c r="H60" s="367">
        <f t="shared" si="44"/>
        <v>0</v>
      </c>
      <c r="I60" s="367">
        <f t="shared" si="44"/>
        <v>0</v>
      </c>
      <c r="J60" s="367">
        <f t="shared" si="44"/>
        <v>0</v>
      </c>
      <c r="K60" s="367">
        <f t="shared" si="44"/>
        <v>0</v>
      </c>
      <c r="L60" s="367">
        <f t="shared" si="44"/>
        <v>0</v>
      </c>
      <c r="M60" s="367">
        <f t="shared" si="44"/>
        <v>0</v>
      </c>
      <c r="N60" s="367">
        <f t="shared" si="44"/>
        <v>0</v>
      </c>
      <c r="O60" s="367">
        <f t="shared" si="44"/>
        <v>0</v>
      </c>
      <c r="P60" s="367">
        <f t="shared" si="44"/>
        <v>0</v>
      </c>
      <c r="Q60" s="367">
        <f t="shared" si="44"/>
        <v>0</v>
      </c>
      <c r="R60" s="367">
        <f t="shared" si="44"/>
        <v>0</v>
      </c>
      <c r="S60" s="367">
        <f t="shared" si="44"/>
        <v>0</v>
      </c>
      <c r="T60" s="367">
        <f t="shared" si="44"/>
        <v>0</v>
      </c>
      <c r="U60" s="367">
        <f t="shared" si="44"/>
        <v>0</v>
      </c>
    </row>
    <row r="61" spans="1:21" s="344" customFormat="1" ht="15.75" x14ac:dyDescent="0.25">
      <c r="A61" s="514"/>
      <c r="B61" s="13" t="str">
        <f t="shared" si="41"/>
        <v>Cooking</v>
      </c>
      <c r="C61" s="367">
        <v>0</v>
      </c>
      <c r="D61" s="367">
        <f t="shared" ref="D61:U61" si="45">IF(D25=0,0,((D7*0.5)+C25-D43)*D80*D95*D$2)</f>
        <v>0</v>
      </c>
      <c r="E61" s="367">
        <f t="shared" si="45"/>
        <v>0</v>
      </c>
      <c r="F61" s="367">
        <f t="shared" si="45"/>
        <v>0</v>
      </c>
      <c r="G61" s="367">
        <f t="shared" si="45"/>
        <v>0</v>
      </c>
      <c r="H61" s="367">
        <f t="shared" si="45"/>
        <v>0</v>
      </c>
      <c r="I61" s="367">
        <f t="shared" si="45"/>
        <v>0</v>
      </c>
      <c r="J61" s="367">
        <f t="shared" si="45"/>
        <v>0</v>
      </c>
      <c r="K61" s="367">
        <f t="shared" si="45"/>
        <v>0</v>
      </c>
      <c r="L61" s="367">
        <f t="shared" si="45"/>
        <v>0</v>
      </c>
      <c r="M61" s="367">
        <f t="shared" si="45"/>
        <v>0</v>
      </c>
      <c r="N61" s="367">
        <f t="shared" si="45"/>
        <v>0</v>
      </c>
      <c r="O61" s="367">
        <f t="shared" si="45"/>
        <v>0</v>
      </c>
      <c r="P61" s="367">
        <f t="shared" si="45"/>
        <v>0</v>
      </c>
      <c r="Q61" s="367">
        <f t="shared" si="45"/>
        <v>0</v>
      </c>
      <c r="R61" s="367">
        <f t="shared" si="45"/>
        <v>0</v>
      </c>
      <c r="S61" s="367">
        <f t="shared" si="45"/>
        <v>0</v>
      </c>
      <c r="T61" s="367">
        <f t="shared" si="45"/>
        <v>0</v>
      </c>
      <c r="U61" s="367">
        <f t="shared" si="45"/>
        <v>0</v>
      </c>
    </row>
    <row r="62" spans="1:21" s="344" customFormat="1" ht="15.75" x14ac:dyDescent="0.25">
      <c r="A62" s="514"/>
      <c r="B62" s="13" t="str">
        <f t="shared" si="41"/>
        <v>Cooling</v>
      </c>
      <c r="C62" s="367">
        <v>0</v>
      </c>
      <c r="D62" s="367">
        <f t="shared" ref="D62:U62" si="46">IF(D26=0,0,((D8*0.5)+C26-D44)*D81*D96*D$2)</f>
        <v>0</v>
      </c>
      <c r="E62" s="367">
        <f t="shared" si="46"/>
        <v>0</v>
      </c>
      <c r="F62" s="367">
        <f t="shared" si="46"/>
        <v>0</v>
      </c>
      <c r="G62" s="367">
        <f t="shared" si="46"/>
        <v>0</v>
      </c>
      <c r="H62" s="367">
        <f t="shared" si="46"/>
        <v>0</v>
      </c>
      <c r="I62" s="367">
        <f t="shared" si="46"/>
        <v>0</v>
      </c>
      <c r="J62" s="367">
        <f t="shared" si="46"/>
        <v>0</v>
      </c>
      <c r="K62" s="367">
        <f t="shared" si="46"/>
        <v>0</v>
      </c>
      <c r="L62" s="367">
        <f t="shared" si="46"/>
        <v>0</v>
      </c>
      <c r="M62" s="367">
        <f t="shared" si="46"/>
        <v>0</v>
      </c>
      <c r="N62" s="367">
        <f t="shared" si="46"/>
        <v>0</v>
      </c>
      <c r="O62" s="367">
        <f t="shared" si="46"/>
        <v>0</v>
      </c>
      <c r="P62" s="367">
        <f t="shared" si="46"/>
        <v>0</v>
      </c>
      <c r="Q62" s="367">
        <f t="shared" si="46"/>
        <v>0</v>
      </c>
      <c r="R62" s="367">
        <f t="shared" si="46"/>
        <v>0</v>
      </c>
      <c r="S62" s="367">
        <f t="shared" si="46"/>
        <v>0</v>
      </c>
      <c r="T62" s="367">
        <f t="shared" si="46"/>
        <v>0</v>
      </c>
      <c r="U62" s="367">
        <f t="shared" si="46"/>
        <v>0</v>
      </c>
    </row>
    <row r="63" spans="1:21" s="344" customFormat="1" ht="15.75" x14ac:dyDescent="0.25">
      <c r="A63" s="514"/>
      <c r="B63" s="13" t="str">
        <f t="shared" si="41"/>
        <v>Ext Lighting</v>
      </c>
      <c r="C63" s="367">
        <v>0</v>
      </c>
      <c r="D63" s="367">
        <f t="shared" ref="D63:U63" si="47">IF(D27=0,0,((D9*0.5)+C27-D45)*D82*D97*D$2)</f>
        <v>0</v>
      </c>
      <c r="E63" s="367">
        <f t="shared" si="47"/>
        <v>0</v>
      </c>
      <c r="F63" s="367">
        <f t="shared" si="47"/>
        <v>0</v>
      </c>
      <c r="G63" s="367">
        <f t="shared" si="47"/>
        <v>0</v>
      </c>
      <c r="H63" s="367">
        <f t="shared" si="47"/>
        <v>0</v>
      </c>
      <c r="I63" s="367">
        <f t="shared" si="47"/>
        <v>0</v>
      </c>
      <c r="J63" s="367">
        <f t="shared" si="47"/>
        <v>0</v>
      </c>
      <c r="K63" s="367">
        <f t="shared" si="47"/>
        <v>0</v>
      </c>
      <c r="L63" s="367">
        <f t="shared" si="47"/>
        <v>0</v>
      </c>
      <c r="M63" s="367">
        <f t="shared" si="47"/>
        <v>0</v>
      </c>
      <c r="N63" s="367">
        <f t="shared" si="47"/>
        <v>0</v>
      </c>
      <c r="O63" s="367">
        <f t="shared" si="47"/>
        <v>0</v>
      </c>
      <c r="P63" s="367">
        <f t="shared" si="47"/>
        <v>0</v>
      </c>
      <c r="Q63" s="367">
        <f t="shared" si="47"/>
        <v>0</v>
      </c>
      <c r="R63" s="367">
        <f t="shared" si="47"/>
        <v>0</v>
      </c>
      <c r="S63" s="367">
        <f t="shared" si="47"/>
        <v>0</v>
      </c>
      <c r="T63" s="367">
        <f t="shared" si="47"/>
        <v>0</v>
      </c>
      <c r="U63" s="367">
        <f t="shared" si="47"/>
        <v>0</v>
      </c>
    </row>
    <row r="64" spans="1:21" s="344" customFormat="1" ht="15.75" x14ac:dyDescent="0.25">
      <c r="A64" s="514"/>
      <c r="B64" s="13" t="str">
        <f t="shared" si="41"/>
        <v>Heating</v>
      </c>
      <c r="C64" s="367">
        <v>0</v>
      </c>
      <c r="D64" s="367">
        <f t="shared" ref="D64:U64" si="48">IF(D28=0,0,((D10*0.5)+C28-D46)*D83*D98*D$2)</f>
        <v>0</v>
      </c>
      <c r="E64" s="367">
        <f t="shared" si="48"/>
        <v>0</v>
      </c>
      <c r="F64" s="367">
        <f t="shared" si="48"/>
        <v>0</v>
      </c>
      <c r="G64" s="367">
        <f t="shared" si="48"/>
        <v>0</v>
      </c>
      <c r="H64" s="367">
        <f t="shared" si="48"/>
        <v>0</v>
      </c>
      <c r="I64" s="367">
        <f t="shared" si="48"/>
        <v>0</v>
      </c>
      <c r="J64" s="367">
        <f t="shared" si="48"/>
        <v>0</v>
      </c>
      <c r="K64" s="367">
        <f t="shared" si="48"/>
        <v>0</v>
      </c>
      <c r="L64" s="367">
        <f t="shared" si="48"/>
        <v>0</v>
      </c>
      <c r="M64" s="367">
        <f t="shared" si="48"/>
        <v>0</v>
      </c>
      <c r="N64" s="367">
        <f t="shared" si="48"/>
        <v>0</v>
      </c>
      <c r="O64" s="367">
        <f t="shared" si="48"/>
        <v>0</v>
      </c>
      <c r="P64" s="367">
        <f t="shared" si="48"/>
        <v>0</v>
      </c>
      <c r="Q64" s="367">
        <f t="shared" si="48"/>
        <v>0</v>
      </c>
      <c r="R64" s="367">
        <f t="shared" si="48"/>
        <v>0</v>
      </c>
      <c r="S64" s="367">
        <f t="shared" si="48"/>
        <v>0</v>
      </c>
      <c r="T64" s="367">
        <f t="shared" si="48"/>
        <v>0</v>
      </c>
      <c r="U64" s="367">
        <f t="shared" si="48"/>
        <v>0</v>
      </c>
    </row>
    <row r="65" spans="1:21" s="344" customFormat="1" ht="15.75" x14ac:dyDescent="0.25">
      <c r="A65" s="514"/>
      <c r="B65" s="13" t="str">
        <f t="shared" si="41"/>
        <v>HVAC</v>
      </c>
      <c r="C65" s="367">
        <v>0</v>
      </c>
      <c r="D65" s="367">
        <f t="shared" ref="D65:U65" si="49">IF(D29=0,0,((D11*0.5)+C29-D47)*D84*D99*D$2)</f>
        <v>0</v>
      </c>
      <c r="E65" s="367">
        <f t="shared" si="49"/>
        <v>0</v>
      </c>
      <c r="F65" s="367">
        <f t="shared" si="49"/>
        <v>0</v>
      </c>
      <c r="G65" s="367">
        <f t="shared" si="49"/>
        <v>0</v>
      </c>
      <c r="H65" s="367">
        <f t="shared" si="49"/>
        <v>0</v>
      </c>
      <c r="I65" s="367">
        <f t="shared" si="49"/>
        <v>0</v>
      </c>
      <c r="J65" s="367">
        <f t="shared" si="49"/>
        <v>0</v>
      </c>
      <c r="K65" s="367">
        <f t="shared" si="49"/>
        <v>0</v>
      </c>
      <c r="L65" s="367">
        <f t="shared" si="49"/>
        <v>0</v>
      </c>
      <c r="M65" s="367">
        <f t="shared" si="49"/>
        <v>0</v>
      </c>
      <c r="N65" s="367">
        <f t="shared" si="49"/>
        <v>0</v>
      </c>
      <c r="O65" s="367">
        <f t="shared" si="49"/>
        <v>0</v>
      </c>
      <c r="P65" s="367">
        <f t="shared" si="49"/>
        <v>0</v>
      </c>
      <c r="Q65" s="367">
        <f t="shared" si="49"/>
        <v>0</v>
      </c>
      <c r="R65" s="367">
        <f t="shared" si="49"/>
        <v>0</v>
      </c>
      <c r="S65" s="367">
        <f t="shared" si="49"/>
        <v>0</v>
      </c>
      <c r="T65" s="367">
        <f t="shared" si="49"/>
        <v>0</v>
      </c>
      <c r="U65" s="367">
        <f t="shared" si="49"/>
        <v>0</v>
      </c>
    </row>
    <row r="66" spans="1:21" s="344" customFormat="1" ht="15.75" x14ac:dyDescent="0.25">
      <c r="A66" s="514"/>
      <c r="B66" s="13" t="str">
        <f t="shared" si="41"/>
        <v>Lighting</v>
      </c>
      <c r="C66" s="367">
        <v>0</v>
      </c>
      <c r="D66" s="367">
        <f t="shared" ref="D66:U66" si="50">IF(D30=0,0,((D12*0.5)+C30-D48)*D85*D100*D$2)</f>
        <v>0</v>
      </c>
      <c r="E66" s="367">
        <f t="shared" si="50"/>
        <v>0</v>
      </c>
      <c r="F66" s="367">
        <f t="shared" si="50"/>
        <v>0</v>
      </c>
      <c r="G66" s="367">
        <f t="shared" si="50"/>
        <v>0</v>
      </c>
      <c r="H66" s="367">
        <f t="shared" si="50"/>
        <v>0</v>
      </c>
      <c r="I66" s="367">
        <f t="shared" si="50"/>
        <v>0</v>
      </c>
      <c r="J66" s="367">
        <f t="shared" si="50"/>
        <v>0</v>
      </c>
      <c r="K66" s="367">
        <f t="shared" si="50"/>
        <v>0</v>
      </c>
      <c r="L66" s="367">
        <f t="shared" si="50"/>
        <v>43.116361841837069</v>
      </c>
      <c r="M66" s="367">
        <f t="shared" si="50"/>
        <v>246.56537714478139</v>
      </c>
      <c r="N66" s="367">
        <f t="shared" si="50"/>
        <v>776.74982355479176</v>
      </c>
      <c r="O66" s="367">
        <f t="shared" si="50"/>
        <v>1169.1880865157673</v>
      </c>
      <c r="P66" s="367">
        <f t="shared" si="50"/>
        <v>938.63371865524255</v>
      </c>
      <c r="Q66" s="367">
        <f t="shared" si="50"/>
        <v>938.55405226155392</v>
      </c>
      <c r="R66" s="367">
        <f t="shared" si="50"/>
        <v>34.559577731238853</v>
      </c>
      <c r="S66" s="367">
        <f t="shared" si="50"/>
        <v>45.99449998548252</v>
      </c>
      <c r="T66" s="367">
        <f t="shared" si="50"/>
        <v>69.324341558662013</v>
      </c>
      <c r="U66" s="367">
        <f t="shared" si="50"/>
        <v>85.08522836358739</v>
      </c>
    </row>
    <row r="67" spans="1:21" s="344" customFormat="1" ht="15.75" x14ac:dyDescent="0.25">
      <c r="A67" s="514"/>
      <c r="B67" s="13" t="str">
        <f t="shared" si="41"/>
        <v>Miscellaneous</v>
      </c>
      <c r="C67" s="367">
        <v>0</v>
      </c>
      <c r="D67" s="367">
        <f t="shared" ref="D67:U67" si="51">IF(D31=0,0,((D13*0.5)+C31-D49)*D86*D101*D$2)</f>
        <v>0</v>
      </c>
      <c r="E67" s="367">
        <f t="shared" si="51"/>
        <v>0</v>
      </c>
      <c r="F67" s="367">
        <f t="shared" si="51"/>
        <v>0</v>
      </c>
      <c r="G67" s="367">
        <f t="shared" si="51"/>
        <v>0</v>
      </c>
      <c r="H67" s="367">
        <f t="shared" si="51"/>
        <v>0</v>
      </c>
      <c r="I67" s="367">
        <f t="shared" si="51"/>
        <v>0</v>
      </c>
      <c r="J67" s="367">
        <f t="shared" si="51"/>
        <v>0</v>
      </c>
      <c r="K67" s="367">
        <f t="shared" si="51"/>
        <v>0</v>
      </c>
      <c r="L67" s="367">
        <f t="shared" si="51"/>
        <v>0</v>
      </c>
      <c r="M67" s="367">
        <f t="shared" si="51"/>
        <v>0</v>
      </c>
      <c r="N67" s="367">
        <f t="shared" si="51"/>
        <v>0</v>
      </c>
      <c r="O67" s="367">
        <f t="shared" si="51"/>
        <v>0</v>
      </c>
      <c r="P67" s="367">
        <f t="shared" si="51"/>
        <v>0</v>
      </c>
      <c r="Q67" s="367">
        <f t="shared" si="51"/>
        <v>0</v>
      </c>
      <c r="R67" s="367">
        <f t="shared" si="51"/>
        <v>0</v>
      </c>
      <c r="S67" s="367">
        <f t="shared" si="51"/>
        <v>0</v>
      </c>
      <c r="T67" s="367">
        <f t="shared" si="51"/>
        <v>0</v>
      </c>
      <c r="U67" s="367">
        <f t="shared" si="51"/>
        <v>0</v>
      </c>
    </row>
    <row r="68" spans="1:21" s="344" customFormat="1" ht="15.75" customHeight="1" x14ac:dyDescent="0.25">
      <c r="A68" s="514"/>
      <c r="B68" s="13" t="str">
        <f t="shared" si="41"/>
        <v>Motors</v>
      </c>
      <c r="C68" s="367">
        <v>0</v>
      </c>
      <c r="D68" s="367">
        <f t="shared" ref="D68:U68" si="52">IF(D32=0,0,((D14*0.5)+C32-D50)*D87*D102*D$2)</f>
        <v>0</v>
      </c>
      <c r="E68" s="367">
        <f t="shared" si="52"/>
        <v>0</v>
      </c>
      <c r="F68" s="367">
        <f t="shared" si="52"/>
        <v>0</v>
      </c>
      <c r="G68" s="367">
        <f t="shared" si="52"/>
        <v>0</v>
      </c>
      <c r="H68" s="367">
        <f t="shared" si="52"/>
        <v>0</v>
      </c>
      <c r="I68" s="367">
        <f t="shared" si="52"/>
        <v>0</v>
      </c>
      <c r="J68" s="367">
        <f t="shared" si="52"/>
        <v>0</v>
      </c>
      <c r="K68" s="367">
        <f t="shared" si="52"/>
        <v>0</v>
      </c>
      <c r="L68" s="367">
        <f t="shared" si="52"/>
        <v>0</v>
      </c>
      <c r="M68" s="367">
        <f t="shared" si="52"/>
        <v>0</v>
      </c>
      <c r="N68" s="367">
        <f t="shared" si="52"/>
        <v>0</v>
      </c>
      <c r="O68" s="367">
        <f t="shared" si="52"/>
        <v>0</v>
      </c>
      <c r="P68" s="367">
        <f t="shared" si="52"/>
        <v>0</v>
      </c>
      <c r="Q68" s="367">
        <f t="shared" si="52"/>
        <v>0</v>
      </c>
      <c r="R68" s="367">
        <f t="shared" si="52"/>
        <v>0</v>
      </c>
      <c r="S68" s="367">
        <f t="shared" si="52"/>
        <v>0</v>
      </c>
      <c r="T68" s="367">
        <f t="shared" si="52"/>
        <v>0</v>
      </c>
      <c r="U68" s="367">
        <f t="shared" si="52"/>
        <v>0</v>
      </c>
    </row>
    <row r="69" spans="1:21" s="344" customFormat="1" ht="15.75" x14ac:dyDescent="0.25">
      <c r="A69" s="514"/>
      <c r="B69" s="13" t="str">
        <f t="shared" si="41"/>
        <v>Process</v>
      </c>
      <c r="C69" s="367">
        <v>0</v>
      </c>
      <c r="D69" s="367">
        <f t="shared" ref="D69:U69" si="53">IF(D33=0,0,((D15*0.5)+C33-D51)*D88*D103*D$2)</f>
        <v>0</v>
      </c>
      <c r="E69" s="367">
        <f t="shared" si="53"/>
        <v>0</v>
      </c>
      <c r="F69" s="367">
        <f t="shared" si="53"/>
        <v>0</v>
      </c>
      <c r="G69" s="367">
        <f t="shared" si="53"/>
        <v>0</v>
      </c>
      <c r="H69" s="367">
        <f t="shared" si="53"/>
        <v>0</v>
      </c>
      <c r="I69" s="367">
        <f t="shared" si="53"/>
        <v>0</v>
      </c>
      <c r="J69" s="367">
        <f t="shared" si="53"/>
        <v>0</v>
      </c>
      <c r="K69" s="367">
        <f t="shared" si="53"/>
        <v>0</v>
      </c>
      <c r="L69" s="367">
        <f t="shared" si="53"/>
        <v>0</v>
      </c>
      <c r="M69" s="367">
        <f t="shared" si="53"/>
        <v>0</v>
      </c>
      <c r="N69" s="367">
        <f t="shared" si="53"/>
        <v>0</v>
      </c>
      <c r="O69" s="367">
        <f t="shared" si="53"/>
        <v>0</v>
      </c>
      <c r="P69" s="367">
        <f t="shared" si="53"/>
        <v>0</v>
      </c>
      <c r="Q69" s="367">
        <f t="shared" si="53"/>
        <v>0</v>
      </c>
      <c r="R69" s="367">
        <f t="shared" si="53"/>
        <v>0</v>
      </c>
      <c r="S69" s="367">
        <f t="shared" si="53"/>
        <v>0</v>
      </c>
      <c r="T69" s="367">
        <f t="shared" si="53"/>
        <v>0</v>
      </c>
      <c r="U69" s="367">
        <f t="shared" si="53"/>
        <v>0</v>
      </c>
    </row>
    <row r="70" spans="1:21" s="344" customFormat="1" ht="15.75" x14ac:dyDescent="0.25">
      <c r="A70" s="514"/>
      <c r="B70" s="13" t="str">
        <f t="shared" si="41"/>
        <v>Refrigeration</v>
      </c>
      <c r="C70" s="367">
        <v>0</v>
      </c>
      <c r="D70" s="367">
        <f t="shared" ref="D70:U70" si="54">IF(D34=0,0,((D16*0.5)+C34-D52)*D89*D104*D$2)</f>
        <v>0</v>
      </c>
      <c r="E70" s="367">
        <f t="shared" si="54"/>
        <v>0</v>
      </c>
      <c r="F70" s="367">
        <f t="shared" si="54"/>
        <v>0</v>
      </c>
      <c r="G70" s="367">
        <f t="shared" si="54"/>
        <v>0</v>
      </c>
      <c r="H70" s="367">
        <f t="shared" si="54"/>
        <v>0</v>
      </c>
      <c r="I70" s="367">
        <f t="shared" si="54"/>
        <v>0</v>
      </c>
      <c r="J70" s="367">
        <f t="shared" si="54"/>
        <v>0</v>
      </c>
      <c r="K70" s="367">
        <f t="shared" si="54"/>
        <v>0</v>
      </c>
      <c r="L70" s="367">
        <f t="shared" si="54"/>
        <v>0</v>
      </c>
      <c r="M70" s="367">
        <f t="shared" si="54"/>
        <v>0</v>
      </c>
      <c r="N70" s="367">
        <f t="shared" si="54"/>
        <v>0</v>
      </c>
      <c r="O70" s="367">
        <f t="shared" si="54"/>
        <v>0</v>
      </c>
      <c r="P70" s="367">
        <f t="shared" si="54"/>
        <v>0</v>
      </c>
      <c r="Q70" s="367">
        <f t="shared" si="54"/>
        <v>0</v>
      </c>
      <c r="R70" s="367">
        <f t="shared" si="54"/>
        <v>0</v>
      </c>
      <c r="S70" s="367">
        <f t="shared" si="54"/>
        <v>0</v>
      </c>
      <c r="T70" s="367">
        <f t="shared" si="54"/>
        <v>0</v>
      </c>
      <c r="U70" s="367">
        <f t="shared" si="54"/>
        <v>0</v>
      </c>
    </row>
    <row r="71" spans="1:21" s="344" customFormat="1" ht="15.75" x14ac:dyDescent="0.25">
      <c r="A71" s="514"/>
      <c r="B71" s="13" t="str">
        <f t="shared" si="41"/>
        <v>Water Heating</v>
      </c>
      <c r="C71" s="367">
        <v>0</v>
      </c>
      <c r="D71" s="367">
        <f t="shared" ref="D71:U71" si="55">IF(D35=0,0,((D17*0.5)+C35-D53)*D90*D105*D$2)</f>
        <v>0</v>
      </c>
      <c r="E71" s="367">
        <f t="shared" si="55"/>
        <v>0</v>
      </c>
      <c r="F71" s="367">
        <f t="shared" si="55"/>
        <v>0</v>
      </c>
      <c r="G71" s="367">
        <f t="shared" si="55"/>
        <v>0</v>
      </c>
      <c r="H71" s="367">
        <f t="shared" si="55"/>
        <v>0</v>
      </c>
      <c r="I71" s="367">
        <f t="shared" si="55"/>
        <v>0</v>
      </c>
      <c r="J71" s="367">
        <f t="shared" si="55"/>
        <v>0</v>
      </c>
      <c r="K71" s="367">
        <f t="shared" si="55"/>
        <v>0</v>
      </c>
      <c r="L71" s="367">
        <f t="shared" si="55"/>
        <v>0</v>
      </c>
      <c r="M71" s="367">
        <f t="shared" si="55"/>
        <v>0</v>
      </c>
      <c r="N71" s="367">
        <f t="shared" si="55"/>
        <v>0</v>
      </c>
      <c r="O71" s="367">
        <f t="shared" si="55"/>
        <v>0</v>
      </c>
      <c r="P71" s="367">
        <f t="shared" si="55"/>
        <v>0</v>
      </c>
      <c r="Q71" s="367">
        <f t="shared" si="55"/>
        <v>0</v>
      </c>
      <c r="R71" s="367">
        <f t="shared" si="55"/>
        <v>0</v>
      </c>
      <c r="S71" s="367">
        <f t="shared" si="55"/>
        <v>0</v>
      </c>
      <c r="T71" s="367">
        <f t="shared" si="55"/>
        <v>0</v>
      </c>
      <c r="U71" s="367">
        <f t="shared" si="55"/>
        <v>0</v>
      </c>
    </row>
    <row r="72" spans="1:21" s="344" customFormat="1" ht="15.75" customHeight="1" x14ac:dyDescent="0.25">
      <c r="A72" s="514"/>
      <c r="B72" s="13" t="str">
        <f t="shared" si="41"/>
        <v xml:space="preserve"> </v>
      </c>
      <c r="C72" s="346"/>
      <c r="D72" s="346"/>
      <c r="E72" s="346"/>
      <c r="F72" s="346"/>
      <c r="G72" s="346"/>
      <c r="H72" s="346"/>
      <c r="I72" s="346"/>
      <c r="J72" s="346"/>
      <c r="K72" s="346"/>
      <c r="L72" s="346"/>
      <c r="M72" s="346"/>
      <c r="N72" s="346"/>
      <c r="O72" s="346"/>
      <c r="P72" s="346"/>
      <c r="Q72" s="346"/>
      <c r="R72" s="346"/>
      <c r="S72" s="346"/>
      <c r="T72" s="346"/>
      <c r="U72" s="346"/>
    </row>
    <row r="73" spans="1:21" s="344" customFormat="1" ht="15.75" customHeight="1" x14ac:dyDescent="0.25">
      <c r="A73" s="514"/>
      <c r="B73" s="13" t="s">
        <v>26</v>
      </c>
      <c r="C73" s="367">
        <f>SUM(C59:C71)</f>
        <v>0</v>
      </c>
      <c r="D73" s="367">
        <f t="shared" ref="D73:U73" si="56">SUM(D59:D71)</f>
        <v>0</v>
      </c>
      <c r="E73" s="367">
        <f t="shared" si="56"/>
        <v>0</v>
      </c>
      <c r="F73" s="367">
        <f t="shared" si="56"/>
        <v>0</v>
      </c>
      <c r="G73" s="367">
        <f t="shared" si="56"/>
        <v>0</v>
      </c>
      <c r="H73" s="367">
        <f t="shared" si="56"/>
        <v>0</v>
      </c>
      <c r="I73" s="367">
        <f t="shared" si="56"/>
        <v>0</v>
      </c>
      <c r="J73" s="367">
        <f t="shared" si="56"/>
        <v>0</v>
      </c>
      <c r="K73" s="367">
        <f t="shared" si="56"/>
        <v>0</v>
      </c>
      <c r="L73" s="367">
        <f t="shared" si="56"/>
        <v>43.116361841837069</v>
      </c>
      <c r="M73" s="367">
        <f t="shared" si="56"/>
        <v>246.56537714478139</v>
      </c>
      <c r="N73" s="367">
        <f t="shared" si="56"/>
        <v>776.74982355479176</v>
      </c>
      <c r="O73" s="367">
        <f t="shared" si="56"/>
        <v>1169.1880865157673</v>
      </c>
      <c r="P73" s="367">
        <f t="shared" si="56"/>
        <v>938.63371865524255</v>
      </c>
      <c r="Q73" s="367">
        <f t="shared" si="56"/>
        <v>938.55405226155392</v>
      </c>
      <c r="R73" s="367">
        <f t="shared" si="56"/>
        <v>34.559577731238853</v>
      </c>
      <c r="S73" s="367">
        <f t="shared" si="56"/>
        <v>45.99449998548252</v>
      </c>
      <c r="T73" s="367">
        <f t="shared" si="56"/>
        <v>69.324341558662013</v>
      </c>
      <c r="U73" s="367">
        <f t="shared" si="56"/>
        <v>85.08522836358739</v>
      </c>
    </row>
    <row r="74" spans="1:21" s="344" customFormat="1" ht="16.5" customHeight="1" thickBot="1" x14ac:dyDescent="0.3">
      <c r="A74" s="515"/>
      <c r="B74" s="14" t="s">
        <v>27</v>
      </c>
      <c r="C74" s="369">
        <f>C73</f>
        <v>0</v>
      </c>
      <c r="D74" s="369">
        <f>C74+D73</f>
        <v>0</v>
      </c>
      <c r="E74" s="369">
        <f t="shared" ref="E74:U74" si="57">D74+E73</f>
        <v>0</v>
      </c>
      <c r="F74" s="369">
        <f t="shared" si="57"/>
        <v>0</v>
      </c>
      <c r="G74" s="369">
        <f t="shared" si="57"/>
        <v>0</v>
      </c>
      <c r="H74" s="369">
        <f t="shared" si="57"/>
        <v>0</v>
      </c>
      <c r="I74" s="369">
        <f t="shared" si="57"/>
        <v>0</v>
      </c>
      <c r="J74" s="369">
        <f t="shared" si="57"/>
        <v>0</v>
      </c>
      <c r="K74" s="369">
        <f t="shared" si="57"/>
        <v>0</v>
      </c>
      <c r="L74" s="369">
        <f t="shared" si="57"/>
        <v>43.116361841837069</v>
      </c>
      <c r="M74" s="369">
        <f t="shared" si="57"/>
        <v>289.68173898661848</v>
      </c>
      <c r="N74" s="369">
        <f t="shared" si="57"/>
        <v>1066.4315625414101</v>
      </c>
      <c r="O74" s="373">
        <f t="shared" si="57"/>
        <v>2235.6196490571774</v>
      </c>
      <c r="P74" s="369">
        <f t="shared" si="57"/>
        <v>3174.2533677124202</v>
      </c>
      <c r="Q74" s="369">
        <f t="shared" si="57"/>
        <v>4112.807419973974</v>
      </c>
      <c r="R74" s="369">
        <f t="shared" si="57"/>
        <v>4147.3669977052132</v>
      </c>
      <c r="S74" s="369">
        <f t="shared" si="57"/>
        <v>4193.3614976906956</v>
      </c>
      <c r="T74" s="369">
        <f t="shared" si="57"/>
        <v>4262.6858392493577</v>
      </c>
      <c r="U74" s="369">
        <f t="shared" si="57"/>
        <v>4347.7710676129454</v>
      </c>
    </row>
    <row r="75" spans="1:21" x14ac:dyDescent="0.25">
      <c r="A75" s="8"/>
      <c r="B75" s="36"/>
      <c r="C75" s="31"/>
      <c r="D75" s="37"/>
      <c r="E75" s="31"/>
      <c r="F75" s="37"/>
      <c r="G75" s="31"/>
      <c r="H75" s="37"/>
      <c r="I75" s="31"/>
      <c r="J75" s="37"/>
      <c r="K75" s="31"/>
      <c r="L75" s="37"/>
      <c r="M75" s="31"/>
      <c r="N75" s="37"/>
      <c r="O75" s="31"/>
      <c r="P75" s="37"/>
      <c r="Q75" s="31"/>
      <c r="R75" s="37"/>
      <c r="S75" s="31"/>
      <c r="T75" s="37"/>
      <c r="U75" s="31"/>
    </row>
    <row r="76" spans="1:21" ht="15.75" thickBot="1" x14ac:dyDescent="0.3">
      <c r="B76" s="16"/>
      <c r="C76" s="8"/>
      <c r="D76" s="375"/>
      <c r="E76" s="375"/>
      <c r="F76" s="375"/>
      <c r="G76" s="375"/>
      <c r="H76" s="375"/>
      <c r="I76" s="375"/>
      <c r="J76" s="375"/>
      <c r="K76" s="375"/>
      <c r="L76" s="375"/>
      <c r="M76" s="375"/>
      <c r="N76" s="375"/>
      <c r="O76" s="375"/>
      <c r="P76" s="375"/>
      <c r="Q76" s="375"/>
      <c r="R76" s="375"/>
      <c r="S76" s="375"/>
      <c r="T76" s="375"/>
      <c r="U76" s="375"/>
    </row>
    <row r="77" spans="1:21" ht="15.75" x14ac:dyDescent="0.25">
      <c r="A77" s="519" t="s">
        <v>12</v>
      </c>
      <c r="B77" s="32" t="s">
        <v>12</v>
      </c>
      <c r="C77" s="10">
        <f t="shared" ref="C77:U77" si="58">C58</f>
        <v>43466</v>
      </c>
      <c r="D77" s="10">
        <f t="shared" si="58"/>
        <v>43497</v>
      </c>
      <c r="E77" s="10">
        <f t="shared" si="58"/>
        <v>43525</v>
      </c>
      <c r="F77" s="10">
        <f t="shared" si="58"/>
        <v>43556</v>
      </c>
      <c r="G77" s="10">
        <f t="shared" si="58"/>
        <v>43586</v>
      </c>
      <c r="H77" s="10">
        <f t="shared" si="58"/>
        <v>43617</v>
      </c>
      <c r="I77" s="10">
        <f t="shared" si="58"/>
        <v>43647</v>
      </c>
      <c r="J77" s="10">
        <f t="shared" si="58"/>
        <v>43678</v>
      </c>
      <c r="K77" s="10">
        <f t="shared" si="58"/>
        <v>43709</v>
      </c>
      <c r="L77" s="10">
        <f t="shared" si="58"/>
        <v>43739</v>
      </c>
      <c r="M77" s="10">
        <f t="shared" si="58"/>
        <v>43770</v>
      </c>
      <c r="N77" s="10">
        <f t="shared" si="58"/>
        <v>43800</v>
      </c>
      <c r="O77" s="10">
        <f t="shared" si="58"/>
        <v>43831</v>
      </c>
      <c r="P77" s="10">
        <f t="shared" si="58"/>
        <v>43862</v>
      </c>
      <c r="Q77" s="10">
        <f t="shared" si="58"/>
        <v>43891</v>
      </c>
      <c r="R77" s="10">
        <f t="shared" si="58"/>
        <v>43922</v>
      </c>
      <c r="S77" s="10">
        <f t="shared" si="58"/>
        <v>43952</v>
      </c>
      <c r="T77" s="10">
        <f t="shared" si="58"/>
        <v>43983</v>
      </c>
      <c r="U77" s="10">
        <f t="shared" si="58"/>
        <v>44013</v>
      </c>
    </row>
    <row r="78" spans="1:21" ht="15.75" customHeight="1" x14ac:dyDescent="0.25">
      <c r="A78" s="520"/>
      <c r="B78" s="33" t="str">
        <f>B59</f>
        <v>Air Comp</v>
      </c>
      <c r="C78" s="265">
        <f>'2M - SGS'!C78</f>
        <v>8.5109000000000004E-2</v>
      </c>
      <c r="D78" s="265">
        <f>'2M - SGS'!D78</f>
        <v>7.7715000000000006E-2</v>
      </c>
      <c r="E78" s="265">
        <f>'2M - SGS'!E78</f>
        <v>8.6136000000000004E-2</v>
      </c>
      <c r="F78" s="265">
        <f>'2M - SGS'!F78</f>
        <v>7.9796000000000006E-2</v>
      </c>
      <c r="G78" s="265">
        <f>'2M - SGS'!G78</f>
        <v>8.5334999999999994E-2</v>
      </c>
      <c r="H78" s="265">
        <f>'2M - SGS'!H78</f>
        <v>8.1994999999999998E-2</v>
      </c>
      <c r="I78" s="265">
        <f>'2M - SGS'!I78</f>
        <v>8.4098999999999993E-2</v>
      </c>
      <c r="J78" s="265">
        <f>'2M - SGS'!J78</f>
        <v>8.4198999999999996E-2</v>
      </c>
      <c r="K78" s="265">
        <f>'2M - SGS'!K78</f>
        <v>8.2512000000000002E-2</v>
      </c>
      <c r="L78" s="265">
        <f>'2M - SGS'!L78</f>
        <v>8.5277000000000006E-2</v>
      </c>
      <c r="M78" s="265">
        <f>'2M - SGS'!M78</f>
        <v>8.2588999999999996E-2</v>
      </c>
      <c r="N78" s="265">
        <f>'2M - SGS'!N78</f>
        <v>8.5237999999999994E-2</v>
      </c>
      <c r="O78" s="265">
        <f>'2M - SGS'!O78</f>
        <v>8.5109000000000004E-2</v>
      </c>
      <c r="P78" s="265">
        <f>'2M - SGS'!P78</f>
        <v>7.7715000000000006E-2</v>
      </c>
      <c r="Q78" s="265">
        <f>'2M - SGS'!Q78</f>
        <v>8.6136000000000004E-2</v>
      </c>
      <c r="R78" s="265">
        <f>'2M - SGS'!R78</f>
        <v>7.9796000000000006E-2</v>
      </c>
      <c r="S78" s="265">
        <f>'2M - SGS'!S78</f>
        <v>8.5334999999999994E-2</v>
      </c>
      <c r="T78" s="265">
        <f>'2M - SGS'!T78</f>
        <v>8.1994999999999998E-2</v>
      </c>
      <c r="U78" s="265">
        <f>'2M - SGS'!U78</f>
        <v>8.4098999999999993E-2</v>
      </c>
    </row>
    <row r="79" spans="1:21" ht="15.75" x14ac:dyDescent="0.25">
      <c r="A79" s="520"/>
      <c r="B79" s="33" t="str">
        <f t="shared" ref="B79:B90" si="59">B60</f>
        <v>Building Shell</v>
      </c>
      <c r="C79" s="265">
        <f>'2M - SGS'!C79</f>
        <v>0.107824</v>
      </c>
      <c r="D79" s="265">
        <f>'2M - SGS'!D79</f>
        <v>9.1051999999999994E-2</v>
      </c>
      <c r="E79" s="265">
        <f>'2M - SGS'!E79</f>
        <v>7.1135000000000004E-2</v>
      </c>
      <c r="F79" s="265">
        <f>'2M - SGS'!F79</f>
        <v>4.1179E-2</v>
      </c>
      <c r="G79" s="265">
        <f>'2M - SGS'!G79</f>
        <v>4.4423999999999998E-2</v>
      </c>
      <c r="H79" s="265">
        <f>'2M - SGS'!H79</f>
        <v>0.106128</v>
      </c>
      <c r="I79" s="265">
        <f>'2M - SGS'!I79</f>
        <v>0.14288100000000001</v>
      </c>
      <c r="J79" s="265">
        <f>'2M - SGS'!J79</f>
        <v>0.133494</v>
      </c>
      <c r="K79" s="265">
        <f>'2M - SGS'!K79</f>
        <v>5.781E-2</v>
      </c>
      <c r="L79" s="265">
        <f>'2M - SGS'!L79</f>
        <v>3.8018000000000003E-2</v>
      </c>
      <c r="M79" s="265">
        <f>'2M - SGS'!M79</f>
        <v>6.2103999999999999E-2</v>
      </c>
      <c r="N79" s="265">
        <f>'2M - SGS'!N79</f>
        <v>0.10395</v>
      </c>
      <c r="O79" s="265">
        <f>'2M - SGS'!O79</f>
        <v>0.107824</v>
      </c>
      <c r="P79" s="265">
        <f>'2M - SGS'!P79</f>
        <v>9.1051999999999994E-2</v>
      </c>
      <c r="Q79" s="265">
        <f>'2M - SGS'!Q79</f>
        <v>7.1135000000000004E-2</v>
      </c>
      <c r="R79" s="265">
        <f>'2M - SGS'!R79</f>
        <v>4.1179E-2</v>
      </c>
      <c r="S79" s="265">
        <f>'2M - SGS'!S79</f>
        <v>4.4423999999999998E-2</v>
      </c>
      <c r="T79" s="265">
        <f>'2M - SGS'!T79</f>
        <v>0.106128</v>
      </c>
      <c r="U79" s="265">
        <f>'2M - SGS'!U79</f>
        <v>0.14288100000000001</v>
      </c>
    </row>
    <row r="80" spans="1:21" ht="15.75" x14ac:dyDescent="0.25">
      <c r="A80" s="520"/>
      <c r="B80" s="33" t="str">
        <f t="shared" si="59"/>
        <v>Cooking</v>
      </c>
      <c r="C80" s="265">
        <f>'2M - SGS'!C80</f>
        <v>8.6096000000000006E-2</v>
      </c>
      <c r="D80" s="265">
        <f>'2M - SGS'!D80</f>
        <v>7.8608999999999998E-2</v>
      </c>
      <c r="E80" s="265">
        <f>'2M - SGS'!E80</f>
        <v>8.1547999999999995E-2</v>
      </c>
      <c r="F80" s="265">
        <f>'2M - SGS'!F80</f>
        <v>7.2947999999999999E-2</v>
      </c>
      <c r="G80" s="265">
        <f>'2M - SGS'!G80</f>
        <v>8.6277000000000006E-2</v>
      </c>
      <c r="H80" s="265">
        <f>'2M - SGS'!H80</f>
        <v>8.3294000000000007E-2</v>
      </c>
      <c r="I80" s="265">
        <f>'2M - SGS'!I80</f>
        <v>8.5859000000000005E-2</v>
      </c>
      <c r="J80" s="265">
        <f>'2M - SGS'!J80</f>
        <v>8.5885000000000003E-2</v>
      </c>
      <c r="K80" s="265">
        <f>'2M - SGS'!K80</f>
        <v>8.3474999999999994E-2</v>
      </c>
      <c r="L80" s="265">
        <f>'2M - SGS'!L80</f>
        <v>8.6262000000000005E-2</v>
      </c>
      <c r="M80" s="265">
        <f>'2M - SGS'!M80</f>
        <v>8.3496000000000001E-2</v>
      </c>
      <c r="N80" s="265">
        <f>'2M - SGS'!N80</f>
        <v>8.6250999999999994E-2</v>
      </c>
      <c r="O80" s="265">
        <f>'2M - SGS'!O80</f>
        <v>8.6096000000000006E-2</v>
      </c>
      <c r="P80" s="265">
        <f>'2M - SGS'!P80</f>
        <v>7.8608999999999998E-2</v>
      </c>
      <c r="Q80" s="265">
        <f>'2M - SGS'!Q80</f>
        <v>8.1547999999999995E-2</v>
      </c>
      <c r="R80" s="265">
        <f>'2M - SGS'!R80</f>
        <v>7.2947999999999999E-2</v>
      </c>
      <c r="S80" s="265">
        <f>'2M - SGS'!S80</f>
        <v>8.6277000000000006E-2</v>
      </c>
      <c r="T80" s="265">
        <f>'2M - SGS'!T80</f>
        <v>8.3294000000000007E-2</v>
      </c>
      <c r="U80" s="265">
        <f>'2M - SGS'!U80</f>
        <v>8.5859000000000005E-2</v>
      </c>
    </row>
    <row r="81" spans="1:21" ht="15.75" x14ac:dyDescent="0.25">
      <c r="A81" s="520"/>
      <c r="B81" s="33" t="str">
        <f t="shared" si="59"/>
        <v>Cooling</v>
      </c>
      <c r="C81" s="265">
        <f>'2M - SGS'!C81</f>
        <v>6.0000000000000002E-6</v>
      </c>
      <c r="D81" s="265">
        <f>'2M - SGS'!D81</f>
        <v>2.4699999999999999E-4</v>
      </c>
      <c r="E81" s="265">
        <f>'2M - SGS'!E81</f>
        <v>7.2360000000000002E-3</v>
      </c>
      <c r="F81" s="265">
        <f>'2M - SGS'!F81</f>
        <v>2.1690999999999998E-2</v>
      </c>
      <c r="G81" s="265">
        <f>'2M - SGS'!G81</f>
        <v>6.2979999999999994E-2</v>
      </c>
      <c r="H81" s="265">
        <f>'2M - SGS'!H81</f>
        <v>0.21317</v>
      </c>
      <c r="I81" s="265">
        <f>'2M - SGS'!I81</f>
        <v>0.29002899999999998</v>
      </c>
      <c r="J81" s="265">
        <f>'2M - SGS'!J81</f>
        <v>0.270206</v>
      </c>
      <c r="K81" s="265">
        <f>'2M - SGS'!K81</f>
        <v>0.108695</v>
      </c>
      <c r="L81" s="265">
        <f>'2M - SGS'!L81</f>
        <v>1.9643000000000001E-2</v>
      </c>
      <c r="M81" s="265">
        <f>'2M - SGS'!M81</f>
        <v>6.0299999999999998E-3</v>
      </c>
      <c r="N81" s="265">
        <f>'2M - SGS'!N81</f>
        <v>6.3999999999999997E-5</v>
      </c>
      <c r="O81" s="265">
        <f>'2M - SGS'!O81</f>
        <v>6.0000000000000002E-6</v>
      </c>
      <c r="P81" s="265">
        <f>'2M - SGS'!P81</f>
        <v>2.4699999999999999E-4</v>
      </c>
      <c r="Q81" s="265">
        <f>'2M - SGS'!Q81</f>
        <v>7.2360000000000002E-3</v>
      </c>
      <c r="R81" s="265">
        <f>'2M - SGS'!R81</f>
        <v>2.1690999999999998E-2</v>
      </c>
      <c r="S81" s="265">
        <f>'2M - SGS'!S81</f>
        <v>6.2979999999999994E-2</v>
      </c>
      <c r="T81" s="265">
        <f>'2M - SGS'!T81</f>
        <v>0.21317</v>
      </c>
      <c r="U81" s="265">
        <f>'2M - SGS'!U81</f>
        <v>0.29002899999999998</v>
      </c>
    </row>
    <row r="82" spans="1:21" ht="15.75" x14ac:dyDescent="0.25">
      <c r="A82" s="520"/>
      <c r="B82" s="33" t="str">
        <f t="shared" si="59"/>
        <v>Ext Lighting</v>
      </c>
      <c r="C82" s="265">
        <f>'2M - SGS'!C82</f>
        <v>0.106265</v>
      </c>
      <c r="D82" s="265">
        <f>'2M - SGS'!D82</f>
        <v>8.2161999999999999E-2</v>
      </c>
      <c r="E82" s="265">
        <f>'2M - SGS'!E82</f>
        <v>7.0887000000000006E-2</v>
      </c>
      <c r="F82" s="265">
        <f>'2M - SGS'!F82</f>
        <v>6.8145999999999998E-2</v>
      </c>
      <c r="G82" s="265">
        <f>'2M - SGS'!G82</f>
        <v>8.1852999999999995E-2</v>
      </c>
      <c r="H82" s="265">
        <f>'2M - SGS'!H82</f>
        <v>6.7163E-2</v>
      </c>
      <c r="I82" s="265">
        <f>'2M - SGS'!I82</f>
        <v>8.6751999999999996E-2</v>
      </c>
      <c r="J82" s="265">
        <f>'2M - SGS'!J82</f>
        <v>6.9401000000000004E-2</v>
      </c>
      <c r="K82" s="265">
        <f>'2M - SGS'!K82</f>
        <v>8.2907999999999996E-2</v>
      </c>
      <c r="L82" s="265">
        <f>'2M - SGS'!L82</f>
        <v>0.100507</v>
      </c>
      <c r="M82" s="265">
        <f>'2M - SGS'!M82</f>
        <v>8.7251999999999996E-2</v>
      </c>
      <c r="N82" s="265">
        <f>'2M - SGS'!N82</f>
        <v>9.6703999999999998E-2</v>
      </c>
      <c r="O82" s="265">
        <f>'2M - SGS'!O82</f>
        <v>0.106265</v>
      </c>
      <c r="P82" s="265">
        <f>'2M - SGS'!P82</f>
        <v>8.2161999999999999E-2</v>
      </c>
      <c r="Q82" s="265">
        <f>'2M - SGS'!Q82</f>
        <v>7.0887000000000006E-2</v>
      </c>
      <c r="R82" s="265">
        <f>'2M - SGS'!R82</f>
        <v>6.8145999999999998E-2</v>
      </c>
      <c r="S82" s="265">
        <f>'2M - SGS'!S82</f>
        <v>8.1852999999999995E-2</v>
      </c>
      <c r="T82" s="265">
        <f>'2M - SGS'!T82</f>
        <v>6.7163E-2</v>
      </c>
      <c r="U82" s="265">
        <f>'2M - SGS'!U82</f>
        <v>8.6751999999999996E-2</v>
      </c>
    </row>
    <row r="83" spans="1:21" ht="15.75" x14ac:dyDescent="0.25">
      <c r="A83" s="520"/>
      <c r="B83" s="33" t="str">
        <f t="shared" si="59"/>
        <v>Heating</v>
      </c>
      <c r="C83" s="265">
        <f>'2M - SGS'!C83</f>
        <v>0.210397</v>
      </c>
      <c r="D83" s="265">
        <f>'2M - SGS'!D83</f>
        <v>0.17743600000000001</v>
      </c>
      <c r="E83" s="265">
        <f>'2M - SGS'!E83</f>
        <v>0.13192400000000001</v>
      </c>
      <c r="F83" s="265">
        <f>'2M - SGS'!F83</f>
        <v>5.9718E-2</v>
      </c>
      <c r="G83" s="265">
        <f>'2M - SGS'!G83</f>
        <v>2.6769000000000001E-2</v>
      </c>
      <c r="H83" s="265">
        <f>'2M - SGS'!H83</f>
        <v>4.2950000000000002E-3</v>
      </c>
      <c r="I83" s="265">
        <f>'2M - SGS'!I83</f>
        <v>2.895E-3</v>
      </c>
      <c r="J83" s="265">
        <f>'2M - SGS'!J83</f>
        <v>3.4320000000000002E-3</v>
      </c>
      <c r="K83" s="265">
        <f>'2M - SGS'!K83</f>
        <v>9.4020000000000006E-3</v>
      </c>
      <c r="L83" s="265">
        <f>'2M - SGS'!L83</f>
        <v>5.5496999999999998E-2</v>
      </c>
      <c r="M83" s="265">
        <f>'2M - SGS'!M83</f>
        <v>0.115452</v>
      </c>
      <c r="N83" s="265">
        <f>'2M - SGS'!N83</f>
        <v>0.20278099999999999</v>
      </c>
      <c r="O83" s="265">
        <f>'2M - SGS'!O83</f>
        <v>0.210397</v>
      </c>
      <c r="P83" s="265">
        <f>'2M - SGS'!P83</f>
        <v>0.17743600000000001</v>
      </c>
      <c r="Q83" s="265">
        <f>'2M - SGS'!Q83</f>
        <v>0.13192400000000001</v>
      </c>
      <c r="R83" s="265">
        <f>'2M - SGS'!R83</f>
        <v>5.9718E-2</v>
      </c>
      <c r="S83" s="265">
        <f>'2M - SGS'!S83</f>
        <v>2.6769000000000001E-2</v>
      </c>
      <c r="T83" s="265">
        <f>'2M - SGS'!T83</f>
        <v>4.2950000000000002E-3</v>
      </c>
      <c r="U83" s="265">
        <f>'2M - SGS'!U83</f>
        <v>2.895E-3</v>
      </c>
    </row>
    <row r="84" spans="1:21" ht="15.75" x14ac:dyDescent="0.25">
      <c r="A84" s="520"/>
      <c r="B84" s="33" t="str">
        <f t="shared" si="59"/>
        <v>HVAC</v>
      </c>
      <c r="C84" s="265">
        <f>'2M - SGS'!C84</f>
        <v>0.107824</v>
      </c>
      <c r="D84" s="265">
        <f>'2M - SGS'!D84</f>
        <v>9.1051999999999994E-2</v>
      </c>
      <c r="E84" s="265">
        <f>'2M - SGS'!E84</f>
        <v>7.1135000000000004E-2</v>
      </c>
      <c r="F84" s="265">
        <f>'2M - SGS'!F84</f>
        <v>4.1179E-2</v>
      </c>
      <c r="G84" s="265">
        <f>'2M - SGS'!G84</f>
        <v>4.4423999999999998E-2</v>
      </c>
      <c r="H84" s="265">
        <f>'2M - SGS'!H84</f>
        <v>0.106128</v>
      </c>
      <c r="I84" s="265">
        <f>'2M - SGS'!I84</f>
        <v>0.14288100000000001</v>
      </c>
      <c r="J84" s="265">
        <f>'2M - SGS'!J84</f>
        <v>0.133494</v>
      </c>
      <c r="K84" s="265">
        <f>'2M - SGS'!K84</f>
        <v>5.781E-2</v>
      </c>
      <c r="L84" s="265">
        <f>'2M - SGS'!L84</f>
        <v>3.8018000000000003E-2</v>
      </c>
      <c r="M84" s="265">
        <f>'2M - SGS'!M84</f>
        <v>6.2103999999999999E-2</v>
      </c>
      <c r="N84" s="265">
        <f>'2M - SGS'!N84</f>
        <v>0.10395</v>
      </c>
      <c r="O84" s="265">
        <f>'2M - SGS'!O84</f>
        <v>0.107824</v>
      </c>
      <c r="P84" s="265">
        <f>'2M - SGS'!P84</f>
        <v>9.1051999999999994E-2</v>
      </c>
      <c r="Q84" s="265">
        <f>'2M - SGS'!Q84</f>
        <v>7.1135000000000004E-2</v>
      </c>
      <c r="R84" s="265">
        <f>'2M - SGS'!R84</f>
        <v>4.1179E-2</v>
      </c>
      <c r="S84" s="265">
        <f>'2M - SGS'!S84</f>
        <v>4.4423999999999998E-2</v>
      </c>
      <c r="T84" s="265">
        <f>'2M - SGS'!T84</f>
        <v>0.106128</v>
      </c>
      <c r="U84" s="265">
        <f>'2M - SGS'!U84</f>
        <v>0.14288100000000001</v>
      </c>
    </row>
    <row r="85" spans="1:21" ht="15.75" x14ac:dyDescent="0.25">
      <c r="A85" s="520"/>
      <c r="B85" s="33" t="str">
        <f t="shared" si="59"/>
        <v>Lighting</v>
      </c>
      <c r="C85" s="265">
        <f>'2M - SGS'!C85</f>
        <v>9.3563999999999994E-2</v>
      </c>
      <c r="D85" s="265">
        <f>'2M - SGS'!D85</f>
        <v>7.2162000000000004E-2</v>
      </c>
      <c r="E85" s="265">
        <f>'2M - SGS'!E85</f>
        <v>7.8372999999999998E-2</v>
      </c>
      <c r="F85" s="265">
        <f>'2M - SGS'!F85</f>
        <v>7.6534000000000005E-2</v>
      </c>
      <c r="G85" s="265">
        <f>'2M - SGS'!G85</f>
        <v>9.4246999999999997E-2</v>
      </c>
      <c r="H85" s="265">
        <f>'2M - SGS'!H85</f>
        <v>7.5599E-2</v>
      </c>
      <c r="I85" s="265">
        <f>'2M - SGS'!I85</f>
        <v>9.6199999999999994E-2</v>
      </c>
      <c r="J85" s="265">
        <f>'2M - SGS'!J85</f>
        <v>7.7077999999999994E-2</v>
      </c>
      <c r="K85" s="265">
        <f>'2M - SGS'!K85</f>
        <v>8.1374000000000002E-2</v>
      </c>
      <c r="L85" s="265">
        <f>'2M - SGS'!L85</f>
        <v>9.4072000000000003E-2</v>
      </c>
      <c r="M85" s="265">
        <f>'2M - SGS'!M85</f>
        <v>7.6706999999999997E-2</v>
      </c>
      <c r="N85" s="265">
        <f>'2M - SGS'!N85</f>
        <v>8.4089999999999998E-2</v>
      </c>
      <c r="O85" s="265">
        <f>'2M - SGS'!O85</f>
        <v>9.3563999999999994E-2</v>
      </c>
      <c r="P85" s="265">
        <f>'2M - SGS'!P85</f>
        <v>7.2162000000000004E-2</v>
      </c>
      <c r="Q85" s="265">
        <f>'2M - SGS'!Q85</f>
        <v>7.8372999999999998E-2</v>
      </c>
      <c r="R85" s="265">
        <f>'2M - SGS'!R85</f>
        <v>7.6534000000000005E-2</v>
      </c>
      <c r="S85" s="265">
        <f>'2M - SGS'!S85</f>
        <v>9.4246999999999997E-2</v>
      </c>
      <c r="T85" s="265">
        <f>'2M - SGS'!T85</f>
        <v>7.5599E-2</v>
      </c>
      <c r="U85" s="265">
        <f>'2M - SGS'!U85</f>
        <v>9.6199999999999994E-2</v>
      </c>
    </row>
    <row r="86" spans="1:21" ht="15.75" x14ac:dyDescent="0.25">
      <c r="A86" s="520"/>
      <c r="B86" s="33" t="str">
        <f t="shared" si="59"/>
        <v>Miscellaneous</v>
      </c>
      <c r="C86" s="265">
        <f>'2M - SGS'!C86</f>
        <v>8.5109000000000004E-2</v>
      </c>
      <c r="D86" s="265">
        <f>'2M - SGS'!D86</f>
        <v>7.7715000000000006E-2</v>
      </c>
      <c r="E86" s="265">
        <f>'2M - SGS'!E86</f>
        <v>8.6136000000000004E-2</v>
      </c>
      <c r="F86" s="265">
        <f>'2M - SGS'!F86</f>
        <v>7.9796000000000006E-2</v>
      </c>
      <c r="G86" s="265">
        <f>'2M - SGS'!G86</f>
        <v>8.5334999999999994E-2</v>
      </c>
      <c r="H86" s="265">
        <f>'2M - SGS'!H86</f>
        <v>8.1994999999999998E-2</v>
      </c>
      <c r="I86" s="265">
        <f>'2M - SGS'!I86</f>
        <v>8.4098999999999993E-2</v>
      </c>
      <c r="J86" s="265">
        <f>'2M - SGS'!J86</f>
        <v>8.4198999999999996E-2</v>
      </c>
      <c r="K86" s="265">
        <f>'2M - SGS'!K86</f>
        <v>8.2512000000000002E-2</v>
      </c>
      <c r="L86" s="265">
        <f>'2M - SGS'!L86</f>
        <v>8.5277000000000006E-2</v>
      </c>
      <c r="M86" s="265">
        <f>'2M - SGS'!M86</f>
        <v>8.2588999999999996E-2</v>
      </c>
      <c r="N86" s="265">
        <f>'2M - SGS'!N86</f>
        <v>8.5237999999999994E-2</v>
      </c>
      <c r="O86" s="265">
        <f>'2M - SGS'!O86</f>
        <v>8.5109000000000004E-2</v>
      </c>
      <c r="P86" s="265">
        <f>'2M - SGS'!P86</f>
        <v>7.7715000000000006E-2</v>
      </c>
      <c r="Q86" s="265">
        <f>'2M - SGS'!Q86</f>
        <v>8.6136000000000004E-2</v>
      </c>
      <c r="R86" s="265">
        <f>'2M - SGS'!R86</f>
        <v>7.9796000000000006E-2</v>
      </c>
      <c r="S86" s="265">
        <f>'2M - SGS'!S86</f>
        <v>8.5334999999999994E-2</v>
      </c>
      <c r="T86" s="265">
        <f>'2M - SGS'!T86</f>
        <v>8.1994999999999998E-2</v>
      </c>
      <c r="U86" s="265">
        <f>'2M - SGS'!U86</f>
        <v>8.4098999999999993E-2</v>
      </c>
    </row>
    <row r="87" spans="1:21" ht="15.75" x14ac:dyDescent="0.25">
      <c r="A87" s="520"/>
      <c r="B87" s="33" t="str">
        <f t="shared" si="59"/>
        <v>Motors</v>
      </c>
      <c r="C87" s="265">
        <f>'2M - SGS'!C87</f>
        <v>8.5109000000000004E-2</v>
      </c>
      <c r="D87" s="265">
        <f>'2M - SGS'!D87</f>
        <v>7.7715000000000006E-2</v>
      </c>
      <c r="E87" s="265">
        <f>'2M - SGS'!E87</f>
        <v>8.6136000000000004E-2</v>
      </c>
      <c r="F87" s="265">
        <f>'2M - SGS'!F87</f>
        <v>7.9796000000000006E-2</v>
      </c>
      <c r="G87" s="265">
        <f>'2M - SGS'!G87</f>
        <v>8.5334999999999994E-2</v>
      </c>
      <c r="H87" s="265">
        <f>'2M - SGS'!H87</f>
        <v>8.1994999999999998E-2</v>
      </c>
      <c r="I87" s="265">
        <f>'2M - SGS'!I87</f>
        <v>8.4098999999999993E-2</v>
      </c>
      <c r="J87" s="265">
        <f>'2M - SGS'!J87</f>
        <v>8.4198999999999996E-2</v>
      </c>
      <c r="K87" s="265">
        <f>'2M - SGS'!K87</f>
        <v>8.2512000000000002E-2</v>
      </c>
      <c r="L87" s="265">
        <f>'2M - SGS'!L87</f>
        <v>8.5277000000000006E-2</v>
      </c>
      <c r="M87" s="265">
        <f>'2M - SGS'!M87</f>
        <v>8.2588999999999996E-2</v>
      </c>
      <c r="N87" s="265">
        <f>'2M - SGS'!N87</f>
        <v>8.5237999999999994E-2</v>
      </c>
      <c r="O87" s="265">
        <f>'2M - SGS'!O87</f>
        <v>8.5109000000000004E-2</v>
      </c>
      <c r="P87" s="265">
        <f>'2M - SGS'!P87</f>
        <v>7.7715000000000006E-2</v>
      </c>
      <c r="Q87" s="265">
        <f>'2M - SGS'!Q87</f>
        <v>8.6136000000000004E-2</v>
      </c>
      <c r="R87" s="265">
        <f>'2M - SGS'!R87</f>
        <v>7.9796000000000006E-2</v>
      </c>
      <c r="S87" s="265">
        <f>'2M - SGS'!S87</f>
        <v>8.5334999999999994E-2</v>
      </c>
      <c r="T87" s="265">
        <f>'2M - SGS'!T87</f>
        <v>8.1994999999999998E-2</v>
      </c>
      <c r="U87" s="265">
        <f>'2M - SGS'!U87</f>
        <v>8.4098999999999993E-2</v>
      </c>
    </row>
    <row r="88" spans="1:21" ht="15.75" x14ac:dyDescent="0.25">
      <c r="A88" s="520"/>
      <c r="B88" s="33" t="str">
        <f t="shared" si="59"/>
        <v>Process</v>
      </c>
      <c r="C88" s="265">
        <f>'2M - SGS'!C88</f>
        <v>8.5109000000000004E-2</v>
      </c>
      <c r="D88" s="265">
        <f>'2M - SGS'!D88</f>
        <v>7.7715000000000006E-2</v>
      </c>
      <c r="E88" s="265">
        <f>'2M - SGS'!E88</f>
        <v>8.6136000000000004E-2</v>
      </c>
      <c r="F88" s="265">
        <f>'2M - SGS'!F88</f>
        <v>7.9796000000000006E-2</v>
      </c>
      <c r="G88" s="265">
        <f>'2M - SGS'!G88</f>
        <v>8.5334999999999994E-2</v>
      </c>
      <c r="H88" s="265">
        <f>'2M - SGS'!H88</f>
        <v>8.1994999999999998E-2</v>
      </c>
      <c r="I88" s="265">
        <f>'2M - SGS'!I88</f>
        <v>8.4098999999999993E-2</v>
      </c>
      <c r="J88" s="265">
        <f>'2M - SGS'!J88</f>
        <v>8.4198999999999996E-2</v>
      </c>
      <c r="K88" s="265">
        <f>'2M - SGS'!K88</f>
        <v>8.2512000000000002E-2</v>
      </c>
      <c r="L88" s="265">
        <f>'2M - SGS'!L88</f>
        <v>8.5277000000000006E-2</v>
      </c>
      <c r="M88" s="265">
        <f>'2M - SGS'!M88</f>
        <v>8.2588999999999996E-2</v>
      </c>
      <c r="N88" s="265">
        <f>'2M - SGS'!N88</f>
        <v>8.5237999999999994E-2</v>
      </c>
      <c r="O88" s="265">
        <f>'2M - SGS'!O88</f>
        <v>8.5109000000000004E-2</v>
      </c>
      <c r="P88" s="265">
        <f>'2M - SGS'!P88</f>
        <v>7.7715000000000006E-2</v>
      </c>
      <c r="Q88" s="265">
        <f>'2M - SGS'!Q88</f>
        <v>8.6136000000000004E-2</v>
      </c>
      <c r="R88" s="265">
        <f>'2M - SGS'!R88</f>
        <v>7.9796000000000006E-2</v>
      </c>
      <c r="S88" s="265">
        <f>'2M - SGS'!S88</f>
        <v>8.5334999999999994E-2</v>
      </c>
      <c r="T88" s="265">
        <f>'2M - SGS'!T88</f>
        <v>8.1994999999999998E-2</v>
      </c>
      <c r="U88" s="265">
        <f>'2M - SGS'!U88</f>
        <v>8.4098999999999993E-2</v>
      </c>
    </row>
    <row r="89" spans="1:21" ht="15.75" x14ac:dyDescent="0.25">
      <c r="A89" s="520"/>
      <c r="B89" s="33" t="str">
        <f t="shared" si="59"/>
        <v>Refrigeration</v>
      </c>
      <c r="C89" s="265">
        <f>'2M - SGS'!C89</f>
        <v>8.3486000000000005E-2</v>
      </c>
      <c r="D89" s="265">
        <f>'2M - SGS'!D89</f>
        <v>7.6158000000000003E-2</v>
      </c>
      <c r="E89" s="265">
        <f>'2M - SGS'!E89</f>
        <v>8.3346000000000003E-2</v>
      </c>
      <c r="F89" s="265">
        <f>'2M - SGS'!F89</f>
        <v>8.0782999999999994E-2</v>
      </c>
      <c r="G89" s="265">
        <f>'2M - SGS'!G89</f>
        <v>8.5133E-2</v>
      </c>
      <c r="H89" s="265">
        <f>'2M - SGS'!H89</f>
        <v>8.4294999999999995E-2</v>
      </c>
      <c r="I89" s="265">
        <f>'2M - SGS'!I89</f>
        <v>8.7456999999999993E-2</v>
      </c>
      <c r="J89" s="265">
        <f>'2M - SGS'!J89</f>
        <v>8.7230000000000002E-2</v>
      </c>
      <c r="K89" s="265">
        <f>'2M - SGS'!K89</f>
        <v>8.3319000000000004E-2</v>
      </c>
      <c r="L89" s="265">
        <f>'2M - SGS'!L89</f>
        <v>8.4562999999999999E-2</v>
      </c>
      <c r="M89" s="265">
        <f>'2M - SGS'!M89</f>
        <v>8.1112000000000004E-2</v>
      </c>
      <c r="N89" s="265">
        <f>'2M - SGS'!N89</f>
        <v>8.3118999999999998E-2</v>
      </c>
      <c r="O89" s="265">
        <f>'2M - SGS'!O89</f>
        <v>8.3486000000000005E-2</v>
      </c>
      <c r="P89" s="265">
        <f>'2M - SGS'!P89</f>
        <v>7.6158000000000003E-2</v>
      </c>
      <c r="Q89" s="265">
        <f>'2M - SGS'!Q89</f>
        <v>8.3346000000000003E-2</v>
      </c>
      <c r="R89" s="265">
        <f>'2M - SGS'!R89</f>
        <v>8.0782999999999994E-2</v>
      </c>
      <c r="S89" s="265">
        <f>'2M - SGS'!S89</f>
        <v>8.5133E-2</v>
      </c>
      <c r="T89" s="265">
        <f>'2M - SGS'!T89</f>
        <v>8.4294999999999995E-2</v>
      </c>
      <c r="U89" s="265">
        <f>'2M - SGS'!U89</f>
        <v>8.7456999999999993E-2</v>
      </c>
    </row>
    <row r="90" spans="1:21" ht="16.5" thickBot="1" x14ac:dyDescent="0.3">
      <c r="A90" s="521"/>
      <c r="B90" s="50" t="str">
        <f t="shared" si="59"/>
        <v>Water Heating</v>
      </c>
      <c r="C90" s="266">
        <f>'2M - SGS'!C90</f>
        <v>0.108255</v>
      </c>
      <c r="D90" s="266">
        <f>'2M - SGS'!D90</f>
        <v>9.1078000000000006E-2</v>
      </c>
      <c r="E90" s="266">
        <f>'2M - SGS'!E90</f>
        <v>8.5239999999999996E-2</v>
      </c>
      <c r="F90" s="266">
        <f>'2M - SGS'!F90</f>
        <v>7.2980000000000003E-2</v>
      </c>
      <c r="G90" s="266">
        <f>'2M - SGS'!G90</f>
        <v>7.9849000000000003E-2</v>
      </c>
      <c r="H90" s="266">
        <f>'2M - SGS'!H90</f>
        <v>7.2720999999999994E-2</v>
      </c>
      <c r="I90" s="266">
        <f>'2M - SGS'!I90</f>
        <v>7.4929999999999997E-2</v>
      </c>
      <c r="J90" s="266">
        <f>'2M - SGS'!J90</f>
        <v>7.5861999999999999E-2</v>
      </c>
      <c r="K90" s="266">
        <f>'2M - SGS'!K90</f>
        <v>7.5733999999999996E-2</v>
      </c>
      <c r="L90" s="266">
        <f>'2M - SGS'!L90</f>
        <v>8.2808000000000007E-2</v>
      </c>
      <c r="M90" s="266">
        <f>'2M - SGS'!M90</f>
        <v>8.6345000000000005E-2</v>
      </c>
      <c r="N90" s="266">
        <f>'2M - SGS'!N90</f>
        <v>9.4200000000000006E-2</v>
      </c>
      <c r="O90" s="266">
        <f>'2M - SGS'!O90</f>
        <v>0.108255</v>
      </c>
      <c r="P90" s="266">
        <f>'2M - SGS'!P90</f>
        <v>9.1078000000000006E-2</v>
      </c>
      <c r="Q90" s="266">
        <f>'2M - SGS'!Q90</f>
        <v>8.5239999999999996E-2</v>
      </c>
      <c r="R90" s="266">
        <f>'2M - SGS'!R90</f>
        <v>7.2980000000000003E-2</v>
      </c>
      <c r="S90" s="266">
        <f>'2M - SGS'!S90</f>
        <v>7.9849000000000003E-2</v>
      </c>
      <c r="T90" s="266">
        <f>'2M - SGS'!T90</f>
        <v>7.2720999999999994E-2</v>
      </c>
      <c r="U90" s="266">
        <f>'2M - SGS'!U90</f>
        <v>7.4929999999999997E-2</v>
      </c>
    </row>
    <row r="91" spans="1:21" ht="15.75" thickBot="1" x14ac:dyDescent="0.3"/>
    <row r="92" spans="1:21" ht="15" customHeight="1" x14ac:dyDescent="0.25">
      <c r="A92" s="524" t="s">
        <v>28</v>
      </c>
      <c r="B92" s="101" t="s">
        <v>31</v>
      </c>
      <c r="C92" s="89">
        <f>C77</f>
        <v>43466</v>
      </c>
      <c r="D92" s="89">
        <f t="shared" ref="D92:N92" si="60">D77</f>
        <v>43497</v>
      </c>
      <c r="E92" s="89">
        <f t="shared" si="60"/>
        <v>43525</v>
      </c>
      <c r="F92" s="89">
        <f t="shared" si="60"/>
        <v>43556</v>
      </c>
      <c r="G92" s="89">
        <f t="shared" si="60"/>
        <v>43586</v>
      </c>
      <c r="H92" s="89">
        <f t="shared" si="60"/>
        <v>43617</v>
      </c>
      <c r="I92" s="89">
        <f t="shared" si="60"/>
        <v>43647</v>
      </c>
      <c r="J92" s="89">
        <f t="shared" si="60"/>
        <v>43678</v>
      </c>
      <c r="K92" s="89">
        <f t="shared" si="60"/>
        <v>43709</v>
      </c>
      <c r="L92" s="89">
        <f t="shared" si="60"/>
        <v>43739</v>
      </c>
      <c r="M92" s="89">
        <f t="shared" si="60"/>
        <v>43770</v>
      </c>
      <c r="N92" s="89">
        <f t="shared" si="60"/>
        <v>43800</v>
      </c>
      <c r="O92" s="89">
        <f t="shared" ref="O92:U92" si="61">O77</f>
        <v>43831</v>
      </c>
      <c r="P92" s="89">
        <f t="shared" si="61"/>
        <v>43862</v>
      </c>
      <c r="Q92" s="89">
        <f t="shared" si="61"/>
        <v>43891</v>
      </c>
      <c r="R92" s="89">
        <f t="shared" si="61"/>
        <v>43922</v>
      </c>
      <c r="S92" s="89">
        <f t="shared" si="61"/>
        <v>43952</v>
      </c>
      <c r="T92" s="89">
        <f t="shared" si="61"/>
        <v>43983</v>
      </c>
      <c r="U92" s="89">
        <f t="shared" si="61"/>
        <v>44013</v>
      </c>
    </row>
    <row r="93" spans="1:21" ht="15.75" customHeight="1" x14ac:dyDescent="0.25">
      <c r="A93" s="525"/>
      <c r="B93" s="113" t="s">
        <v>20</v>
      </c>
      <c r="C93" s="88">
        <f>'3M - LGS'!C93</f>
        <v>2.8837000000000002E-2</v>
      </c>
      <c r="D93" s="88">
        <f>'3M - LGS'!D93</f>
        <v>3.0424E-2</v>
      </c>
      <c r="E93" s="88">
        <f>'3M - LGS'!E93</f>
        <v>2.7962999999999998E-2</v>
      </c>
      <c r="F93" s="88">
        <f>'3M - LGS'!F93</f>
        <v>3.1393999999999998E-2</v>
      </c>
      <c r="G93" s="88">
        <f>'3M - LGS'!G93</f>
        <v>3.3144E-2</v>
      </c>
      <c r="H93" s="88">
        <f>'3M - LGS'!H93</f>
        <v>6.7465999999999998E-2</v>
      </c>
      <c r="I93" s="88">
        <f>'3M - LGS'!I93</f>
        <v>6.4868999999999996E-2</v>
      </c>
      <c r="J93" s="88">
        <f>'3M - LGS'!J93</f>
        <v>6.4940999999999999E-2</v>
      </c>
      <c r="K93" s="88">
        <f>'3M - LGS'!K93</f>
        <v>6.4743999999999996E-2</v>
      </c>
      <c r="L93" s="88">
        <f>'3M - LGS'!L93</f>
        <v>3.1406000000000003E-2</v>
      </c>
      <c r="M93" s="88">
        <f>'3M - LGS'!M93</f>
        <v>3.1883000000000002E-2</v>
      </c>
      <c r="N93" s="88">
        <f>'3M - LGS'!N93</f>
        <v>3.1376000000000001E-2</v>
      </c>
      <c r="O93" s="88">
        <f>'3M - LGS'!O93</f>
        <v>2.8837000000000002E-2</v>
      </c>
      <c r="P93" s="88">
        <f>'3M - LGS'!P93</f>
        <v>3.0424E-2</v>
      </c>
      <c r="Q93" s="88">
        <f>'3M - LGS'!Q93</f>
        <v>2.7962999999999998E-2</v>
      </c>
      <c r="R93" s="255">
        <f>'3M - LGS'!R93</f>
        <v>3.3774999999999999E-2</v>
      </c>
      <c r="S93" s="255">
        <f>'3M - LGS'!S93</f>
        <v>3.6714999999999998E-2</v>
      </c>
      <c r="T93" s="255">
        <f>'3M - LGS'!T93</f>
        <v>6.8380999999999997E-2</v>
      </c>
      <c r="U93" s="255">
        <f>'3M - LGS'!U93</f>
        <v>6.6040000000000001E-2</v>
      </c>
    </row>
    <row r="94" spans="1:21" x14ac:dyDescent="0.25">
      <c r="A94" s="525"/>
      <c r="B94" s="113" t="s">
        <v>0</v>
      </c>
      <c r="C94" s="88">
        <f>'3M - LGS'!C94</f>
        <v>3.0917E-2</v>
      </c>
      <c r="D94" s="88">
        <f>'3M - LGS'!D94</f>
        <v>3.3917999999999997E-2</v>
      </c>
      <c r="E94" s="88">
        <f>'3M - LGS'!E94</f>
        <v>3.1923E-2</v>
      </c>
      <c r="F94" s="88">
        <f>'3M - LGS'!F94</f>
        <v>3.1831999999999999E-2</v>
      </c>
      <c r="G94" s="88">
        <f>'3M - LGS'!G94</f>
        <v>3.9836000000000003E-2</v>
      </c>
      <c r="H94" s="88">
        <f>'3M - LGS'!H94</f>
        <v>8.4588999999999998E-2</v>
      </c>
      <c r="I94" s="88">
        <f>'3M - LGS'!I94</f>
        <v>7.9186000000000006E-2</v>
      </c>
      <c r="J94" s="88">
        <f>'3M - LGS'!J94</f>
        <v>8.0331E-2</v>
      </c>
      <c r="K94" s="88">
        <f>'3M - LGS'!K94</f>
        <v>8.2672999999999996E-2</v>
      </c>
      <c r="L94" s="88">
        <f>'3M - LGS'!L94</f>
        <v>3.1611E-2</v>
      </c>
      <c r="M94" s="88">
        <f>'3M - LGS'!M94</f>
        <v>3.4070999999999997E-2</v>
      </c>
      <c r="N94" s="88">
        <f>'3M - LGS'!N94</f>
        <v>3.2547E-2</v>
      </c>
      <c r="O94" s="88">
        <f>'3M - LGS'!O94</f>
        <v>3.0917E-2</v>
      </c>
      <c r="P94" s="88">
        <f>'3M - LGS'!P94</f>
        <v>3.3917999999999997E-2</v>
      </c>
      <c r="Q94" s="88">
        <f>'3M - LGS'!Q94</f>
        <v>3.1923E-2</v>
      </c>
      <c r="R94" s="255">
        <f>'3M - LGS'!R94</f>
        <v>3.4112999999999997E-2</v>
      </c>
      <c r="S94" s="255">
        <f>'3M - LGS'!S94</f>
        <v>4.2518E-2</v>
      </c>
      <c r="T94" s="255">
        <f>'3M - LGS'!T94</f>
        <v>8.4876999999999994E-2</v>
      </c>
      <c r="U94" s="255">
        <f>'3M - LGS'!U94</f>
        <v>7.9538999999999999E-2</v>
      </c>
    </row>
    <row r="95" spans="1:21" x14ac:dyDescent="0.25">
      <c r="A95" s="525"/>
      <c r="B95" s="113" t="s">
        <v>21</v>
      </c>
      <c r="C95" s="88">
        <f>'3M - LGS'!C95</f>
        <v>2.9335E-2</v>
      </c>
      <c r="D95" s="88">
        <f>'3M - LGS'!D95</f>
        <v>3.0443999999999999E-2</v>
      </c>
      <c r="E95" s="88">
        <f>'3M - LGS'!E95</f>
        <v>2.7954E-2</v>
      </c>
      <c r="F95" s="88">
        <f>'3M - LGS'!F95</f>
        <v>3.4623000000000001E-2</v>
      </c>
      <c r="G95" s="88">
        <f>'3M - LGS'!G95</f>
        <v>3.5034999999999997E-2</v>
      </c>
      <c r="H95" s="88">
        <f>'3M - LGS'!H95</f>
        <v>7.2717000000000004E-2</v>
      </c>
      <c r="I95" s="88">
        <f>'3M - LGS'!I95</f>
        <v>6.9794999999999996E-2</v>
      </c>
      <c r="J95" s="88">
        <f>'3M - LGS'!J95</f>
        <v>7.0016999999999996E-2</v>
      </c>
      <c r="K95" s="88">
        <f>'3M - LGS'!K95</f>
        <v>6.9061999999999998E-2</v>
      </c>
      <c r="L95" s="88">
        <f>'3M - LGS'!L95</f>
        <v>3.3169999999999998E-2</v>
      </c>
      <c r="M95" s="88">
        <f>'3M - LGS'!M95</f>
        <v>3.2780999999999998E-2</v>
      </c>
      <c r="N95" s="88">
        <f>'3M - LGS'!N95</f>
        <v>3.2272000000000002E-2</v>
      </c>
      <c r="O95" s="88">
        <f>'3M - LGS'!O95</f>
        <v>2.9335E-2</v>
      </c>
      <c r="P95" s="88">
        <f>'3M - LGS'!P95</f>
        <v>3.0443999999999999E-2</v>
      </c>
      <c r="Q95" s="88">
        <f>'3M - LGS'!Q95</f>
        <v>2.7954E-2</v>
      </c>
      <c r="R95" s="255">
        <f>'3M - LGS'!R95</f>
        <v>3.6261000000000002E-2</v>
      </c>
      <c r="S95" s="255">
        <f>'3M - LGS'!S95</f>
        <v>3.8356000000000001E-2</v>
      </c>
      <c r="T95" s="255">
        <f>'3M - LGS'!T95</f>
        <v>7.3451000000000002E-2</v>
      </c>
      <c r="U95" s="255">
        <f>'3M - LGS'!U95</f>
        <v>7.0691000000000004E-2</v>
      </c>
    </row>
    <row r="96" spans="1:21" x14ac:dyDescent="0.25">
      <c r="A96" s="525"/>
      <c r="B96" s="113" t="s">
        <v>1</v>
      </c>
      <c r="C96" s="88">
        <f>'3M - LGS'!C96</f>
        <v>2.0434000000000001E-2</v>
      </c>
      <c r="D96" s="88">
        <f>'3M - LGS'!D96</f>
        <v>2.1371000000000001E-2</v>
      </c>
      <c r="E96" s="88">
        <f>'3M - LGS'!E96</f>
        <v>2.0813999999999999E-2</v>
      </c>
      <c r="F96" s="88">
        <f>'3M - LGS'!F96</f>
        <v>3.6472999999999998E-2</v>
      </c>
      <c r="G96" s="88">
        <f>'3M - LGS'!G96</f>
        <v>4.7361E-2</v>
      </c>
      <c r="H96" s="88">
        <f>'3M - LGS'!H96</f>
        <v>8.5470000000000004E-2</v>
      </c>
      <c r="I96" s="88">
        <f>'3M - LGS'!I96</f>
        <v>7.9600000000000004E-2</v>
      </c>
      <c r="J96" s="88">
        <f>'3M - LGS'!J96</f>
        <v>8.0857999999999999E-2</v>
      </c>
      <c r="K96" s="88">
        <f>'3M - LGS'!K96</f>
        <v>8.6388000000000006E-2</v>
      </c>
      <c r="L96" s="88">
        <f>'3M - LGS'!L96</f>
        <v>3.5668999999999999E-2</v>
      </c>
      <c r="M96" s="88">
        <f>'3M - LGS'!M96</f>
        <v>3.6270999999999998E-2</v>
      </c>
      <c r="N96" s="88">
        <f>'3M - LGS'!N96</f>
        <v>2.1905999999999998E-2</v>
      </c>
      <c r="O96" s="88">
        <f>'3M - LGS'!O96</f>
        <v>2.0434000000000001E-2</v>
      </c>
      <c r="P96" s="88">
        <f>'3M - LGS'!P96</f>
        <v>2.1371000000000001E-2</v>
      </c>
      <c r="Q96" s="88">
        <f>'3M - LGS'!Q96</f>
        <v>2.0813999999999999E-2</v>
      </c>
      <c r="R96" s="255">
        <f>'3M - LGS'!R96</f>
        <v>3.7753000000000002E-2</v>
      </c>
      <c r="S96" s="255">
        <f>'3M - LGS'!S96</f>
        <v>4.9020000000000001E-2</v>
      </c>
      <c r="T96" s="255">
        <f>'3M - LGS'!T96</f>
        <v>8.5724999999999996E-2</v>
      </c>
      <c r="U96" s="255">
        <f>'3M - LGS'!U96</f>
        <v>7.9927999999999999E-2</v>
      </c>
    </row>
    <row r="97" spans="1:21" x14ac:dyDescent="0.25">
      <c r="A97" s="525"/>
      <c r="B97" s="113" t="s">
        <v>22</v>
      </c>
      <c r="C97" s="88">
        <f>'3M - LGS'!C97</f>
        <v>2.0459000000000001E-2</v>
      </c>
      <c r="D97" s="88">
        <f>'3M - LGS'!D97</f>
        <v>2.1388999999999998E-2</v>
      </c>
      <c r="E97" s="88">
        <f>'3M - LGS'!E97</f>
        <v>2.0832E-2</v>
      </c>
      <c r="F97" s="88">
        <f>'3M - LGS'!F97</f>
        <v>2.4081999999999999E-2</v>
      </c>
      <c r="G97" s="88">
        <f>'3M - LGS'!G97</f>
        <v>2.3473999999999998E-2</v>
      </c>
      <c r="H97" s="88">
        <f>'3M - LGS'!H97</f>
        <v>4.3839000000000003E-2</v>
      </c>
      <c r="I97" s="88">
        <f>'3M - LGS'!I97</f>
        <v>4.1855000000000003E-2</v>
      </c>
      <c r="J97" s="88">
        <f>'3M - LGS'!J97</f>
        <v>4.2049000000000003E-2</v>
      </c>
      <c r="K97" s="88">
        <f>'3M - LGS'!K97</f>
        <v>4.3088000000000001E-2</v>
      </c>
      <c r="L97" s="88">
        <f>'3M - LGS'!L97</f>
        <v>2.2105E-2</v>
      </c>
      <c r="M97" s="88">
        <f>'3M - LGS'!M97</f>
        <v>2.2845000000000001E-2</v>
      </c>
      <c r="N97" s="88">
        <f>'3M - LGS'!N97</f>
        <v>2.2103000000000001E-2</v>
      </c>
      <c r="O97" s="88">
        <f>'3M - LGS'!O97</f>
        <v>2.0459000000000001E-2</v>
      </c>
      <c r="P97" s="88">
        <f>'3M - LGS'!P97</f>
        <v>2.1388999999999998E-2</v>
      </c>
      <c r="Q97" s="88">
        <f>'3M - LGS'!Q97</f>
        <v>2.0832E-2</v>
      </c>
      <c r="R97" s="255">
        <f>'3M - LGS'!R97</f>
        <v>2.8126000000000002E-2</v>
      </c>
      <c r="S97" s="255">
        <f>'3M - LGS'!S97</f>
        <v>2.8292999999999999E-2</v>
      </c>
      <c r="T97" s="255">
        <f>'3M - LGS'!T97</f>
        <v>4.5440000000000001E-2</v>
      </c>
      <c r="U97" s="255">
        <f>'3M - LGS'!U97</f>
        <v>4.4248999999999997E-2</v>
      </c>
    </row>
    <row r="98" spans="1:21" x14ac:dyDescent="0.25">
      <c r="A98" s="525"/>
      <c r="B98" s="113" t="s">
        <v>9</v>
      </c>
      <c r="C98" s="88">
        <f>'3M - LGS'!C98</f>
        <v>3.0918000000000001E-2</v>
      </c>
      <c r="D98" s="88">
        <f>'3M - LGS'!D98</f>
        <v>3.3936000000000001E-2</v>
      </c>
      <c r="E98" s="88">
        <f>'3M - LGS'!E98</f>
        <v>3.2333000000000001E-2</v>
      </c>
      <c r="F98" s="88">
        <f>'3M - LGS'!F98</f>
        <v>3.4872E-2</v>
      </c>
      <c r="G98" s="88">
        <f>'3M - LGS'!G98</f>
        <v>3.1898000000000003E-2</v>
      </c>
      <c r="H98" s="88">
        <f>'3M - LGS'!H98</f>
        <v>4.3387000000000002E-2</v>
      </c>
      <c r="I98" s="88">
        <f>'3M - LGS'!I98</f>
        <v>4.1418000000000003E-2</v>
      </c>
      <c r="J98" s="88">
        <f>'3M - LGS'!J98</f>
        <v>4.1611000000000002E-2</v>
      </c>
      <c r="K98" s="88">
        <f>'3M - LGS'!K98</f>
        <v>6.6915000000000002E-2</v>
      </c>
      <c r="L98" s="88">
        <f>'3M - LGS'!L98</f>
        <v>3.3551999999999998E-2</v>
      </c>
      <c r="M98" s="88">
        <f>'3M - LGS'!M98</f>
        <v>3.4640999999999998E-2</v>
      </c>
      <c r="N98" s="88">
        <f>'3M - LGS'!N98</f>
        <v>3.2551999999999998E-2</v>
      </c>
      <c r="O98" s="88">
        <f>'3M - LGS'!O98</f>
        <v>3.0918000000000001E-2</v>
      </c>
      <c r="P98" s="88">
        <f>'3M - LGS'!P98</f>
        <v>3.3936000000000001E-2</v>
      </c>
      <c r="Q98" s="88">
        <f>'3M - LGS'!Q98</f>
        <v>3.2333000000000001E-2</v>
      </c>
      <c r="R98" s="255">
        <f>'3M - LGS'!R98</f>
        <v>3.6452999999999999E-2</v>
      </c>
      <c r="S98" s="255">
        <f>'3M - LGS'!S98</f>
        <v>3.5632999999999998E-2</v>
      </c>
      <c r="T98" s="255">
        <f>'3M - LGS'!T98</f>
        <v>4.5009E-2</v>
      </c>
      <c r="U98" s="255">
        <f>'3M - LGS'!U98</f>
        <v>4.3836E-2</v>
      </c>
    </row>
    <row r="99" spans="1:21" x14ac:dyDescent="0.25">
      <c r="A99" s="525"/>
      <c r="B99" s="113" t="s">
        <v>3</v>
      </c>
      <c r="C99" s="88">
        <f>'3M - LGS'!C99</f>
        <v>3.0917E-2</v>
      </c>
      <c r="D99" s="88">
        <f>'3M - LGS'!D99</f>
        <v>3.3917999999999997E-2</v>
      </c>
      <c r="E99" s="88">
        <f>'3M - LGS'!E99</f>
        <v>3.1923E-2</v>
      </c>
      <c r="F99" s="88">
        <f>'3M - LGS'!F99</f>
        <v>3.1831999999999999E-2</v>
      </c>
      <c r="G99" s="88">
        <f>'3M - LGS'!G99</f>
        <v>3.9836000000000003E-2</v>
      </c>
      <c r="H99" s="88">
        <f>'3M - LGS'!H99</f>
        <v>8.4588999999999998E-2</v>
      </c>
      <c r="I99" s="88">
        <f>'3M - LGS'!I99</f>
        <v>7.9186000000000006E-2</v>
      </c>
      <c r="J99" s="88">
        <f>'3M - LGS'!J99</f>
        <v>8.0331E-2</v>
      </c>
      <c r="K99" s="88">
        <f>'3M - LGS'!K99</f>
        <v>8.2672999999999996E-2</v>
      </c>
      <c r="L99" s="88">
        <f>'3M - LGS'!L99</f>
        <v>3.1611E-2</v>
      </c>
      <c r="M99" s="88">
        <f>'3M - LGS'!M99</f>
        <v>3.4070999999999997E-2</v>
      </c>
      <c r="N99" s="88">
        <f>'3M - LGS'!N99</f>
        <v>3.2547E-2</v>
      </c>
      <c r="O99" s="88">
        <f>'3M - LGS'!O99</f>
        <v>3.0917E-2</v>
      </c>
      <c r="P99" s="88">
        <f>'3M - LGS'!P99</f>
        <v>3.3917999999999997E-2</v>
      </c>
      <c r="Q99" s="88">
        <f>'3M - LGS'!Q99</f>
        <v>3.1923E-2</v>
      </c>
      <c r="R99" s="255">
        <f>'3M - LGS'!R99</f>
        <v>3.4112999999999997E-2</v>
      </c>
      <c r="S99" s="255">
        <f>'3M - LGS'!S99</f>
        <v>4.2518E-2</v>
      </c>
      <c r="T99" s="255">
        <f>'3M - LGS'!T99</f>
        <v>8.4876999999999994E-2</v>
      </c>
      <c r="U99" s="255">
        <f>'3M - LGS'!U99</f>
        <v>7.9538999999999999E-2</v>
      </c>
    </row>
    <row r="100" spans="1:21" x14ac:dyDescent="0.25">
      <c r="A100" s="525"/>
      <c r="B100" s="113" t="s">
        <v>4</v>
      </c>
      <c r="C100" s="88">
        <f>'3M - LGS'!C100</f>
        <v>3.0336999999999999E-2</v>
      </c>
      <c r="D100" s="88">
        <f>'3M - LGS'!D100</f>
        <v>3.1578000000000002E-2</v>
      </c>
      <c r="E100" s="88">
        <f>'3M - LGS'!E100</f>
        <v>2.9073000000000002E-2</v>
      </c>
      <c r="F100" s="88">
        <f>'3M - LGS'!F100</f>
        <v>3.3868000000000002E-2</v>
      </c>
      <c r="G100" s="88">
        <f>'3M - LGS'!G100</f>
        <v>3.5269000000000002E-2</v>
      </c>
      <c r="H100" s="88">
        <f>'3M - LGS'!H100</f>
        <v>7.1684999999999999E-2</v>
      </c>
      <c r="I100" s="88">
        <f>'3M - LGS'!I100</f>
        <v>6.8940000000000001E-2</v>
      </c>
      <c r="J100" s="88">
        <f>'3M - LGS'!J100</f>
        <v>6.8929000000000004E-2</v>
      </c>
      <c r="K100" s="88">
        <f>'3M - LGS'!K100</f>
        <v>6.6718E-2</v>
      </c>
      <c r="L100" s="88">
        <f>'3M - LGS'!L100</f>
        <v>3.3522999999999997E-2</v>
      </c>
      <c r="M100" s="88">
        <f>'3M - LGS'!M100</f>
        <v>3.2967999999999997E-2</v>
      </c>
      <c r="N100" s="88">
        <f>'3M - LGS'!N100</f>
        <v>3.1876000000000002E-2</v>
      </c>
      <c r="O100" s="88">
        <f>'3M - LGS'!O100</f>
        <v>3.0336999999999999E-2</v>
      </c>
      <c r="P100" s="88">
        <f>'3M - LGS'!P100</f>
        <v>3.1578000000000002E-2</v>
      </c>
      <c r="Q100" s="88">
        <f>'3M - LGS'!Q100</f>
        <v>2.9073000000000002E-2</v>
      </c>
      <c r="R100" s="255">
        <f>'3M - LGS'!R100</f>
        <v>3.5679000000000002E-2</v>
      </c>
      <c r="S100" s="255">
        <f>'3M - LGS'!S100</f>
        <v>3.8559999999999997E-2</v>
      </c>
      <c r="T100" s="255">
        <f>'3M - LGS'!T100</f>
        <v>7.2455000000000006E-2</v>
      </c>
      <c r="U100" s="255">
        <f>'3M - LGS'!U100</f>
        <v>6.9884000000000002E-2</v>
      </c>
    </row>
    <row r="101" spans="1:21" x14ac:dyDescent="0.25">
      <c r="A101" s="525"/>
      <c r="B101" s="113" t="s">
        <v>5</v>
      </c>
      <c r="C101" s="88">
        <f>'3M - LGS'!C101</f>
        <v>2.8837000000000002E-2</v>
      </c>
      <c r="D101" s="88">
        <f>'3M - LGS'!D101</f>
        <v>3.0424E-2</v>
      </c>
      <c r="E101" s="88">
        <f>'3M - LGS'!E101</f>
        <v>2.7962999999999998E-2</v>
      </c>
      <c r="F101" s="88">
        <f>'3M - LGS'!F101</f>
        <v>3.1393999999999998E-2</v>
      </c>
      <c r="G101" s="88">
        <f>'3M - LGS'!G101</f>
        <v>3.3144E-2</v>
      </c>
      <c r="H101" s="88">
        <f>'3M - LGS'!H101</f>
        <v>6.7465999999999998E-2</v>
      </c>
      <c r="I101" s="88">
        <f>'3M - LGS'!I101</f>
        <v>6.4868999999999996E-2</v>
      </c>
      <c r="J101" s="88">
        <f>'3M - LGS'!J101</f>
        <v>6.4940999999999999E-2</v>
      </c>
      <c r="K101" s="88">
        <f>'3M - LGS'!K101</f>
        <v>6.4743999999999996E-2</v>
      </c>
      <c r="L101" s="88">
        <f>'3M - LGS'!L101</f>
        <v>3.1406000000000003E-2</v>
      </c>
      <c r="M101" s="88">
        <f>'3M - LGS'!M101</f>
        <v>3.1883000000000002E-2</v>
      </c>
      <c r="N101" s="88">
        <f>'3M - LGS'!N101</f>
        <v>3.1376000000000001E-2</v>
      </c>
      <c r="O101" s="88">
        <f>'3M - LGS'!O101</f>
        <v>2.8837000000000002E-2</v>
      </c>
      <c r="P101" s="88">
        <f>'3M - LGS'!P101</f>
        <v>3.0424E-2</v>
      </c>
      <c r="Q101" s="88">
        <f>'3M - LGS'!Q101</f>
        <v>2.7962999999999998E-2</v>
      </c>
      <c r="R101" s="255">
        <f>'3M - LGS'!R101</f>
        <v>3.3774999999999999E-2</v>
      </c>
      <c r="S101" s="255">
        <f>'3M - LGS'!S101</f>
        <v>3.6714999999999998E-2</v>
      </c>
      <c r="T101" s="255">
        <f>'3M - LGS'!T101</f>
        <v>6.8380999999999997E-2</v>
      </c>
      <c r="U101" s="255">
        <f>'3M - LGS'!U101</f>
        <v>6.6040000000000001E-2</v>
      </c>
    </row>
    <row r="102" spans="1:21" x14ac:dyDescent="0.25">
      <c r="A102" s="525"/>
      <c r="B102" s="113" t="s">
        <v>23</v>
      </c>
      <c r="C102" s="88">
        <f>'3M - LGS'!C102</f>
        <v>2.8837000000000002E-2</v>
      </c>
      <c r="D102" s="88">
        <f>'3M - LGS'!D102</f>
        <v>3.0424E-2</v>
      </c>
      <c r="E102" s="88">
        <f>'3M - LGS'!E102</f>
        <v>2.7962999999999998E-2</v>
      </c>
      <c r="F102" s="88">
        <f>'3M - LGS'!F102</f>
        <v>3.1393999999999998E-2</v>
      </c>
      <c r="G102" s="88">
        <f>'3M - LGS'!G102</f>
        <v>3.3144E-2</v>
      </c>
      <c r="H102" s="88">
        <f>'3M - LGS'!H102</f>
        <v>6.7465999999999998E-2</v>
      </c>
      <c r="I102" s="88">
        <f>'3M - LGS'!I102</f>
        <v>6.4868999999999996E-2</v>
      </c>
      <c r="J102" s="88">
        <f>'3M - LGS'!J102</f>
        <v>6.4940999999999999E-2</v>
      </c>
      <c r="K102" s="88">
        <f>'3M - LGS'!K102</f>
        <v>6.4743999999999996E-2</v>
      </c>
      <c r="L102" s="88">
        <f>'3M - LGS'!L102</f>
        <v>3.1406000000000003E-2</v>
      </c>
      <c r="M102" s="88">
        <f>'3M - LGS'!M102</f>
        <v>3.1883000000000002E-2</v>
      </c>
      <c r="N102" s="88">
        <f>'3M - LGS'!N102</f>
        <v>3.1376000000000001E-2</v>
      </c>
      <c r="O102" s="88">
        <f>'3M - LGS'!O102</f>
        <v>2.8837000000000002E-2</v>
      </c>
      <c r="P102" s="88">
        <f>'3M - LGS'!P102</f>
        <v>3.0424E-2</v>
      </c>
      <c r="Q102" s="88">
        <f>'3M - LGS'!Q102</f>
        <v>2.7962999999999998E-2</v>
      </c>
      <c r="R102" s="255">
        <f>'3M - LGS'!R102</f>
        <v>3.3774999999999999E-2</v>
      </c>
      <c r="S102" s="255">
        <f>'3M - LGS'!S102</f>
        <v>3.6714999999999998E-2</v>
      </c>
      <c r="T102" s="255">
        <f>'3M - LGS'!T102</f>
        <v>6.8380999999999997E-2</v>
      </c>
      <c r="U102" s="255">
        <f>'3M - LGS'!U102</f>
        <v>6.6040000000000001E-2</v>
      </c>
    </row>
    <row r="103" spans="1:21" x14ac:dyDescent="0.25">
      <c r="A103" s="525"/>
      <c r="B103" s="113" t="s">
        <v>24</v>
      </c>
      <c r="C103" s="88">
        <f>'3M - LGS'!C103</f>
        <v>2.8837000000000002E-2</v>
      </c>
      <c r="D103" s="88">
        <f>'3M - LGS'!D103</f>
        <v>3.0424E-2</v>
      </c>
      <c r="E103" s="88">
        <f>'3M - LGS'!E103</f>
        <v>2.7962999999999998E-2</v>
      </c>
      <c r="F103" s="88">
        <f>'3M - LGS'!F103</f>
        <v>3.1393999999999998E-2</v>
      </c>
      <c r="G103" s="88">
        <f>'3M - LGS'!G103</f>
        <v>3.3144E-2</v>
      </c>
      <c r="H103" s="88">
        <f>'3M - LGS'!H103</f>
        <v>6.7465999999999998E-2</v>
      </c>
      <c r="I103" s="88">
        <f>'3M - LGS'!I103</f>
        <v>6.4868999999999996E-2</v>
      </c>
      <c r="J103" s="88">
        <f>'3M - LGS'!J103</f>
        <v>6.4940999999999999E-2</v>
      </c>
      <c r="K103" s="88">
        <f>'3M - LGS'!K103</f>
        <v>6.4743999999999996E-2</v>
      </c>
      <c r="L103" s="88">
        <f>'3M - LGS'!L103</f>
        <v>3.1406000000000003E-2</v>
      </c>
      <c r="M103" s="88">
        <f>'3M - LGS'!M103</f>
        <v>3.1883000000000002E-2</v>
      </c>
      <c r="N103" s="88">
        <f>'3M - LGS'!N103</f>
        <v>3.1376000000000001E-2</v>
      </c>
      <c r="O103" s="88">
        <f>'3M - LGS'!O103</f>
        <v>2.8837000000000002E-2</v>
      </c>
      <c r="P103" s="88">
        <f>'3M - LGS'!P103</f>
        <v>3.0424E-2</v>
      </c>
      <c r="Q103" s="88">
        <f>'3M - LGS'!Q103</f>
        <v>2.7962999999999998E-2</v>
      </c>
      <c r="R103" s="255">
        <f>'3M - LGS'!R103</f>
        <v>3.3774999999999999E-2</v>
      </c>
      <c r="S103" s="255">
        <f>'3M - LGS'!S103</f>
        <v>3.6714999999999998E-2</v>
      </c>
      <c r="T103" s="255">
        <f>'3M - LGS'!T103</f>
        <v>6.8380999999999997E-2</v>
      </c>
      <c r="U103" s="255">
        <f>'3M - LGS'!U103</f>
        <v>6.6040000000000001E-2</v>
      </c>
    </row>
    <row r="104" spans="1:21" x14ac:dyDescent="0.25">
      <c r="A104" s="525"/>
      <c r="B104" s="113" t="s">
        <v>7</v>
      </c>
      <c r="C104" s="88">
        <f>'3M - LGS'!C104</f>
        <v>2.7470999999999999E-2</v>
      </c>
      <c r="D104" s="88">
        <f>'3M - LGS'!D104</f>
        <v>2.8761999999999999E-2</v>
      </c>
      <c r="E104" s="88">
        <f>'3M - LGS'!E104</f>
        <v>2.6634999999999999E-2</v>
      </c>
      <c r="F104" s="88">
        <f>'3M - LGS'!F104</f>
        <v>3.1028E-2</v>
      </c>
      <c r="G104" s="88">
        <f>'3M - LGS'!G104</f>
        <v>3.1753999999999998E-2</v>
      </c>
      <c r="H104" s="88">
        <f>'3M - LGS'!H104</f>
        <v>6.4432000000000003E-2</v>
      </c>
      <c r="I104" s="88">
        <f>'3M - LGS'!I104</f>
        <v>6.1809000000000003E-2</v>
      </c>
      <c r="J104" s="88">
        <f>'3M - LGS'!J104</f>
        <v>6.2075999999999999E-2</v>
      </c>
      <c r="K104" s="88">
        <f>'3M - LGS'!K104</f>
        <v>6.1823999999999997E-2</v>
      </c>
      <c r="L104" s="88">
        <f>'3M - LGS'!L104</f>
        <v>3.0009999999999998E-2</v>
      </c>
      <c r="M104" s="88">
        <f>'3M - LGS'!M104</f>
        <v>3.0481000000000001E-2</v>
      </c>
      <c r="N104" s="88">
        <f>'3M - LGS'!N104</f>
        <v>2.9911E-2</v>
      </c>
      <c r="O104" s="88">
        <f>'3M - LGS'!O104</f>
        <v>2.7470999999999999E-2</v>
      </c>
      <c r="P104" s="88">
        <f>'3M - LGS'!P104</f>
        <v>2.8761999999999999E-2</v>
      </c>
      <c r="Q104" s="88">
        <f>'3M - LGS'!Q104</f>
        <v>2.6634999999999999E-2</v>
      </c>
      <c r="R104" s="255">
        <f>'3M - LGS'!R104</f>
        <v>3.3493000000000002E-2</v>
      </c>
      <c r="S104" s="255">
        <f>'3M - LGS'!S104</f>
        <v>3.5507999999999998E-2</v>
      </c>
      <c r="T104" s="255">
        <f>'3M - LGS'!T104</f>
        <v>6.5448999999999993E-2</v>
      </c>
      <c r="U104" s="255">
        <f>'3M - LGS'!U104</f>
        <v>6.3149999999999998E-2</v>
      </c>
    </row>
    <row r="105" spans="1:21" ht="15.75" thickBot="1" x14ac:dyDescent="0.3">
      <c r="A105" s="526"/>
      <c r="B105" s="113" t="s">
        <v>8</v>
      </c>
      <c r="C105" s="88">
        <f>'3M - LGS'!C105</f>
        <v>2.8913999999999999E-2</v>
      </c>
      <c r="D105" s="88">
        <f>'3M - LGS'!D105</f>
        <v>2.9624000000000001E-2</v>
      </c>
      <c r="E105" s="88">
        <f>'3M - LGS'!E105</f>
        <v>2.69E-2</v>
      </c>
      <c r="F105" s="88">
        <f>'3M - LGS'!F105</f>
        <v>3.3876999999999997E-2</v>
      </c>
      <c r="G105" s="88">
        <f>'3M - LGS'!G105</f>
        <v>3.4613999999999999E-2</v>
      </c>
      <c r="H105" s="88">
        <f>'3M - LGS'!H105</f>
        <v>7.2634000000000004E-2</v>
      </c>
      <c r="I105" s="88">
        <f>'3M - LGS'!I105</f>
        <v>6.9796999999999998E-2</v>
      </c>
      <c r="J105" s="88">
        <f>'3M - LGS'!J105</f>
        <v>6.9949999999999998E-2</v>
      </c>
      <c r="K105" s="88">
        <f>'3M - LGS'!K105</f>
        <v>6.8093000000000001E-2</v>
      </c>
      <c r="L105" s="88">
        <f>'3M - LGS'!L105</f>
        <v>3.2780999999999998E-2</v>
      </c>
      <c r="M105" s="88">
        <f>'3M - LGS'!M105</f>
        <v>3.2648999999999997E-2</v>
      </c>
      <c r="N105" s="88">
        <f>'3M - LGS'!N105</f>
        <v>3.2145E-2</v>
      </c>
      <c r="O105" s="88">
        <f>'3M - LGS'!O105</f>
        <v>2.8913999999999999E-2</v>
      </c>
      <c r="P105" s="88">
        <f>'3M - LGS'!P105</f>
        <v>2.9624000000000001E-2</v>
      </c>
      <c r="Q105" s="88">
        <f>'3M - LGS'!Q105</f>
        <v>2.69E-2</v>
      </c>
      <c r="R105" s="255">
        <f>'3M - LGS'!R105</f>
        <v>3.6944999999999999E-2</v>
      </c>
      <c r="S105" s="255">
        <f>'3M - LGS'!S105</f>
        <v>3.9467000000000002E-2</v>
      </c>
      <c r="T105" s="255">
        <f>'3M - LGS'!T105</f>
        <v>7.3371000000000006E-2</v>
      </c>
      <c r="U105" s="255">
        <f>'3M - LGS'!U105</f>
        <v>7.0692000000000005E-2</v>
      </c>
    </row>
    <row r="107" spans="1:21" ht="15" hidden="1" customHeight="1" x14ac:dyDescent="0.25">
      <c r="A107" s="527" t="s">
        <v>111</v>
      </c>
      <c r="B107" s="197" t="s">
        <v>112</v>
      </c>
      <c r="C107" s="198"/>
      <c r="D107" s="198"/>
      <c r="E107" s="198"/>
      <c r="F107" s="198"/>
      <c r="G107" s="198"/>
      <c r="H107" s="198"/>
      <c r="I107" s="198"/>
      <c r="J107" s="198"/>
      <c r="K107" s="198"/>
      <c r="L107" s="198"/>
      <c r="M107" s="198"/>
      <c r="N107" s="198"/>
      <c r="O107" s="196" t="s">
        <v>112</v>
      </c>
      <c r="P107" s="191"/>
      <c r="Q107" s="191"/>
      <c r="R107" s="191"/>
      <c r="S107" s="191"/>
      <c r="T107" s="191"/>
      <c r="U107" s="191"/>
    </row>
    <row r="108" spans="1:21" hidden="1" x14ac:dyDescent="0.25">
      <c r="A108" s="528"/>
      <c r="B108" s="192" t="s">
        <v>113</v>
      </c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4" t="s">
        <v>113</v>
      </c>
      <c r="P108" s="195"/>
      <c r="Q108" s="195"/>
      <c r="R108" s="195"/>
      <c r="S108" s="195"/>
      <c r="T108" s="195"/>
      <c r="U108" s="195"/>
    </row>
    <row r="109" spans="1:21" hidden="1" x14ac:dyDescent="0.25">
      <c r="A109" s="528"/>
      <c r="B109" s="124" t="s">
        <v>114</v>
      </c>
      <c r="C109" s="125">
        <f t="shared" ref="C109:U109" si="62">C92</f>
        <v>43466</v>
      </c>
      <c r="D109" s="125">
        <f t="shared" si="62"/>
        <v>43497</v>
      </c>
      <c r="E109" s="125">
        <f t="shared" si="62"/>
        <v>43525</v>
      </c>
      <c r="F109" s="125">
        <f t="shared" si="62"/>
        <v>43556</v>
      </c>
      <c r="G109" s="125">
        <f t="shared" si="62"/>
        <v>43586</v>
      </c>
      <c r="H109" s="125">
        <f t="shared" si="62"/>
        <v>43617</v>
      </c>
      <c r="I109" s="125">
        <f t="shared" si="62"/>
        <v>43647</v>
      </c>
      <c r="J109" s="125">
        <f t="shared" si="62"/>
        <v>43678</v>
      </c>
      <c r="K109" s="125">
        <f t="shared" si="62"/>
        <v>43709</v>
      </c>
      <c r="L109" s="125">
        <f t="shared" si="62"/>
        <v>43739</v>
      </c>
      <c r="M109" s="125">
        <f t="shared" si="62"/>
        <v>43770</v>
      </c>
      <c r="N109" s="125">
        <f t="shared" si="62"/>
        <v>43800</v>
      </c>
      <c r="O109" s="125">
        <f t="shared" si="62"/>
        <v>43831</v>
      </c>
      <c r="P109" s="125">
        <f t="shared" si="62"/>
        <v>43862</v>
      </c>
      <c r="Q109" s="125">
        <f t="shared" si="62"/>
        <v>43891</v>
      </c>
      <c r="R109" s="125">
        <f t="shared" si="62"/>
        <v>43922</v>
      </c>
      <c r="S109" s="125">
        <f t="shared" si="62"/>
        <v>43952</v>
      </c>
      <c r="T109" s="125">
        <f t="shared" si="62"/>
        <v>43983</v>
      </c>
      <c r="U109" s="125">
        <f t="shared" si="62"/>
        <v>44013</v>
      </c>
    </row>
    <row r="110" spans="1:21" hidden="1" x14ac:dyDescent="0.25">
      <c r="A110" s="528"/>
      <c r="B110" s="126" t="s">
        <v>20</v>
      </c>
      <c r="C110" s="127">
        <v>2.6199E-2</v>
      </c>
      <c r="D110" s="127">
        <v>2.7446999999999999E-2</v>
      </c>
      <c r="E110" s="127">
        <v>2.5529999999999997E-2</v>
      </c>
      <c r="F110" s="127">
        <v>2.8628999999999998E-2</v>
      </c>
      <c r="G110" s="127">
        <v>2.9949E-2</v>
      </c>
      <c r="H110" s="127">
        <v>5.8356999999999999E-2</v>
      </c>
      <c r="I110" s="127">
        <v>5.6508999999999997E-2</v>
      </c>
      <c r="J110" s="127">
        <v>5.6628999999999999E-2</v>
      </c>
      <c r="K110" s="127">
        <v>5.6730000000000003E-2</v>
      </c>
      <c r="L110" s="127">
        <v>2.8309999999999998E-2</v>
      </c>
      <c r="M110" s="127">
        <v>2.8913999999999999E-2</v>
      </c>
      <c r="N110" s="127">
        <v>2.8407000000000002E-2</v>
      </c>
      <c r="O110" s="127">
        <v>2.6199E-2</v>
      </c>
      <c r="P110" s="127">
        <v>2.7446999999999999E-2</v>
      </c>
      <c r="Q110" s="127">
        <v>2.5529999999999997E-2</v>
      </c>
      <c r="R110" s="261">
        <v>3.1083464351229287E-2</v>
      </c>
      <c r="S110" s="261">
        <v>3.30671550853395E-2</v>
      </c>
      <c r="T110" s="261">
        <v>5.898198580192094E-2</v>
      </c>
      <c r="U110" s="261">
        <v>5.7406322354516301E-2</v>
      </c>
    </row>
    <row r="111" spans="1:21" hidden="1" x14ac:dyDescent="0.25">
      <c r="A111" s="528"/>
      <c r="B111" s="126" t="s">
        <v>0</v>
      </c>
      <c r="C111" s="127">
        <v>2.7577000000000001E-2</v>
      </c>
      <c r="D111" s="127">
        <v>2.9746000000000002E-2</v>
      </c>
      <c r="E111" s="127">
        <v>2.7931999999999998E-2</v>
      </c>
      <c r="F111" s="127">
        <v>2.8917999999999999E-2</v>
      </c>
      <c r="G111" s="127">
        <v>3.4426000000000005E-2</v>
      </c>
      <c r="H111" s="127">
        <v>6.9025000000000003E-2</v>
      </c>
      <c r="I111" s="127">
        <v>6.5654000000000004E-2</v>
      </c>
      <c r="J111" s="127">
        <v>6.6449999999999995E-2</v>
      </c>
      <c r="K111" s="127">
        <v>6.7971000000000004E-2</v>
      </c>
      <c r="L111" s="127">
        <v>2.8445999999999999E-2</v>
      </c>
      <c r="M111" s="127">
        <v>3.0360999999999999E-2</v>
      </c>
      <c r="N111" s="127">
        <v>2.9199000000000003E-2</v>
      </c>
      <c r="O111" s="127">
        <v>2.7577000000000001E-2</v>
      </c>
      <c r="P111" s="127">
        <v>2.9746000000000002E-2</v>
      </c>
      <c r="Q111" s="127">
        <v>2.7931999999999998E-2</v>
      </c>
      <c r="R111" s="261">
        <v>3.1287121412679954E-2</v>
      </c>
      <c r="S111" s="261">
        <v>3.6500600077863397E-2</v>
      </c>
      <c r="T111" s="261">
        <v>6.9150929119490973E-2</v>
      </c>
      <c r="U111" s="261">
        <v>6.5867332180788413E-2</v>
      </c>
    </row>
    <row r="112" spans="1:21" hidden="1" x14ac:dyDescent="0.25">
      <c r="A112" s="528"/>
      <c r="B112" s="126" t="s">
        <v>21</v>
      </c>
      <c r="C112" s="127">
        <v>2.6529E-2</v>
      </c>
      <c r="D112" s="127">
        <v>2.7459999999999998E-2</v>
      </c>
      <c r="E112" s="127">
        <v>2.5524000000000002E-2</v>
      </c>
      <c r="F112" s="127">
        <v>3.0766000000000002E-2</v>
      </c>
      <c r="G112" s="127">
        <v>3.1206999999999999E-2</v>
      </c>
      <c r="H112" s="127">
        <v>6.1601999999999997E-2</v>
      </c>
      <c r="I112" s="127">
        <v>5.9637999999999997E-2</v>
      </c>
      <c r="J112" s="127">
        <v>5.9846000000000003E-2</v>
      </c>
      <c r="K112" s="127">
        <v>5.9415000000000003E-2</v>
      </c>
      <c r="L112" s="127">
        <v>2.9482000000000001E-2</v>
      </c>
      <c r="M112" s="127">
        <v>2.9506999999999995E-2</v>
      </c>
      <c r="N112" s="127">
        <v>2.9013000000000001E-2</v>
      </c>
      <c r="O112" s="127">
        <v>2.6529E-2</v>
      </c>
      <c r="P112" s="127">
        <v>2.7459999999999998E-2</v>
      </c>
      <c r="Q112" s="127">
        <v>2.5524000000000002E-2</v>
      </c>
      <c r="R112" s="261">
        <v>3.2581147788740064E-2</v>
      </c>
      <c r="S112" s="261">
        <v>3.4030484753869335E-2</v>
      </c>
      <c r="T112" s="261">
        <v>6.2083116741552077E-2</v>
      </c>
      <c r="U112" s="261">
        <v>6.0306053609823676E-2</v>
      </c>
    </row>
    <row r="113" spans="1:21" hidden="1" x14ac:dyDescent="0.25">
      <c r="A113" s="528"/>
      <c r="B113" s="126" t="s">
        <v>1</v>
      </c>
      <c r="C113" s="127">
        <v>2.0434000000000001E-2</v>
      </c>
      <c r="D113" s="127">
        <v>2.1371000000000001E-2</v>
      </c>
      <c r="E113" s="127">
        <v>2.0813999999999999E-2</v>
      </c>
      <c r="F113" s="127">
        <v>3.1996999999999998E-2</v>
      </c>
      <c r="G113" s="127">
        <v>3.9550000000000002E-2</v>
      </c>
      <c r="H113" s="127">
        <v>6.9579000000000002E-2</v>
      </c>
      <c r="I113" s="127">
        <v>6.5920999999999993E-2</v>
      </c>
      <c r="J113" s="127">
        <v>6.6790000000000002E-2</v>
      </c>
      <c r="K113" s="127">
        <v>7.0331000000000005E-2</v>
      </c>
      <c r="L113" s="127">
        <v>3.1150000000000001E-2</v>
      </c>
      <c r="M113" s="127">
        <v>3.1826E-2</v>
      </c>
      <c r="N113" s="127">
        <v>2.1905999999999998E-2</v>
      </c>
      <c r="O113" s="127">
        <v>2.0434000000000001E-2</v>
      </c>
      <c r="P113" s="127">
        <v>2.1371000000000001E-2</v>
      </c>
      <c r="Q113" s="127">
        <v>2.0813999999999999E-2</v>
      </c>
      <c r="R113" s="261">
        <v>3.3484101029381416E-2</v>
      </c>
      <c r="S113" s="261">
        <v>4.0432631701588333E-2</v>
      </c>
      <c r="T113" s="261">
        <v>6.9679419701354439E-2</v>
      </c>
      <c r="U113" s="261">
        <v>6.6112062017944839E-2</v>
      </c>
    </row>
    <row r="114" spans="1:21" hidden="1" x14ac:dyDescent="0.25">
      <c r="A114" s="528"/>
      <c r="B114" s="126" t="s">
        <v>22</v>
      </c>
      <c r="C114" s="127">
        <v>2.0459000000000001E-2</v>
      </c>
      <c r="D114" s="127">
        <v>2.1388999999999998E-2</v>
      </c>
      <c r="E114" s="127">
        <v>2.0832E-2</v>
      </c>
      <c r="F114" s="127">
        <v>2.385E-2</v>
      </c>
      <c r="G114" s="127">
        <v>2.3473999999999998E-2</v>
      </c>
      <c r="H114" s="127">
        <v>4.3839000000000003E-2</v>
      </c>
      <c r="I114" s="127">
        <v>4.1855000000000003E-2</v>
      </c>
      <c r="J114" s="127">
        <v>4.2049000000000003E-2</v>
      </c>
      <c r="K114" s="127">
        <v>4.3088000000000001E-2</v>
      </c>
      <c r="L114" s="127">
        <v>2.2105E-2</v>
      </c>
      <c r="M114" s="127">
        <v>2.2845000000000001E-2</v>
      </c>
      <c r="N114" s="127">
        <v>2.2103000000000001E-2</v>
      </c>
      <c r="O114" s="127">
        <v>2.0459000000000001E-2</v>
      </c>
      <c r="P114" s="127">
        <v>2.1388999999999998E-2</v>
      </c>
      <c r="Q114" s="127">
        <v>2.0832E-2</v>
      </c>
      <c r="R114" s="261">
        <v>2.7725410801511231E-2</v>
      </c>
      <c r="S114" s="261">
        <v>2.8220949986221516E-2</v>
      </c>
      <c r="T114" s="261">
        <v>4.5273461784829723E-2</v>
      </c>
      <c r="U114" s="261">
        <v>4.4087893556852581E-2</v>
      </c>
    </row>
    <row r="115" spans="1:21" hidden="1" x14ac:dyDescent="0.25">
      <c r="A115" s="528"/>
      <c r="B115" s="128" t="s">
        <v>9</v>
      </c>
      <c r="C115" s="127">
        <v>2.7577999999999998E-2</v>
      </c>
      <c r="D115" s="127">
        <v>2.9758E-2</v>
      </c>
      <c r="E115" s="127">
        <v>2.8181999999999999E-2</v>
      </c>
      <c r="F115" s="127">
        <v>3.0931E-2</v>
      </c>
      <c r="G115" s="127">
        <v>2.9123E-2</v>
      </c>
      <c r="H115" s="127">
        <v>4.3387000000000002E-2</v>
      </c>
      <c r="I115" s="127">
        <v>4.1418000000000003E-2</v>
      </c>
      <c r="J115" s="127">
        <v>4.1611000000000002E-2</v>
      </c>
      <c r="K115" s="127">
        <v>5.8077999999999998E-2</v>
      </c>
      <c r="L115" s="127">
        <v>2.9737E-2</v>
      </c>
      <c r="M115" s="127">
        <v>3.074E-2</v>
      </c>
      <c r="N115" s="127">
        <v>2.9201999999999999E-2</v>
      </c>
      <c r="O115" s="127">
        <v>2.7577999999999998E-2</v>
      </c>
      <c r="P115" s="127">
        <v>2.9758E-2</v>
      </c>
      <c r="Q115" s="127">
        <v>2.8181999999999999E-2</v>
      </c>
      <c r="R115" s="261">
        <v>3.2696885174976473E-2</v>
      </c>
      <c r="S115" s="261">
        <v>3.2435026940329049E-2</v>
      </c>
      <c r="T115" s="261">
        <v>4.500936747919055E-2</v>
      </c>
      <c r="U115" s="261">
        <v>4.3836302091463192E-2</v>
      </c>
    </row>
    <row r="116" spans="1:21" hidden="1" x14ac:dyDescent="0.25">
      <c r="A116" s="528"/>
      <c r="B116" s="128" t="s">
        <v>3</v>
      </c>
      <c r="C116" s="127">
        <v>2.7577000000000001E-2</v>
      </c>
      <c r="D116" s="127">
        <v>2.9746000000000002E-2</v>
      </c>
      <c r="E116" s="127">
        <v>2.7931999999999998E-2</v>
      </c>
      <c r="F116" s="127">
        <v>2.8917999999999999E-2</v>
      </c>
      <c r="G116" s="127">
        <v>3.4426000000000005E-2</v>
      </c>
      <c r="H116" s="127">
        <v>6.9025000000000003E-2</v>
      </c>
      <c r="I116" s="127">
        <v>6.5654000000000004E-2</v>
      </c>
      <c r="J116" s="127">
        <v>6.6449999999999995E-2</v>
      </c>
      <c r="K116" s="127">
        <v>6.7971000000000004E-2</v>
      </c>
      <c r="L116" s="127">
        <v>2.8445999999999999E-2</v>
      </c>
      <c r="M116" s="127">
        <v>3.0360999999999999E-2</v>
      </c>
      <c r="N116" s="127">
        <v>2.9199000000000003E-2</v>
      </c>
      <c r="O116" s="127">
        <v>2.7577000000000001E-2</v>
      </c>
      <c r="P116" s="127">
        <v>2.9746000000000002E-2</v>
      </c>
      <c r="Q116" s="127">
        <v>2.7931999999999998E-2</v>
      </c>
      <c r="R116" s="261">
        <v>3.1287121412679954E-2</v>
      </c>
      <c r="S116" s="261">
        <v>3.6500600077863397E-2</v>
      </c>
      <c r="T116" s="261">
        <v>6.9150929119490973E-2</v>
      </c>
      <c r="U116" s="261">
        <v>6.5867332180788413E-2</v>
      </c>
    </row>
    <row r="117" spans="1:21" hidden="1" x14ac:dyDescent="0.25">
      <c r="A117" s="528"/>
      <c r="B117" s="128" t="s">
        <v>4</v>
      </c>
      <c r="C117" s="127">
        <v>2.7192999999999998E-2</v>
      </c>
      <c r="D117" s="127">
        <v>2.8205000000000001E-2</v>
      </c>
      <c r="E117" s="127">
        <v>2.6200999999999999E-2</v>
      </c>
      <c r="F117" s="127">
        <v>3.0266000000000001E-2</v>
      </c>
      <c r="G117" s="127">
        <v>3.1363000000000002E-2</v>
      </c>
      <c r="H117" s="127">
        <v>6.0962000000000002E-2</v>
      </c>
      <c r="I117" s="127">
        <v>5.9093E-2</v>
      </c>
      <c r="J117" s="127">
        <v>5.9154999999999999E-2</v>
      </c>
      <c r="K117" s="127">
        <v>5.7956000000000001E-2</v>
      </c>
      <c r="L117" s="127">
        <v>2.9717E-2</v>
      </c>
      <c r="M117" s="127">
        <v>2.963E-2</v>
      </c>
      <c r="N117" s="127">
        <v>2.8745E-2</v>
      </c>
      <c r="O117" s="127">
        <v>2.7192999999999998E-2</v>
      </c>
      <c r="P117" s="127">
        <v>2.8205000000000001E-2</v>
      </c>
      <c r="Q117" s="127">
        <v>2.6200999999999999E-2</v>
      </c>
      <c r="R117" s="261">
        <v>3.2229392176094822E-2</v>
      </c>
      <c r="S117" s="261">
        <v>3.4150535545563028E-2</v>
      </c>
      <c r="T117" s="261">
        <v>6.1472124203911391E-2</v>
      </c>
      <c r="U117" s="261">
        <v>5.980062225002921E-2</v>
      </c>
    </row>
    <row r="118" spans="1:21" hidden="1" x14ac:dyDescent="0.25">
      <c r="A118" s="528"/>
      <c r="B118" s="128" t="s">
        <v>5</v>
      </c>
      <c r="C118" s="127">
        <v>2.6199E-2</v>
      </c>
      <c r="D118" s="127">
        <v>2.7446999999999999E-2</v>
      </c>
      <c r="E118" s="127">
        <v>2.5529999999999997E-2</v>
      </c>
      <c r="F118" s="127">
        <v>2.8628999999999998E-2</v>
      </c>
      <c r="G118" s="127">
        <v>2.9949E-2</v>
      </c>
      <c r="H118" s="127">
        <v>5.8356999999999999E-2</v>
      </c>
      <c r="I118" s="127">
        <v>5.6508999999999997E-2</v>
      </c>
      <c r="J118" s="127">
        <v>5.6628999999999999E-2</v>
      </c>
      <c r="K118" s="127">
        <v>5.6730000000000003E-2</v>
      </c>
      <c r="L118" s="127">
        <v>2.8309999999999998E-2</v>
      </c>
      <c r="M118" s="127">
        <v>2.8913999999999999E-2</v>
      </c>
      <c r="N118" s="127">
        <v>2.8407000000000002E-2</v>
      </c>
      <c r="O118" s="127">
        <v>2.6199E-2</v>
      </c>
      <c r="P118" s="127">
        <v>2.7446999999999999E-2</v>
      </c>
      <c r="Q118" s="127">
        <v>2.5529999999999997E-2</v>
      </c>
      <c r="R118" s="261">
        <v>3.1083464351229287E-2</v>
      </c>
      <c r="S118" s="261">
        <v>3.30671550853395E-2</v>
      </c>
      <c r="T118" s="261">
        <v>5.898198580192094E-2</v>
      </c>
      <c r="U118" s="261">
        <v>5.7406322354516301E-2</v>
      </c>
    </row>
    <row r="119" spans="1:21" hidden="1" x14ac:dyDescent="0.25">
      <c r="A119" s="528"/>
      <c r="B119" s="128" t="s">
        <v>23</v>
      </c>
      <c r="C119" s="127">
        <v>2.6199E-2</v>
      </c>
      <c r="D119" s="127">
        <v>2.7446999999999999E-2</v>
      </c>
      <c r="E119" s="127">
        <v>2.5529999999999997E-2</v>
      </c>
      <c r="F119" s="127">
        <v>2.8628999999999998E-2</v>
      </c>
      <c r="G119" s="127">
        <v>2.9949E-2</v>
      </c>
      <c r="H119" s="127">
        <v>5.8356999999999999E-2</v>
      </c>
      <c r="I119" s="127">
        <v>5.6508999999999997E-2</v>
      </c>
      <c r="J119" s="127">
        <v>5.6628999999999999E-2</v>
      </c>
      <c r="K119" s="127">
        <v>5.6730000000000003E-2</v>
      </c>
      <c r="L119" s="127">
        <v>2.8309999999999998E-2</v>
      </c>
      <c r="M119" s="127">
        <v>2.8913999999999999E-2</v>
      </c>
      <c r="N119" s="127">
        <v>2.8407000000000002E-2</v>
      </c>
      <c r="O119" s="127">
        <v>2.6199E-2</v>
      </c>
      <c r="P119" s="127">
        <v>2.7446999999999999E-2</v>
      </c>
      <c r="Q119" s="127">
        <v>2.5529999999999997E-2</v>
      </c>
      <c r="R119" s="261">
        <v>3.1083464351229287E-2</v>
      </c>
      <c r="S119" s="261">
        <v>3.30671550853395E-2</v>
      </c>
      <c r="T119" s="261">
        <v>5.898198580192094E-2</v>
      </c>
      <c r="U119" s="261">
        <v>5.7406322354516301E-2</v>
      </c>
    </row>
    <row r="120" spans="1:21" hidden="1" x14ac:dyDescent="0.25">
      <c r="A120" s="528"/>
      <c r="B120" s="128" t="s">
        <v>24</v>
      </c>
      <c r="C120" s="127">
        <v>2.6199E-2</v>
      </c>
      <c r="D120" s="127">
        <v>2.7446999999999999E-2</v>
      </c>
      <c r="E120" s="127">
        <v>2.5529999999999997E-2</v>
      </c>
      <c r="F120" s="127">
        <v>2.8628999999999998E-2</v>
      </c>
      <c r="G120" s="127">
        <v>2.9949E-2</v>
      </c>
      <c r="H120" s="127">
        <v>5.8356999999999999E-2</v>
      </c>
      <c r="I120" s="127">
        <v>5.6508999999999997E-2</v>
      </c>
      <c r="J120" s="127">
        <v>5.6628999999999999E-2</v>
      </c>
      <c r="K120" s="127">
        <v>5.6730000000000003E-2</v>
      </c>
      <c r="L120" s="127">
        <v>2.8309999999999998E-2</v>
      </c>
      <c r="M120" s="127">
        <v>2.8913999999999999E-2</v>
      </c>
      <c r="N120" s="127">
        <v>2.8407000000000002E-2</v>
      </c>
      <c r="O120" s="127">
        <v>2.6199E-2</v>
      </c>
      <c r="P120" s="127">
        <v>2.7446999999999999E-2</v>
      </c>
      <c r="Q120" s="127">
        <v>2.5529999999999997E-2</v>
      </c>
      <c r="R120" s="261">
        <v>3.1083464351229287E-2</v>
      </c>
      <c r="S120" s="261">
        <v>3.30671550853395E-2</v>
      </c>
      <c r="T120" s="261">
        <v>5.898198580192094E-2</v>
      </c>
      <c r="U120" s="261">
        <v>5.7406322354516301E-2</v>
      </c>
    </row>
    <row r="121" spans="1:21" hidden="1" x14ac:dyDescent="0.25">
      <c r="A121" s="528"/>
      <c r="B121" s="128" t="s">
        <v>7</v>
      </c>
      <c r="C121" s="127">
        <v>2.5294999999999998E-2</v>
      </c>
      <c r="D121" s="127">
        <v>2.6356999999999998E-2</v>
      </c>
      <c r="E121" s="127">
        <v>2.4728E-2</v>
      </c>
      <c r="F121" s="127">
        <v>2.8388E-2</v>
      </c>
      <c r="G121" s="127">
        <v>2.9028000000000002E-2</v>
      </c>
      <c r="H121" s="127">
        <v>5.6496999999999999E-2</v>
      </c>
      <c r="I121" s="127">
        <v>5.4574999999999999E-2</v>
      </c>
      <c r="J121" s="127">
        <v>5.4823999999999998E-2</v>
      </c>
      <c r="K121" s="127">
        <v>5.4924000000000001E-2</v>
      </c>
      <c r="L121" s="127">
        <v>2.7385E-2</v>
      </c>
      <c r="M121" s="127">
        <v>2.7990000000000001E-2</v>
      </c>
      <c r="N121" s="127">
        <v>2.742E-2</v>
      </c>
      <c r="O121" s="127">
        <v>2.5294999999999998E-2</v>
      </c>
      <c r="P121" s="127">
        <v>2.6356999999999998E-2</v>
      </c>
      <c r="Q121" s="127">
        <v>2.4728E-2</v>
      </c>
      <c r="R121" s="261">
        <v>3.0913889558165635E-2</v>
      </c>
      <c r="S121" s="261">
        <v>3.2361737819521917E-2</v>
      </c>
      <c r="T121" s="261">
        <v>5.7200797399378348E-2</v>
      </c>
      <c r="U121" s="261">
        <v>5.561483381777961E-2</v>
      </c>
    </row>
    <row r="122" spans="1:21" ht="15.75" hidden="1" thickBot="1" x14ac:dyDescent="0.3">
      <c r="A122" s="529"/>
      <c r="B122" s="129" t="s">
        <v>8</v>
      </c>
      <c r="C122" s="130">
        <v>2.6249999999999999E-2</v>
      </c>
      <c r="D122" s="130">
        <v>2.6922000000000001E-2</v>
      </c>
      <c r="E122" s="130">
        <v>2.4888E-2</v>
      </c>
      <c r="F122" s="130">
        <v>3.0272E-2</v>
      </c>
      <c r="G122" s="130">
        <v>3.0927E-2</v>
      </c>
      <c r="H122" s="130">
        <v>6.1551000000000002E-2</v>
      </c>
      <c r="I122" s="130">
        <v>5.9638999999999998E-2</v>
      </c>
      <c r="J122" s="130">
        <v>5.9804000000000003E-2</v>
      </c>
      <c r="K122" s="130">
        <v>5.8811000000000002E-2</v>
      </c>
      <c r="L122" s="130">
        <v>2.9222999999999999E-2</v>
      </c>
      <c r="M122" s="130">
        <v>2.9419000000000001E-2</v>
      </c>
      <c r="N122" s="130">
        <v>2.8927000000000001E-2</v>
      </c>
      <c r="O122" s="130">
        <v>2.6249999999999999E-2</v>
      </c>
      <c r="P122" s="130">
        <v>2.6922000000000001E-2</v>
      </c>
      <c r="Q122" s="130">
        <v>2.4888E-2</v>
      </c>
      <c r="R122" s="261">
        <v>3.349236331787657E-2</v>
      </c>
      <c r="S122" s="261">
        <v>3.5292013748440362E-2</v>
      </c>
      <c r="T122" s="261">
        <v>6.2033911329458021E-2</v>
      </c>
      <c r="U122" s="261">
        <v>6.0306201724596678E-2</v>
      </c>
    </row>
    <row r="123" spans="1:21" hidden="1" x14ac:dyDescent="0.25">
      <c r="A123" s="131"/>
      <c r="B123" s="131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3"/>
    </row>
    <row r="124" spans="1:21" hidden="1" x14ac:dyDescent="0.25"/>
    <row r="125" spans="1:21" hidden="1" x14ac:dyDescent="0.25">
      <c r="C125" s="190" t="s">
        <v>115</v>
      </c>
      <c r="D125" s="188"/>
      <c r="E125" s="188"/>
      <c r="F125" s="188"/>
      <c r="G125" s="188"/>
      <c r="H125" s="188"/>
      <c r="I125" s="188"/>
      <c r="J125" s="188"/>
      <c r="K125" s="188"/>
      <c r="L125" s="188"/>
      <c r="M125" s="188"/>
      <c r="N125" s="189"/>
      <c r="O125" s="187" t="s">
        <v>115</v>
      </c>
      <c r="P125" s="188"/>
      <c r="Q125" s="188"/>
      <c r="R125" s="188"/>
      <c r="S125" s="188"/>
      <c r="T125" s="188"/>
      <c r="U125" s="188"/>
    </row>
    <row r="126" spans="1:21" ht="15" hidden="1" customHeight="1" x14ac:dyDescent="0.25">
      <c r="A126" s="527" t="s">
        <v>116</v>
      </c>
      <c r="B126" s="134" t="s">
        <v>114</v>
      </c>
      <c r="C126" s="125">
        <f t="shared" ref="C126:U126" si="63">C92</f>
        <v>43466</v>
      </c>
      <c r="D126" s="125">
        <f t="shared" si="63"/>
        <v>43497</v>
      </c>
      <c r="E126" s="125">
        <f t="shared" si="63"/>
        <v>43525</v>
      </c>
      <c r="F126" s="125">
        <f t="shared" si="63"/>
        <v>43556</v>
      </c>
      <c r="G126" s="125">
        <f t="shared" si="63"/>
        <v>43586</v>
      </c>
      <c r="H126" s="125">
        <f t="shared" si="63"/>
        <v>43617</v>
      </c>
      <c r="I126" s="125">
        <f t="shared" si="63"/>
        <v>43647</v>
      </c>
      <c r="J126" s="125">
        <f t="shared" si="63"/>
        <v>43678</v>
      </c>
      <c r="K126" s="125">
        <f t="shared" si="63"/>
        <v>43709</v>
      </c>
      <c r="L126" s="125">
        <f t="shared" si="63"/>
        <v>43739</v>
      </c>
      <c r="M126" s="125">
        <f t="shared" si="63"/>
        <v>43770</v>
      </c>
      <c r="N126" s="125">
        <f t="shared" si="63"/>
        <v>43800</v>
      </c>
      <c r="O126" s="125">
        <f t="shared" si="63"/>
        <v>43831</v>
      </c>
      <c r="P126" s="125">
        <f t="shared" si="63"/>
        <v>43862</v>
      </c>
      <c r="Q126" s="125">
        <f t="shared" si="63"/>
        <v>43891</v>
      </c>
      <c r="R126" s="125">
        <f t="shared" si="63"/>
        <v>43922</v>
      </c>
      <c r="S126" s="125">
        <f t="shared" si="63"/>
        <v>43952</v>
      </c>
      <c r="T126" s="125">
        <f t="shared" si="63"/>
        <v>43983</v>
      </c>
      <c r="U126" s="125">
        <f t="shared" si="63"/>
        <v>44013</v>
      </c>
    </row>
    <row r="127" spans="1:21" ht="15" hidden="1" customHeight="1" x14ac:dyDescent="0.25">
      <c r="A127" s="528"/>
      <c r="B127" s="126" t="s">
        <v>20</v>
      </c>
      <c r="C127" s="137">
        <v>2.6380000000000002E-3</v>
      </c>
      <c r="D127" s="137">
        <v>2.977E-3</v>
      </c>
      <c r="E127" s="137">
        <v>2.4329999999999998E-3</v>
      </c>
      <c r="F127" s="137">
        <v>2.7650000000000001E-3</v>
      </c>
      <c r="G127" s="137">
        <v>3.1949999999999999E-3</v>
      </c>
      <c r="H127" s="137">
        <v>9.1090000000000008E-3</v>
      </c>
      <c r="I127" s="137">
        <v>8.3599999999999994E-3</v>
      </c>
      <c r="J127" s="137">
        <v>8.3119999999999999E-3</v>
      </c>
      <c r="K127" s="137">
        <v>8.0140000000000003E-3</v>
      </c>
      <c r="L127" s="137">
        <v>3.0959999999999998E-3</v>
      </c>
      <c r="M127" s="137">
        <v>2.9689999999999999E-3</v>
      </c>
      <c r="N127" s="137">
        <v>2.9689999999999999E-3</v>
      </c>
      <c r="O127" s="137">
        <v>2.6380000000000002E-3</v>
      </c>
      <c r="P127" s="137">
        <v>2.977E-3</v>
      </c>
      <c r="Q127" s="137">
        <v>2.4329999999999998E-3</v>
      </c>
      <c r="R127" s="262">
        <v>2.6919999999999999E-3</v>
      </c>
      <c r="S127" s="262">
        <v>3.6480000000000002E-3</v>
      </c>
      <c r="T127" s="262">
        <v>9.3989999999999994E-3</v>
      </c>
      <c r="U127" s="262">
        <v>8.6339999999999993E-3</v>
      </c>
    </row>
    <row r="128" spans="1:21" hidden="1" x14ac:dyDescent="0.25">
      <c r="A128" s="528"/>
      <c r="B128" s="126" t="s">
        <v>0</v>
      </c>
      <c r="C128" s="137">
        <v>3.3400000000000001E-3</v>
      </c>
      <c r="D128" s="137">
        <v>4.1720000000000004E-3</v>
      </c>
      <c r="E128" s="137">
        <v>3.9909999999999998E-3</v>
      </c>
      <c r="F128" s="137">
        <v>2.9139999999999999E-3</v>
      </c>
      <c r="G128" s="137">
        <v>5.4099999999999999E-3</v>
      </c>
      <c r="H128" s="137">
        <v>1.5564E-2</v>
      </c>
      <c r="I128" s="137">
        <v>1.3532000000000001E-2</v>
      </c>
      <c r="J128" s="137">
        <v>1.3880999999999999E-2</v>
      </c>
      <c r="K128" s="137">
        <v>1.4702E-2</v>
      </c>
      <c r="L128" s="137">
        <v>3.1649999999999998E-3</v>
      </c>
      <c r="M128" s="137">
        <v>3.7100000000000002E-3</v>
      </c>
      <c r="N128" s="137">
        <v>3.3479999999999998E-3</v>
      </c>
      <c r="O128" s="137">
        <v>3.3400000000000001E-3</v>
      </c>
      <c r="P128" s="137">
        <v>4.1720000000000004E-3</v>
      </c>
      <c r="Q128" s="137">
        <v>3.9909999999999998E-3</v>
      </c>
      <c r="R128" s="262">
        <v>2.826E-3</v>
      </c>
      <c r="S128" s="262">
        <v>6.0169999999999998E-3</v>
      </c>
      <c r="T128" s="262">
        <v>1.5726E-2</v>
      </c>
      <c r="U128" s="262">
        <v>1.3672E-2</v>
      </c>
    </row>
    <row r="129" spans="1:21" hidden="1" x14ac:dyDescent="0.25">
      <c r="A129" s="528"/>
      <c r="B129" s="126" t="s">
        <v>21</v>
      </c>
      <c r="C129" s="137">
        <v>2.8059999999999999E-3</v>
      </c>
      <c r="D129" s="137">
        <v>2.9840000000000001E-3</v>
      </c>
      <c r="E129" s="137">
        <v>2.4299999999999999E-3</v>
      </c>
      <c r="F129" s="137">
        <v>3.8570000000000002E-3</v>
      </c>
      <c r="G129" s="137">
        <v>3.8279999999999998E-3</v>
      </c>
      <c r="H129" s="137">
        <v>1.1115E-2</v>
      </c>
      <c r="I129" s="137">
        <v>1.0156999999999999E-2</v>
      </c>
      <c r="J129" s="137">
        <v>1.0170999999999999E-2</v>
      </c>
      <c r="K129" s="137">
        <v>9.6469999999999993E-3</v>
      </c>
      <c r="L129" s="137">
        <v>3.6879999999999999E-3</v>
      </c>
      <c r="M129" s="137">
        <v>3.274E-3</v>
      </c>
      <c r="N129" s="137">
        <v>3.2590000000000002E-3</v>
      </c>
      <c r="O129" s="137">
        <v>2.8059999999999999E-3</v>
      </c>
      <c r="P129" s="137">
        <v>2.9840000000000001E-3</v>
      </c>
      <c r="Q129" s="137">
        <v>2.4299999999999999E-3</v>
      </c>
      <c r="R129" s="262">
        <v>3.6800000000000001E-3</v>
      </c>
      <c r="S129" s="262">
        <v>4.326E-3</v>
      </c>
      <c r="T129" s="262">
        <v>1.1368E-2</v>
      </c>
      <c r="U129" s="262">
        <v>1.0385E-2</v>
      </c>
    </row>
    <row r="130" spans="1:21" hidden="1" x14ac:dyDescent="0.25">
      <c r="A130" s="528"/>
      <c r="B130" s="126" t="s">
        <v>1</v>
      </c>
      <c r="C130" s="137">
        <v>0</v>
      </c>
      <c r="D130" s="137">
        <v>0</v>
      </c>
      <c r="E130" s="137">
        <v>0</v>
      </c>
      <c r="F130" s="137">
        <v>4.4759999999999999E-3</v>
      </c>
      <c r="G130" s="137">
        <v>7.8110000000000002E-3</v>
      </c>
      <c r="H130" s="137">
        <v>1.5890999999999999E-2</v>
      </c>
      <c r="I130" s="137">
        <v>1.3679E-2</v>
      </c>
      <c r="J130" s="137">
        <v>1.4068000000000001E-2</v>
      </c>
      <c r="K130" s="137">
        <v>1.6056999999999998E-2</v>
      </c>
      <c r="L130" s="137">
        <v>4.5189999999999996E-3</v>
      </c>
      <c r="M130" s="137">
        <v>4.4450000000000002E-3</v>
      </c>
      <c r="N130" s="137">
        <v>0</v>
      </c>
      <c r="O130" s="137">
        <v>0</v>
      </c>
      <c r="P130" s="137">
        <v>0</v>
      </c>
      <c r="Q130" s="137">
        <v>0</v>
      </c>
      <c r="R130" s="262">
        <v>4.2690000000000002E-3</v>
      </c>
      <c r="S130" s="262">
        <v>8.5869999999999991E-3</v>
      </c>
      <c r="T130" s="262">
        <v>1.6046000000000001E-2</v>
      </c>
      <c r="U130" s="262">
        <v>1.3816E-2</v>
      </c>
    </row>
    <row r="131" spans="1:21" hidden="1" x14ac:dyDescent="0.25">
      <c r="A131" s="528"/>
      <c r="B131" s="126" t="s">
        <v>22</v>
      </c>
      <c r="C131" s="137">
        <v>0</v>
      </c>
      <c r="D131" s="137">
        <v>0</v>
      </c>
      <c r="E131" s="137">
        <v>0</v>
      </c>
      <c r="F131" s="137">
        <v>2.32E-4</v>
      </c>
      <c r="G131" s="137">
        <v>0</v>
      </c>
      <c r="H131" s="137">
        <v>0</v>
      </c>
      <c r="I131" s="137">
        <v>0</v>
      </c>
      <c r="J131" s="137">
        <v>0</v>
      </c>
      <c r="K131" s="137">
        <v>0</v>
      </c>
      <c r="L131" s="137">
        <v>0</v>
      </c>
      <c r="M131" s="137">
        <v>0</v>
      </c>
      <c r="N131" s="137">
        <v>0</v>
      </c>
      <c r="O131" s="137">
        <v>0</v>
      </c>
      <c r="P131" s="137">
        <v>0</v>
      </c>
      <c r="Q131" s="137">
        <v>0</v>
      </c>
      <c r="R131" s="262">
        <v>4.0099999999999999E-4</v>
      </c>
      <c r="S131" s="262">
        <v>7.2000000000000002E-5</v>
      </c>
      <c r="T131" s="262">
        <v>1.6699999999999999E-4</v>
      </c>
      <c r="U131" s="262">
        <v>1.6100000000000001E-4</v>
      </c>
    </row>
    <row r="132" spans="1:21" hidden="1" x14ac:dyDescent="0.25">
      <c r="A132" s="528"/>
      <c r="B132" s="128" t="s">
        <v>9</v>
      </c>
      <c r="C132" s="137">
        <v>3.3400000000000001E-3</v>
      </c>
      <c r="D132" s="137">
        <v>4.1780000000000003E-3</v>
      </c>
      <c r="E132" s="137">
        <v>4.1510000000000002E-3</v>
      </c>
      <c r="F132" s="137">
        <v>3.9410000000000001E-3</v>
      </c>
      <c r="G132" s="137">
        <v>2.7750000000000001E-3</v>
      </c>
      <c r="H132" s="137">
        <v>0</v>
      </c>
      <c r="I132" s="137">
        <v>0</v>
      </c>
      <c r="J132" s="137">
        <v>0</v>
      </c>
      <c r="K132" s="137">
        <v>8.8369999999999994E-3</v>
      </c>
      <c r="L132" s="137">
        <v>3.8149999999999998E-3</v>
      </c>
      <c r="M132" s="137">
        <v>3.901E-3</v>
      </c>
      <c r="N132" s="137">
        <v>3.3500000000000001E-3</v>
      </c>
      <c r="O132" s="137">
        <v>3.3400000000000001E-3</v>
      </c>
      <c r="P132" s="137">
        <v>4.1780000000000003E-3</v>
      </c>
      <c r="Q132" s="137">
        <v>4.1510000000000002E-3</v>
      </c>
      <c r="R132" s="262">
        <v>3.7559999999999998E-3</v>
      </c>
      <c r="S132" s="262">
        <v>3.1979999999999999E-3</v>
      </c>
      <c r="T132" s="262">
        <v>0</v>
      </c>
      <c r="U132" s="262">
        <v>0</v>
      </c>
    </row>
    <row r="133" spans="1:21" hidden="1" x14ac:dyDescent="0.25">
      <c r="A133" s="528"/>
      <c r="B133" s="128" t="s">
        <v>3</v>
      </c>
      <c r="C133" s="137">
        <v>3.3400000000000001E-3</v>
      </c>
      <c r="D133" s="137">
        <v>4.1720000000000004E-3</v>
      </c>
      <c r="E133" s="137">
        <v>3.9909999999999998E-3</v>
      </c>
      <c r="F133" s="137">
        <v>2.9139999999999999E-3</v>
      </c>
      <c r="G133" s="137">
        <v>5.4099999999999999E-3</v>
      </c>
      <c r="H133" s="137">
        <v>1.5564E-2</v>
      </c>
      <c r="I133" s="137">
        <v>1.3532000000000001E-2</v>
      </c>
      <c r="J133" s="137">
        <v>1.3880999999999999E-2</v>
      </c>
      <c r="K133" s="137">
        <v>1.4702E-2</v>
      </c>
      <c r="L133" s="137">
        <v>3.1649999999999998E-3</v>
      </c>
      <c r="M133" s="137">
        <v>3.7100000000000002E-3</v>
      </c>
      <c r="N133" s="137">
        <v>3.3479999999999998E-3</v>
      </c>
      <c r="O133" s="137">
        <v>3.3400000000000001E-3</v>
      </c>
      <c r="P133" s="137">
        <v>4.1720000000000004E-3</v>
      </c>
      <c r="Q133" s="137">
        <v>3.9909999999999998E-3</v>
      </c>
      <c r="R133" s="262">
        <v>2.826E-3</v>
      </c>
      <c r="S133" s="262">
        <v>6.0169999999999998E-3</v>
      </c>
      <c r="T133" s="262">
        <v>1.5726E-2</v>
      </c>
      <c r="U133" s="262">
        <v>1.3672E-2</v>
      </c>
    </row>
    <row r="134" spans="1:21" hidden="1" x14ac:dyDescent="0.25">
      <c r="A134" s="528"/>
      <c r="B134" s="128" t="s">
        <v>4</v>
      </c>
      <c r="C134" s="137">
        <v>3.1440000000000001E-3</v>
      </c>
      <c r="D134" s="137">
        <v>3.3730000000000001E-3</v>
      </c>
      <c r="E134" s="137">
        <v>2.872E-3</v>
      </c>
      <c r="F134" s="137">
        <v>3.6020000000000002E-3</v>
      </c>
      <c r="G134" s="137">
        <v>3.9060000000000002E-3</v>
      </c>
      <c r="H134" s="137">
        <v>1.0723E-2</v>
      </c>
      <c r="I134" s="137">
        <v>9.8469999999999999E-3</v>
      </c>
      <c r="J134" s="137">
        <v>9.7739999999999997E-3</v>
      </c>
      <c r="K134" s="137">
        <v>8.7620000000000007E-3</v>
      </c>
      <c r="L134" s="137">
        <v>3.8059999999999999E-3</v>
      </c>
      <c r="M134" s="137">
        <v>3.3379999999999998E-3</v>
      </c>
      <c r="N134" s="137">
        <v>3.1310000000000001E-3</v>
      </c>
      <c r="O134" s="137">
        <v>3.1440000000000001E-3</v>
      </c>
      <c r="P134" s="137">
        <v>3.3730000000000001E-3</v>
      </c>
      <c r="Q134" s="137">
        <v>2.872E-3</v>
      </c>
      <c r="R134" s="262">
        <v>3.4499999999999999E-3</v>
      </c>
      <c r="S134" s="262">
        <v>4.4089999999999997E-3</v>
      </c>
      <c r="T134" s="262">
        <v>1.0983E-2</v>
      </c>
      <c r="U134" s="262">
        <v>1.0083E-2</v>
      </c>
    </row>
    <row r="135" spans="1:21" hidden="1" x14ac:dyDescent="0.25">
      <c r="A135" s="528"/>
      <c r="B135" s="128" t="s">
        <v>5</v>
      </c>
      <c r="C135" s="137">
        <v>2.6380000000000002E-3</v>
      </c>
      <c r="D135" s="137">
        <v>2.977E-3</v>
      </c>
      <c r="E135" s="137">
        <v>2.4329999999999998E-3</v>
      </c>
      <c r="F135" s="137">
        <v>2.7650000000000001E-3</v>
      </c>
      <c r="G135" s="137">
        <v>3.1949999999999999E-3</v>
      </c>
      <c r="H135" s="137">
        <v>9.1090000000000008E-3</v>
      </c>
      <c r="I135" s="137">
        <v>8.3599999999999994E-3</v>
      </c>
      <c r="J135" s="137">
        <v>8.3119999999999999E-3</v>
      </c>
      <c r="K135" s="137">
        <v>8.0140000000000003E-3</v>
      </c>
      <c r="L135" s="137">
        <v>3.0959999999999998E-3</v>
      </c>
      <c r="M135" s="137">
        <v>2.9689999999999999E-3</v>
      </c>
      <c r="N135" s="137">
        <v>2.9689999999999999E-3</v>
      </c>
      <c r="O135" s="137">
        <v>2.6380000000000002E-3</v>
      </c>
      <c r="P135" s="137">
        <v>2.977E-3</v>
      </c>
      <c r="Q135" s="137">
        <v>2.4329999999999998E-3</v>
      </c>
      <c r="R135" s="262">
        <v>2.6919999999999999E-3</v>
      </c>
      <c r="S135" s="262">
        <v>3.6480000000000002E-3</v>
      </c>
      <c r="T135" s="262">
        <v>9.3989999999999994E-3</v>
      </c>
      <c r="U135" s="262">
        <v>8.6339999999999993E-3</v>
      </c>
    </row>
    <row r="136" spans="1:21" hidden="1" x14ac:dyDescent="0.25">
      <c r="A136" s="528"/>
      <c r="B136" s="128" t="s">
        <v>23</v>
      </c>
      <c r="C136" s="137">
        <v>2.6380000000000002E-3</v>
      </c>
      <c r="D136" s="137">
        <v>2.977E-3</v>
      </c>
      <c r="E136" s="137">
        <v>2.4329999999999998E-3</v>
      </c>
      <c r="F136" s="137">
        <v>2.7650000000000001E-3</v>
      </c>
      <c r="G136" s="137">
        <v>3.1949999999999999E-3</v>
      </c>
      <c r="H136" s="137">
        <v>9.1090000000000008E-3</v>
      </c>
      <c r="I136" s="137">
        <v>8.3599999999999994E-3</v>
      </c>
      <c r="J136" s="137">
        <v>8.3119999999999999E-3</v>
      </c>
      <c r="K136" s="137">
        <v>8.0140000000000003E-3</v>
      </c>
      <c r="L136" s="137">
        <v>3.0959999999999998E-3</v>
      </c>
      <c r="M136" s="137">
        <v>2.9689999999999999E-3</v>
      </c>
      <c r="N136" s="137">
        <v>2.9689999999999999E-3</v>
      </c>
      <c r="O136" s="137">
        <v>2.6380000000000002E-3</v>
      </c>
      <c r="P136" s="137">
        <v>2.977E-3</v>
      </c>
      <c r="Q136" s="137">
        <v>2.4329999999999998E-3</v>
      </c>
      <c r="R136" s="262">
        <v>2.6919999999999999E-3</v>
      </c>
      <c r="S136" s="262">
        <v>3.6480000000000002E-3</v>
      </c>
      <c r="T136" s="262">
        <v>9.3989999999999994E-3</v>
      </c>
      <c r="U136" s="262">
        <v>8.6339999999999993E-3</v>
      </c>
    </row>
    <row r="137" spans="1:21" hidden="1" x14ac:dyDescent="0.25">
      <c r="A137" s="528"/>
      <c r="B137" s="128" t="s">
        <v>24</v>
      </c>
      <c r="C137" s="137">
        <v>2.6380000000000002E-3</v>
      </c>
      <c r="D137" s="137">
        <v>2.977E-3</v>
      </c>
      <c r="E137" s="137">
        <v>2.4329999999999998E-3</v>
      </c>
      <c r="F137" s="137">
        <v>2.7650000000000001E-3</v>
      </c>
      <c r="G137" s="137">
        <v>3.1949999999999999E-3</v>
      </c>
      <c r="H137" s="137">
        <v>9.1090000000000008E-3</v>
      </c>
      <c r="I137" s="137">
        <v>8.3599999999999994E-3</v>
      </c>
      <c r="J137" s="137">
        <v>8.3119999999999999E-3</v>
      </c>
      <c r="K137" s="137">
        <v>8.0140000000000003E-3</v>
      </c>
      <c r="L137" s="137">
        <v>3.0959999999999998E-3</v>
      </c>
      <c r="M137" s="137">
        <v>2.9689999999999999E-3</v>
      </c>
      <c r="N137" s="137">
        <v>2.9689999999999999E-3</v>
      </c>
      <c r="O137" s="137">
        <v>2.6380000000000002E-3</v>
      </c>
      <c r="P137" s="137">
        <v>2.977E-3</v>
      </c>
      <c r="Q137" s="137">
        <v>2.4329999999999998E-3</v>
      </c>
      <c r="R137" s="262">
        <v>2.6919999999999999E-3</v>
      </c>
      <c r="S137" s="262">
        <v>3.6480000000000002E-3</v>
      </c>
      <c r="T137" s="262">
        <v>9.3989999999999994E-3</v>
      </c>
      <c r="U137" s="262">
        <v>8.6339999999999993E-3</v>
      </c>
    </row>
    <row r="138" spans="1:21" hidden="1" x14ac:dyDescent="0.25">
      <c r="A138" s="528"/>
      <c r="B138" s="128" t="s">
        <v>7</v>
      </c>
      <c r="C138" s="137">
        <v>2.176E-3</v>
      </c>
      <c r="D138" s="137">
        <v>2.405E-3</v>
      </c>
      <c r="E138" s="137">
        <v>1.9070000000000001E-3</v>
      </c>
      <c r="F138" s="137">
        <v>2.64E-3</v>
      </c>
      <c r="G138" s="137">
        <v>2.7260000000000001E-3</v>
      </c>
      <c r="H138" s="137">
        <v>7.9349999999999993E-3</v>
      </c>
      <c r="I138" s="137">
        <v>7.234E-3</v>
      </c>
      <c r="J138" s="137">
        <v>7.2519999999999998E-3</v>
      </c>
      <c r="K138" s="137">
        <v>6.8999999999999999E-3</v>
      </c>
      <c r="L138" s="137">
        <v>2.6250000000000002E-3</v>
      </c>
      <c r="M138" s="137">
        <v>2.4910000000000002E-3</v>
      </c>
      <c r="N138" s="137">
        <v>2.4910000000000002E-3</v>
      </c>
      <c r="O138" s="137">
        <v>2.176E-3</v>
      </c>
      <c r="P138" s="137">
        <v>2.405E-3</v>
      </c>
      <c r="Q138" s="137">
        <v>1.9070000000000001E-3</v>
      </c>
      <c r="R138" s="262">
        <v>2.5790000000000001E-3</v>
      </c>
      <c r="S138" s="262">
        <v>3.1459999999999999E-3</v>
      </c>
      <c r="T138" s="262">
        <v>8.2480000000000001E-3</v>
      </c>
      <c r="U138" s="262">
        <v>7.535E-3</v>
      </c>
    </row>
    <row r="139" spans="1:21" ht="15.75" hidden="1" thickBot="1" x14ac:dyDescent="0.3">
      <c r="A139" s="529"/>
      <c r="B139" s="129" t="s">
        <v>8</v>
      </c>
      <c r="C139" s="139">
        <v>2.6640000000000001E-3</v>
      </c>
      <c r="D139" s="139">
        <v>2.702E-3</v>
      </c>
      <c r="E139" s="139">
        <v>2.0119999999999999E-3</v>
      </c>
      <c r="F139" s="139">
        <v>3.6050000000000001E-3</v>
      </c>
      <c r="G139" s="139">
        <v>3.6870000000000002E-3</v>
      </c>
      <c r="H139" s="139">
        <v>1.1083000000000001E-2</v>
      </c>
      <c r="I139" s="139">
        <v>1.0158E-2</v>
      </c>
      <c r="J139" s="139">
        <v>1.0146000000000001E-2</v>
      </c>
      <c r="K139" s="139">
        <v>9.2820000000000003E-3</v>
      </c>
      <c r="L139" s="139">
        <v>3.558E-3</v>
      </c>
      <c r="M139" s="139">
        <v>3.2299999999999998E-3</v>
      </c>
      <c r="N139" s="139">
        <v>3.2179999999999999E-3</v>
      </c>
      <c r="O139" s="139">
        <v>2.6640000000000001E-3</v>
      </c>
      <c r="P139" s="139">
        <v>2.702E-3</v>
      </c>
      <c r="Q139" s="139">
        <v>2.0119999999999999E-3</v>
      </c>
      <c r="R139" s="262">
        <v>3.4529999999999999E-3</v>
      </c>
      <c r="S139" s="262">
        <v>4.1749999999999999E-3</v>
      </c>
      <c r="T139" s="262">
        <v>1.1337E-2</v>
      </c>
      <c r="U139" s="262">
        <v>1.0385999999999999E-2</v>
      </c>
    </row>
    <row r="140" spans="1:21" hidden="1" x14ac:dyDescent="0.25">
      <c r="A140" s="131"/>
      <c r="B140" s="131"/>
      <c r="C140" s="140"/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</row>
    <row r="141" spans="1:21" ht="15.75" hidden="1" customHeight="1" x14ac:dyDescent="0.25">
      <c r="A141" s="538" t="s">
        <v>117</v>
      </c>
      <c r="B141" s="141" t="s">
        <v>114</v>
      </c>
      <c r="C141" s="142">
        <v>43466</v>
      </c>
      <c r="D141" s="142">
        <v>43497</v>
      </c>
      <c r="E141" s="142">
        <v>43525</v>
      </c>
      <c r="F141" s="142">
        <v>43556</v>
      </c>
      <c r="G141" s="142">
        <v>43586</v>
      </c>
      <c r="H141" s="142">
        <v>43617</v>
      </c>
      <c r="I141" s="142">
        <v>43647</v>
      </c>
      <c r="J141" s="142">
        <v>43678</v>
      </c>
      <c r="K141" s="142">
        <v>43709</v>
      </c>
      <c r="L141" s="142">
        <v>43739</v>
      </c>
      <c r="M141" s="142">
        <v>43770</v>
      </c>
      <c r="N141" s="142">
        <v>43800</v>
      </c>
      <c r="O141" s="142">
        <v>43831</v>
      </c>
      <c r="P141" s="142">
        <v>43862</v>
      </c>
      <c r="Q141" s="142">
        <v>43891</v>
      </c>
      <c r="R141" s="142">
        <v>43922</v>
      </c>
      <c r="S141" s="142">
        <v>43952</v>
      </c>
      <c r="T141" s="142">
        <v>43983</v>
      </c>
      <c r="U141" s="142">
        <v>44013</v>
      </c>
    </row>
    <row r="142" spans="1:21" hidden="1" x14ac:dyDescent="0.25">
      <c r="A142" s="539"/>
      <c r="B142" s="143" t="s">
        <v>20</v>
      </c>
      <c r="C142" s="27">
        <f>IF(C23=0,0,((C5*0.5)-C41)*C78*C110*C$2)</f>
        <v>0</v>
      </c>
      <c r="D142" s="146">
        <f>IF(D23=0,0,((D5*0.5)+C23-D41)*D78*D110*D$2)</f>
        <v>0</v>
      </c>
      <c r="E142" s="27">
        <f t="shared" ref="E142:U142" si="64">IF(E23=0,0,((E5*0.5)+D23-E41)*E78*E110*E$2)</f>
        <v>0</v>
      </c>
      <c r="F142" s="27">
        <f t="shared" si="64"/>
        <v>0</v>
      </c>
      <c r="G142" s="27">
        <f t="shared" si="64"/>
        <v>0</v>
      </c>
      <c r="H142" s="27">
        <f t="shared" si="64"/>
        <v>0</v>
      </c>
      <c r="I142" s="27">
        <f t="shared" si="64"/>
        <v>0</v>
      </c>
      <c r="J142" s="27">
        <f t="shared" si="64"/>
        <v>0</v>
      </c>
      <c r="K142" s="27">
        <f t="shared" si="64"/>
        <v>0</v>
      </c>
      <c r="L142" s="27">
        <f t="shared" si="64"/>
        <v>0</v>
      </c>
      <c r="M142" s="27">
        <f t="shared" si="64"/>
        <v>0</v>
      </c>
      <c r="N142" s="27">
        <f t="shared" si="64"/>
        <v>0</v>
      </c>
      <c r="O142" s="27">
        <f t="shared" si="64"/>
        <v>0</v>
      </c>
      <c r="P142" s="27">
        <f t="shared" si="64"/>
        <v>0</v>
      </c>
      <c r="Q142" s="27">
        <f t="shared" si="64"/>
        <v>0</v>
      </c>
      <c r="R142" s="27">
        <f t="shared" si="64"/>
        <v>0</v>
      </c>
      <c r="S142" s="27">
        <f t="shared" si="64"/>
        <v>0</v>
      </c>
      <c r="T142" s="27">
        <f t="shared" si="64"/>
        <v>0</v>
      </c>
      <c r="U142" s="27">
        <f t="shared" si="64"/>
        <v>0</v>
      </c>
    </row>
    <row r="143" spans="1:21" hidden="1" x14ac:dyDescent="0.25">
      <c r="A143" s="539"/>
      <c r="B143" s="143" t="s">
        <v>0</v>
      </c>
      <c r="C143" s="27">
        <f t="shared" ref="C143:C154" si="65">IF(C24=0,0,((C6*0.5)-C42)*C79*C111*C$2)</f>
        <v>0</v>
      </c>
      <c r="D143" s="27">
        <f t="shared" ref="D143" si="66">IF(D24=0,0,((D6*0.5)+C24-D42)*D79*D111*D$2)</f>
        <v>0</v>
      </c>
      <c r="E143" s="27">
        <f t="shared" ref="E143:U143" si="67">IF(E24=0,0,((E6*0.5)+D24-E42)*E79*E111*E$2)</f>
        <v>0</v>
      </c>
      <c r="F143" s="27">
        <f t="shared" si="67"/>
        <v>0</v>
      </c>
      <c r="G143" s="27">
        <f t="shared" si="67"/>
        <v>0</v>
      </c>
      <c r="H143" s="27">
        <f t="shared" si="67"/>
        <v>0</v>
      </c>
      <c r="I143" s="27">
        <f t="shared" si="67"/>
        <v>0</v>
      </c>
      <c r="J143" s="27">
        <f t="shared" si="67"/>
        <v>0</v>
      </c>
      <c r="K143" s="27">
        <f t="shared" si="67"/>
        <v>0</v>
      </c>
      <c r="L143" s="27">
        <f t="shared" si="67"/>
        <v>0</v>
      </c>
      <c r="M143" s="27">
        <f t="shared" si="67"/>
        <v>0</v>
      </c>
      <c r="N143" s="27">
        <f t="shared" si="67"/>
        <v>0</v>
      </c>
      <c r="O143" s="27">
        <f t="shared" si="67"/>
        <v>0</v>
      </c>
      <c r="P143" s="27">
        <f t="shared" si="67"/>
        <v>0</v>
      </c>
      <c r="Q143" s="27">
        <f t="shared" si="67"/>
        <v>0</v>
      </c>
      <c r="R143" s="27">
        <f t="shared" si="67"/>
        <v>0</v>
      </c>
      <c r="S143" s="27">
        <f t="shared" si="67"/>
        <v>0</v>
      </c>
      <c r="T143" s="27">
        <f t="shared" si="67"/>
        <v>0</v>
      </c>
      <c r="U143" s="27">
        <f t="shared" si="67"/>
        <v>0</v>
      </c>
    </row>
    <row r="144" spans="1:21" hidden="1" x14ac:dyDescent="0.25">
      <c r="A144" s="539"/>
      <c r="B144" s="143" t="s">
        <v>21</v>
      </c>
      <c r="C144" s="27">
        <f t="shared" si="65"/>
        <v>0</v>
      </c>
      <c r="D144" s="27">
        <f t="shared" ref="D144" si="68">IF(D25=0,0,((D7*0.5)+C25-D43)*D80*D112*D$2)</f>
        <v>0</v>
      </c>
      <c r="E144" s="27">
        <f t="shared" ref="E144:U144" si="69">IF(E25=0,0,((E7*0.5)+D25-E43)*E80*E112*E$2)</f>
        <v>0</v>
      </c>
      <c r="F144" s="27">
        <f t="shared" si="69"/>
        <v>0</v>
      </c>
      <c r="G144" s="27">
        <f t="shared" si="69"/>
        <v>0</v>
      </c>
      <c r="H144" s="27">
        <f t="shared" si="69"/>
        <v>0</v>
      </c>
      <c r="I144" s="27">
        <f t="shared" si="69"/>
        <v>0</v>
      </c>
      <c r="J144" s="27">
        <f t="shared" si="69"/>
        <v>0</v>
      </c>
      <c r="K144" s="27">
        <f t="shared" si="69"/>
        <v>0</v>
      </c>
      <c r="L144" s="27">
        <f t="shared" si="69"/>
        <v>0</v>
      </c>
      <c r="M144" s="27">
        <f t="shared" si="69"/>
        <v>0</v>
      </c>
      <c r="N144" s="27">
        <f t="shared" si="69"/>
        <v>0</v>
      </c>
      <c r="O144" s="27">
        <f t="shared" si="69"/>
        <v>0</v>
      </c>
      <c r="P144" s="27">
        <f t="shared" si="69"/>
        <v>0</v>
      </c>
      <c r="Q144" s="27">
        <f t="shared" si="69"/>
        <v>0</v>
      </c>
      <c r="R144" s="27">
        <f t="shared" si="69"/>
        <v>0</v>
      </c>
      <c r="S144" s="27">
        <f t="shared" si="69"/>
        <v>0</v>
      </c>
      <c r="T144" s="27">
        <f t="shared" si="69"/>
        <v>0</v>
      </c>
      <c r="U144" s="27">
        <f t="shared" si="69"/>
        <v>0</v>
      </c>
    </row>
    <row r="145" spans="1:21" hidden="1" x14ac:dyDescent="0.25">
      <c r="A145" s="539"/>
      <c r="B145" s="143" t="s">
        <v>1</v>
      </c>
      <c r="C145" s="27">
        <f t="shared" si="65"/>
        <v>0</v>
      </c>
      <c r="D145" s="27">
        <f t="shared" ref="D145" si="70">IF(D26=0,0,((D8*0.5)+C26-D44)*D81*D113*D$2)</f>
        <v>0</v>
      </c>
      <c r="E145" s="27">
        <f t="shared" ref="E145:U145" si="71">IF(E26=0,0,((E8*0.5)+D26-E44)*E81*E113*E$2)</f>
        <v>0</v>
      </c>
      <c r="F145" s="27">
        <f t="shared" si="71"/>
        <v>0</v>
      </c>
      <c r="G145" s="27">
        <f t="shared" si="71"/>
        <v>0</v>
      </c>
      <c r="H145" s="27">
        <f t="shared" si="71"/>
        <v>0</v>
      </c>
      <c r="I145" s="27">
        <f t="shared" si="71"/>
        <v>0</v>
      </c>
      <c r="J145" s="27">
        <f t="shared" si="71"/>
        <v>0</v>
      </c>
      <c r="K145" s="27">
        <f t="shared" si="71"/>
        <v>0</v>
      </c>
      <c r="L145" s="27">
        <f t="shared" si="71"/>
        <v>0</v>
      </c>
      <c r="M145" s="27">
        <f t="shared" si="71"/>
        <v>0</v>
      </c>
      <c r="N145" s="27">
        <f t="shared" si="71"/>
        <v>0</v>
      </c>
      <c r="O145" s="27">
        <f t="shared" si="71"/>
        <v>0</v>
      </c>
      <c r="P145" s="27">
        <f t="shared" si="71"/>
        <v>0</v>
      </c>
      <c r="Q145" s="27">
        <f t="shared" si="71"/>
        <v>0</v>
      </c>
      <c r="R145" s="27">
        <f t="shared" si="71"/>
        <v>0</v>
      </c>
      <c r="S145" s="27">
        <f t="shared" si="71"/>
        <v>0</v>
      </c>
      <c r="T145" s="27">
        <f t="shared" si="71"/>
        <v>0</v>
      </c>
      <c r="U145" s="27">
        <f t="shared" si="71"/>
        <v>0</v>
      </c>
    </row>
    <row r="146" spans="1:21" hidden="1" x14ac:dyDescent="0.25">
      <c r="A146" s="539"/>
      <c r="B146" s="143" t="s">
        <v>22</v>
      </c>
      <c r="C146" s="27">
        <f t="shared" si="65"/>
        <v>0</v>
      </c>
      <c r="D146" s="27">
        <f t="shared" ref="D146" si="72">IF(D27=0,0,((D9*0.5)+C27-D45)*D82*D114*D$2)</f>
        <v>0</v>
      </c>
      <c r="E146" s="27">
        <f t="shared" ref="E146:U146" si="73">IF(E27=0,0,((E9*0.5)+D27-E45)*E82*E114*E$2)</f>
        <v>0</v>
      </c>
      <c r="F146" s="27">
        <f t="shared" si="73"/>
        <v>0</v>
      </c>
      <c r="G146" s="27">
        <f t="shared" si="73"/>
        <v>0</v>
      </c>
      <c r="H146" s="27">
        <f t="shared" si="73"/>
        <v>0</v>
      </c>
      <c r="I146" s="27">
        <f t="shared" si="73"/>
        <v>0</v>
      </c>
      <c r="J146" s="27">
        <f t="shared" si="73"/>
        <v>0</v>
      </c>
      <c r="K146" s="27">
        <f t="shared" si="73"/>
        <v>0</v>
      </c>
      <c r="L146" s="27">
        <f t="shared" si="73"/>
        <v>0</v>
      </c>
      <c r="M146" s="27">
        <f t="shared" si="73"/>
        <v>0</v>
      </c>
      <c r="N146" s="27">
        <f t="shared" si="73"/>
        <v>0</v>
      </c>
      <c r="O146" s="27">
        <f t="shared" si="73"/>
        <v>0</v>
      </c>
      <c r="P146" s="27">
        <f t="shared" si="73"/>
        <v>0</v>
      </c>
      <c r="Q146" s="27">
        <f t="shared" si="73"/>
        <v>0</v>
      </c>
      <c r="R146" s="27">
        <f t="shared" si="73"/>
        <v>0</v>
      </c>
      <c r="S146" s="27">
        <f t="shared" si="73"/>
        <v>0</v>
      </c>
      <c r="T146" s="27">
        <f t="shared" si="73"/>
        <v>0</v>
      </c>
      <c r="U146" s="27">
        <f t="shared" si="73"/>
        <v>0</v>
      </c>
    </row>
    <row r="147" spans="1:21" hidden="1" x14ac:dyDescent="0.25">
      <c r="A147" s="539"/>
      <c r="B147" s="144" t="s">
        <v>9</v>
      </c>
      <c r="C147" s="27">
        <f t="shared" si="65"/>
        <v>0</v>
      </c>
      <c r="D147" s="27">
        <f t="shared" ref="D147" si="74">IF(D28=0,0,((D10*0.5)+C28-D46)*D83*D115*D$2)</f>
        <v>0</v>
      </c>
      <c r="E147" s="27">
        <f t="shared" ref="E147:U147" si="75">IF(E28=0,0,((E10*0.5)+D28-E46)*E83*E115*E$2)</f>
        <v>0</v>
      </c>
      <c r="F147" s="27">
        <f t="shared" si="75"/>
        <v>0</v>
      </c>
      <c r="G147" s="27">
        <f t="shared" si="75"/>
        <v>0</v>
      </c>
      <c r="H147" s="27">
        <f t="shared" si="75"/>
        <v>0</v>
      </c>
      <c r="I147" s="27">
        <f t="shared" si="75"/>
        <v>0</v>
      </c>
      <c r="J147" s="27">
        <f t="shared" si="75"/>
        <v>0</v>
      </c>
      <c r="K147" s="27">
        <f t="shared" si="75"/>
        <v>0</v>
      </c>
      <c r="L147" s="27">
        <f t="shared" si="75"/>
        <v>0</v>
      </c>
      <c r="M147" s="27">
        <f t="shared" si="75"/>
        <v>0</v>
      </c>
      <c r="N147" s="27">
        <f t="shared" si="75"/>
        <v>0</v>
      </c>
      <c r="O147" s="27">
        <f t="shared" si="75"/>
        <v>0</v>
      </c>
      <c r="P147" s="27">
        <f t="shared" si="75"/>
        <v>0</v>
      </c>
      <c r="Q147" s="27">
        <f t="shared" si="75"/>
        <v>0</v>
      </c>
      <c r="R147" s="27">
        <f t="shared" si="75"/>
        <v>0</v>
      </c>
      <c r="S147" s="27">
        <f t="shared" si="75"/>
        <v>0</v>
      </c>
      <c r="T147" s="27">
        <f t="shared" si="75"/>
        <v>0</v>
      </c>
      <c r="U147" s="27">
        <f t="shared" si="75"/>
        <v>0</v>
      </c>
    </row>
    <row r="148" spans="1:21" hidden="1" x14ac:dyDescent="0.25">
      <c r="A148" s="539"/>
      <c r="B148" s="144" t="s">
        <v>3</v>
      </c>
      <c r="C148" s="27">
        <f t="shared" si="65"/>
        <v>0</v>
      </c>
      <c r="D148" s="27">
        <f t="shared" ref="D148" si="76">IF(D29=0,0,((D11*0.5)+C29-D47)*D84*D116*D$2)</f>
        <v>0</v>
      </c>
      <c r="E148" s="27">
        <f t="shared" ref="E148:U148" si="77">IF(E29=0,0,((E11*0.5)+D29-E47)*E84*E116*E$2)</f>
        <v>0</v>
      </c>
      <c r="F148" s="27">
        <f t="shared" si="77"/>
        <v>0</v>
      </c>
      <c r="G148" s="27">
        <f t="shared" si="77"/>
        <v>0</v>
      </c>
      <c r="H148" s="27">
        <f t="shared" si="77"/>
        <v>0</v>
      </c>
      <c r="I148" s="27">
        <f t="shared" si="77"/>
        <v>0</v>
      </c>
      <c r="J148" s="27">
        <f t="shared" si="77"/>
        <v>0</v>
      </c>
      <c r="K148" s="27">
        <f t="shared" si="77"/>
        <v>0</v>
      </c>
      <c r="L148" s="27">
        <f t="shared" si="77"/>
        <v>0</v>
      </c>
      <c r="M148" s="27">
        <f t="shared" si="77"/>
        <v>0</v>
      </c>
      <c r="N148" s="27">
        <f t="shared" si="77"/>
        <v>0</v>
      </c>
      <c r="O148" s="27">
        <f t="shared" si="77"/>
        <v>0</v>
      </c>
      <c r="P148" s="27">
        <f t="shared" si="77"/>
        <v>0</v>
      </c>
      <c r="Q148" s="27">
        <f t="shared" si="77"/>
        <v>0</v>
      </c>
      <c r="R148" s="27">
        <f t="shared" si="77"/>
        <v>0</v>
      </c>
      <c r="S148" s="27">
        <f t="shared" si="77"/>
        <v>0</v>
      </c>
      <c r="T148" s="27">
        <f t="shared" si="77"/>
        <v>0</v>
      </c>
      <c r="U148" s="27">
        <f t="shared" si="77"/>
        <v>0</v>
      </c>
    </row>
    <row r="149" spans="1:21" ht="15.75" hidden="1" customHeight="1" x14ac:dyDescent="0.25">
      <c r="A149" s="539"/>
      <c r="B149" s="144" t="s">
        <v>4</v>
      </c>
      <c r="C149" s="27">
        <f t="shared" si="65"/>
        <v>0</v>
      </c>
      <c r="D149" s="27">
        <f t="shared" ref="D149" si="78">IF(D30=0,0,((D12*0.5)+C30-D48)*D85*D117*D$2)</f>
        <v>0</v>
      </c>
      <c r="E149" s="27">
        <f t="shared" ref="E149:U149" si="79">IF(E30=0,0,((E12*0.5)+D30-E48)*E85*E117*E$2)</f>
        <v>0</v>
      </c>
      <c r="F149" s="27">
        <f t="shared" si="79"/>
        <v>0</v>
      </c>
      <c r="G149" s="27">
        <f t="shared" si="79"/>
        <v>0</v>
      </c>
      <c r="H149" s="27">
        <f t="shared" si="79"/>
        <v>0</v>
      </c>
      <c r="I149" s="27">
        <f t="shared" si="79"/>
        <v>0</v>
      </c>
      <c r="J149" s="27">
        <f t="shared" si="79"/>
        <v>0</v>
      </c>
      <c r="K149" s="27">
        <f t="shared" si="79"/>
        <v>0</v>
      </c>
      <c r="L149" s="27">
        <f t="shared" si="79"/>
        <v>38.221189179186602</v>
      </c>
      <c r="M149" s="27">
        <f t="shared" si="79"/>
        <v>221.60070749817618</v>
      </c>
      <c r="N149" s="27">
        <f t="shared" si="79"/>
        <v>700.4540619300567</v>
      </c>
      <c r="O149" s="27">
        <f t="shared" si="79"/>
        <v>1048.0183154769179</v>
      </c>
      <c r="P149" s="27">
        <f t="shared" si="79"/>
        <v>838.3736789749546</v>
      </c>
      <c r="Q149" s="27">
        <f t="shared" si="79"/>
        <v>845.83822527104076</v>
      </c>
      <c r="R149" s="27">
        <f t="shared" si="79"/>
        <v>31.218200738258641</v>
      </c>
      <c r="S149" s="27">
        <f t="shared" si="79"/>
        <v>40.734875691250494</v>
      </c>
      <c r="T149" s="27">
        <f t="shared" si="79"/>
        <v>58.816017316243837</v>
      </c>
      <c r="U149" s="27">
        <f t="shared" si="79"/>
        <v>72.808505529568436</v>
      </c>
    </row>
    <row r="150" spans="1:21" hidden="1" x14ac:dyDescent="0.25">
      <c r="A150" s="539"/>
      <c r="B150" s="144" t="s">
        <v>5</v>
      </c>
      <c r="C150" s="27">
        <f t="shared" si="65"/>
        <v>0</v>
      </c>
      <c r="D150" s="27">
        <f t="shared" ref="D150" si="80">IF(D31=0,0,((D13*0.5)+C31-D49)*D86*D118*D$2)</f>
        <v>0</v>
      </c>
      <c r="E150" s="27">
        <f t="shared" ref="E150:U150" si="81">IF(E31=0,0,((E13*0.5)+D31-E49)*E86*E118*E$2)</f>
        <v>0</v>
      </c>
      <c r="F150" s="27">
        <f t="shared" si="81"/>
        <v>0</v>
      </c>
      <c r="G150" s="27">
        <f t="shared" si="81"/>
        <v>0</v>
      </c>
      <c r="H150" s="27">
        <f t="shared" si="81"/>
        <v>0</v>
      </c>
      <c r="I150" s="27">
        <f t="shared" si="81"/>
        <v>0</v>
      </c>
      <c r="J150" s="27">
        <f t="shared" si="81"/>
        <v>0</v>
      </c>
      <c r="K150" s="27">
        <f t="shared" si="81"/>
        <v>0</v>
      </c>
      <c r="L150" s="27">
        <f t="shared" si="81"/>
        <v>0</v>
      </c>
      <c r="M150" s="27">
        <f t="shared" si="81"/>
        <v>0</v>
      </c>
      <c r="N150" s="27">
        <f t="shared" si="81"/>
        <v>0</v>
      </c>
      <c r="O150" s="27">
        <f t="shared" si="81"/>
        <v>0</v>
      </c>
      <c r="P150" s="27">
        <f t="shared" si="81"/>
        <v>0</v>
      </c>
      <c r="Q150" s="27">
        <f t="shared" si="81"/>
        <v>0</v>
      </c>
      <c r="R150" s="27">
        <f t="shared" si="81"/>
        <v>0</v>
      </c>
      <c r="S150" s="27">
        <f t="shared" si="81"/>
        <v>0</v>
      </c>
      <c r="T150" s="27">
        <f t="shared" si="81"/>
        <v>0</v>
      </c>
      <c r="U150" s="27">
        <f t="shared" si="81"/>
        <v>0</v>
      </c>
    </row>
    <row r="151" spans="1:21" hidden="1" x14ac:dyDescent="0.25">
      <c r="A151" s="539"/>
      <c r="B151" s="144" t="s">
        <v>23</v>
      </c>
      <c r="C151" s="27">
        <f t="shared" si="65"/>
        <v>0</v>
      </c>
      <c r="D151" s="27">
        <f t="shared" ref="D151" si="82">IF(D32=0,0,((D14*0.5)+C32-D50)*D87*D119*D$2)</f>
        <v>0</v>
      </c>
      <c r="E151" s="27">
        <f t="shared" ref="E151:U151" si="83">IF(E32=0,0,((E14*0.5)+D32-E50)*E87*E119*E$2)</f>
        <v>0</v>
      </c>
      <c r="F151" s="27">
        <f t="shared" si="83"/>
        <v>0</v>
      </c>
      <c r="G151" s="27">
        <f t="shared" si="83"/>
        <v>0</v>
      </c>
      <c r="H151" s="27">
        <f t="shared" si="83"/>
        <v>0</v>
      </c>
      <c r="I151" s="27">
        <f t="shared" si="83"/>
        <v>0</v>
      </c>
      <c r="J151" s="27">
        <f t="shared" si="83"/>
        <v>0</v>
      </c>
      <c r="K151" s="27">
        <f t="shared" si="83"/>
        <v>0</v>
      </c>
      <c r="L151" s="27">
        <f t="shared" si="83"/>
        <v>0</v>
      </c>
      <c r="M151" s="27">
        <f t="shared" si="83"/>
        <v>0</v>
      </c>
      <c r="N151" s="27">
        <f t="shared" si="83"/>
        <v>0</v>
      </c>
      <c r="O151" s="27">
        <f t="shared" si="83"/>
        <v>0</v>
      </c>
      <c r="P151" s="27">
        <f t="shared" si="83"/>
        <v>0</v>
      </c>
      <c r="Q151" s="27">
        <f t="shared" si="83"/>
        <v>0</v>
      </c>
      <c r="R151" s="27">
        <f t="shared" si="83"/>
        <v>0</v>
      </c>
      <c r="S151" s="27">
        <f t="shared" si="83"/>
        <v>0</v>
      </c>
      <c r="T151" s="27">
        <f t="shared" si="83"/>
        <v>0</v>
      </c>
      <c r="U151" s="27">
        <f t="shared" si="83"/>
        <v>0</v>
      </c>
    </row>
    <row r="152" spans="1:21" hidden="1" x14ac:dyDescent="0.25">
      <c r="A152" s="539"/>
      <c r="B152" s="144" t="s">
        <v>24</v>
      </c>
      <c r="C152" s="27">
        <f t="shared" si="65"/>
        <v>0</v>
      </c>
      <c r="D152" s="27">
        <f t="shared" ref="D152" si="84">IF(D33=0,0,((D15*0.5)+C33-D51)*D88*D120*D$2)</f>
        <v>0</v>
      </c>
      <c r="E152" s="27">
        <f t="shared" ref="E152:U152" si="85">IF(E33=0,0,((E15*0.5)+D33-E51)*E88*E120*E$2)</f>
        <v>0</v>
      </c>
      <c r="F152" s="27">
        <f t="shared" si="85"/>
        <v>0</v>
      </c>
      <c r="G152" s="27">
        <f t="shared" si="85"/>
        <v>0</v>
      </c>
      <c r="H152" s="27">
        <f t="shared" si="85"/>
        <v>0</v>
      </c>
      <c r="I152" s="27">
        <f t="shared" si="85"/>
        <v>0</v>
      </c>
      <c r="J152" s="27">
        <f t="shared" si="85"/>
        <v>0</v>
      </c>
      <c r="K152" s="27">
        <f t="shared" si="85"/>
        <v>0</v>
      </c>
      <c r="L152" s="27">
        <f t="shared" si="85"/>
        <v>0</v>
      </c>
      <c r="M152" s="27">
        <f t="shared" si="85"/>
        <v>0</v>
      </c>
      <c r="N152" s="27">
        <f t="shared" si="85"/>
        <v>0</v>
      </c>
      <c r="O152" s="27">
        <f t="shared" si="85"/>
        <v>0</v>
      </c>
      <c r="P152" s="27">
        <f t="shared" si="85"/>
        <v>0</v>
      </c>
      <c r="Q152" s="27">
        <f t="shared" si="85"/>
        <v>0</v>
      </c>
      <c r="R152" s="27">
        <f t="shared" si="85"/>
        <v>0</v>
      </c>
      <c r="S152" s="27">
        <f t="shared" si="85"/>
        <v>0</v>
      </c>
      <c r="T152" s="27">
        <f t="shared" si="85"/>
        <v>0</v>
      </c>
      <c r="U152" s="27">
        <f t="shared" si="85"/>
        <v>0</v>
      </c>
    </row>
    <row r="153" spans="1:21" ht="15.75" hidden="1" customHeight="1" x14ac:dyDescent="0.25">
      <c r="A153" s="539"/>
      <c r="B153" s="144" t="s">
        <v>7</v>
      </c>
      <c r="C153" s="27">
        <f t="shared" si="65"/>
        <v>0</v>
      </c>
      <c r="D153" s="27">
        <f t="shared" ref="D153" si="86">IF(D34=0,0,((D16*0.5)+C34-D52)*D89*D121*D$2)</f>
        <v>0</v>
      </c>
      <c r="E153" s="27">
        <f t="shared" ref="E153:U153" si="87">IF(E34=0,0,((E16*0.5)+D34-E52)*E89*E121*E$2)</f>
        <v>0</v>
      </c>
      <c r="F153" s="27">
        <f t="shared" si="87"/>
        <v>0</v>
      </c>
      <c r="G153" s="27">
        <f t="shared" si="87"/>
        <v>0</v>
      </c>
      <c r="H153" s="27">
        <f t="shared" si="87"/>
        <v>0</v>
      </c>
      <c r="I153" s="27">
        <f t="shared" si="87"/>
        <v>0</v>
      </c>
      <c r="J153" s="27">
        <f t="shared" si="87"/>
        <v>0</v>
      </c>
      <c r="K153" s="27">
        <f t="shared" si="87"/>
        <v>0</v>
      </c>
      <c r="L153" s="27">
        <f t="shared" si="87"/>
        <v>0</v>
      </c>
      <c r="M153" s="27">
        <f t="shared" si="87"/>
        <v>0</v>
      </c>
      <c r="N153" s="27">
        <f t="shared" si="87"/>
        <v>0</v>
      </c>
      <c r="O153" s="27">
        <f t="shared" si="87"/>
        <v>0</v>
      </c>
      <c r="P153" s="27">
        <f t="shared" si="87"/>
        <v>0</v>
      </c>
      <c r="Q153" s="27">
        <f t="shared" si="87"/>
        <v>0</v>
      </c>
      <c r="R153" s="27">
        <f t="shared" si="87"/>
        <v>0</v>
      </c>
      <c r="S153" s="27">
        <f t="shared" si="87"/>
        <v>0</v>
      </c>
      <c r="T153" s="27">
        <f t="shared" si="87"/>
        <v>0</v>
      </c>
      <c r="U153" s="27">
        <f t="shared" si="87"/>
        <v>0</v>
      </c>
    </row>
    <row r="154" spans="1:21" ht="15.75" hidden="1" customHeight="1" x14ac:dyDescent="0.25">
      <c r="A154" s="539"/>
      <c r="B154" s="144" t="s">
        <v>8</v>
      </c>
      <c r="C154" s="27">
        <f t="shared" si="65"/>
        <v>0</v>
      </c>
      <c r="D154" s="27">
        <f t="shared" ref="D154" si="88">IF(D35=0,0,((D17*0.5)+C35-D53)*D90*D122*D$2)</f>
        <v>0</v>
      </c>
      <c r="E154" s="27">
        <f t="shared" ref="E154:U154" si="89">IF(E35=0,0,((E17*0.5)+D35-E53)*E90*E122*E$2)</f>
        <v>0</v>
      </c>
      <c r="F154" s="27">
        <f t="shared" si="89"/>
        <v>0</v>
      </c>
      <c r="G154" s="27">
        <f t="shared" si="89"/>
        <v>0</v>
      </c>
      <c r="H154" s="27">
        <f t="shared" si="89"/>
        <v>0</v>
      </c>
      <c r="I154" s="27">
        <f t="shared" si="89"/>
        <v>0</v>
      </c>
      <c r="J154" s="27">
        <f t="shared" si="89"/>
        <v>0</v>
      </c>
      <c r="K154" s="27">
        <f t="shared" si="89"/>
        <v>0</v>
      </c>
      <c r="L154" s="27">
        <f t="shared" si="89"/>
        <v>0</v>
      </c>
      <c r="M154" s="27">
        <f t="shared" si="89"/>
        <v>0</v>
      </c>
      <c r="N154" s="27">
        <f t="shared" si="89"/>
        <v>0</v>
      </c>
      <c r="O154" s="27">
        <f t="shared" si="89"/>
        <v>0</v>
      </c>
      <c r="P154" s="27">
        <f t="shared" si="89"/>
        <v>0</v>
      </c>
      <c r="Q154" s="27">
        <f t="shared" si="89"/>
        <v>0</v>
      </c>
      <c r="R154" s="27">
        <f t="shared" si="89"/>
        <v>0</v>
      </c>
      <c r="S154" s="27">
        <f t="shared" si="89"/>
        <v>0</v>
      </c>
      <c r="T154" s="27">
        <f t="shared" si="89"/>
        <v>0</v>
      </c>
      <c r="U154" s="27">
        <f t="shared" si="89"/>
        <v>0</v>
      </c>
    </row>
    <row r="155" spans="1:21" ht="15.75" hidden="1" customHeight="1" x14ac:dyDescent="0.25">
      <c r="A155" s="539"/>
      <c r="B155" s="3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spans="1:21" ht="15.75" hidden="1" customHeight="1" x14ac:dyDescent="0.25">
      <c r="A156" s="539"/>
      <c r="B156" s="33" t="s">
        <v>26</v>
      </c>
      <c r="C156" s="27">
        <f>SUM(C142:C155)</f>
        <v>0</v>
      </c>
      <c r="D156" s="27">
        <f>SUM(D142:D155)</f>
        <v>0</v>
      </c>
      <c r="E156" s="27">
        <f t="shared" ref="E156:U156" si="90">SUM(E142:E155)</f>
        <v>0</v>
      </c>
      <c r="F156" s="27">
        <f t="shared" si="90"/>
        <v>0</v>
      </c>
      <c r="G156" s="27">
        <f t="shared" si="90"/>
        <v>0</v>
      </c>
      <c r="H156" s="27">
        <f t="shared" si="90"/>
        <v>0</v>
      </c>
      <c r="I156" s="27">
        <f t="shared" si="90"/>
        <v>0</v>
      </c>
      <c r="J156" s="27">
        <f t="shared" si="90"/>
        <v>0</v>
      </c>
      <c r="K156" s="27">
        <f t="shared" si="90"/>
        <v>0</v>
      </c>
      <c r="L156" s="146">
        <f t="shared" si="90"/>
        <v>38.221189179186602</v>
      </c>
      <c r="M156" s="146">
        <f t="shared" si="90"/>
        <v>221.60070749817618</v>
      </c>
      <c r="N156" s="146">
        <f t="shared" si="90"/>
        <v>700.4540619300567</v>
      </c>
      <c r="O156" s="146">
        <f t="shared" si="90"/>
        <v>1048.0183154769179</v>
      </c>
      <c r="P156" s="146">
        <f t="shared" si="90"/>
        <v>838.3736789749546</v>
      </c>
      <c r="Q156" s="146">
        <f t="shared" si="90"/>
        <v>845.83822527104076</v>
      </c>
      <c r="R156" s="146">
        <f t="shared" si="90"/>
        <v>31.218200738258641</v>
      </c>
      <c r="S156" s="146">
        <f t="shared" si="90"/>
        <v>40.734875691250494</v>
      </c>
      <c r="T156" s="146">
        <f t="shared" si="90"/>
        <v>58.816017316243837</v>
      </c>
      <c r="U156" s="146">
        <f t="shared" si="90"/>
        <v>72.808505529568436</v>
      </c>
    </row>
    <row r="157" spans="1:21" ht="16.5" hidden="1" customHeight="1" thickBot="1" x14ac:dyDescent="0.3">
      <c r="A157" s="540"/>
      <c r="B157" s="50" t="s">
        <v>27</v>
      </c>
      <c r="C157" s="28">
        <f>C156</f>
        <v>0</v>
      </c>
      <c r="D157" s="28">
        <f>C157+D156</f>
        <v>0</v>
      </c>
      <c r="E157" s="28">
        <f t="shared" ref="E157:U157" si="91">D157+E156</f>
        <v>0</v>
      </c>
      <c r="F157" s="28">
        <f t="shared" si="91"/>
        <v>0</v>
      </c>
      <c r="G157" s="28">
        <f t="shared" si="91"/>
        <v>0</v>
      </c>
      <c r="H157" s="28">
        <f t="shared" si="91"/>
        <v>0</v>
      </c>
      <c r="I157" s="28">
        <f t="shared" si="91"/>
        <v>0</v>
      </c>
      <c r="J157" s="28">
        <f t="shared" si="91"/>
        <v>0</v>
      </c>
      <c r="K157" s="28">
        <f t="shared" si="91"/>
        <v>0</v>
      </c>
      <c r="L157" s="28">
        <f t="shared" si="91"/>
        <v>38.221189179186602</v>
      </c>
      <c r="M157" s="28">
        <f t="shared" si="91"/>
        <v>259.82189667736276</v>
      </c>
      <c r="N157" s="28">
        <f t="shared" si="91"/>
        <v>960.2759586074194</v>
      </c>
      <c r="O157" s="28">
        <f t="shared" si="91"/>
        <v>2008.2942740843373</v>
      </c>
      <c r="P157" s="28">
        <f t="shared" si="91"/>
        <v>2846.6679530592919</v>
      </c>
      <c r="Q157" s="28">
        <f t="shared" si="91"/>
        <v>3692.5061783303327</v>
      </c>
      <c r="R157" s="28">
        <f t="shared" si="91"/>
        <v>3723.7243790685911</v>
      </c>
      <c r="S157" s="28">
        <f t="shared" si="91"/>
        <v>3764.4592547598418</v>
      </c>
      <c r="T157" s="28">
        <f t="shared" si="91"/>
        <v>3823.2752720760855</v>
      </c>
      <c r="U157" s="28">
        <f t="shared" si="91"/>
        <v>3896.0837776056537</v>
      </c>
    </row>
    <row r="158" spans="1:21" s="206" customFormat="1" hidden="1" x14ac:dyDescent="0.25">
      <c r="A158" s="247"/>
      <c r="B158" s="247"/>
      <c r="C158" s="248"/>
      <c r="D158" s="248"/>
      <c r="E158" s="248"/>
      <c r="F158" s="248"/>
      <c r="G158" s="248"/>
      <c r="H158" s="248"/>
      <c r="I158" s="248"/>
      <c r="J158" s="248"/>
      <c r="K158" s="248"/>
      <c r="L158" s="248"/>
      <c r="M158" s="248"/>
      <c r="N158" s="248"/>
    </row>
    <row r="159" spans="1:21" hidden="1" x14ac:dyDescent="0.25">
      <c r="A159" s="131"/>
      <c r="B159" s="131"/>
      <c r="C159" s="140"/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230"/>
    </row>
    <row r="160" spans="1:21" ht="15.75" hidden="1" customHeight="1" x14ac:dyDescent="0.25">
      <c r="A160" s="538" t="s">
        <v>118</v>
      </c>
      <c r="B160" s="141" t="s">
        <v>114</v>
      </c>
      <c r="C160" s="142">
        <v>43466</v>
      </c>
      <c r="D160" s="142">
        <v>43497</v>
      </c>
      <c r="E160" s="142">
        <v>43525</v>
      </c>
      <c r="F160" s="142">
        <v>43556</v>
      </c>
      <c r="G160" s="142">
        <v>43586</v>
      </c>
      <c r="H160" s="142">
        <v>43617</v>
      </c>
      <c r="I160" s="142">
        <v>43647</v>
      </c>
      <c r="J160" s="142">
        <v>43678</v>
      </c>
      <c r="K160" s="142">
        <v>43709</v>
      </c>
      <c r="L160" s="142">
        <v>43739</v>
      </c>
      <c r="M160" s="142">
        <v>43770</v>
      </c>
      <c r="N160" s="142">
        <v>43800</v>
      </c>
      <c r="O160" s="142">
        <v>43831</v>
      </c>
      <c r="P160" s="142">
        <v>43862</v>
      </c>
      <c r="Q160" s="142">
        <v>43891</v>
      </c>
      <c r="R160" s="142">
        <v>43922</v>
      </c>
      <c r="S160" s="142">
        <v>43952</v>
      </c>
      <c r="T160" s="142">
        <v>43983</v>
      </c>
      <c r="U160" s="142">
        <v>44013</v>
      </c>
    </row>
    <row r="161" spans="1:21" hidden="1" x14ac:dyDescent="0.25">
      <c r="A161" s="539"/>
      <c r="B161" s="143" t="s">
        <v>20</v>
      </c>
      <c r="C161" s="27">
        <f>IF(C23=0,0,((C5*0.5)-C41)*C78*C127*C$2)</f>
        <v>0</v>
      </c>
      <c r="D161" s="27">
        <f>IF(D23=0,0,((D5*0.5)+C23-D41)*D78*D127*D$2)</f>
        <v>0</v>
      </c>
      <c r="E161" s="27">
        <f t="shared" ref="E161:U161" si="92">IF(E23=0,0,((E5*0.5)+D23-E41)*E78*E127*E$2)</f>
        <v>0</v>
      </c>
      <c r="F161" s="27">
        <f t="shared" si="92"/>
        <v>0</v>
      </c>
      <c r="G161" s="27">
        <f t="shared" si="92"/>
        <v>0</v>
      </c>
      <c r="H161" s="27">
        <f t="shared" si="92"/>
        <v>0</v>
      </c>
      <c r="I161" s="27">
        <f t="shared" si="92"/>
        <v>0</v>
      </c>
      <c r="J161" s="27">
        <f t="shared" si="92"/>
        <v>0</v>
      </c>
      <c r="K161" s="27">
        <f t="shared" si="92"/>
        <v>0</v>
      </c>
      <c r="L161" s="27">
        <f t="shared" si="92"/>
        <v>0</v>
      </c>
      <c r="M161" s="27">
        <f t="shared" si="92"/>
        <v>0</v>
      </c>
      <c r="N161" s="27">
        <f t="shared" si="92"/>
        <v>0</v>
      </c>
      <c r="O161" s="27">
        <f t="shared" si="92"/>
        <v>0</v>
      </c>
      <c r="P161" s="27">
        <f t="shared" si="92"/>
        <v>0</v>
      </c>
      <c r="Q161" s="27">
        <f t="shared" si="92"/>
        <v>0</v>
      </c>
      <c r="R161" s="27">
        <f t="shared" si="92"/>
        <v>0</v>
      </c>
      <c r="S161" s="27">
        <f t="shared" si="92"/>
        <v>0</v>
      </c>
      <c r="T161" s="27">
        <f t="shared" si="92"/>
        <v>0</v>
      </c>
      <c r="U161" s="27">
        <f t="shared" si="92"/>
        <v>0</v>
      </c>
    </row>
    <row r="162" spans="1:21" hidden="1" x14ac:dyDescent="0.25">
      <c r="A162" s="539"/>
      <c r="B162" s="143" t="s">
        <v>0</v>
      </c>
      <c r="C162" s="27">
        <f t="shared" ref="C162:C173" si="93">IF(C24=0,0,((C6*0.5)-C42)*C79*C128*C$2)</f>
        <v>0</v>
      </c>
      <c r="D162" s="27">
        <f t="shared" ref="D162:D173" si="94">IF(D24=0,0,((D6*0.5)+C24-D42)*D79*D128*D$2)</f>
        <v>0</v>
      </c>
      <c r="E162" s="27">
        <f t="shared" ref="E162:U162" si="95">IF(E24=0,0,((E6*0.5)+D24-E42)*E79*E128*E$2)</f>
        <v>0</v>
      </c>
      <c r="F162" s="27">
        <f t="shared" si="95"/>
        <v>0</v>
      </c>
      <c r="G162" s="27">
        <f t="shared" si="95"/>
        <v>0</v>
      </c>
      <c r="H162" s="27">
        <f t="shared" si="95"/>
        <v>0</v>
      </c>
      <c r="I162" s="27">
        <f t="shared" si="95"/>
        <v>0</v>
      </c>
      <c r="J162" s="27">
        <f t="shared" si="95"/>
        <v>0</v>
      </c>
      <c r="K162" s="27">
        <f t="shared" si="95"/>
        <v>0</v>
      </c>
      <c r="L162" s="27">
        <f t="shared" si="95"/>
        <v>0</v>
      </c>
      <c r="M162" s="27">
        <f t="shared" si="95"/>
        <v>0</v>
      </c>
      <c r="N162" s="27">
        <f t="shared" si="95"/>
        <v>0</v>
      </c>
      <c r="O162" s="27">
        <f t="shared" si="95"/>
        <v>0</v>
      </c>
      <c r="P162" s="27">
        <f t="shared" si="95"/>
        <v>0</v>
      </c>
      <c r="Q162" s="27">
        <f t="shared" si="95"/>
        <v>0</v>
      </c>
      <c r="R162" s="27">
        <f t="shared" si="95"/>
        <v>0</v>
      </c>
      <c r="S162" s="27">
        <f t="shared" si="95"/>
        <v>0</v>
      </c>
      <c r="T162" s="27">
        <f t="shared" si="95"/>
        <v>0</v>
      </c>
      <c r="U162" s="27">
        <f t="shared" si="95"/>
        <v>0</v>
      </c>
    </row>
    <row r="163" spans="1:21" hidden="1" x14ac:dyDescent="0.25">
      <c r="A163" s="539"/>
      <c r="B163" s="143" t="s">
        <v>21</v>
      </c>
      <c r="C163" s="27">
        <f t="shared" si="93"/>
        <v>0</v>
      </c>
      <c r="D163" s="27">
        <f t="shared" si="94"/>
        <v>0</v>
      </c>
      <c r="E163" s="27">
        <f t="shared" ref="E163:U163" si="96">IF(E25=0,0,((E7*0.5)+D25-E43)*E80*E129*E$2)</f>
        <v>0</v>
      </c>
      <c r="F163" s="27">
        <f t="shared" si="96"/>
        <v>0</v>
      </c>
      <c r="G163" s="27">
        <f t="shared" si="96"/>
        <v>0</v>
      </c>
      <c r="H163" s="27">
        <f t="shared" si="96"/>
        <v>0</v>
      </c>
      <c r="I163" s="27">
        <f t="shared" si="96"/>
        <v>0</v>
      </c>
      <c r="J163" s="27">
        <f t="shared" si="96"/>
        <v>0</v>
      </c>
      <c r="K163" s="27">
        <f t="shared" si="96"/>
        <v>0</v>
      </c>
      <c r="L163" s="27">
        <f t="shared" si="96"/>
        <v>0</v>
      </c>
      <c r="M163" s="27">
        <f t="shared" si="96"/>
        <v>0</v>
      </c>
      <c r="N163" s="27">
        <f t="shared" si="96"/>
        <v>0</v>
      </c>
      <c r="O163" s="27">
        <f t="shared" si="96"/>
        <v>0</v>
      </c>
      <c r="P163" s="27">
        <f t="shared" si="96"/>
        <v>0</v>
      </c>
      <c r="Q163" s="27">
        <f t="shared" si="96"/>
        <v>0</v>
      </c>
      <c r="R163" s="27">
        <f t="shared" si="96"/>
        <v>0</v>
      </c>
      <c r="S163" s="27">
        <f t="shared" si="96"/>
        <v>0</v>
      </c>
      <c r="T163" s="27">
        <f t="shared" si="96"/>
        <v>0</v>
      </c>
      <c r="U163" s="27">
        <f t="shared" si="96"/>
        <v>0</v>
      </c>
    </row>
    <row r="164" spans="1:21" hidden="1" x14ac:dyDescent="0.25">
      <c r="A164" s="539"/>
      <c r="B164" s="143" t="s">
        <v>1</v>
      </c>
      <c r="C164" s="27">
        <f t="shared" si="93"/>
        <v>0</v>
      </c>
      <c r="D164" s="27">
        <f t="shared" si="94"/>
        <v>0</v>
      </c>
      <c r="E164" s="27">
        <f t="shared" ref="E164:U164" si="97">IF(E26=0,0,((E8*0.5)+D26-E44)*E81*E130*E$2)</f>
        <v>0</v>
      </c>
      <c r="F164" s="27">
        <f t="shared" si="97"/>
        <v>0</v>
      </c>
      <c r="G164" s="27">
        <f t="shared" si="97"/>
        <v>0</v>
      </c>
      <c r="H164" s="27">
        <f t="shared" si="97"/>
        <v>0</v>
      </c>
      <c r="I164" s="27">
        <f t="shared" si="97"/>
        <v>0</v>
      </c>
      <c r="J164" s="27">
        <f t="shared" si="97"/>
        <v>0</v>
      </c>
      <c r="K164" s="27">
        <f t="shared" si="97"/>
        <v>0</v>
      </c>
      <c r="L164" s="27">
        <f t="shared" si="97"/>
        <v>0</v>
      </c>
      <c r="M164" s="27">
        <f t="shared" si="97"/>
        <v>0</v>
      </c>
      <c r="N164" s="27">
        <f t="shared" si="97"/>
        <v>0</v>
      </c>
      <c r="O164" s="27">
        <f t="shared" si="97"/>
        <v>0</v>
      </c>
      <c r="P164" s="27">
        <f t="shared" si="97"/>
        <v>0</v>
      </c>
      <c r="Q164" s="27">
        <f t="shared" si="97"/>
        <v>0</v>
      </c>
      <c r="R164" s="27">
        <f t="shared" si="97"/>
        <v>0</v>
      </c>
      <c r="S164" s="27">
        <f t="shared" si="97"/>
        <v>0</v>
      </c>
      <c r="T164" s="27">
        <f t="shared" si="97"/>
        <v>0</v>
      </c>
      <c r="U164" s="27">
        <f t="shared" si="97"/>
        <v>0</v>
      </c>
    </row>
    <row r="165" spans="1:21" hidden="1" x14ac:dyDescent="0.25">
      <c r="A165" s="539"/>
      <c r="B165" s="143" t="s">
        <v>22</v>
      </c>
      <c r="C165" s="27">
        <f t="shared" si="93"/>
        <v>0</v>
      </c>
      <c r="D165" s="27">
        <f t="shared" si="94"/>
        <v>0</v>
      </c>
      <c r="E165" s="27">
        <f t="shared" ref="E165:U165" si="98">IF(E27=0,0,((E9*0.5)+D27-E45)*E82*E131*E$2)</f>
        <v>0</v>
      </c>
      <c r="F165" s="27">
        <f t="shared" si="98"/>
        <v>0</v>
      </c>
      <c r="G165" s="27">
        <f t="shared" si="98"/>
        <v>0</v>
      </c>
      <c r="H165" s="27">
        <f t="shared" si="98"/>
        <v>0</v>
      </c>
      <c r="I165" s="27">
        <f t="shared" si="98"/>
        <v>0</v>
      </c>
      <c r="J165" s="27">
        <f t="shared" si="98"/>
        <v>0</v>
      </c>
      <c r="K165" s="27">
        <f t="shared" si="98"/>
        <v>0</v>
      </c>
      <c r="L165" s="27">
        <f t="shared" si="98"/>
        <v>0</v>
      </c>
      <c r="M165" s="27">
        <f t="shared" si="98"/>
        <v>0</v>
      </c>
      <c r="N165" s="27">
        <f t="shared" si="98"/>
        <v>0</v>
      </c>
      <c r="O165" s="27">
        <f t="shared" si="98"/>
        <v>0</v>
      </c>
      <c r="P165" s="27">
        <f t="shared" si="98"/>
        <v>0</v>
      </c>
      <c r="Q165" s="27">
        <f t="shared" si="98"/>
        <v>0</v>
      </c>
      <c r="R165" s="27">
        <f t="shared" si="98"/>
        <v>0</v>
      </c>
      <c r="S165" s="27">
        <f t="shared" si="98"/>
        <v>0</v>
      </c>
      <c r="T165" s="27">
        <f t="shared" si="98"/>
        <v>0</v>
      </c>
      <c r="U165" s="27">
        <f t="shared" si="98"/>
        <v>0</v>
      </c>
    </row>
    <row r="166" spans="1:21" hidden="1" x14ac:dyDescent="0.25">
      <c r="A166" s="539"/>
      <c r="B166" s="144" t="s">
        <v>9</v>
      </c>
      <c r="C166" s="27">
        <f t="shared" si="93"/>
        <v>0</v>
      </c>
      <c r="D166" s="27">
        <f t="shared" si="94"/>
        <v>0</v>
      </c>
      <c r="E166" s="27">
        <f t="shared" ref="E166:U166" si="99">IF(E28=0,0,((E10*0.5)+D28-E46)*E83*E132*E$2)</f>
        <v>0</v>
      </c>
      <c r="F166" s="27">
        <f t="shared" si="99"/>
        <v>0</v>
      </c>
      <c r="G166" s="27">
        <f t="shared" si="99"/>
        <v>0</v>
      </c>
      <c r="H166" s="27">
        <f t="shared" si="99"/>
        <v>0</v>
      </c>
      <c r="I166" s="27">
        <f t="shared" si="99"/>
        <v>0</v>
      </c>
      <c r="J166" s="27">
        <f t="shared" si="99"/>
        <v>0</v>
      </c>
      <c r="K166" s="27">
        <f t="shared" si="99"/>
        <v>0</v>
      </c>
      <c r="L166" s="27">
        <f t="shared" si="99"/>
        <v>0</v>
      </c>
      <c r="M166" s="27">
        <f t="shared" si="99"/>
        <v>0</v>
      </c>
      <c r="N166" s="27">
        <f t="shared" si="99"/>
        <v>0</v>
      </c>
      <c r="O166" s="27">
        <f t="shared" si="99"/>
        <v>0</v>
      </c>
      <c r="P166" s="27">
        <f t="shared" si="99"/>
        <v>0</v>
      </c>
      <c r="Q166" s="27">
        <f t="shared" si="99"/>
        <v>0</v>
      </c>
      <c r="R166" s="27">
        <f t="shared" si="99"/>
        <v>0</v>
      </c>
      <c r="S166" s="27">
        <f t="shared" si="99"/>
        <v>0</v>
      </c>
      <c r="T166" s="27">
        <f t="shared" si="99"/>
        <v>0</v>
      </c>
      <c r="U166" s="27">
        <f t="shared" si="99"/>
        <v>0</v>
      </c>
    </row>
    <row r="167" spans="1:21" hidden="1" x14ac:dyDescent="0.25">
      <c r="A167" s="539"/>
      <c r="B167" s="144" t="s">
        <v>3</v>
      </c>
      <c r="C167" s="27">
        <f t="shared" si="93"/>
        <v>0</v>
      </c>
      <c r="D167" s="27">
        <f t="shared" si="94"/>
        <v>0</v>
      </c>
      <c r="E167" s="27">
        <f t="shared" ref="E167:U167" si="100">IF(E29=0,0,((E11*0.5)+D29-E47)*E84*E133*E$2)</f>
        <v>0</v>
      </c>
      <c r="F167" s="27">
        <f t="shared" si="100"/>
        <v>0</v>
      </c>
      <c r="G167" s="27">
        <f t="shared" si="100"/>
        <v>0</v>
      </c>
      <c r="H167" s="27">
        <f t="shared" si="100"/>
        <v>0</v>
      </c>
      <c r="I167" s="27">
        <f t="shared" si="100"/>
        <v>0</v>
      </c>
      <c r="J167" s="27">
        <f t="shared" si="100"/>
        <v>0</v>
      </c>
      <c r="K167" s="27">
        <f t="shared" si="100"/>
        <v>0</v>
      </c>
      <c r="L167" s="27">
        <f t="shared" si="100"/>
        <v>0</v>
      </c>
      <c r="M167" s="27">
        <f t="shared" si="100"/>
        <v>0</v>
      </c>
      <c r="N167" s="27">
        <f t="shared" si="100"/>
        <v>0</v>
      </c>
      <c r="O167" s="27">
        <f t="shared" si="100"/>
        <v>0</v>
      </c>
      <c r="P167" s="27">
        <f t="shared" si="100"/>
        <v>0</v>
      </c>
      <c r="Q167" s="27">
        <f t="shared" si="100"/>
        <v>0</v>
      </c>
      <c r="R167" s="27">
        <f t="shared" si="100"/>
        <v>0</v>
      </c>
      <c r="S167" s="27">
        <f t="shared" si="100"/>
        <v>0</v>
      </c>
      <c r="T167" s="27">
        <f t="shared" si="100"/>
        <v>0</v>
      </c>
      <c r="U167" s="27">
        <f t="shared" si="100"/>
        <v>0</v>
      </c>
    </row>
    <row r="168" spans="1:21" ht="15.75" hidden="1" customHeight="1" x14ac:dyDescent="0.25">
      <c r="A168" s="539"/>
      <c r="B168" s="144" t="s">
        <v>4</v>
      </c>
      <c r="C168" s="27">
        <f t="shared" si="93"/>
        <v>0</v>
      </c>
      <c r="D168" s="27">
        <f t="shared" si="94"/>
        <v>0</v>
      </c>
      <c r="E168" s="27">
        <f t="shared" ref="E168:U168" si="101">IF(E30=0,0,((E12*0.5)+D30-E48)*E85*E134*E$2)</f>
        <v>0</v>
      </c>
      <c r="F168" s="27">
        <f t="shared" si="101"/>
        <v>0</v>
      </c>
      <c r="G168" s="27">
        <f t="shared" si="101"/>
        <v>0</v>
      </c>
      <c r="H168" s="27">
        <f t="shared" si="101"/>
        <v>0</v>
      </c>
      <c r="I168" s="27">
        <f t="shared" si="101"/>
        <v>0</v>
      </c>
      <c r="J168" s="27">
        <f t="shared" si="101"/>
        <v>0</v>
      </c>
      <c r="K168" s="27">
        <f t="shared" si="101"/>
        <v>0</v>
      </c>
      <c r="L168" s="27">
        <f t="shared" si="101"/>
        <v>4.8951726626504763</v>
      </c>
      <c r="M168" s="27">
        <f t="shared" si="101"/>
        <v>24.964669646605202</v>
      </c>
      <c r="N168" s="27">
        <f t="shared" si="101"/>
        <v>76.295761624735007</v>
      </c>
      <c r="O168" s="27">
        <f t="shared" si="101"/>
        <v>121.16977103884933</v>
      </c>
      <c r="P168" s="27">
        <f t="shared" si="101"/>
        <v>100.26003968028795</v>
      </c>
      <c r="Q168" s="27">
        <f t="shared" si="101"/>
        <v>92.715826990512937</v>
      </c>
      <c r="R168" s="27">
        <f t="shared" si="101"/>
        <v>3.3417568646199167</v>
      </c>
      <c r="S168" s="27">
        <f t="shared" si="101"/>
        <v>5.2590702913898451</v>
      </c>
      <c r="T168" s="27">
        <f t="shared" si="101"/>
        <v>10.508443079687872</v>
      </c>
      <c r="U168" s="27">
        <f t="shared" si="101"/>
        <v>12.276262915546502</v>
      </c>
    </row>
    <row r="169" spans="1:21" hidden="1" x14ac:dyDescent="0.25">
      <c r="A169" s="539"/>
      <c r="B169" s="144" t="s">
        <v>5</v>
      </c>
      <c r="C169" s="27">
        <f t="shared" si="93"/>
        <v>0</v>
      </c>
      <c r="D169" s="27">
        <f t="shared" si="94"/>
        <v>0</v>
      </c>
      <c r="E169" s="27">
        <f t="shared" ref="E169:U169" si="102">IF(E31=0,0,((E13*0.5)+D31-E49)*E86*E135*E$2)</f>
        <v>0</v>
      </c>
      <c r="F169" s="27">
        <f t="shared" si="102"/>
        <v>0</v>
      </c>
      <c r="G169" s="27">
        <f t="shared" si="102"/>
        <v>0</v>
      </c>
      <c r="H169" s="27">
        <f t="shared" si="102"/>
        <v>0</v>
      </c>
      <c r="I169" s="27">
        <f t="shared" si="102"/>
        <v>0</v>
      </c>
      <c r="J169" s="27">
        <f t="shared" si="102"/>
        <v>0</v>
      </c>
      <c r="K169" s="27">
        <f t="shared" si="102"/>
        <v>0</v>
      </c>
      <c r="L169" s="27">
        <f t="shared" si="102"/>
        <v>0</v>
      </c>
      <c r="M169" s="27">
        <f t="shared" si="102"/>
        <v>0</v>
      </c>
      <c r="N169" s="27">
        <f t="shared" si="102"/>
        <v>0</v>
      </c>
      <c r="O169" s="27">
        <f t="shared" si="102"/>
        <v>0</v>
      </c>
      <c r="P169" s="27">
        <f t="shared" si="102"/>
        <v>0</v>
      </c>
      <c r="Q169" s="27">
        <f t="shared" si="102"/>
        <v>0</v>
      </c>
      <c r="R169" s="27">
        <f t="shared" si="102"/>
        <v>0</v>
      </c>
      <c r="S169" s="27">
        <f t="shared" si="102"/>
        <v>0</v>
      </c>
      <c r="T169" s="27">
        <f t="shared" si="102"/>
        <v>0</v>
      </c>
      <c r="U169" s="27">
        <f t="shared" si="102"/>
        <v>0</v>
      </c>
    </row>
    <row r="170" spans="1:21" hidden="1" x14ac:dyDescent="0.25">
      <c r="A170" s="539"/>
      <c r="B170" s="144" t="s">
        <v>23</v>
      </c>
      <c r="C170" s="27">
        <f t="shared" si="93"/>
        <v>0</v>
      </c>
      <c r="D170" s="27">
        <f t="shared" si="94"/>
        <v>0</v>
      </c>
      <c r="E170" s="27">
        <f t="shared" ref="E170:U170" si="103">IF(E32=0,0,((E14*0.5)+D32-E50)*E87*E136*E$2)</f>
        <v>0</v>
      </c>
      <c r="F170" s="27">
        <f t="shared" si="103"/>
        <v>0</v>
      </c>
      <c r="G170" s="27">
        <f t="shared" si="103"/>
        <v>0</v>
      </c>
      <c r="H170" s="27">
        <f t="shared" si="103"/>
        <v>0</v>
      </c>
      <c r="I170" s="27">
        <f t="shared" si="103"/>
        <v>0</v>
      </c>
      <c r="J170" s="27">
        <f t="shared" si="103"/>
        <v>0</v>
      </c>
      <c r="K170" s="27">
        <f t="shared" si="103"/>
        <v>0</v>
      </c>
      <c r="L170" s="27">
        <f t="shared" si="103"/>
        <v>0</v>
      </c>
      <c r="M170" s="27">
        <f t="shared" si="103"/>
        <v>0</v>
      </c>
      <c r="N170" s="27">
        <f t="shared" si="103"/>
        <v>0</v>
      </c>
      <c r="O170" s="27">
        <f t="shared" si="103"/>
        <v>0</v>
      </c>
      <c r="P170" s="27">
        <f t="shared" si="103"/>
        <v>0</v>
      </c>
      <c r="Q170" s="27">
        <f t="shared" si="103"/>
        <v>0</v>
      </c>
      <c r="R170" s="27">
        <f t="shared" si="103"/>
        <v>0</v>
      </c>
      <c r="S170" s="27">
        <f t="shared" si="103"/>
        <v>0</v>
      </c>
      <c r="T170" s="27">
        <f t="shared" si="103"/>
        <v>0</v>
      </c>
      <c r="U170" s="27">
        <f t="shared" si="103"/>
        <v>0</v>
      </c>
    </row>
    <row r="171" spans="1:21" hidden="1" x14ac:dyDescent="0.25">
      <c r="A171" s="539"/>
      <c r="B171" s="144" t="s">
        <v>24</v>
      </c>
      <c r="C171" s="27">
        <f t="shared" si="93"/>
        <v>0</v>
      </c>
      <c r="D171" s="27">
        <f t="shared" si="94"/>
        <v>0</v>
      </c>
      <c r="E171" s="27">
        <f t="shared" ref="E171:U171" si="104">IF(E33=0,0,((E15*0.5)+D33-E51)*E88*E137*E$2)</f>
        <v>0</v>
      </c>
      <c r="F171" s="27">
        <f t="shared" si="104"/>
        <v>0</v>
      </c>
      <c r="G171" s="27">
        <f t="shared" si="104"/>
        <v>0</v>
      </c>
      <c r="H171" s="27">
        <f t="shared" si="104"/>
        <v>0</v>
      </c>
      <c r="I171" s="27">
        <f t="shared" si="104"/>
        <v>0</v>
      </c>
      <c r="J171" s="27">
        <f t="shared" si="104"/>
        <v>0</v>
      </c>
      <c r="K171" s="27">
        <f t="shared" si="104"/>
        <v>0</v>
      </c>
      <c r="L171" s="27">
        <f t="shared" si="104"/>
        <v>0</v>
      </c>
      <c r="M171" s="27">
        <f t="shared" si="104"/>
        <v>0</v>
      </c>
      <c r="N171" s="27">
        <f t="shared" si="104"/>
        <v>0</v>
      </c>
      <c r="O171" s="27">
        <f t="shared" si="104"/>
        <v>0</v>
      </c>
      <c r="P171" s="27">
        <f t="shared" si="104"/>
        <v>0</v>
      </c>
      <c r="Q171" s="27">
        <f t="shared" si="104"/>
        <v>0</v>
      </c>
      <c r="R171" s="27">
        <f t="shared" si="104"/>
        <v>0</v>
      </c>
      <c r="S171" s="27">
        <f t="shared" si="104"/>
        <v>0</v>
      </c>
      <c r="T171" s="27">
        <f t="shared" si="104"/>
        <v>0</v>
      </c>
      <c r="U171" s="27">
        <f t="shared" si="104"/>
        <v>0</v>
      </c>
    </row>
    <row r="172" spans="1:21" ht="15.75" hidden="1" customHeight="1" x14ac:dyDescent="0.25">
      <c r="A172" s="539"/>
      <c r="B172" s="144" t="s">
        <v>7</v>
      </c>
      <c r="C172" s="27">
        <f t="shared" si="93"/>
        <v>0</v>
      </c>
      <c r="D172" s="27">
        <f t="shared" si="94"/>
        <v>0</v>
      </c>
      <c r="E172" s="27">
        <f t="shared" ref="E172:U172" si="105">IF(E34=0,0,((E16*0.5)+D34-E52)*E89*E138*E$2)</f>
        <v>0</v>
      </c>
      <c r="F172" s="27">
        <f t="shared" si="105"/>
        <v>0</v>
      </c>
      <c r="G172" s="27">
        <f t="shared" si="105"/>
        <v>0</v>
      </c>
      <c r="H172" s="27">
        <f t="shared" si="105"/>
        <v>0</v>
      </c>
      <c r="I172" s="27">
        <f t="shared" si="105"/>
        <v>0</v>
      </c>
      <c r="J172" s="27">
        <f t="shared" si="105"/>
        <v>0</v>
      </c>
      <c r="K172" s="27">
        <f t="shared" si="105"/>
        <v>0</v>
      </c>
      <c r="L172" s="27">
        <f t="shared" si="105"/>
        <v>0</v>
      </c>
      <c r="M172" s="27">
        <f t="shared" si="105"/>
        <v>0</v>
      </c>
      <c r="N172" s="27">
        <f t="shared" si="105"/>
        <v>0</v>
      </c>
      <c r="O172" s="27">
        <f t="shared" si="105"/>
        <v>0</v>
      </c>
      <c r="P172" s="27">
        <f t="shared" si="105"/>
        <v>0</v>
      </c>
      <c r="Q172" s="27">
        <f t="shared" si="105"/>
        <v>0</v>
      </c>
      <c r="R172" s="27">
        <f t="shared" si="105"/>
        <v>0</v>
      </c>
      <c r="S172" s="27">
        <f t="shared" si="105"/>
        <v>0</v>
      </c>
      <c r="T172" s="27">
        <f t="shared" si="105"/>
        <v>0</v>
      </c>
      <c r="U172" s="27">
        <f t="shared" si="105"/>
        <v>0</v>
      </c>
    </row>
    <row r="173" spans="1:21" ht="15.75" hidden="1" customHeight="1" x14ac:dyDescent="0.25">
      <c r="A173" s="539"/>
      <c r="B173" s="144" t="s">
        <v>8</v>
      </c>
      <c r="C173" s="27">
        <f t="shared" si="93"/>
        <v>0</v>
      </c>
      <c r="D173" s="27">
        <f t="shared" si="94"/>
        <v>0</v>
      </c>
      <c r="E173" s="27">
        <f t="shared" ref="E173:U173" si="106">IF(E35=0,0,((E17*0.5)+D35-E53)*E90*E139*E$2)</f>
        <v>0</v>
      </c>
      <c r="F173" s="27">
        <f t="shared" si="106"/>
        <v>0</v>
      </c>
      <c r="G173" s="27">
        <f t="shared" si="106"/>
        <v>0</v>
      </c>
      <c r="H173" s="27">
        <f t="shared" si="106"/>
        <v>0</v>
      </c>
      <c r="I173" s="27">
        <f t="shared" si="106"/>
        <v>0</v>
      </c>
      <c r="J173" s="27">
        <f t="shared" si="106"/>
        <v>0</v>
      </c>
      <c r="K173" s="27">
        <f t="shared" si="106"/>
        <v>0</v>
      </c>
      <c r="L173" s="27">
        <f t="shared" si="106"/>
        <v>0</v>
      </c>
      <c r="M173" s="27">
        <f t="shared" si="106"/>
        <v>0</v>
      </c>
      <c r="N173" s="27">
        <f t="shared" si="106"/>
        <v>0</v>
      </c>
      <c r="O173" s="27">
        <f t="shared" si="106"/>
        <v>0</v>
      </c>
      <c r="P173" s="27">
        <f t="shared" si="106"/>
        <v>0</v>
      </c>
      <c r="Q173" s="27">
        <f t="shared" si="106"/>
        <v>0</v>
      </c>
      <c r="R173" s="27">
        <f t="shared" si="106"/>
        <v>0</v>
      </c>
      <c r="S173" s="27">
        <f t="shared" si="106"/>
        <v>0</v>
      </c>
      <c r="T173" s="27">
        <f t="shared" si="106"/>
        <v>0</v>
      </c>
      <c r="U173" s="27">
        <f t="shared" si="106"/>
        <v>0</v>
      </c>
    </row>
    <row r="174" spans="1:21" ht="15.75" hidden="1" customHeight="1" x14ac:dyDescent="0.25">
      <c r="A174" s="539"/>
      <c r="B174" s="3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1:21" ht="15.75" hidden="1" customHeight="1" x14ac:dyDescent="0.25">
      <c r="A175" s="539"/>
      <c r="B175" s="33" t="s">
        <v>26</v>
      </c>
      <c r="C175" s="27">
        <f>SUM(C161:C174)</f>
        <v>0</v>
      </c>
      <c r="D175" s="27">
        <f>SUM(D161:D174)</f>
        <v>0</v>
      </c>
      <c r="E175" s="27">
        <f t="shared" ref="E175:U175" si="107">SUM(E161:E174)</f>
        <v>0</v>
      </c>
      <c r="F175" s="27">
        <f t="shared" si="107"/>
        <v>0</v>
      </c>
      <c r="G175" s="27">
        <f t="shared" si="107"/>
        <v>0</v>
      </c>
      <c r="H175" s="27">
        <f t="shared" si="107"/>
        <v>0</v>
      </c>
      <c r="I175" s="27">
        <f t="shared" si="107"/>
        <v>0</v>
      </c>
      <c r="J175" s="27">
        <f t="shared" si="107"/>
        <v>0</v>
      </c>
      <c r="K175" s="27">
        <f t="shared" si="107"/>
        <v>0</v>
      </c>
      <c r="L175" s="27">
        <f t="shared" si="107"/>
        <v>4.8951726626504763</v>
      </c>
      <c r="M175" s="27">
        <f t="shared" si="107"/>
        <v>24.964669646605202</v>
      </c>
      <c r="N175" s="27">
        <f t="shared" si="107"/>
        <v>76.295761624735007</v>
      </c>
      <c r="O175" s="27">
        <f t="shared" si="107"/>
        <v>121.16977103884933</v>
      </c>
      <c r="P175" s="27">
        <f t="shared" si="107"/>
        <v>100.26003968028795</v>
      </c>
      <c r="Q175" s="27">
        <f t="shared" si="107"/>
        <v>92.715826990512937</v>
      </c>
      <c r="R175" s="27">
        <f t="shared" si="107"/>
        <v>3.3417568646199167</v>
      </c>
      <c r="S175" s="27">
        <f t="shared" si="107"/>
        <v>5.2590702913898451</v>
      </c>
      <c r="T175" s="27">
        <f t="shared" si="107"/>
        <v>10.508443079687872</v>
      </c>
      <c r="U175" s="27">
        <f t="shared" si="107"/>
        <v>12.276262915546502</v>
      </c>
    </row>
    <row r="176" spans="1:21" ht="16.5" hidden="1" customHeight="1" thickBot="1" x14ac:dyDescent="0.3">
      <c r="A176" s="540"/>
      <c r="B176" s="50" t="s">
        <v>27</v>
      </c>
      <c r="C176" s="28">
        <f>C175</f>
        <v>0</v>
      </c>
      <c r="D176" s="28">
        <f>C176+D175</f>
        <v>0</v>
      </c>
      <c r="E176" s="28">
        <f t="shared" ref="E176:U176" si="108">D176+E175</f>
        <v>0</v>
      </c>
      <c r="F176" s="28">
        <f t="shared" si="108"/>
        <v>0</v>
      </c>
      <c r="G176" s="28">
        <f t="shared" si="108"/>
        <v>0</v>
      </c>
      <c r="H176" s="28">
        <f t="shared" si="108"/>
        <v>0</v>
      </c>
      <c r="I176" s="28">
        <f t="shared" si="108"/>
        <v>0</v>
      </c>
      <c r="J176" s="28">
        <f t="shared" si="108"/>
        <v>0</v>
      </c>
      <c r="K176" s="28">
        <f t="shared" si="108"/>
        <v>0</v>
      </c>
      <c r="L176" s="28">
        <f t="shared" si="108"/>
        <v>4.8951726626504763</v>
      </c>
      <c r="M176" s="28">
        <f t="shared" si="108"/>
        <v>29.859842309255679</v>
      </c>
      <c r="N176" s="28">
        <f t="shared" si="108"/>
        <v>106.15560393399069</v>
      </c>
      <c r="O176" s="28">
        <f t="shared" si="108"/>
        <v>227.32537497284002</v>
      </c>
      <c r="P176" s="28">
        <f t="shared" si="108"/>
        <v>327.58541465312794</v>
      </c>
      <c r="Q176" s="28">
        <f t="shared" si="108"/>
        <v>420.30124164364088</v>
      </c>
      <c r="R176" s="28">
        <f t="shared" si="108"/>
        <v>423.6429985082608</v>
      </c>
      <c r="S176" s="28">
        <f t="shared" si="108"/>
        <v>428.90206879965064</v>
      </c>
      <c r="T176" s="28">
        <f t="shared" si="108"/>
        <v>439.41051187933851</v>
      </c>
      <c r="U176" s="28">
        <f t="shared" si="108"/>
        <v>451.68677479488503</v>
      </c>
    </row>
    <row r="177" spans="1:21" s="148" customFormat="1" hidden="1" x14ac:dyDescent="0.25">
      <c r="A177" s="131"/>
      <c r="B177" s="131" t="s">
        <v>119</v>
      </c>
      <c r="C177" s="147">
        <f>C156+C175</f>
        <v>0</v>
      </c>
      <c r="D177" s="147">
        <f t="shared" ref="D177:U177" si="109">D156+D175</f>
        <v>0</v>
      </c>
      <c r="E177" s="147">
        <f t="shared" si="109"/>
        <v>0</v>
      </c>
      <c r="F177" s="147">
        <f t="shared" si="109"/>
        <v>0</v>
      </c>
      <c r="G177" s="147">
        <f t="shared" si="109"/>
        <v>0</v>
      </c>
      <c r="H177" s="147">
        <f t="shared" si="109"/>
        <v>0</v>
      </c>
      <c r="I177" s="147">
        <f t="shared" si="109"/>
        <v>0</v>
      </c>
      <c r="J177" s="147">
        <f t="shared" si="109"/>
        <v>0</v>
      </c>
      <c r="K177" s="147">
        <f t="shared" si="109"/>
        <v>0</v>
      </c>
      <c r="L177" s="147">
        <f t="shared" si="109"/>
        <v>43.116361841837076</v>
      </c>
      <c r="M177" s="147">
        <f t="shared" si="109"/>
        <v>246.56537714478139</v>
      </c>
      <c r="N177" s="147">
        <f t="shared" si="109"/>
        <v>776.74982355479165</v>
      </c>
      <c r="O177" s="147">
        <f t="shared" si="109"/>
        <v>1169.1880865157673</v>
      </c>
      <c r="P177" s="147">
        <f t="shared" si="109"/>
        <v>938.63371865524255</v>
      </c>
      <c r="Q177" s="147">
        <f t="shared" si="109"/>
        <v>938.55405226155369</v>
      </c>
      <c r="R177" s="147">
        <f t="shared" si="109"/>
        <v>34.559957602878555</v>
      </c>
      <c r="S177" s="147">
        <f t="shared" si="109"/>
        <v>45.993945982640341</v>
      </c>
      <c r="T177" s="147">
        <f t="shared" si="109"/>
        <v>69.324460395931709</v>
      </c>
      <c r="U177" s="147">
        <f t="shared" si="109"/>
        <v>85.084768445114932</v>
      </c>
    </row>
    <row r="178" spans="1:21" hidden="1" x14ac:dyDescent="0.25">
      <c r="A178" s="131"/>
      <c r="B178" s="131" t="s">
        <v>145</v>
      </c>
      <c r="C178" s="140">
        <f>C177-C73</f>
        <v>0</v>
      </c>
      <c r="D178" s="140">
        <f t="shared" ref="D178:U178" si="110">D177-D73</f>
        <v>0</v>
      </c>
      <c r="E178" s="140">
        <f t="shared" si="110"/>
        <v>0</v>
      </c>
      <c r="F178" s="140">
        <f t="shared" si="110"/>
        <v>0</v>
      </c>
      <c r="G178" s="140">
        <f t="shared" si="110"/>
        <v>0</v>
      </c>
      <c r="H178" s="140">
        <f t="shared" si="110"/>
        <v>0</v>
      </c>
      <c r="I178" s="140">
        <f t="shared" si="110"/>
        <v>0</v>
      </c>
      <c r="J178" s="140">
        <f t="shared" si="110"/>
        <v>0</v>
      </c>
      <c r="K178" s="140">
        <f t="shared" si="110"/>
        <v>0</v>
      </c>
      <c r="L178" s="140">
        <f t="shared" si="110"/>
        <v>0</v>
      </c>
      <c r="M178" s="140">
        <f t="shared" si="110"/>
        <v>0</v>
      </c>
      <c r="N178" s="140">
        <f t="shared" si="110"/>
        <v>0</v>
      </c>
      <c r="O178" s="140">
        <f t="shared" si="110"/>
        <v>0</v>
      </c>
      <c r="P178" s="140">
        <f t="shared" si="110"/>
        <v>0</v>
      </c>
      <c r="Q178" s="140">
        <f t="shared" si="110"/>
        <v>0</v>
      </c>
      <c r="R178" s="140">
        <f t="shared" si="110"/>
        <v>3.7987163970143456E-4</v>
      </c>
      <c r="S178" s="140">
        <f t="shared" si="110"/>
        <v>-5.5400284217910212E-4</v>
      </c>
      <c r="T178" s="140">
        <f t="shared" si="110"/>
        <v>1.188372696958595E-4</v>
      </c>
      <c r="U178" s="140">
        <f t="shared" si="110"/>
        <v>-4.5991847245829831E-4</v>
      </c>
    </row>
    <row r="179" spans="1:21" hidden="1" x14ac:dyDescent="0.25">
      <c r="A179" s="236" t="s">
        <v>144</v>
      </c>
      <c r="B179" s="131"/>
      <c r="C179" s="249"/>
      <c r="D179" s="249"/>
      <c r="E179" s="249"/>
      <c r="F179" s="249"/>
      <c r="G179" s="249"/>
      <c r="H179" s="249"/>
      <c r="I179" s="249"/>
      <c r="J179" s="249"/>
      <c r="K179" s="249"/>
      <c r="L179" s="249"/>
      <c r="M179" s="249"/>
      <c r="N179" s="249"/>
      <c r="O179" s="249"/>
      <c r="P179" s="249"/>
      <c r="Q179" s="249"/>
      <c r="R179" s="249"/>
      <c r="S179" s="249"/>
      <c r="T179" s="249"/>
      <c r="U179" s="250"/>
    </row>
    <row r="180" spans="1:21" ht="15.75" hidden="1" thickBot="1" x14ac:dyDescent="0.3">
      <c r="A180" s="131"/>
      <c r="B180" s="149" t="s">
        <v>40</v>
      </c>
      <c r="C180" s="150">
        <v>43466</v>
      </c>
      <c r="D180" s="151">
        <v>43497</v>
      </c>
      <c r="E180" s="151">
        <v>43525</v>
      </c>
      <c r="F180" s="151">
        <v>43556</v>
      </c>
      <c r="G180" s="151">
        <v>43586</v>
      </c>
      <c r="H180" s="151">
        <v>43617</v>
      </c>
      <c r="I180" s="151">
        <v>43647</v>
      </c>
      <c r="J180" s="151">
        <v>43678</v>
      </c>
      <c r="K180" s="151">
        <v>43709</v>
      </c>
      <c r="L180" s="151">
        <v>43739</v>
      </c>
      <c r="M180" s="151">
        <v>43770</v>
      </c>
      <c r="N180" s="153">
        <v>43800</v>
      </c>
      <c r="O180" s="150">
        <v>43831</v>
      </c>
      <c r="P180" s="151">
        <v>43862</v>
      </c>
      <c r="Q180" s="151">
        <v>43891</v>
      </c>
      <c r="R180" s="151">
        <v>43922</v>
      </c>
      <c r="S180" s="151">
        <v>43952</v>
      </c>
      <c r="T180" s="151">
        <v>43983</v>
      </c>
      <c r="U180" s="151">
        <v>44013</v>
      </c>
    </row>
    <row r="181" spans="1:21" hidden="1" x14ac:dyDescent="0.25">
      <c r="A181" s="131"/>
      <c r="B181" s="154" t="s">
        <v>120</v>
      </c>
      <c r="C181" s="155">
        <f>C156*SUMMARY!C38</f>
        <v>0</v>
      </c>
      <c r="D181" s="155">
        <f>D156*SUMMARY!D38</f>
        <v>0</v>
      </c>
      <c r="E181" s="155">
        <f>E156*SUMMARY!E38</f>
        <v>0</v>
      </c>
      <c r="F181" s="155">
        <f>F156*SUMMARY!F38</f>
        <v>0</v>
      </c>
      <c r="G181" s="155">
        <f>G156*SUMMARY!G38</f>
        <v>0</v>
      </c>
      <c r="H181" s="155">
        <f>H156*SUMMARY!H38</f>
        <v>0</v>
      </c>
      <c r="I181" s="155">
        <f>I156*SUMMARY!I38</f>
        <v>0</v>
      </c>
      <c r="J181" s="155">
        <f>J156*SUMMARY!J38</f>
        <v>0</v>
      </c>
      <c r="K181" s="155">
        <f>K156*SUMMARY!K38</f>
        <v>0</v>
      </c>
      <c r="L181" s="155">
        <f>L156*SUMMARY!L38</f>
        <v>33.252434585892345</v>
      </c>
      <c r="M181" s="155">
        <f>M156*SUMMARY!M38</f>
        <v>195.00862259839505</v>
      </c>
      <c r="N181" s="155">
        <f>N156*SUMMARY!N38</f>
        <v>627.70970281131895</v>
      </c>
      <c r="O181" s="219">
        <f>O156*SUMMARY!O38</f>
        <v>0</v>
      </c>
      <c r="P181" s="219">
        <f>P156*SUMMARY!P38</f>
        <v>0</v>
      </c>
      <c r="Q181" s="219">
        <f>Q156*SUMMARY!Q38</f>
        <v>0</v>
      </c>
      <c r="R181" s="219">
        <f>R156*SUMMARY!R38</f>
        <v>0</v>
      </c>
      <c r="S181" s="219">
        <f>S156*SUMMARY!S38</f>
        <v>0</v>
      </c>
      <c r="T181" s="219">
        <f>T156*SUMMARY!T38</f>
        <v>0</v>
      </c>
      <c r="U181" s="219">
        <f>U156*SUMMARY!U38</f>
        <v>0</v>
      </c>
    </row>
    <row r="182" spans="1:21" ht="15.75" hidden="1" thickBot="1" x14ac:dyDescent="0.3">
      <c r="A182" s="131"/>
      <c r="B182" s="156" t="s">
        <v>121</v>
      </c>
      <c r="C182" s="157">
        <f>C175*SUMMARY!C38</f>
        <v>0</v>
      </c>
      <c r="D182" s="157">
        <f>D175*SUMMARY!D38</f>
        <v>0</v>
      </c>
      <c r="E182" s="157">
        <f>E175*SUMMARY!E38</f>
        <v>0</v>
      </c>
      <c r="F182" s="157">
        <f>F175*SUMMARY!F38</f>
        <v>0</v>
      </c>
      <c r="G182" s="157">
        <f>G175*SUMMARY!G38</f>
        <v>0</v>
      </c>
      <c r="H182" s="157">
        <f>H175*SUMMARY!H38</f>
        <v>0</v>
      </c>
      <c r="I182" s="157">
        <f>I175*SUMMARY!I38</f>
        <v>0</v>
      </c>
      <c r="J182" s="157">
        <f>J175*SUMMARY!J38</f>
        <v>0</v>
      </c>
      <c r="K182" s="157">
        <f>K175*SUMMARY!K38</f>
        <v>0</v>
      </c>
      <c r="L182" s="157">
        <f>L175*SUMMARY!L38</f>
        <v>4.2588002165059144</v>
      </c>
      <c r="M182" s="157">
        <f>M175*SUMMARY!M38</f>
        <v>21.968909289012579</v>
      </c>
      <c r="N182" s="157">
        <f>N175*SUMMARY!N38</f>
        <v>68.372206627317439</v>
      </c>
      <c r="O182" s="220">
        <f>O175*SUMMARY!O38</f>
        <v>0</v>
      </c>
      <c r="P182" s="220">
        <f>P175*SUMMARY!P38</f>
        <v>0</v>
      </c>
      <c r="Q182" s="220">
        <f>Q175*SUMMARY!Q38</f>
        <v>0</v>
      </c>
      <c r="R182" s="220">
        <f>R175*SUMMARY!R38</f>
        <v>0</v>
      </c>
      <c r="S182" s="220">
        <f>S175*SUMMARY!S38</f>
        <v>0</v>
      </c>
      <c r="T182" s="220">
        <f>T175*SUMMARY!T38</f>
        <v>0</v>
      </c>
      <c r="U182" s="220">
        <f>U175*SUMMARY!U38</f>
        <v>0</v>
      </c>
    </row>
    <row r="183" spans="1:21" hidden="1" x14ac:dyDescent="0.25">
      <c r="A183" s="131"/>
      <c r="B183" s="154" t="s">
        <v>122</v>
      </c>
      <c r="C183" s="158">
        <f t="shared" ref="C183:D183" si="111">IFERROR(C181/C156,0)</f>
        <v>0</v>
      </c>
      <c r="D183" s="158">
        <f t="shared" si="111"/>
        <v>0</v>
      </c>
      <c r="E183" s="158">
        <f t="shared" ref="E183:K184" si="112">IFERROR(E181/E156,0)</f>
        <v>0</v>
      </c>
      <c r="F183" s="158">
        <f t="shared" si="112"/>
        <v>0</v>
      </c>
      <c r="G183" s="158">
        <f t="shared" si="112"/>
        <v>0</v>
      </c>
      <c r="H183" s="158">
        <f t="shared" si="112"/>
        <v>0</v>
      </c>
      <c r="I183" s="158">
        <f t="shared" si="112"/>
        <v>0</v>
      </c>
      <c r="J183" s="158">
        <f t="shared" si="112"/>
        <v>0</v>
      </c>
      <c r="K183" s="158">
        <f t="shared" si="112"/>
        <v>0</v>
      </c>
      <c r="L183" s="158">
        <f>L181/L73</f>
        <v>0.77122542731855759</v>
      </c>
      <c r="M183" s="158">
        <f>M181/M73</f>
        <v>0.79090026692550353</v>
      </c>
      <c r="N183" s="159">
        <f t="shared" ref="N183:U183" si="113">IFERROR(N181/N73,0)</f>
        <v>0.80812339285589863</v>
      </c>
      <c r="O183" s="222">
        <f t="shared" si="113"/>
        <v>0</v>
      </c>
      <c r="P183" s="221">
        <f t="shared" si="113"/>
        <v>0</v>
      </c>
      <c r="Q183" s="221">
        <f t="shared" si="113"/>
        <v>0</v>
      </c>
      <c r="R183" s="221">
        <f t="shared" si="113"/>
        <v>0</v>
      </c>
      <c r="S183" s="221">
        <f t="shared" si="113"/>
        <v>0</v>
      </c>
      <c r="T183" s="221">
        <f t="shared" si="113"/>
        <v>0</v>
      </c>
      <c r="U183" s="221">
        <f t="shared" si="113"/>
        <v>0</v>
      </c>
    </row>
    <row r="184" spans="1:21" ht="15.75" hidden="1" thickBot="1" x14ac:dyDescent="0.3">
      <c r="A184" s="131"/>
      <c r="B184" s="161" t="s">
        <v>123</v>
      </c>
      <c r="C184" s="162">
        <f t="shared" ref="C184:D184" si="114">IFERROR(C182/C157,0)</f>
        <v>0</v>
      </c>
      <c r="D184" s="162">
        <f t="shared" si="114"/>
        <v>0</v>
      </c>
      <c r="E184" s="162">
        <f t="shared" si="112"/>
        <v>0</v>
      </c>
      <c r="F184" s="162">
        <f t="shared" si="112"/>
        <v>0</v>
      </c>
      <c r="G184" s="162">
        <f t="shared" si="112"/>
        <v>0</v>
      </c>
      <c r="H184" s="162">
        <f t="shared" si="112"/>
        <v>0</v>
      </c>
      <c r="I184" s="162">
        <f t="shared" si="112"/>
        <v>0</v>
      </c>
      <c r="J184" s="162">
        <f t="shared" si="112"/>
        <v>0</v>
      </c>
      <c r="K184" s="162">
        <f t="shared" si="112"/>
        <v>0</v>
      </c>
      <c r="L184" s="162">
        <f>L182/L73</f>
        <v>9.8774572681442616E-2</v>
      </c>
      <c r="M184" s="162">
        <f>M182/M73</f>
        <v>8.9099733074496493E-2</v>
      </c>
      <c r="N184" s="163">
        <f>IFERROR(N182/N73,0)</f>
        <v>8.8023459489713657E-2</v>
      </c>
      <c r="O184" s="224">
        <f t="shared" ref="O184:U184" si="115">IFERROR(O182/O73,0)</f>
        <v>0</v>
      </c>
      <c r="P184" s="223">
        <f t="shared" si="115"/>
        <v>0</v>
      </c>
      <c r="Q184" s="223">
        <f t="shared" si="115"/>
        <v>0</v>
      </c>
      <c r="R184" s="223">
        <f t="shared" si="115"/>
        <v>0</v>
      </c>
      <c r="S184" s="223">
        <f t="shared" si="115"/>
        <v>0</v>
      </c>
      <c r="T184" s="223">
        <f t="shared" si="115"/>
        <v>0</v>
      </c>
      <c r="U184" s="223">
        <f t="shared" si="115"/>
        <v>0</v>
      </c>
    </row>
    <row r="185" spans="1:21" ht="15.75" hidden="1" thickBot="1" x14ac:dyDescent="0.3">
      <c r="A185" s="131"/>
      <c r="B185" s="166" t="s">
        <v>124</v>
      </c>
      <c r="C185" s="167">
        <f>C183+C184</f>
        <v>0</v>
      </c>
      <c r="D185" s="168">
        <f t="shared" ref="D185:N185" si="116">D183+D184</f>
        <v>0</v>
      </c>
      <c r="E185" s="169">
        <f t="shared" si="116"/>
        <v>0</v>
      </c>
      <c r="F185" s="169">
        <f t="shared" si="116"/>
        <v>0</v>
      </c>
      <c r="G185" s="169">
        <f t="shared" si="116"/>
        <v>0</v>
      </c>
      <c r="H185" s="169">
        <f t="shared" si="116"/>
        <v>0</v>
      </c>
      <c r="I185" s="169">
        <f t="shared" si="116"/>
        <v>0</v>
      </c>
      <c r="J185" s="169">
        <f t="shared" si="116"/>
        <v>0</v>
      </c>
      <c r="K185" s="169">
        <f t="shared" si="116"/>
        <v>0</v>
      </c>
      <c r="L185" s="169">
        <f t="shared" si="116"/>
        <v>0.87000000000000022</v>
      </c>
      <c r="M185" s="169">
        <f t="shared" si="116"/>
        <v>0.88</v>
      </c>
      <c r="N185" s="169">
        <f t="shared" si="116"/>
        <v>0.89614685234561231</v>
      </c>
      <c r="O185" s="225">
        <f>O183+O184</f>
        <v>0</v>
      </c>
      <c r="P185" s="225">
        <f t="shared" ref="P185:U185" si="117">P183+P184</f>
        <v>0</v>
      </c>
      <c r="Q185" s="226">
        <f t="shared" si="117"/>
        <v>0</v>
      </c>
      <c r="R185" s="226">
        <f t="shared" si="117"/>
        <v>0</v>
      </c>
      <c r="S185" s="226">
        <f t="shared" si="117"/>
        <v>0</v>
      </c>
      <c r="T185" s="226">
        <f t="shared" si="117"/>
        <v>0</v>
      </c>
      <c r="U185" s="226">
        <f t="shared" si="117"/>
        <v>0</v>
      </c>
    </row>
    <row r="186" spans="1:21" hidden="1" x14ac:dyDescent="0.25">
      <c r="A186" s="131"/>
      <c r="B186" s="131"/>
      <c r="C186" s="140"/>
      <c r="D186" s="140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140"/>
      <c r="U186" s="140"/>
    </row>
    <row r="187" spans="1:21" ht="15.75" hidden="1" thickBot="1" x14ac:dyDescent="0.3">
      <c r="A187" s="131"/>
      <c r="B187" s="149" t="s">
        <v>38</v>
      </c>
      <c r="C187" s="150">
        <v>43466</v>
      </c>
      <c r="D187" s="151">
        <v>43497</v>
      </c>
      <c r="E187" s="151">
        <v>43525</v>
      </c>
      <c r="F187" s="151">
        <v>43556</v>
      </c>
      <c r="G187" s="151">
        <v>43586</v>
      </c>
      <c r="H187" s="151">
        <v>43617</v>
      </c>
      <c r="I187" s="151">
        <v>43647</v>
      </c>
      <c r="J187" s="151">
        <v>43678</v>
      </c>
      <c r="K187" s="151">
        <v>43709</v>
      </c>
      <c r="L187" s="151">
        <v>43739</v>
      </c>
      <c r="M187" s="151">
        <v>43770</v>
      </c>
      <c r="N187" s="153">
        <v>43800</v>
      </c>
      <c r="O187" s="150">
        <v>43831</v>
      </c>
      <c r="P187" s="151">
        <v>43862</v>
      </c>
      <c r="Q187" s="151">
        <v>43891</v>
      </c>
      <c r="R187" s="151">
        <v>43922</v>
      </c>
      <c r="S187" s="151">
        <v>43952</v>
      </c>
      <c r="T187" s="151">
        <v>43983</v>
      </c>
      <c r="U187" s="151">
        <v>44013</v>
      </c>
    </row>
    <row r="188" spans="1:21" hidden="1" x14ac:dyDescent="0.25">
      <c r="A188" s="131"/>
      <c r="B188" s="154" t="s">
        <v>125</v>
      </c>
      <c r="C188" s="155">
        <f>C156*SUMMARY!C39</f>
        <v>0</v>
      </c>
      <c r="D188" s="155">
        <f>D156*SUMMARY!D39</f>
        <v>0</v>
      </c>
      <c r="E188" s="155">
        <f>E156*SUMMARY!E39</f>
        <v>0</v>
      </c>
      <c r="F188" s="155">
        <f>F156*SUMMARY!F39</f>
        <v>0</v>
      </c>
      <c r="G188" s="155">
        <f>G156*SUMMARY!G39</f>
        <v>0</v>
      </c>
      <c r="H188" s="155">
        <f>H156*SUMMARY!H39</f>
        <v>0</v>
      </c>
      <c r="I188" s="155">
        <f>I156*SUMMARY!I39</f>
        <v>0</v>
      </c>
      <c r="J188" s="155">
        <f>J156*SUMMARY!J39</f>
        <v>0</v>
      </c>
      <c r="K188" s="155">
        <f>K156*SUMMARY!K39</f>
        <v>0</v>
      </c>
      <c r="L188" s="155">
        <f>L156*SUMMARY!L39</f>
        <v>4.9687545932942587</v>
      </c>
      <c r="M188" s="155">
        <f>M156*SUMMARY!M39</f>
        <v>26.592084899781142</v>
      </c>
      <c r="N188" s="155">
        <f>N156*SUMMARY!N39</f>
        <v>72.744359118737677</v>
      </c>
      <c r="O188" s="219">
        <f>O156*SUMMARY!O39</f>
        <v>0</v>
      </c>
      <c r="P188" s="219">
        <f>P156*SUMMARY!P39</f>
        <v>0</v>
      </c>
      <c r="Q188" s="219">
        <f>Q156*SUMMARY!Q39</f>
        <v>0</v>
      </c>
      <c r="R188" s="219">
        <f>R156*SUMMARY!R39</f>
        <v>0</v>
      </c>
      <c r="S188" s="219">
        <f>S156*SUMMARY!S39</f>
        <v>0</v>
      </c>
      <c r="T188" s="219">
        <f>T156*SUMMARY!T39</f>
        <v>0</v>
      </c>
      <c r="U188" s="219">
        <f>U156*SUMMARY!U39</f>
        <v>0</v>
      </c>
    </row>
    <row r="189" spans="1:21" ht="15.75" hidden="1" thickBot="1" x14ac:dyDescent="0.3">
      <c r="A189" s="131"/>
      <c r="B189" s="156" t="s">
        <v>126</v>
      </c>
      <c r="C189" s="157">
        <f>C175*SUMMARY!C39</f>
        <v>0</v>
      </c>
      <c r="D189" s="157">
        <f>D175*SUMMARY!D39</f>
        <v>0</v>
      </c>
      <c r="E189" s="157">
        <f>E175*SUMMARY!E39</f>
        <v>0</v>
      </c>
      <c r="F189" s="157">
        <f>F175*SUMMARY!F39</f>
        <v>0</v>
      </c>
      <c r="G189" s="157">
        <f>G175*SUMMARY!G39</f>
        <v>0</v>
      </c>
      <c r="H189" s="157">
        <f>H175*SUMMARY!H39</f>
        <v>0</v>
      </c>
      <c r="I189" s="157">
        <f>I175*SUMMARY!I39</f>
        <v>0</v>
      </c>
      <c r="J189" s="157">
        <f>J175*SUMMARY!J39</f>
        <v>0</v>
      </c>
      <c r="K189" s="157">
        <f>K175*SUMMARY!K39</f>
        <v>0</v>
      </c>
      <c r="L189" s="157">
        <f>L175*SUMMARY!L39</f>
        <v>0.6363724461445619</v>
      </c>
      <c r="M189" s="157">
        <f>M175*SUMMARY!M39</f>
        <v>2.9957603575926242</v>
      </c>
      <c r="N189" s="157">
        <f>N175*SUMMARY!N39</f>
        <v>7.9235549974175576</v>
      </c>
      <c r="O189" s="220">
        <f>O175*SUMMARY!O39</f>
        <v>0</v>
      </c>
      <c r="P189" s="220">
        <f>P175*SUMMARY!P39</f>
        <v>0</v>
      </c>
      <c r="Q189" s="220">
        <f>Q175*SUMMARY!Q39</f>
        <v>0</v>
      </c>
      <c r="R189" s="220">
        <f>R175*SUMMARY!R39</f>
        <v>0</v>
      </c>
      <c r="S189" s="220">
        <f>S175*SUMMARY!S39</f>
        <v>0</v>
      </c>
      <c r="T189" s="220">
        <f>T175*SUMMARY!T39</f>
        <v>0</v>
      </c>
      <c r="U189" s="220">
        <f>U175*SUMMARY!U39</f>
        <v>0</v>
      </c>
    </row>
    <row r="190" spans="1:21" hidden="1" x14ac:dyDescent="0.25">
      <c r="A190" s="131"/>
      <c r="B190" s="154" t="s">
        <v>127</v>
      </c>
      <c r="C190" s="160">
        <f t="shared" ref="C190:J190" si="118">IFERROR(C188/C73,0)</f>
        <v>0</v>
      </c>
      <c r="D190" s="160">
        <f t="shared" si="118"/>
        <v>0</v>
      </c>
      <c r="E190" s="160">
        <f t="shared" si="118"/>
        <v>0</v>
      </c>
      <c r="F190" s="160">
        <f t="shared" si="118"/>
        <v>0</v>
      </c>
      <c r="G190" s="160">
        <f t="shared" si="118"/>
        <v>0</v>
      </c>
      <c r="H190" s="160">
        <f t="shared" si="118"/>
        <v>0</v>
      </c>
      <c r="I190" s="160">
        <f t="shared" si="118"/>
        <v>0</v>
      </c>
      <c r="J190" s="160">
        <f t="shared" si="118"/>
        <v>0</v>
      </c>
      <c r="K190" s="160">
        <f>IFERROR(K188/K73,0)</f>
        <v>0</v>
      </c>
      <c r="L190" s="160">
        <f>L188/L73</f>
        <v>0.11524058109357758</v>
      </c>
      <c r="M190" s="160">
        <f>M188/M73</f>
        <v>0.10785003639893229</v>
      </c>
      <c r="N190" s="173">
        <f t="shared" ref="N190:U190" si="119">IFERROR(N188/N73,0)</f>
        <v>9.3652237712553932E-2</v>
      </c>
      <c r="O190" s="229">
        <f t="shared" si="119"/>
        <v>0</v>
      </c>
      <c r="P190" s="229">
        <f t="shared" si="119"/>
        <v>0</v>
      </c>
      <c r="Q190" s="229">
        <f t="shared" si="119"/>
        <v>0</v>
      </c>
      <c r="R190" s="229">
        <f t="shared" si="119"/>
        <v>0</v>
      </c>
      <c r="S190" s="229">
        <f t="shared" si="119"/>
        <v>0</v>
      </c>
      <c r="T190" s="229">
        <f t="shared" si="119"/>
        <v>0</v>
      </c>
      <c r="U190" s="229">
        <f t="shared" si="119"/>
        <v>0</v>
      </c>
    </row>
    <row r="191" spans="1:21" ht="15.75" hidden="1" thickBot="1" x14ac:dyDescent="0.3">
      <c r="A191" s="131"/>
      <c r="B191" s="161" t="s">
        <v>128</v>
      </c>
      <c r="C191" s="162">
        <f t="shared" ref="C191:J191" si="120">IFERROR(C189/C73,0)</f>
        <v>0</v>
      </c>
      <c r="D191" s="162">
        <f t="shared" si="120"/>
        <v>0</v>
      </c>
      <c r="E191" s="162">
        <f t="shared" si="120"/>
        <v>0</v>
      </c>
      <c r="F191" s="162">
        <f t="shared" si="120"/>
        <v>0</v>
      </c>
      <c r="G191" s="162">
        <f t="shared" si="120"/>
        <v>0</v>
      </c>
      <c r="H191" s="162">
        <f t="shared" si="120"/>
        <v>0</v>
      </c>
      <c r="I191" s="162">
        <f t="shared" si="120"/>
        <v>0</v>
      </c>
      <c r="J191" s="162">
        <f t="shared" si="120"/>
        <v>0</v>
      </c>
      <c r="K191" s="162">
        <f>IFERROR(K189/K73,0)</f>
        <v>0</v>
      </c>
      <c r="L191" s="162">
        <f>L189/L73</f>
        <v>1.475941890642246E-2</v>
      </c>
      <c r="M191" s="162">
        <f>M189/M73</f>
        <v>1.2149963601067702E-2</v>
      </c>
      <c r="N191" s="163">
        <f t="shared" ref="N191:U191" si="121">IFERROR(N189/N73,0)</f>
        <v>1.0200909941833584E-2</v>
      </c>
      <c r="O191" s="223">
        <f t="shared" si="121"/>
        <v>0</v>
      </c>
      <c r="P191" s="223">
        <f t="shared" si="121"/>
        <v>0</v>
      </c>
      <c r="Q191" s="223">
        <f t="shared" si="121"/>
        <v>0</v>
      </c>
      <c r="R191" s="223">
        <f t="shared" si="121"/>
        <v>0</v>
      </c>
      <c r="S191" s="223">
        <f t="shared" si="121"/>
        <v>0</v>
      </c>
      <c r="T191" s="223">
        <f t="shared" si="121"/>
        <v>0</v>
      </c>
      <c r="U191" s="223">
        <f t="shared" si="121"/>
        <v>0</v>
      </c>
    </row>
    <row r="192" spans="1:21" ht="15.75" hidden="1" thickBot="1" x14ac:dyDescent="0.3">
      <c r="A192" s="131"/>
      <c r="B192" s="166" t="s">
        <v>129</v>
      </c>
      <c r="C192" s="167">
        <f>C190+C191</f>
        <v>0</v>
      </c>
      <c r="D192" s="168">
        <f t="shared" ref="D192:L192" si="122">D190+D191</f>
        <v>0</v>
      </c>
      <c r="E192" s="169">
        <f t="shared" si="122"/>
        <v>0</v>
      </c>
      <c r="F192" s="169">
        <f t="shared" si="122"/>
        <v>0</v>
      </c>
      <c r="G192" s="169">
        <f t="shared" si="122"/>
        <v>0</v>
      </c>
      <c r="H192" s="169">
        <f t="shared" si="122"/>
        <v>0</v>
      </c>
      <c r="I192" s="169">
        <f t="shared" si="122"/>
        <v>0</v>
      </c>
      <c r="J192" s="169">
        <f t="shared" si="122"/>
        <v>0</v>
      </c>
      <c r="K192" s="169">
        <f t="shared" si="122"/>
        <v>0</v>
      </c>
      <c r="L192" s="169">
        <f t="shared" si="122"/>
        <v>0.13000000000000003</v>
      </c>
      <c r="M192" s="169">
        <f>M190+M191</f>
        <v>0.12</v>
      </c>
      <c r="N192" s="169">
        <f>N190+N191</f>
        <v>0.10385314765438752</v>
      </c>
      <c r="O192" s="225">
        <f>O190+O191</f>
        <v>0</v>
      </c>
      <c r="P192" s="225">
        <f t="shared" ref="P192:U192" si="123">P190+P191</f>
        <v>0</v>
      </c>
      <c r="Q192" s="226">
        <f t="shared" si="123"/>
        <v>0</v>
      </c>
      <c r="R192" s="226">
        <f t="shared" si="123"/>
        <v>0</v>
      </c>
      <c r="S192" s="226">
        <f t="shared" si="123"/>
        <v>0</v>
      </c>
      <c r="T192" s="226">
        <f t="shared" si="123"/>
        <v>0</v>
      </c>
      <c r="U192" s="226">
        <f t="shared" si="123"/>
        <v>0</v>
      </c>
    </row>
    <row r="193" spans="1:21" hidden="1" x14ac:dyDescent="0.25">
      <c r="A193" s="131"/>
      <c r="B193" s="131" t="s">
        <v>130</v>
      </c>
      <c r="C193" s="174">
        <f>C185+C192</f>
        <v>0</v>
      </c>
      <c r="D193" s="174">
        <f t="shared" ref="D193:N193" si="124">D185+D192</f>
        <v>0</v>
      </c>
      <c r="E193" s="174">
        <f t="shared" si="124"/>
        <v>0</v>
      </c>
      <c r="F193" s="174">
        <f t="shared" si="124"/>
        <v>0</v>
      </c>
      <c r="G193" s="174">
        <f t="shared" si="124"/>
        <v>0</v>
      </c>
      <c r="H193" s="174">
        <f t="shared" si="124"/>
        <v>0</v>
      </c>
      <c r="I193" s="174">
        <f t="shared" si="124"/>
        <v>0</v>
      </c>
      <c r="J193" s="174">
        <f t="shared" si="124"/>
        <v>0</v>
      </c>
      <c r="K193" s="174">
        <f t="shared" si="124"/>
        <v>0</v>
      </c>
      <c r="L193" s="174">
        <f t="shared" si="124"/>
        <v>1.0000000000000002</v>
      </c>
      <c r="M193" s="174">
        <f t="shared" si="124"/>
        <v>1</v>
      </c>
      <c r="N193" s="174">
        <f t="shared" si="124"/>
        <v>0.99999999999999978</v>
      </c>
      <c r="O193" s="237">
        <f>O185+O192</f>
        <v>0</v>
      </c>
      <c r="P193" s="237">
        <f t="shared" ref="P193:U193" si="125">P185+P192</f>
        <v>0</v>
      </c>
      <c r="Q193" s="237">
        <f t="shared" si="125"/>
        <v>0</v>
      </c>
      <c r="R193" s="237">
        <f t="shared" si="125"/>
        <v>0</v>
      </c>
      <c r="S193" s="237">
        <f t="shared" si="125"/>
        <v>0</v>
      </c>
      <c r="T193" s="237">
        <f t="shared" si="125"/>
        <v>0</v>
      </c>
      <c r="U193" s="237">
        <f t="shared" si="125"/>
        <v>0</v>
      </c>
    </row>
    <row r="194" spans="1:21" hidden="1" x14ac:dyDescent="0.25">
      <c r="A194" s="131"/>
      <c r="B194" s="131"/>
      <c r="C194" s="140"/>
      <c r="D194" s="140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140"/>
      <c r="U194" s="140"/>
    </row>
    <row r="195" spans="1:21" s="148" customFormat="1" hidden="1" x14ac:dyDescent="0.25">
      <c r="A195" s="131"/>
      <c r="B195" s="131" t="s">
        <v>131</v>
      </c>
      <c r="C195" s="175">
        <f t="shared" ref="C195:D195" si="126">SUM(C181:C182)</f>
        <v>0</v>
      </c>
      <c r="D195" s="175">
        <f t="shared" si="126"/>
        <v>0</v>
      </c>
      <c r="E195" s="176">
        <f>SUM(E181:E182)</f>
        <v>0</v>
      </c>
      <c r="F195" s="176">
        <f t="shared" ref="F195:P195" si="127">SUM(F181:F182)</f>
        <v>0</v>
      </c>
      <c r="G195" s="176">
        <f t="shared" si="127"/>
        <v>0</v>
      </c>
      <c r="H195" s="176">
        <f t="shared" si="127"/>
        <v>0</v>
      </c>
      <c r="I195" s="176">
        <f t="shared" si="127"/>
        <v>0</v>
      </c>
      <c r="J195" s="176">
        <f t="shared" si="127"/>
        <v>0</v>
      </c>
      <c r="K195" s="176">
        <f t="shared" si="127"/>
        <v>0</v>
      </c>
      <c r="L195" s="176">
        <f t="shared" si="127"/>
        <v>37.511234802398263</v>
      </c>
      <c r="M195" s="177">
        <f t="shared" si="127"/>
        <v>216.97753188740762</v>
      </c>
      <c r="N195" s="177">
        <f t="shared" si="127"/>
        <v>696.08190943863633</v>
      </c>
      <c r="O195" s="238">
        <f t="shared" si="127"/>
        <v>0</v>
      </c>
      <c r="P195" s="238">
        <f t="shared" si="127"/>
        <v>0</v>
      </c>
      <c r="Q195" s="239">
        <f>SUM(Q181:Q182)</f>
        <v>0</v>
      </c>
      <c r="R195" s="239">
        <f t="shared" ref="R195:U195" si="128">SUM(R181:R182)</f>
        <v>0</v>
      </c>
      <c r="S195" s="239">
        <f t="shared" si="128"/>
        <v>0</v>
      </c>
      <c r="T195" s="239">
        <f t="shared" si="128"/>
        <v>0</v>
      </c>
      <c r="U195" s="239">
        <f t="shared" si="128"/>
        <v>0</v>
      </c>
    </row>
    <row r="196" spans="1:21" s="148" customFormat="1" hidden="1" x14ac:dyDescent="0.25">
      <c r="A196" s="131"/>
      <c r="B196" s="131" t="s">
        <v>132</v>
      </c>
      <c r="C196" s="175">
        <f t="shared" ref="C196:D196" si="129">SUM(C188:C189)</f>
        <v>0</v>
      </c>
      <c r="D196" s="175">
        <f t="shared" si="129"/>
        <v>0</v>
      </c>
      <c r="E196" s="176">
        <f>SUM(E188:E189)</f>
        <v>0</v>
      </c>
      <c r="F196" s="176">
        <f t="shared" ref="F196:P196" si="130">SUM(F188:F189)</f>
        <v>0</v>
      </c>
      <c r="G196" s="176">
        <f t="shared" si="130"/>
        <v>0</v>
      </c>
      <c r="H196" s="176">
        <f t="shared" si="130"/>
        <v>0</v>
      </c>
      <c r="I196" s="176">
        <f t="shared" si="130"/>
        <v>0</v>
      </c>
      <c r="J196" s="176">
        <f t="shared" si="130"/>
        <v>0</v>
      </c>
      <c r="K196" s="176">
        <f t="shared" si="130"/>
        <v>0</v>
      </c>
      <c r="L196" s="176">
        <f t="shared" si="130"/>
        <v>5.6051270394388206</v>
      </c>
      <c r="M196" s="177">
        <f t="shared" si="130"/>
        <v>29.587845257373765</v>
      </c>
      <c r="N196" s="177">
        <f t="shared" si="130"/>
        <v>80.667914116155231</v>
      </c>
      <c r="O196" s="238">
        <f t="shared" si="130"/>
        <v>0</v>
      </c>
      <c r="P196" s="238">
        <f t="shared" si="130"/>
        <v>0</v>
      </c>
      <c r="Q196" s="239">
        <f>SUM(Q188:Q189)</f>
        <v>0</v>
      </c>
      <c r="R196" s="239">
        <f t="shared" ref="R196:U196" si="131">SUM(R188:R189)</f>
        <v>0</v>
      </c>
      <c r="S196" s="239">
        <f t="shared" si="131"/>
        <v>0</v>
      </c>
      <c r="T196" s="239">
        <f t="shared" si="131"/>
        <v>0</v>
      </c>
      <c r="U196" s="239">
        <f t="shared" si="131"/>
        <v>0</v>
      </c>
    </row>
    <row r="197" spans="1:21" s="148" customFormat="1" hidden="1" x14ac:dyDescent="0.25">
      <c r="A197" s="131"/>
      <c r="B197" s="131" t="s">
        <v>119</v>
      </c>
      <c r="C197" s="178">
        <f t="shared" ref="C197:E197" si="132">SUM(C195:C196)</f>
        <v>0</v>
      </c>
      <c r="D197" s="178">
        <f t="shared" si="132"/>
        <v>0</v>
      </c>
      <c r="E197" s="178">
        <f t="shared" si="132"/>
        <v>0</v>
      </c>
      <c r="F197" s="178">
        <f>SUM(F195:F196)</f>
        <v>0</v>
      </c>
      <c r="G197" s="178">
        <f t="shared" ref="G197:L197" si="133">SUM(G195:G196)</f>
        <v>0</v>
      </c>
      <c r="H197" s="178">
        <f t="shared" si="133"/>
        <v>0</v>
      </c>
      <c r="I197" s="178">
        <f t="shared" si="133"/>
        <v>0</v>
      </c>
      <c r="J197" s="178">
        <f t="shared" si="133"/>
        <v>0</v>
      </c>
      <c r="K197" s="178">
        <f t="shared" si="133"/>
        <v>0</v>
      </c>
      <c r="L197" s="178">
        <f t="shared" si="133"/>
        <v>43.116361841837083</v>
      </c>
      <c r="M197" s="179">
        <f>SUM(M195:M196)</f>
        <v>246.56537714478139</v>
      </c>
      <c r="N197" s="179">
        <f t="shared" ref="N197:Q197" si="134">SUM(N195:N196)</f>
        <v>776.74982355479153</v>
      </c>
      <c r="O197" s="240">
        <f t="shared" si="134"/>
        <v>0</v>
      </c>
      <c r="P197" s="240">
        <f t="shared" si="134"/>
        <v>0</v>
      </c>
      <c r="Q197" s="240">
        <f t="shared" si="134"/>
        <v>0</v>
      </c>
      <c r="R197" s="240">
        <f>SUM(R195:R196)</f>
        <v>0</v>
      </c>
      <c r="S197" s="240">
        <f t="shared" ref="S197:U197" si="135">SUM(S195:S196)</f>
        <v>0</v>
      </c>
      <c r="T197" s="240">
        <f t="shared" si="135"/>
        <v>0</v>
      </c>
      <c r="U197" s="240">
        <f t="shared" si="135"/>
        <v>0</v>
      </c>
    </row>
    <row r="198" spans="1:21" hidden="1" x14ac:dyDescent="0.25"/>
    <row r="199" spans="1:21" hidden="1" x14ac:dyDescent="0.25"/>
  </sheetData>
  <mergeCells count="10">
    <mergeCell ref="A126:A139"/>
    <mergeCell ref="A141:A157"/>
    <mergeCell ref="A160:A176"/>
    <mergeCell ref="A107:A122"/>
    <mergeCell ref="A92:A105"/>
    <mergeCell ref="A77:A90"/>
    <mergeCell ref="A4:A19"/>
    <mergeCell ref="A22:A37"/>
    <mergeCell ref="A40:A55"/>
    <mergeCell ref="A58:A74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W199"/>
  <sheetViews>
    <sheetView zoomScale="90" zoomScaleNormal="90" workbookViewId="0">
      <pane xSplit="2" topLeftCell="C1" activePane="topRight" state="frozen"/>
      <selection activeCell="B49" activeCellId="1" sqref="A4:XFD37 A40:XFD74"/>
      <selection pane="topRight" activeCell="K44" sqref="K44"/>
    </sheetView>
  </sheetViews>
  <sheetFormatPr defaultRowHeight="15" x14ac:dyDescent="0.25"/>
  <cols>
    <col min="1" max="1" width="9.85546875" customWidth="1"/>
    <col min="2" max="2" width="24.5703125" customWidth="1"/>
    <col min="3" max="3" width="15.5703125" bestFit="1" customWidth="1"/>
    <col min="4" max="10" width="13.5703125" customWidth="1"/>
    <col min="11" max="11" width="15.42578125" customWidth="1"/>
    <col min="12" max="21" width="13.5703125" customWidth="1"/>
    <col min="22" max="23" width="10.5703125" bestFit="1" customWidth="1"/>
  </cols>
  <sheetData>
    <row r="1" spans="1:23" s="2" customFormat="1" ht="15.75" thickBo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/>
      <c r="W1"/>
    </row>
    <row r="2" spans="1:23" ht="15.75" thickBot="1" x14ac:dyDescent="0.3">
      <c r="A2" s="18"/>
      <c r="B2" s="30" t="s">
        <v>13</v>
      </c>
      <c r="C2" s="336">
        <v>0</v>
      </c>
      <c r="D2" s="336">
        <v>0</v>
      </c>
      <c r="E2" s="337">
        <f>' 1M - RES'!E2</f>
        <v>0.76774979104266816</v>
      </c>
      <c r="F2" s="334">
        <f>E2</f>
        <v>0.76774979104266816</v>
      </c>
      <c r="G2" s="334">
        <f t="shared" ref="G2:U2" si="0">F2</f>
        <v>0.76774979104266816</v>
      </c>
      <c r="H2" s="334">
        <f t="shared" si="0"/>
        <v>0.76774979104266816</v>
      </c>
      <c r="I2" s="334">
        <f t="shared" si="0"/>
        <v>0.76774979104266816</v>
      </c>
      <c r="J2" s="334">
        <f t="shared" si="0"/>
        <v>0.76774979104266816</v>
      </c>
      <c r="K2" s="334">
        <f t="shared" si="0"/>
        <v>0.76774979104266816</v>
      </c>
      <c r="L2" s="334">
        <f t="shared" si="0"/>
        <v>0.76774979104266816</v>
      </c>
      <c r="M2" s="334">
        <f t="shared" si="0"/>
        <v>0.76774979104266816</v>
      </c>
      <c r="N2" s="334">
        <f t="shared" si="0"/>
        <v>0.76774979104266816</v>
      </c>
      <c r="O2" s="334">
        <f t="shared" si="0"/>
        <v>0.76774979104266816</v>
      </c>
      <c r="P2" s="334">
        <f t="shared" si="0"/>
        <v>0.76774979104266816</v>
      </c>
      <c r="Q2" s="334">
        <f t="shared" si="0"/>
        <v>0.76774979104266816</v>
      </c>
      <c r="R2" s="334">
        <f t="shared" si="0"/>
        <v>0.76774979104266816</v>
      </c>
      <c r="S2" s="334">
        <f t="shared" si="0"/>
        <v>0.76774979104266816</v>
      </c>
      <c r="T2" s="334">
        <f t="shared" si="0"/>
        <v>0.76774979104266816</v>
      </c>
      <c r="U2" s="334">
        <f t="shared" si="0"/>
        <v>0.76774979104266816</v>
      </c>
    </row>
    <row r="3" spans="1:23" s="7" customFormat="1" ht="15.75" thickBot="1" x14ac:dyDescent="0.3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342" t="s">
        <v>156</v>
      </c>
      <c r="Q3" s="339" t="str">
        <f>IF(SUM(C19:N19)='BIZ kWh ENTRY'!AU193,"ok","ERROR")</f>
        <v>ok</v>
      </c>
      <c r="R3" s="18"/>
      <c r="S3" s="18"/>
      <c r="T3" s="18"/>
      <c r="U3" s="18"/>
    </row>
    <row r="4" spans="1:23" ht="15.75" customHeight="1" x14ac:dyDescent="0.25">
      <c r="A4" s="504" t="s">
        <v>14</v>
      </c>
      <c r="B4" s="17" t="s">
        <v>10</v>
      </c>
      <c r="C4" s="10">
        <f>'LI 3M - LGS'!C4</f>
        <v>43466</v>
      </c>
      <c r="D4" s="10">
        <f>'LI 3M - LGS'!D4</f>
        <v>43497</v>
      </c>
      <c r="E4" s="10">
        <f>'LI 3M - LGS'!E4</f>
        <v>43525</v>
      </c>
      <c r="F4" s="10">
        <f>'LI 3M - LGS'!F4</f>
        <v>43556</v>
      </c>
      <c r="G4" s="10">
        <f>'LI 3M - LGS'!G4</f>
        <v>43586</v>
      </c>
      <c r="H4" s="10">
        <f>'LI 3M - LGS'!H4</f>
        <v>43617</v>
      </c>
      <c r="I4" s="10">
        <f>'LI 3M - LGS'!I4</f>
        <v>43647</v>
      </c>
      <c r="J4" s="10">
        <f>'LI 3M - LGS'!J4</f>
        <v>43678</v>
      </c>
      <c r="K4" s="10">
        <f>'LI 3M - LGS'!K4</f>
        <v>43709</v>
      </c>
      <c r="L4" s="10">
        <f>'LI 3M - LGS'!L4</f>
        <v>43739</v>
      </c>
      <c r="M4" s="10">
        <f>'LI 3M - LGS'!M4</f>
        <v>43770</v>
      </c>
      <c r="N4" s="10">
        <f>'LI 3M - LGS'!N4</f>
        <v>43800</v>
      </c>
      <c r="O4" s="10">
        <f>'LI 3M - LGS'!O4</f>
        <v>43831</v>
      </c>
      <c r="P4" s="10">
        <f>'LI 3M - LGS'!P4</f>
        <v>43862</v>
      </c>
      <c r="Q4" s="10">
        <f>'LI 3M - LGS'!Q4</f>
        <v>43891</v>
      </c>
      <c r="R4" s="10">
        <f>'LI 3M - LGS'!R4</f>
        <v>43922</v>
      </c>
      <c r="S4" s="10">
        <f>'LI 3M - LGS'!S4</f>
        <v>43952</v>
      </c>
      <c r="T4" s="10">
        <f>'LI 3M - LGS'!T4</f>
        <v>43983</v>
      </c>
      <c r="U4" s="10">
        <f>'LI 3M - LGS'!U4</f>
        <v>44013</v>
      </c>
    </row>
    <row r="5" spans="1:23" ht="15" customHeight="1" x14ac:dyDescent="0.25">
      <c r="A5" s="505"/>
      <c r="B5" s="11" t="s">
        <v>20</v>
      </c>
      <c r="C5" s="3">
        <f>'BIZ kWh ENTRY'!AI180</f>
        <v>0</v>
      </c>
      <c r="D5" s="3">
        <f>'BIZ kWh ENTRY'!AJ180</f>
        <v>0</v>
      </c>
      <c r="E5" s="3">
        <f>'BIZ kWh ENTRY'!AK180</f>
        <v>0</v>
      </c>
      <c r="F5" s="3">
        <f>'BIZ kWh ENTRY'!AL180</f>
        <v>0</v>
      </c>
      <c r="G5" s="3">
        <f>'BIZ kWh ENTRY'!AM180</f>
        <v>0</v>
      </c>
      <c r="H5" s="3">
        <f>'BIZ kWh ENTRY'!AN180</f>
        <v>0</v>
      </c>
      <c r="I5" s="3">
        <f>'BIZ kWh ENTRY'!AO180</f>
        <v>0</v>
      </c>
      <c r="J5" s="3">
        <f>'BIZ kWh ENTRY'!AP180</f>
        <v>0</v>
      </c>
      <c r="K5" s="3">
        <f>'BIZ kWh ENTRY'!AQ180</f>
        <v>0</v>
      </c>
      <c r="L5" s="3">
        <f>'BIZ kWh ENTRY'!AR180</f>
        <v>0</v>
      </c>
      <c r="M5" s="3">
        <f>'BIZ kWh ENTRY'!AS180</f>
        <v>0</v>
      </c>
      <c r="N5" s="3">
        <f>'BIZ kWh ENTRY'!AT180</f>
        <v>0</v>
      </c>
      <c r="O5" s="215">
        <v>0</v>
      </c>
      <c r="P5" s="215">
        <v>0</v>
      </c>
      <c r="Q5" s="215">
        <v>0</v>
      </c>
      <c r="R5" s="215">
        <v>0</v>
      </c>
      <c r="S5" s="215">
        <v>0</v>
      </c>
      <c r="T5" s="215">
        <v>0</v>
      </c>
      <c r="U5" s="215">
        <v>0</v>
      </c>
    </row>
    <row r="6" spans="1:23" x14ac:dyDescent="0.25">
      <c r="A6" s="505"/>
      <c r="B6" s="12" t="s">
        <v>0</v>
      </c>
      <c r="C6" s="3">
        <f>'BIZ kWh ENTRY'!AI181</f>
        <v>0</v>
      </c>
      <c r="D6" s="3">
        <f>'BIZ kWh ENTRY'!AJ181</f>
        <v>0</v>
      </c>
      <c r="E6" s="3">
        <f>'BIZ kWh ENTRY'!AK181</f>
        <v>0</v>
      </c>
      <c r="F6" s="3">
        <f>'BIZ kWh ENTRY'!AL181</f>
        <v>0</v>
      </c>
      <c r="G6" s="3">
        <f>'BIZ kWh ENTRY'!AM181</f>
        <v>0</v>
      </c>
      <c r="H6" s="3">
        <f>'BIZ kWh ENTRY'!AN181</f>
        <v>0</v>
      </c>
      <c r="I6" s="3">
        <f>'BIZ kWh ENTRY'!AO181</f>
        <v>0</v>
      </c>
      <c r="J6" s="3">
        <f>'BIZ kWh ENTRY'!AP181</f>
        <v>0</v>
      </c>
      <c r="K6" s="3">
        <f>'BIZ kWh ENTRY'!AQ181</f>
        <v>0</v>
      </c>
      <c r="L6" s="3">
        <f>'BIZ kWh ENTRY'!AR181</f>
        <v>0</v>
      </c>
      <c r="M6" s="3">
        <f>'BIZ kWh ENTRY'!AS181</f>
        <v>0</v>
      </c>
      <c r="N6" s="3">
        <f>'BIZ kWh ENTRY'!AT181</f>
        <v>0</v>
      </c>
      <c r="O6" s="215">
        <v>0</v>
      </c>
      <c r="P6" s="215">
        <v>0</v>
      </c>
      <c r="Q6" s="215">
        <v>0</v>
      </c>
      <c r="R6" s="215">
        <v>0</v>
      </c>
      <c r="S6" s="215">
        <v>0</v>
      </c>
      <c r="T6" s="215">
        <v>0</v>
      </c>
      <c r="U6" s="215">
        <v>0</v>
      </c>
    </row>
    <row r="7" spans="1:23" x14ac:dyDescent="0.25">
      <c r="A7" s="505"/>
      <c r="B7" s="11" t="s">
        <v>21</v>
      </c>
      <c r="C7" s="3">
        <f>'BIZ kWh ENTRY'!AI182</f>
        <v>0</v>
      </c>
      <c r="D7" s="3">
        <f>'BIZ kWh ENTRY'!AJ182</f>
        <v>0</v>
      </c>
      <c r="E7" s="3">
        <f>'BIZ kWh ENTRY'!AK182</f>
        <v>0</v>
      </c>
      <c r="F7" s="3">
        <f>'BIZ kWh ENTRY'!AL182</f>
        <v>0</v>
      </c>
      <c r="G7" s="3">
        <f>'BIZ kWh ENTRY'!AM182</f>
        <v>0</v>
      </c>
      <c r="H7" s="3">
        <f>'BIZ kWh ENTRY'!AN182</f>
        <v>0</v>
      </c>
      <c r="I7" s="3">
        <f>'BIZ kWh ENTRY'!AO182</f>
        <v>0</v>
      </c>
      <c r="J7" s="3">
        <f>'BIZ kWh ENTRY'!AP182</f>
        <v>0</v>
      </c>
      <c r="K7" s="3">
        <f>'BIZ kWh ENTRY'!AQ182</f>
        <v>0</v>
      </c>
      <c r="L7" s="3">
        <f>'BIZ kWh ENTRY'!AR182</f>
        <v>0</v>
      </c>
      <c r="M7" s="3">
        <f>'BIZ kWh ENTRY'!AS182</f>
        <v>0</v>
      </c>
      <c r="N7" s="3">
        <f>'BIZ kWh ENTRY'!AT182</f>
        <v>0</v>
      </c>
      <c r="O7" s="215">
        <v>0</v>
      </c>
      <c r="P7" s="215">
        <v>0</v>
      </c>
      <c r="Q7" s="215">
        <v>0</v>
      </c>
      <c r="R7" s="215">
        <v>0</v>
      </c>
      <c r="S7" s="215">
        <v>0</v>
      </c>
      <c r="T7" s="215">
        <v>0</v>
      </c>
      <c r="U7" s="215">
        <v>0</v>
      </c>
    </row>
    <row r="8" spans="1:23" x14ac:dyDescent="0.25">
      <c r="A8" s="505"/>
      <c r="B8" s="11" t="s">
        <v>1</v>
      </c>
      <c r="C8" s="3">
        <f>'BIZ kWh ENTRY'!AI183</f>
        <v>0</v>
      </c>
      <c r="D8" s="3">
        <f>'BIZ kWh ENTRY'!AJ183</f>
        <v>0</v>
      </c>
      <c r="E8" s="3">
        <f>'BIZ kWh ENTRY'!AK183</f>
        <v>0</v>
      </c>
      <c r="F8" s="3">
        <f>'BIZ kWh ENTRY'!AL183</f>
        <v>0</v>
      </c>
      <c r="G8" s="3">
        <f>'BIZ kWh ENTRY'!AM183</f>
        <v>0</v>
      </c>
      <c r="H8" s="3">
        <f>'BIZ kWh ENTRY'!AN183</f>
        <v>0</v>
      </c>
      <c r="I8" s="3">
        <f>'BIZ kWh ENTRY'!AO183</f>
        <v>0</v>
      </c>
      <c r="J8" s="3">
        <f>'BIZ kWh ENTRY'!AP183</f>
        <v>0</v>
      </c>
      <c r="K8" s="3">
        <f>'BIZ kWh ENTRY'!AQ183</f>
        <v>0</v>
      </c>
      <c r="L8" s="3">
        <f>'BIZ kWh ENTRY'!AR183</f>
        <v>0</v>
      </c>
      <c r="M8" s="3">
        <f>'BIZ kWh ENTRY'!AS183</f>
        <v>0</v>
      </c>
      <c r="N8" s="3">
        <f>'BIZ kWh ENTRY'!AT183</f>
        <v>0</v>
      </c>
      <c r="O8" s="215">
        <v>0</v>
      </c>
      <c r="P8" s="215">
        <v>0</v>
      </c>
      <c r="Q8" s="215">
        <v>0</v>
      </c>
      <c r="R8" s="215">
        <v>0</v>
      </c>
      <c r="S8" s="215">
        <v>0</v>
      </c>
      <c r="T8" s="215">
        <v>0</v>
      </c>
      <c r="U8" s="215">
        <v>0</v>
      </c>
    </row>
    <row r="9" spans="1:23" x14ac:dyDescent="0.25">
      <c r="A9" s="505"/>
      <c r="B9" s="12" t="s">
        <v>22</v>
      </c>
      <c r="C9" s="3">
        <f>'BIZ kWh ENTRY'!AI184</f>
        <v>0</v>
      </c>
      <c r="D9" s="3">
        <f>'BIZ kWh ENTRY'!AJ184</f>
        <v>0</v>
      </c>
      <c r="E9" s="3">
        <f>'BIZ kWh ENTRY'!AK184</f>
        <v>0</v>
      </c>
      <c r="F9" s="3">
        <f>'BIZ kWh ENTRY'!AL184</f>
        <v>0</v>
      </c>
      <c r="G9" s="3">
        <f>'BIZ kWh ENTRY'!AM184</f>
        <v>0</v>
      </c>
      <c r="H9" s="3">
        <f>'BIZ kWh ENTRY'!AN184</f>
        <v>0</v>
      </c>
      <c r="I9" s="3">
        <f>'BIZ kWh ENTRY'!AO184</f>
        <v>0</v>
      </c>
      <c r="J9" s="3">
        <f>'BIZ kWh ENTRY'!AP184</f>
        <v>0</v>
      </c>
      <c r="K9" s="3">
        <f>'BIZ kWh ENTRY'!AQ184</f>
        <v>0</v>
      </c>
      <c r="L9" s="3">
        <f>'BIZ kWh ENTRY'!AR184</f>
        <v>0</v>
      </c>
      <c r="M9" s="3">
        <f>'BIZ kWh ENTRY'!AS184</f>
        <v>0</v>
      </c>
      <c r="N9" s="3">
        <f>'BIZ kWh ENTRY'!AT184</f>
        <v>0</v>
      </c>
      <c r="O9" s="215">
        <v>0</v>
      </c>
      <c r="P9" s="215">
        <v>0</v>
      </c>
      <c r="Q9" s="215">
        <v>0</v>
      </c>
      <c r="R9" s="215">
        <v>0</v>
      </c>
      <c r="S9" s="215">
        <v>0</v>
      </c>
      <c r="T9" s="215">
        <v>0</v>
      </c>
      <c r="U9" s="215">
        <v>0</v>
      </c>
    </row>
    <row r="10" spans="1:23" x14ac:dyDescent="0.25">
      <c r="A10" s="505"/>
      <c r="B10" s="11" t="s">
        <v>9</v>
      </c>
      <c r="C10" s="3">
        <f>'BIZ kWh ENTRY'!AI185</f>
        <v>0</v>
      </c>
      <c r="D10" s="3">
        <f>'BIZ kWh ENTRY'!AJ185</f>
        <v>0</v>
      </c>
      <c r="E10" s="3">
        <f>'BIZ kWh ENTRY'!AK185</f>
        <v>0</v>
      </c>
      <c r="F10" s="3">
        <f>'BIZ kWh ENTRY'!AL185</f>
        <v>0</v>
      </c>
      <c r="G10" s="3">
        <f>'BIZ kWh ENTRY'!AM185</f>
        <v>0</v>
      </c>
      <c r="H10" s="3">
        <f>'BIZ kWh ENTRY'!AN185</f>
        <v>0</v>
      </c>
      <c r="I10" s="3">
        <f>'BIZ kWh ENTRY'!AO185</f>
        <v>0</v>
      </c>
      <c r="J10" s="3">
        <f>'BIZ kWh ENTRY'!AP185</f>
        <v>0</v>
      </c>
      <c r="K10" s="3">
        <f>'BIZ kWh ENTRY'!AQ185</f>
        <v>0</v>
      </c>
      <c r="L10" s="3">
        <f>'BIZ kWh ENTRY'!AR185</f>
        <v>0</v>
      </c>
      <c r="M10" s="3">
        <f>'BIZ kWh ENTRY'!AS185</f>
        <v>0</v>
      </c>
      <c r="N10" s="3">
        <f>'BIZ kWh ENTRY'!AT185</f>
        <v>0</v>
      </c>
      <c r="O10" s="215">
        <v>0</v>
      </c>
      <c r="P10" s="215">
        <v>0</v>
      </c>
      <c r="Q10" s="215">
        <v>0</v>
      </c>
      <c r="R10" s="215">
        <v>0</v>
      </c>
      <c r="S10" s="215">
        <v>0</v>
      </c>
      <c r="T10" s="215">
        <v>0</v>
      </c>
      <c r="U10" s="215">
        <v>0</v>
      </c>
    </row>
    <row r="11" spans="1:23" x14ac:dyDescent="0.25">
      <c r="A11" s="505"/>
      <c r="B11" s="11" t="s">
        <v>3</v>
      </c>
      <c r="C11" s="3">
        <f>'BIZ kWh ENTRY'!AI186</f>
        <v>0</v>
      </c>
      <c r="D11" s="3">
        <f>'BIZ kWh ENTRY'!AJ186</f>
        <v>0</v>
      </c>
      <c r="E11" s="3">
        <f>'BIZ kWh ENTRY'!AK186</f>
        <v>0</v>
      </c>
      <c r="F11" s="3">
        <f>'BIZ kWh ENTRY'!AL186</f>
        <v>0</v>
      </c>
      <c r="G11" s="3">
        <f>'BIZ kWh ENTRY'!AM186</f>
        <v>0</v>
      </c>
      <c r="H11" s="3">
        <f>'BIZ kWh ENTRY'!AN186</f>
        <v>0</v>
      </c>
      <c r="I11" s="3">
        <f>'BIZ kWh ENTRY'!AO186</f>
        <v>0</v>
      </c>
      <c r="J11" s="3">
        <f>'BIZ kWh ENTRY'!AP186</f>
        <v>0</v>
      </c>
      <c r="K11" s="3">
        <f>'BIZ kWh ENTRY'!AQ186</f>
        <v>0</v>
      </c>
      <c r="L11" s="3">
        <f>'BIZ kWh ENTRY'!AR186</f>
        <v>0</v>
      </c>
      <c r="M11" s="3">
        <f>'BIZ kWh ENTRY'!AS186</f>
        <v>0</v>
      </c>
      <c r="N11" s="3">
        <f>'BIZ kWh ENTRY'!AT186</f>
        <v>0</v>
      </c>
      <c r="O11" s="215">
        <v>0</v>
      </c>
      <c r="P11" s="215">
        <v>0</v>
      </c>
      <c r="Q11" s="215">
        <v>0</v>
      </c>
      <c r="R11" s="215">
        <v>0</v>
      </c>
      <c r="S11" s="215">
        <v>0</v>
      </c>
      <c r="T11" s="215">
        <v>0</v>
      </c>
      <c r="U11" s="215">
        <v>0</v>
      </c>
    </row>
    <row r="12" spans="1:23" x14ac:dyDescent="0.25">
      <c r="A12" s="505"/>
      <c r="B12" s="11" t="s">
        <v>4</v>
      </c>
      <c r="C12" s="3">
        <f>'BIZ kWh ENTRY'!AI187</f>
        <v>0</v>
      </c>
      <c r="D12" s="3">
        <f>'BIZ kWh ENTRY'!AJ187</f>
        <v>0</v>
      </c>
      <c r="E12" s="3">
        <f>'BIZ kWh ENTRY'!AK187</f>
        <v>0</v>
      </c>
      <c r="F12" s="3">
        <f>'BIZ kWh ENTRY'!AL187</f>
        <v>0</v>
      </c>
      <c r="G12" s="3">
        <f>'BIZ kWh ENTRY'!AM187</f>
        <v>0</v>
      </c>
      <c r="H12" s="3">
        <f>'BIZ kWh ENTRY'!AN187</f>
        <v>0</v>
      </c>
      <c r="I12" s="3">
        <f>'BIZ kWh ENTRY'!AO187</f>
        <v>0</v>
      </c>
      <c r="J12" s="3">
        <f>'BIZ kWh ENTRY'!AP187</f>
        <v>0</v>
      </c>
      <c r="K12" s="3">
        <f>'BIZ kWh ENTRY'!AQ187</f>
        <v>0</v>
      </c>
      <c r="L12" s="3">
        <f>'BIZ kWh ENTRY'!AR187</f>
        <v>0</v>
      </c>
      <c r="M12" s="3">
        <f>'BIZ kWh ENTRY'!AS187</f>
        <v>0</v>
      </c>
      <c r="N12" s="3">
        <f>'BIZ kWh ENTRY'!AT187</f>
        <v>0</v>
      </c>
      <c r="O12" s="215">
        <v>0</v>
      </c>
      <c r="P12" s="215">
        <v>0</v>
      </c>
      <c r="Q12" s="215">
        <v>0</v>
      </c>
      <c r="R12" s="215">
        <v>0</v>
      </c>
      <c r="S12" s="215">
        <v>0</v>
      </c>
      <c r="T12" s="215">
        <v>0</v>
      </c>
      <c r="U12" s="215">
        <v>0</v>
      </c>
    </row>
    <row r="13" spans="1:23" x14ac:dyDescent="0.25">
      <c r="A13" s="505"/>
      <c r="B13" s="11" t="s">
        <v>5</v>
      </c>
      <c r="C13" s="3">
        <f>'BIZ kWh ENTRY'!AI188</f>
        <v>0</v>
      </c>
      <c r="D13" s="3">
        <f>'BIZ kWh ENTRY'!AJ188</f>
        <v>0</v>
      </c>
      <c r="E13" s="3">
        <f>'BIZ kWh ENTRY'!AK188</f>
        <v>0</v>
      </c>
      <c r="F13" s="3">
        <f>'BIZ kWh ENTRY'!AL188</f>
        <v>0</v>
      </c>
      <c r="G13" s="3">
        <f>'BIZ kWh ENTRY'!AM188</f>
        <v>0</v>
      </c>
      <c r="H13" s="3">
        <f>'BIZ kWh ENTRY'!AN188</f>
        <v>0</v>
      </c>
      <c r="I13" s="3">
        <f>'BIZ kWh ENTRY'!AO188</f>
        <v>0</v>
      </c>
      <c r="J13" s="3">
        <f>'BIZ kWh ENTRY'!AP188</f>
        <v>0</v>
      </c>
      <c r="K13" s="3">
        <f>'BIZ kWh ENTRY'!AQ188</f>
        <v>0</v>
      </c>
      <c r="L13" s="3">
        <f>'BIZ kWh ENTRY'!AR188</f>
        <v>0</v>
      </c>
      <c r="M13" s="3">
        <f>'BIZ kWh ENTRY'!AS188</f>
        <v>0</v>
      </c>
      <c r="N13" s="3">
        <f>'BIZ kWh ENTRY'!AT188</f>
        <v>0</v>
      </c>
      <c r="O13" s="215">
        <v>0</v>
      </c>
      <c r="P13" s="215">
        <v>0</v>
      </c>
      <c r="Q13" s="215">
        <v>0</v>
      </c>
      <c r="R13" s="215">
        <v>0</v>
      </c>
      <c r="S13" s="215">
        <v>0</v>
      </c>
      <c r="T13" s="215">
        <v>0</v>
      </c>
      <c r="U13" s="215">
        <v>0</v>
      </c>
    </row>
    <row r="14" spans="1:23" x14ac:dyDescent="0.25">
      <c r="A14" s="505"/>
      <c r="B14" s="11" t="s">
        <v>23</v>
      </c>
      <c r="C14" s="3">
        <f>'BIZ kWh ENTRY'!AI189</f>
        <v>0</v>
      </c>
      <c r="D14" s="3">
        <f>'BIZ kWh ENTRY'!AJ189</f>
        <v>0</v>
      </c>
      <c r="E14" s="3">
        <f>'BIZ kWh ENTRY'!AK189</f>
        <v>0</v>
      </c>
      <c r="F14" s="3">
        <f>'BIZ kWh ENTRY'!AL189</f>
        <v>0</v>
      </c>
      <c r="G14" s="3">
        <f>'BIZ kWh ENTRY'!AM189</f>
        <v>0</v>
      </c>
      <c r="H14" s="3">
        <f>'BIZ kWh ENTRY'!AN189</f>
        <v>0</v>
      </c>
      <c r="I14" s="3">
        <f>'BIZ kWh ENTRY'!AO189</f>
        <v>0</v>
      </c>
      <c r="J14" s="3">
        <f>'BIZ kWh ENTRY'!AP189</f>
        <v>0</v>
      </c>
      <c r="K14" s="3">
        <f>'BIZ kWh ENTRY'!AQ189</f>
        <v>0</v>
      </c>
      <c r="L14" s="3">
        <f>'BIZ kWh ENTRY'!AR189</f>
        <v>0</v>
      </c>
      <c r="M14" s="3">
        <f>'BIZ kWh ENTRY'!AS189</f>
        <v>0</v>
      </c>
      <c r="N14" s="3">
        <f>'BIZ kWh ENTRY'!AT189</f>
        <v>0</v>
      </c>
      <c r="O14" s="215">
        <v>0</v>
      </c>
      <c r="P14" s="215">
        <v>0</v>
      </c>
      <c r="Q14" s="215">
        <v>0</v>
      </c>
      <c r="R14" s="215">
        <v>0</v>
      </c>
      <c r="S14" s="215">
        <v>0</v>
      </c>
      <c r="T14" s="215">
        <v>0</v>
      </c>
      <c r="U14" s="215">
        <v>0</v>
      </c>
    </row>
    <row r="15" spans="1:23" x14ac:dyDescent="0.25">
      <c r="A15" s="505"/>
      <c r="B15" s="11" t="s">
        <v>24</v>
      </c>
      <c r="C15" s="3">
        <f>'BIZ kWh ENTRY'!AI190</f>
        <v>0</v>
      </c>
      <c r="D15" s="3">
        <f>'BIZ kWh ENTRY'!AJ190</f>
        <v>0</v>
      </c>
      <c r="E15" s="3">
        <f>'BIZ kWh ENTRY'!AK190</f>
        <v>0</v>
      </c>
      <c r="F15" s="3">
        <f>'BIZ kWh ENTRY'!AL190</f>
        <v>0</v>
      </c>
      <c r="G15" s="3">
        <f>'BIZ kWh ENTRY'!AM190</f>
        <v>0</v>
      </c>
      <c r="H15" s="3">
        <f>'BIZ kWh ENTRY'!AN190</f>
        <v>0</v>
      </c>
      <c r="I15" s="3">
        <f>'BIZ kWh ENTRY'!AO190</f>
        <v>0</v>
      </c>
      <c r="J15" s="3">
        <f>'BIZ kWh ENTRY'!AP190</f>
        <v>0</v>
      </c>
      <c r="K15" s="3">
        <f>'BIZ kWh ENTRY'!AQ190</f>
        <v>0</v>
      </c>
      <c r="L15" s="3">
        <f>'BIZ kWh ENTRY'!AR190</f>
        <v>0</v>
      </c>
      <c r="M15" s="3">
        <f>'BIZ kWh ENTRY'!AS190</f>
        <v>0</v>
      </c>
      <c r="N15" s="3">
        <f>'BIZ kWh ENTRY'!AT190</f>
        <v>0</v>
      </c>
      <c r="O15" s="215">
        <v>0</v>
      </c>
      <c r="P15" s="215">
        <v>0</v>
      </c>
      <c r="Q15" s="215">
        <v>0</v>
      </c>
      <c r="R15" s="215">
        <v>0</v>
      </c>
      <c r="S15" s="215">
        <v>0</v>
      </c>
      <c r="T15" s="215">
        <v>0</v>
      </c>
      <c r="U15" s="215">
        <v>0</v>
      </c>
    </row>
    <row r="16" spans="1:23" x14ac:dyDescent="0.25">
      <c r="A16" s="505"/>
      <c r="B16" s="11" t="s">
        <v>7</v>
      </c>
      <c r="C16" s="3">
        <f>'BIZ kWh ENTRY'!AI191</f>
        <v>0</v>
      </c>
      <c r="D16" s="3">
        <f>'BIZ kWh ENTRY'!AJ191</f>
        <v>0</v>
      </c>
      <c r="E16" s="3">
        <f>'BIZ kWh ENTRY'!AK191</f>
        <v>0</v>
      </c>
      <c r="F16" s="3">
        <f>'BIZ kWh ENTRY'!AL191</f>
        <v>0</v>
      </c>
      <c r="G16" s="3">
        <f>'BIZ kWh ENTRY'!AM191</f>
        <v>0</v>
      </c>
      <c r="H16" s="3">
        <f>'BIZ kWh ENTRY'!AN191</f>
        <v>0</v>
      </c>
      <c r="I16" s="3">
        <f>'BIZ kWh ENTRY'!AO191</f>
        <v>0</v>
      </c>
      <c r="J16" s="3">
        <f>'BIZ kWh ENTRY'!AP191</f>
        <v>0</v>
      </c>
      <c r="K16" s="3">
        <f>'BIZ kWh ENTRY'!AQ191</f>
        <v>0</v>
      </c>
      <c r="L16" s="3">
        <f>'BIZ kWh ENTRY'!AR191</f>
        <v>0</v>
      </c>
      <c r="M16" s="3">
        <f>'BIZ kWh ENTRY'!AS191</f>
        <v>0</v>
      </c>
      <c r="N16" s="3">
        <f>'BIZ kWh ENTRY'!AT191</f>
        <v>0</v>
      </c>
      <c r="O16" s="215">
        <v>0</v>
      </c>
      <c r="P16" s="215">
        <v>0</v>
      </c>
      <c r="Q16" s="215">
        <v>0</v>
      </c>
      <c r="R16" s="215">
        <v>0</v>
      </c>
      <c r="S16" s="215">
        <v>0</v>
      </c>
      <c r="T16" s="215">
        <v>0</v>
      </c>
      <c r="U16" s="215">
        <v>0</v>
      </c>
    </row>
    <row r="17" spans="1:21" x14ac:dyDescent="0.25">
      <c r="A17" s="505"/>
      <c r="B17" s="11" t="s">
        <v>8</v>
      </c>
      <c r="C17" s="3">
        <f>'BIZ kWh ENTRY'!AI192</f>
        <v>0</v>
      </c>
      <c r="D17" s="3">
        <f>'BIZ kWh ENTRY'!AJ192</f>
        <v>0</v>
      </c>
      <c r="E17" s="3">
        <f>'BIZ kWh ENTRY'!AK192</f>
        <v>0</v>
      </c>
      <c r="F17" s="3">
        <f>'BIZ kWh ENTRY'!AL192</f>
        <v>0</v>
      </c>
      <c r="G17" s="3">
        <f>'BIZ kWh ENTRY'!AM192</f>
        <v>0</v>
      </c>
      <c r="H17" s="3">
        <f>'BIZ kWh ENTRY'!AN192</f>
        <v>0</v>
      </c>
      <c r="I17" s="3">
        <f>'BIZ kWh ENTRY'!AO192</f>
        <v>0</v>
      </c>
      <c r="J17" s="3">
        <f>'BIZ kWh ENTRY'!AP192</f>
        <v>0</v>
      </c>
      <c r="K17" s="3">
        <f>'BIZ kWh ENTRY'!AQ192</f>
        <v>0</v>
      </c>
      <c r="L17" s="3">
        <f>'BIZ kWh ENTRY'!AR192</f>
        <v>0</v>
      </c>
      <c r="M17" s="3">
        <f>'BIZ kWh ENTRY'!AS192</f>
        <v>0</v>
      </c>
      <c r="N17" s="3">
        <f>'BIZ kWh ENTRY'!AT192</f>
        <v>0</v>
      </c>
      <c r="O17" s="215">
        <v>0</v>
      </c>
      <c r="P17" s="215">
        <v>0</v>
      </c>
      <c r="Q17" s="215">
        <v>0</v>
      </c>
      <c r="R17" s="215">
        <v>0</v>
      </c>
      <c r="S17" s="215">
        <v>0</v>
      </c>
      <c r="T17" s="215">
        <v>0</v>
      </c>
      <c r="U17" s="215">
        <v>0</v>
      </c>
    </row>
    <row r="18" spans="1:21" x14ac:dyDescent="0.25">
      <c r="A18" s="505"/>
      <c r="B18" s="11" t="s">
        <v>11</v>
      </c>
      <c r="C18" s="3"/>
      <c r="D18" s="3"/>
      <c r="E18" s="4"/>
      <c r="F18" s="4"/>
      <c r="G18" s="4"/>
      <c r="H18" s="4"/>
      <c r="I18" s="4"/>
      <c r="J18" s="4"/>
      <c r="K18" s="4"/>
      <c r="L18" s="4"/>
      <c r="M18" s="4"/>
      <c r="N18" s="4"/>
      <c r="O18" s="215"/>
      <c r="P18" s="215"/>
      <c r="Q18" s="215"/>
      <c r="R18" s="215"/>
      <c r="S18" s="215"/>
      <c r="T18" s="215"/>
      <c r="U18" s="215"/>
    </row>
    <row r="19" spans="1:21" ht="15.75" thickBot="1" x14ac:dyDescent="0.3">
      <c r="A19" s="506"/>
      <c r="B19" s="15" t="str">
        <f>' LI 1M - RES'!B16</f>
        <v>Monthly kWh</v>
      </c>
      <c r="C19" s="49">
        <f>SUM(C5:C17)</f>
        <v>0</v>
      </c>
      <c r="D19" s="49">
        <f t="shared" ref="D19:N19" si="1">SUM(D5:D17)</f>
        <v>0</v>
      </c>
      <c r="E19" s="49">
        <f t="shared" si="1"/>
        <v>0</v>
      </c>
      <c r="F19" s="49">
        <f t="shared" si="1"/>
        <v>0</v>
      </c>
      <c r="G19" s="49">
        <f t="shared" si="1"/>
        <v>0</v>
      </c>
      <c r="H19" s="49">
        <f t="shared" si="1"/>
        <v>0</v>
      </c>
      <c r="I19" s="49">
        <f t="shared" si="1"/>
        <v>0</v>
      </c>
      <c r="J19" s="49">
        <f t="shared" si="1"/>
        <v>0</v>
      </c>
      <c r="K19" s="49">
        <f t="shared" si="1"/>
        <v>0</v>
      </c>
      <c r="L19" s="49">
        <f t="shared" si="1"/>
        <v>0</v>
      </c>
      <c r="M19" s="49">
        <f t="shared" si="1"/>
        <v>0</v>
      </c>
      <c r="N19" s="49">
        <f t="shared" si="1"/>
        <v>0</v>
      </c>
      <c r="O19" s="216">
        <f t="shared" ref="O19:U19" si="2">SUM(O5:O17)</f>
        <v>0</v>
      </c>
      <c r="P19" s="216">
        <f t="shared" si="2"/>
        <v>0</v>
      </c>
      <c r="Q19" s="216">
        <f t="shared" si="2"/>
        <v>0</v>
      </c>
      <c r="R19" s="216">
        <f t="shared" si="2"/>
        <v>0</v>
      </c>
      <c r="S19" s="216">
        <f t="shared" si="2"/>
        <v>0</v>
      </c>
      <c r="T19" s="216">
        <f t="shared" si="2"/>
        <v>0</v>
      </c>
      <c r="U19" s="216">
        <f t="shared" si="2"/>
        <v>0</v>
      </c>
    </row>
    <row r="20" spans="1:21" x14ac:dyDescent="0.25">
      <c r="A20" s="45"/>
      <c r="B20" s="25"/>
      <c r="C20" s="9"/>
      <c r="D20" s="31"/>
      <c r="E20" s="9"/>
      <c r="F20" s="31"/>
      <c r="G20" s="31"/>
      <c r="H20" s="9"/>
      <c r="I20" s="31"/>
      <c r="J20" s="31"/>
      <c r="K20" s="9"/>
      <c r="L20" s="31"/>
      <c r="M20" s="31"/>
      <c r="N20" s="9"/>
      <c r="O20" s="31"/>
      <c r="P20" s="31"/>
      <c r="Q20" s="9"/>
      <c r="R20" s="31"/>
      <c r="S20" s="31"/>
      <c r="T20" s="9"/>
      <c r="U20" s="31"/>
    </row>
    <row r="21" spans="1:21" ht="15.75" thickBot="1" x14ac:dyDescent="0.3">
      <c r="A21" s="26"/>
      <c r="B21" s="26"/>
      <c r="C21" s="22"/>
      <c r="D21" s="23"/>
      <c r="E21" s="22"/>
      <c r="F21" s="23"/>
      <c r="G21" s="23"/>
      <c r="H21" s="22"/>
      <c r="I21" s="23"/>
      <c r="J21" s="23"/>
      <c r="K21" s="22"/>
      <c r="L21" s="23"/>
      <c r="M21" s="23"/>
      <c r="N21" s="22"/>
      <c r="O21" s="23"/>
      <c r="P21" s="23"/>
      <c r="Q21" s="22"/>
      <c r="R21" s="23"/>
      <c r="S21" s="23"/>
      <c r="T21" s="22"/>
      <c r="U21" s="23"/>
    </row>
    <row r="22" spans="1:21" s="344" customFormat="1" ht="15.75" x14ac:dyDescent="0.25">
      <c r="A22" s="507" t="s">
        <v>15</v>
      </c>
      <c r="B22" s="17" t="str">
        <f t="shared" ref="B22:U22" si="3">B4</f>
        <v>End Use</v>
      </c>
      <c r="C22" s="10">
        <f t="shared" si="3"/>
        <v>43466</v>
      </c>
      <c r="D22" s="10">
        <f t="shared" si="3"/>
        <v>43497</v>
      </c>
      <c r="E22" s="10">
        <f t="shared" si="3"/>
        <v>43525</v>
      </c>
      <c r="F22" s="10">
        <f t="shared" si="3"/>
        <v>43556</v>
      </c>
      <c r="G22" s="10">
        <f t="shared" si="3"/>
        <v>43586</v>
      </c>
      <c r="H22" s="10">
        <f t="shared" si="3"/>
        <v>43617</v>
      </c>
      <c r="I22" s="10">
        <f t="shared" si="3"/>
        <v>43647</v>
      </c>
      <c r="J22" s="10">
        <f t="shared" si="3"/>
        <v>43678</v>
      </c>
      <c r="K22" s="10">
        <f t="shared" si="3"/>
        <v>43709</v>
      </c>
      <c r="L22" s="10">
        <f t="shared" si="3"/>
        <v>43739</v>
      </c>
      <c r="M22" s="10">
        <f t="shared" si="3"/>
        <v>43770</v>
      </c>
      <c r="N22" s="10">
        <f t="shared" si="3"/>
        <v>43800</v>
      </c>
      <c r="O22" s="10">
        <f t="shared" si="3"/>
        <v>43831</v>
      </c>
      <c r="P22" s="10">
        <f t="shared" si="3"/>
        <v>43862</v>
      </c>
      <c r="Q22" s="10">
        <f t="shared" si="3"/>
        <v>43891</v>
      </c>
      <c r="R22" s="10">
        <f t="shared" si="3"/>
        <v>43922</v>
      </c>
      <c r="S22" s="10">
        <f t="shared" si="3"/>
        <v>43952</v>
      </c>
      <c r="T22" s="10">
        <f t="shared" si="3"/>
        <v>43983</v>
      </c>
      <c r="U22" s="10">
        <f t="shared" si="3"/>
        <v>44013</v>
      </c>
    </row>
    <row r="23" spans="1:21" s="344" customFormat="1" ht="15" customHeight="1" x14ac:dyDescent="0.25">
      <c r="A23" s="508"/>
      <c r="B23" s="345" t="str">
        <f t="shared" ref="B23:B37" si="4">B5</f>
        <v>Air Comp</v>
      </c>
      <c r="C23" s="346">
        <f t="shared" ref="C23:C35" si="5">IF(C5=0,0,C5)</f>
        <v>0</v>
      </c>
      <c r="D23" s="346">
        <f>IF(SUM($C$19:$N$19)=0,0,C23+D5)</f>
        <v>0</v>
      </c>
      <c r="E23" s="346">
        <f t="shared" ref="E23:Q27" si="6">IF(SUM($C$19:$N$19)=0,0,D23+E5)</f>
        <v>0</v>
      </c>
      <c r="F23" s="346">
        <f t="shared" si="6"/>
        <v>0</v>
      </c>
      <c r="G23" s="346">
        <f t="shared" si="6"/>
        <v>0</v>
      </c>
      <c r="H23" s="346">
        <f t="shared" si="6"/>
        <v>0</v>
      </c>
      <c r="I23" s="346">
        <f t="shared" si="6"/>
        <v>0</v>
      </c>
      <c r="J23" s="346">
        <f t="shared" si="6"/>
        <v>0</v>
      </c>
      <c r="K23" s="346">
        <f t="shared" si="6"/>
        <v>0</v>
      </c>
      <c r="L23" s="346">
        <f t="shared" si="6"/>
        <v>0</v>
      </c>
      <c r="M23" s="346">
        <f t="shared" si="6"/>
        <v>0</v>
      </c>
      <c r="N23" s="346">
        <f t="shared" si="6"/>
        <v>0</v>
      </c>
      <c r="O23" s="346">
        <f t="shared" si="6"/>
        <v>0</v>
      </c>
      <c r="P23" s="346">
        <f t="shared" si="6"/>
        <v>0</v>
      </c>
      <c r="Q23" s="346">
        <f t="shared" si="6"/>
        <v>0</v>
      </c>
      <c r="R23" s="346">
        <f t="shared" ref="R23:U26" si="7">IF(SUM($C$19:$N$19)=0,0,Q23+R5)</f>
        <v>0</v>
      </c>
      <c r="S23" s="346">
        <f t="shared" si="7"/>
        <v>0</v>
      </c>
      <c r="T23" s="346">
        <f t="shared" si="7"/>
        <v>0</v>
      </c>
      <c r="U23" s="346">
        <f t="shared" si="7"/>
        <v>0</v>
      </c>
    </row>
    <row r="24" spans="1:21" s="344" customFormat="1" x14ac:dyDescent="0.25">
      <c r="A24" s="508"/>
      <c r="B24" s="12" t="str">
        <f t="shared" si="4"/>
        <v>Building Shell</v>
      </c>
      <c r="C24" s="346">
        <f t="shared" si="5"/>
        <v>0</v>
      </c>
      <c r="D24" s="346">
        <f t="shared" ref="D24:Q35" si="8">IF(SUM($C$19:$N$19)=0,0,C24+D6)</f>
        <v>0</v>
      </c>
      <c r="E24" s="346">
        <f t="shared" si="8"/>
        <v>0</v>
      </c>
      <c r="F24" s="346">
        <f t="shared" si="8"/>
        <v>0</v>
      </c>
      <c r="G24" s="346">
        <f t="shared" si="8"/>
        <v>0</v>
      </c>
      <c r="H24" s="346">
        <f t="shared" si="8"/>
        <v>0</v>
      </c>
      <c r="I24" s="346">
        <f t="shared" si="8"/>
        <v>0</v>
      </c>
      <c r="J24" s="346">
        <f t="shared" si="8"/>
        <v>0</v>
      </c>
      <c r="K24" s="346">
        <f t="shared" si="8"/>
        <v>0</v>
      </c>
      <c r="L24" s="346">
        <f t="shared" si="8"/>
        <v>0</v>
      </c>
      <c r="M24" s="346">
        <f t="shared" si="8"/>
        <v>0</v>
      </c>
      <c r="N24" s="346">
        <f t="shared" si="8"/>
        <v>0</v>
      </c>
      <c r="O24" s="346">
        <f t="shared" si="8"/>
        <v>0</v>
      </c>
      <c r="P24" s="346">
        <f t="shared" si="8"/>
        <v>0</v>
      </c>
      <c r="Q24" s="346">
        <f t="shared" si="8"/>
        <v>0</v>
      </c>
      <c r="R24" s="346">
        <f t="shared" si="7"/>
        <v>0</v>
      </c>
      <c r="S24" s="346">
        <f t="shared" si="7"/>
        <v>0</v>
      </c>
      <c r="T24" s="346">
        <f t="shared" si="7"/>
        <v>0</v>
      </c>
      <c r="U24" s="346">
        <f t="shared" si="7"/>
        <v>0</v>
      </c>
    </row>
    <row r="25" spans="1:21" s="344" customFormat="1" x14ac:dyDescent="0.25">
      <c r="A25" s="508"/>
      <c r="B25" s="345" t="str">
        <f t="shared" si="4"/>
        <v>Cooking</v>
      </c>
      <c r="C25" s="346">
        <f t="shared" si="5"/>
        <v>0</v>
      </c>
      <c r="D25" s="346">
        <f t="shared" si="8"/>
        <v>0</v>
      </c>
      <c r="E25" s="346">
        <f t="shared" si="8"/>
        <v>0</v>
      </c>
      <c r="F25" s="346">
        <f t="shared" si="8"/>
        <v>0</v>
      </c>
      <c r="G25" s="346">
        <f t="shared" si="8"/>
        <v>0</v>
      </c>
      <c r="H25" s="346">
        <f t="shared" si="8"/>
        <v>0</v>
      </c>
      <c r="I25" s="346">
        <f t="shared" si="8"/>
        <v>0</v>
      </c>
      <c r="J25" s="346">
        <f t="shared" si="8"/>
        <v>0</v>
      </c>
      <c r="K25" s="346">
        <f t="shared" si="8"/>
        <v>0</v>
      </c>
      <c r="L25" s="346">
        <f t="shared" si="8"/>
        <v>0</v>
      </c>
      <c r="M25" s="346">
        <f t="shared" si="8"/>
        <v>0</v>
      </c>
      <c r="N25" s="346">
        <f t="shared" si="8"/>
        <v>0</v>
      </c>
      <c r="O25" s="346">
        <f t="shared" si="8"/>
        <v>0</v>
      </c>
      <c r="P25" s="346">
        <f t="shared" si="8"/>
        <v>0</v>
      </c>
      <c r="Q25" s="346">
        <f t="shared" si="8"/>
        <v>0</v>
      </c>
      <c r="R25" s="346">
        <f t="shared" si="7"/>
        <v>0</v>
      </c>
      <c r="S25" s="346">
        <f t="shared" si="7"/>
        <v>0</v>
      </c>
      <c r="T25" s="346">
        <f t="shared" si="7"/>
        <v>0</v>
      </c>
      <c r="U25" s="346">
        <f t="shared" si="7"/>
        <v>0</v>
      </c>
    </row>
    <row r="26" spans="1:21" s="344" customFormat="1" x14ac:dyDescent="0.25">
      <c r="A26" s="508"/>
      <c r="B26" s="345" t="str">
        <f t="shared" si="4"/>
        <v>Cooling</v>
      </c>
      <c r="C26" s="346">
        <f t="shared" si="5"/>
        <v>0</v>
      </c>
      <c r="D26" s="346">
        <f t="shared" si="8"/>
        <v>0</v>
      </c>
      <c r="E26" s="346">
        <f t="shared" si="6"/>
        <v>0</v>
      </c>
      <c r="F26" s="346">
        <f t="shared" si="6"/>
        <v>0</v>
      </c>
      <c r="G26" s="346">
        <f t="shared" si="6"/>
        <v>0</v>
      </c>
      <c r="H26" s="346">
        <f t="shared" si="6"/>
        <v>0</v>
      </c>
      <c r="I26" s="346">
        <f t="shared" si="6"/>
        <v>0</v>
      </c>
      <c r="J26" s="346">
        <f t="shared" si="6"/>
        <v>0</v>
      </c>
      <c r="K26" s="346">
        <f t="shared" si="6"/>
        <v>0</v>
      </c>
      <c r="L26" s="346">
        <f t="shared" si="6"/>
        <v>0</v>
      </c>
      <c r="M26" s="346">
        <f t="shared" si="6"/>
        <v>0</v>
      </c>
      <c r="N26" s="346">
        <f t="shared" si="6"/>
        <v>0</v>
      </c>
      <c r="O26" s="346">
        <f t="shared" si="6"/>
        <v>0</v>
      </c>
      <c r="P26" s="346">
        <f t="shared" si="6"/>
        <v>0</v>
      </c>
      <c r="Q26" s="346">
        <f t="shared" si="6"/>
        <v>0</v>
      </c>
      <c r="R26" s="346">
        <f t="shared" si="7"/>
        <v>0</v>
      </c>
      <c r="S26" s="346">
        <f t="shared" si="7"/>
        <v>0</v>
      </c>
      <c r="T26" s="346">
        <f t="shared" si="7"/>
        <v>0</v>
      </c>
      <c r="U26" s="346">
        <f t="shared" si="7"/>
        <v>0</v>
      </c>
    </row>
    <row r="27" spans="1:21" s="344" customFormat="1" x14ac:dyDescent="0.25">
      <c r="A27" s="508"/>
      <c r="B27" s="12" t="str">
        <f t="shared" si="4"/>
        <v>Ext Lighting</v>
      </c>
      <c r="C27" s="346">
        <f t="shared" si="5"/>
        <v>0</v>
      </c>
      <c r="D27" s="346">
        <f t="shared" si="8"/>
        <v>0</v>
      </c>
      <c r="E27" s="346">
        <f t="shared" si="6"/>
        <v>0</v>
      </c>
      <c r="F27" s="346">
        <f t="shared" si="6"/>
        <v>0</v>
      </c>
      <c r="G27" s="346">
        <f t="shared" si="6"/>
        <v>0</v>
      </c>
      <c r="H27" s="346">
        <f t="shared" si="6"/>
        <v>0</v>
      </c>
      <c r="I27" s="346">
        <f t="shared" si="6"/>
        <v>0</v>
      </c>
      <c r="J27" s="346">
        <f t="shared" si="6"/>
        <v>0</v>
      </c>
      <c r="K27" s="346">
        <f t="shared" si="6"/>
        <v>0</v>
      </c>
      <c r="L27" s="346">
        <f t="shared" si="6"/>
        <v>0</v>
      </c>
      <c r="M27" s="346">
        <f t="shared" si="6"/>
        <v>0</v>
      </c>
      <c r="N27" s="346">
        <f t="shared" si="6"/>
        <v>0</v>
      </c>
      <c r="O27" s="346">
        <f t="shared" si="6"/>
        <v>0</v>
      </c>
      <c r="P27" s="346">
        <f t="shared" si="6"/>
        <v>0</v>
      </c>
      <c r="Q27" s="346">
        <f t="shared" si="6"/>
        <v>0</v>
      </c>
      <c r="R27" s="346">
        <f t="shared" ref="R27:U30" si="9">IF(SUM($C$19:$N$19)=0,0,Q27+R9)</f>
        <v>0</v>
      </c>
      <c r="S27" s="346">
        <f t="shared" si="9"/>
        <v>0</v>
      </c>
      <c r="T27" s="346">
        <f t="shared" si="9"/>
        <v>0</v>
      </c>
      <c r="U27" s="346">
        <f t="shared" si="9"/>
        <v>0</v>
      </c>
    </row>
    <row r="28" spans="1:21" s="344" customFormat="1" x14ac:dyDescent="0.25">
      <c r="A28" s="508"/>
      <c r="B28" s="345" t="str">
        <f t="shared" si="4"/>
        <v>Heating</v>
      </c>
      <c r="C28" s="346">
        <f t="shared" si="5"/>
        <v>0</v>
      </c>
      <c r="D28" s="346">
        <f t="shared" si="8"/>
        <v>0</v>
      </c>
      <c r="E28" s="346">
        <f t="shared" si="8"/>
        <v>0</v>
      </c>
      <c r="F28" s="346">
        <f t="shared" si="8"/>
        <v>0</v>
      </c>
      <c r="G28" s="346">
        <f t="shared" si="8"/>
        <v>0</v>
      </c>
      <c r="H28" s="346">
        <f t="shared" si="8"/>
        <v>0</v>
      </c>
      <c r="I28" s="346">
        <f t="shared" si="8"/>
        <v>0</v>
      </c>
      <c r="J28" s="346">
        <f t="shared" si="8"/>
        <v>0</v>
      </c>
      <c r="K28" s="346">
        <f t="shared" si="8"/>
        <v>0</v>
      </c>
      <c r="L28" s="346">
        <f t="shared" si="8"/>
        <v>0</v>
      </c>
      <c r="M28" s="346">
        <f t="shared" si="8"/>
        <v>0</v>
      </c>
      <c r="N28" s="346">
        <f t="shared" si="8"/>
        <v>0</v>
      </c>
      <c r="O28" s="346">
        <f t="shared" si="8"/>
        <v>0</v>
      </c>
      <c r="P28" s="346">
        <f t="shared" si="8"/>
        <v>0</v>
      </c>
      <c r="Q28" s="346">
        <f t="shared" si="8"/>
        <v>0</v>
      </c>
      <c r="R28" s="346">
        <f t="shared" si="9"/>
        <v>0</v>
      </c>
      <c r="S28" s="346">
        <f t="shared" si="9"/>
        <v>0</v>
      </c>
      <c r="T28" s="346">
        <f t="shared" si="9"/>
        <v>0</v>
      </c>
      <c r="U28" s="346">
        <f t="shared" si="9"/>
        <v>0</v>
      </c>
    </row>
    <row r="29" spans="1:21" s="344" customFormat="1" x14ac:dyDescent="0.25">
      <c r="A29" s="508"/>
      <c r="B29" s="345" t="str">
        <f t="shared" si="4"/>
        <v>HVAC</v>
      </c>
      <c r="C29" s="346">
        <f t="shared" si="5"/>
        <v>0</v>
      </c>
      <c r="D29" s="346">
        <f t="shared" si="8"/>
        <v>0</v>
      </c>
      <c r="E29" s="346">
        <f t="shared" si="8"/>
        <v>0</v>
      </c>
      <c r="F29" s="346">
        <f t="shared" si="8"/>
        <v>0</v>
      </c>
      <c r="G29" s="346">
        <f t="shared" si="8"/>
        <v>0</v>
      </c>
      <c r="H29" s="346">
        <f t="shared" si="8"/>
        <v>0</v>
      </c>
      <c r="I29" s="346">
        <f t="shared" si="8"/>
        <v>0</v>
      </c>
      <c r="J29" s="346">
        <f t="shared" si="8"/>
        <v>0</v>
      </c>
      <c r="K29" s="346">
        <f t="shared" si="8"/>
        <v>0</v>
      </c>
      <c r="L29" s="346">
        <f t="shared" si="8"/>
        <v>0</v>
      </c>
      <c r="M29" s="346">
        <f t="shared" si="8"/>
        <v>0</v>
      </c>
      <c r="N29" s="346">
        <f t="shared" si="8"/>
        <v>0</v>
      </c>
      <c r="O29" s="346">
        <f t="shared" si="8"/>
        <v>0</v>
      </c>
      <c r="P29" s="346">
        <f t="shared" si="8"/>
        <v>0</v>
      </c>
      <c r="Q29" s="346">
        <f t="shared" si="8"/>
        <v>0</v>
      </c>
      <c r="R29" s="346">
        <f t="shared" si="9"/>
        <v>0</v>
      </c>
      <c r="S29" s="346">
        <f t="shared" si="9"/>
        <v>0</v>
      </c>
      <c r="T29" s="346">
        <f t="shared" si="9"/>
        <v>0</v>
      </c>
      <c r="U29" s="346">
        <f t="shared" si="9"/>
        <v>0</v>
      </c>
    </row>
    <row r="30" spans="1:21" s="344" customFormat="1" x14ac:dyDescent="0.25">
      <c r="A30" s="508"/>
      <c r="B30" s="345" t="str">
        <f t="shared" si="4"/>
        <v>Lighting</v>
      </c>
      <c r="C30" s="346">
        <f t="shared" si="5"/>
        <v>0</v>
      </c>
      <c r="D30" s="346">
        <f t="shared" si="8"/>
        <v>0</v>
      </c>
      <c r="E30" s="346">
        <f t="shared" si="8"/>
        <v>0</v>
      </c>
      <c r="F30" s="346">
        <f t="shared" si="8"/>
        <v>0</v>
      </c>
      <c r="G30" s="346">
        <f t="shared" si="8"/>
        <v>0</v>
      </c>
      <c r="H30" s="346">
        <f t="shared" si="8"/>
        <v>0</v>
      </c>
      <c r="I30" s="346">
        <f t="shared" si="8"/>
        <v>0</v>
      </c>
      <c r="J30" s="346">
        <f t="shared" si="8"/>
        <v>0</v>
      </c>
      <c r="K30" s="346">
        <f t="shared" si="8"/>
        <v>0</v>
      </c>
      <c r="L30" s="346">
        <f t="shared" si="8"/>
        <v>0</v>
      </c>
      <c r="M30" s="346">
        <f t="shared" si="8"/>
        <v>0</v>
      </c>
      <c r="N30" s="346">
        <f t="shared" si="8"/>
        <v>0</v>
      </c>
      <c r="O30" s="346">
        <f t="shared" si="8"/>
        <v>0</v>
      </c>
      <c r="P30" s="346">
        <f t="shared" si="8"/>
        <v>0</v>
      </c>
      <c r="Q30" s="346">
        <f t="shared" si="8"/>
        <v>0</v>
      </c>
      <c r="R30" s="346">
        <f t="shared" si="9"/>
        <v>0</v>
      </c>
      <c r="S30" s="346">
        <f t="shared" si="9"/>
        <v>0</v>
      </c>
      <c r="T30" s="346">
        <f t="shared" si="9"/>
        <v>0</v>
      </c>
      <c r="U30" s="346">
        <f t="shared" si="9"/>
        <v>0</v>
      </c>
    </row>
    <row r="31" spans="1:21" s="344" customFormat="1" x14ac:dyDescent="0.25">
      <c r="A31" s="508"/>
      <c r="B31" s="345" t="str">
        <f t="shared" si="4"/>
        <v>Miscellaneous</v>
      </c>
      <c r="C31" s="346">
        <f t="shared" si="5"/>
        <v>0</v>
      </c>
      <c r="D31" s="346">
        <f t="shared" si="8"/>
        <v>0</v>
      </c>
      <c r="E31" s="346">
        <f t="shared" si="8"/>
        <v>0</v>
      </c>
      <c r="F31" s="346">
        <f t="shared" si="8"/>
        <v>0</v>
      </c>
      <c r="G31" s="346">
        <f t="shared" si="8"/>
        <v>0</v>
      </c>
      <c r="H31" s="346">
        <f t="shared" si="8"/>
        <v>0</v>
      </c>
      <c r="I31" s="346">
        <f t="shared" si="8"/>
        <v>0</v>
      </c>
      <c r="J31" s="346">
        <f t="shared" si="8"/>
        <v>0</v>
      </c>
      <c r="K31" s="346">
        <f t="shared" si="8"/>
        <v>0</v>
      </c>
      <c r="L31" s="346">
        <f t="shared" si="8"/>
        <v>0</v>
      </c>
      <c r="M31" s="346">
        <f t="shared" si="8"/>
        <v>0</v>
      </c>
      <c r="N31" s="346">
        <f t="shared" si="8"/>
        <v>0</v>
      </c>
      <c r="O31" s="346">
        <f t="shared" si="8"/>
        <v>0</v>
      </c>
      <c r="P31" s="346">
        <f t="shared" si="8"/>
        <v>0</v>
      </c>
      <c r="Q31" s="346">
        <f t="shared" si="8"/>
        <v>0</v>
      </c>
      <c r="R31" s="346">
        <f t="shared" ref="R31:R35" si="10">IF(SUM($C$19:$N$19)=0,0,Q31+R13)</f>
        <v>0</v>
      </c>
      <c r="S31" s="346">
        <f t="shared" ref="S31:S35" si="11">IF(SUM($C$19:$N$19)=0,0,R31+S13)</f>
        <v>0</v>
      </c>
      <c r="T31" s="346">
        <f t="shared" ref="T31:T35" si="12">IF(SUM($C$19:$N$19)=0,0,S31+T13)</f>
        <v>0</v>
      </c>
      <c r="U31" s="346">
        <f t="shared" ref="U31:U35" si="13">IF(SUM($C$19:$N$19)=0,0,T31+U13)</f>
        <v>0</v>
      </c>
    </row>
    <row r="32" spans="1:21" s="344" customFormat="1" ht="15" customHeight="1" x14ac:dyDescent="0.25">
      <c r="A32" s="508"/>
      <c r="B32" s="345" t="str">
        <f t="shared" si="4"/>
        <v>Motors</v>
      </c>
      <c r="C32" s="346">
        <f t="shared" si="5"/>
        <v>0</v>
      </c>
      <c r="D32" s="346">
        <f t="shared" si="8"/>
        <v>0</v>
      </c>
      <c r="E32" s="346">
        <f t="shared" si="8"/>
        <v>0</v>
      </c>
      <c r="F32" s="346">
        <f t="shared" si="8"/>
        <v>0</v>
      </c>
      <c r="G32" s="346">
        <f t="shared" si="8"/>
        <v>0</v>
      </c>
      <c r="H32" s="346">
        <f t="shared" si="8"/>
        <v>0</v>
      </c>
      <c r="I32" s="346">
        <f t="shared" si="8"/>
        <v>0</v>
      </c>
      <c r="J32" s="346">
        <f t="shared" si="8"/>
        <v>0</v>
      </c>
      <c r="K32" s="346">
        <f t="shared" si="8"/>
        <v>0</v>
      </c>
      <c r="L32" s="346">
        <f t="shared" si="8"/>
        <v>0</v>
      </c>
      <c r="M32" s="346">
        <f t="shared" si="8"/>
        <v>0</v>
      </c>
      <c r="N32" s="346">
        <f t="shared" si="8"/>
        <v>0</v>
      </c>
      <c r="O32" s="346">
        <f t="shared" si="8"/>
        <v>0</v>
      </c>
      <c r="P32" s="346">
        <f t="shared" si="8"/>
        <v>0</v>
      </c>
      <c r="Q32" s="346">
        <f t="shared" si="8"/>
        <v>0</v>
      </c>
      <c r="R32" s="346">
        <f t="shared" si="10"/>
        <v>0</v>
      </c>
      <c r="S32" s="346">
        <f t="shared" si="11"/>
        <v>0</v>
      </c>
      <c r="T32" s="346">
        <f t="shared" si="12"/>
        <v>0</v>
      </c>
      <c r="U32" s="346">
        <f t="shared" si="13"/>
        <v>0</v>
      </c>
    </row>
    <row r="33" spans="1:21" s="344" customFormat="1" x14ac:dyDescent="0.25">
      <c r="A33" s="508"/>
      <c r="B33" s="345" t="str">
        <f t="shared" si="4"/>
        <v>Process</v>
      </c>
      <c r="C33" s="346">
        <f t="shared" si="5"/>
        <v>0</v>
      </c>
      <c r="D33" s="346">
        <f t="shared" si="8"/>
        <v>0</v>
      </c>
      <c r="E33" s="346">
        <f t="shared" si="8"/>
        <v>0</v>
      </c>
      <c r="F33" s="346">
        <f t="shared" si="8"/>
        <v>0</v>
      </c>
      <c r="G33" s="346">
        <f t="shared" si="8"/>
        <v>0</v>
      </c>
      <c r="H33" s="346">
        <f t="shared" si="8"/>
        <v>0</v>
      </c>
      <c r="I33" s="346">
        <f t="shared" si="8"/>
        <v>0</v>
      </c>
      <c r="J33" s="346">
        <f t="shared" si="8"/>
        <v>0</v>
      </c>
      <c r="K33" s="346">
        <f t="shared" si="8"/>
        <v>0</v>
      </c>
      <c r="L33" s="346">
        <f t="shared" si="8"/>
        <v>0</v>
      </c>
      <c r="M33" s="346">
        <f t="shared" si="8"/>
        <v>0</v>
      </c>
      <c r="N33" s="346">
        <f t="shared" si="8"/>
        <v>0</v>
      </c>
      <c r="O33" s="346">
        <f t="shared" si="8"/>
        <v>0</v>
      </c>
      <c r="P33" s="346">
        <f t="shared" si="8"/>
        <v>0</v>
      </c>
      <c r="Q33" s="346">
        <f t="shared" si="8"/>
        <v>0</v>
      </c>
      <c r="R33" s="346">
        <f t="shared" si="10"/>
        <v>0</v>
      </c>
      <c r="S33" s="346">
        <f t="shared" si="11"/>
        <v>0</v>
      </c>
      <c r="T33" s="346">
        <f t="shared" si="12"/>
        <v>0</v>
      </c>
      <c r="U33" s="346">
        <f t="shared" si="13"/>
        <v>0</v>
      </c>
    </row>
    <row r="34" spans="1:21" s="344" customFormat="1" x14ac:dyDescent="0.25">
      <c r="A34" s="508"/>
      <c r="B34" s="345" t="str">
        <f t="shared" si="4"/>
        <v>Refrigeration</v>
      </c>
      <c r="C34" s="346">
        <f t="shared" si="5"/>
        <v>0</v>
      </c>
      <c r="D34" s="346">
        <f t="shared" si="8"/>
        <v>0</v>
      </c>
      <c r="E34" s="346">
        <f t="shared" si="8"/>
        <v>0</v>
      </c>
      <c r="F34" s="346">
        <f t="shared" si="8"/>
        <v>0</v>
      </c>
      <c r="G34" s="346">
        <f t="shared" si="8"/>
        <v>0</v>
      </c>
      <c r="H34" s="346">
        <f t="shared" si="8"/>
        <v>0</v>
      </c>
      <c r="I34" s="346">
        <f t="shared" si="8"/>
        <v>0</v>
      </c>
      <c r="J34" s="346">
        <f t="shared" si="8"/>
        <v>0</v>
      </c>
      <c r="K34" s="346">
        <f t="shared" si="8"/>
        <v>0</v>
      </c>
      <c r="L34" s="346">
        <f t="shared" si="8"/>
        <v>0</v>
      </c>
      <c r="M34" s="346">
        <f t="shared" si="8"/>
        <v>0</v>
      </c>
      <c r="N34" s="346">
        <f t="shared" si="8"/>
        <v>0</v>
      </c>
      <c r="O34" s="346">
        <f t="shared" si="8"/>
        <v>0</v>
      </c>
      <c r="P34" s="346">
        <f t="shared" si="8"/>
        <v>0</v>
      </c>
      <c r="Q34" s="346">
        <f t="shared" si="8"/>
        <v>0</v>
      </c>
      <c r="R34" s="346">
        <f t="shared" si="10"/>
        <v>0</v>
      </c>
      <c r="S34" s="346">
        <f t="shared" si="11"/>
        <v>0</v>
      </c>
      <c r="T34" s="346">
        <f t="shared" si="12"/>
        <v>0</v>
      </c>
      <c r="U34" s="346">
        <f t="shared" si="13"/>
        <v>0</v>
      </c>
    </row>
    <row r="35" spans="1:21" s="344" customFormat="1" x14ac:dyDescent="0.25">
      <c r="A35" s="508"/>
      <c r="B35" s="345" t="str">
        <f t="shared" si="4"/>
        <v>Water Heating</v>
      </c>
      <c r="C35" s="346">
        <f t="shared" si="5"/>
        <v>0</v>
      </c>
      <c r="D35" s="346">
        <f t="shared" si="8"/>
        <v>0</v>
      </c>
      <c r="E35" s="346">
        <f t="shared" si="8"/>
        <v>0</v>
      </c>
      <c r="F35" s="346">
        <f t="shared" si="8"/>
        <v>0</v>
      </c>
      <c r="G35" s="346">
        <f t="shared" si="8"/>
        <v>0</v>
      </c>
      <c r="H35" s="346">
        <f t="shared" si="8"/>
        <v>0</v>
      </c>
      <c r="I35" s="346">
        <f t="shared" si="8"/>
        <v>0</v>
      </c>
      <c r="J35" s="346">
        <f t="shared" si="8"/>
        <v>0</v>
      </c>
      <c r="K35" s="346">
        <f t="shared" si="8"/>
        <v>0</v>
      </c>
      <c r="L35" s="346">
        <f t="shared" si="8"/>
        <v>0</v>
      </c>
      <c r="M35" s="346">
        <f t="shared" si="8"/>
        <v>0</v>
      </c>
      <c r="N35" s="346">
        <f t="shared" si="8"/>
        <v>0</v>
      </c>
      <c r="O35" s="346">
        <f t="shared" si="8"/>
        <v>0</v>
      </c>
      <c r="P35" s="346">
        <f t="shared" si="8"/>
        <v>0</v>
      </c>
      <c r="Q35" s="346">
        <f t="shared" si="8"/>
        <v>0</v>
      </c>
      <c r="R35" s="346">
        <f t="shared" si="10"/>
        <v>0</v>
      </c>
      <c r="S35" s="346">
        <f t="shared" si="11"/>
        <v>0</v>
      </c>
      <c r="T35" s="346">
        <f t="shared" si="12"/>
        <v>0</v>
      </c>
      <c r="U35" s="346">
        <f t="shared" si="13"/>
        <v>0</v>
      </c>
    </row>
    <row r="36" spans="1:21" s="344" customFormat="1" ht="15" customHeight="1" x14ac:dyDescent="0.25">
      <c r="A36" s="508"/>
      <c r="B36" s="345" t="str">
        <f t="shared" si="4"/>
        <v xml:space="preserve"> </v>
      </c>
      <c r="C36" s="346"/>
      <c r="D36" s="346"/>
      <c r="E36" s="346"/>
      <c r="F36" s="346"/>
      <c r="G36" s="346"/>
      <c r="H36" s="346"/>
      <c r="I36" s="346"/>
      <c r="J36" s="346"/>
      <c r="K36" s="346"/>
      <c r="L36" s="346"/>
      <c r="M36" s="346"/>
      <c r="N36" s="346"/>
      <c r="O36" s="346"/>
      <c r="P36" s="346"/>
      <c r="Q36" s="346"/>
      <c r="R36" s="346"/>
      <c r="S36" s="346"/>
      <c r="T36" s="346"/>
      <c r="U36" s="346"/>
    </row>
    <row r="37" spans="1:21" s="344" customFormat="1" ht="15" customHeight="1" thickBot="1" x14ac:dyDescent="0.3">
      <c r="A37" s="509"/>
      <c r="B37" s="348" t="str">
        <f t="shared" si="4"/>
        <v>Monthly kWh</v>
      </c>
      <c r="C37" s="349">
        <f>SUM(C23:C35)</f>
        <v>0</v>
      </c>
      <c r="D37" s="349">
        <f t="shared" ref="D37:U37" si="14">SUM(D23:D35)</f>
        <v>0</v>
      </c>
      <c r="E37" s="349">
        <f t="shared" si="14"/>
        <v>0</v>
      </c>
      <c r="F37" s="349">
        <f t="shared" si="14"/>
        <v>0</v>
      </c>
      <c r="G37" s="349">
        <f t="shared" si="14"/>
        <v>0</v>
      </c>
      <c r="H37" s="349">
        <f t="shared" si="14"/>
        <v>0</v>
      </c>
      <c r="I37" s="349">
        <f t="shared" si="14"/>
        <v>0</v>
      </c>
      <c r="J37" s="349">
        <f t="shared" si="14"/>
        <v>0</v>
      </c>
      <c r="K37" s="349">
        <f t="shared" si="14"/>
        <v>0</v>
      </c>
      <c r="L37" s="349">
        <f t="shared" si="14"/>
        <v>0</v>
      </c>
      <c r="M37" s="349">
        <f t="shared" si="14"/>
        <v>0</v>
      </c>
      <c r="N37" s="349">
        <f t="shared" si="14"/>
        <v>0</v>
      </c>
      <c r="O37" s="349">
        <f t="shared" si="14"/>
        <v>0</v>
      </c>
      <c r="P37" s="349">
        <f t="shared" si="14"/>
        <v>0</v>
      </c>
      <c r="Q37" s="349">
        <f t="shared" si="14"/>
        <v>0</v>
      </c>
      <c r="R37" s="349">
        <f t="shared" si="14"/>
        <v>0</v>
      </c>
      <c r="S37" s="349">
        <f t="shared" si="14"/>
        <v>0</v>
      </c>
      <c r="T37" s="349">
        <f t="shared" si="14"/>
        <v>0</v>
      </c>
      <c r="U37" s="349">
        <f t="shared" si="14"/>
        <v>0</v>
      </c>
    </row>
    <row r="38" spans="1:21" x14ac:dyDescent="0.25">
      <c r="A38" s="46"/>
      <c r="B38" s="25"/>
      <c r="C38" s="9"/>
      <c r="D38" s="31"/>
      <c r="E38" s="9"/>
      <c r="F38" s="31"/>
      <c r="G38" s="31"/>
      <c r="H38" s="9"/>
      <c r="I38" s="31"/>
      <c r="J38" s="31"/>
      <c r="K38" s="9"/>
      <c r="L38" s="31"/>
      <c r="M38" s="31"/>
      <c r="N38" s="9"/>
      <c r="O38" s="353" t="s">
        <v>157</v>
      </c>
      <c r="P38" s="354">
        <f>SUM(C19:N19)</f>
        <v>0</v>
      </c>
      <c r="Q38" s="9"/>
      <c r="R38" s="31"/>
      <c r="S38" s="31"/>
      <c r="T38" s="9"/>
      <c r="U38" s="31"/>
    </row>
    <row r="39" spans="1:21" ht="15.75" thickBot="1" x14ac:dyDescent="0.3">
      <c r="A39" s="26"/>
      <c r="B39" s="26"/>
      <c r="C39" s="22"/>
      <c r="D39" s="23"/>
      <c r="E39" s="22"/>
      <c r="F39" s="23"/>
      <c r="G39" s="23"/>
      <c r="H39" s="22"/>
      <c r="I39" s="23"/>
      <c r="J39" s="23"/>
      <c r="K39" s="22"/>
      <c r="L39" s="23"/>
      <c r="M39" s="23"/>
      <c r="N39" s="22"/>
      <c r="O39" s="23"/>
      <c r="P39" s="23"/>
      <c r="Q39" s="22"/>
      <c r="R39" s="212" t="s">
        <v>149</v>
      </c>
      <c r="S39" s="23"/>
      <c r="T39" s="22"/>
      <c r="U39" s="23"/>
    </row>
    <row r="40" spans="1:21" ht="15.75" x14ac:dyDescent="0.25">
      <c r="A40" s="510" t="s">
        <v>16</v>
      </c>
      <c r="B40" s="17" t="str">
        <f t="shared" ref="B40:B55" si="15">B22</f>
        <v>End Use</v>
      </c>
      <c r="C40" s="10">
        <f>C22</f>
        <v>43466</v>
      </c>
      <c r="D40" s="10">
        <f t="shared" ref="D40:U40" si="16">D22</f>
        <v>43497</v>
      </c>
      <c r="E40" s="10">
        <f t="shared" si="16"/>
        <v>43525</v>
      </c>
      <c r="F40" s="10">
        <f t="shared" si="16"/>
        <v>43556</v>
      </c>
      <c r="G40" s="10">
        <f t="shared" si="16"/>
        <v>43586</v>
      </c>
      <c r="H40" s="10">
        <f t="shared" si="16"/>
        <v>43617</v>
      </c>
      <c r="I40" s="10">
        <f t="shared" si="16"/>
        <v>43647</v>
      </c>
      <c r="J40" s="10">
        <f t="shared" si="16"/>
        <v>43678</v>
      </c>
      <c r="K40" s="10">
        <f t="shared" si="16"/>
        <v>43709</v>
      </c>
      <c r="L40" s="10">
        <f t="shared" si="16"/>
        <v>43739</v>
      </c>
      <c r="M40" s="10">
        <f t="shared" si="16"/>
        <v>43770</v>
      </c>
      <c r="N40" s="10">
        <f t="shared" si="16"/>
        <v>43800</v>
      </c>
      <c r="O40" s="10">
        <f t="shared" si="16"/>
        <v>43831</v>
      </c>
      <c r="P40" s="10">
        <f t="shared" si="16"/>
        <v>43862</v>
      </c>
      <c r="Q40" s="10">
        <f t="shared" si="16"/>
        <v>43891</v>
      </c>
      <c r="R40" s="10">
        <f t="shared" si="16"/>
        <v>43922</v>
      </c>
      <c r="S40" s="10">
        <f t="shared" si="16"/>
        <v>43952</v>
      </c>
      <c r="T40" s="10">
        <f t="shared" si="16"/>
        <v>43983</v>
      </c>
      <c r="U40" s="10">
        <f t="shared" si="16"/>
        <v>44013</v>
      </c>
    </row>
    <row r="41" spans="1:21" ht="15" customHeight="1" x14ac:dyDescent="0.25">
      <c r="A41" s="511"/>
      <c r="B41" s="11" t="str">
        <f t="shared" si="15"/>
        <v>Air Comp</v>
      </c>
      <c r="C41" s="3">
        <v>0</v>
      </c>
      <c r="D41" s="3">
        <f>C41</f>
        <v>0</v>
      </c>
      <c r="E41" s="3">
        <f t="shared" ref="E41:Q41" si="17">D41</f>
        <v>0</v>
      </c>
      <c r="F41" s="3">
        <f t="shared" si="17"/>
        <v>0</v>
      </c>
      <c r="G41" s="3">
        <f t="shared" si="17"/>
        <v>0</v>
      </c>
      <c r="H41" s="3">
        <f t="shared" si="17"/>
        <v>0</v>
      </c>
      <c r="I41" s="3">
        <f t="shared" si="17"/>
        <v>0</v>
      </c>
      <c r="J41" s="3">
        <f t="shared" si="17"/>
        <v>0</v>
      </c>
      <c r="K41" s="3">
        <f t="shared" si="17"/>
        <v>0</v>
      </c>
      <c r="L41" s="3">
        <f t="shared" si="17"/>
        <v>0</v>
      </c>
      <c r="M41" s="3">
        <f t="shared" si="17"/>
        <v>0</v>
      </c>
      <c r="N41" s="3">
        <f t="shared" si="17"/>
        <v>0</v>
      </c>
      <c r="O41" s="3">
        <f t="shared" si="17"/>
        <v>0</v>
      </c>
      <c r="P41" s="3">
        <f t="shared" si="17"/>
        <v>0</v>
      </c>
      <c r="Q41" s="3">
        <f t="shared" si="17"/>
        <v>0</v>
      </c>
      <c r="R41" s="251">
        <v>0</v>
      </c>
      <c r="S41" s="3">
        <f>R41</f>
        <v>0</v>
      </c>
      <c r="T41" s="3">
        <f t="shared" ref="T41:U41" si="18">S41</f>
        <v>0</v>
      </c>
      <c r="U41" s="3">
        <f t="shared" si="18"/>
        <v>0</v>
      </c>
    </row>
    <row r="42" spans="1:21" x14ac:dyDescent="0.25">
      <c r="A42" s="511"/>
      <c r="B42" s="12" t="str">
        <f t="shared" si="15"/>
        <v>Building Shell</v>
      </c>
      <c r="C42" s="3">
        <v>0</v>
      </c>
      <c r="D42" s="3">
        <f t="shared" ref="D42:Q42" si="19">C42</f>
        <v>0</v>
      </c>
      <c r="E42" s="3">
        <f t="shared" si="19"/>
        <v>0</v>
      </c>
      <c r="F42" s="3">
        <f t="shared" si="19"/>
        <v>0</v>
      </c>
      <c r="G42" s="3">
        <f t="shared" si="19"/>
        <v>0</v>
      </c>
      <c r="H42" s="3">
        <f t="shared" si="19"/>
        <v>0</v>
      </c>
      <c r="I42" s="3">
        <f t="shared" si="19"/>
        <v>0</v>
      </c>
      <c r="J42" s="3">
        <f t="shared" si="19"/>
        <v>0</v>
      </c>
      <c r="K42" s="3">
        <f t="shared" si="19"/>
        <v>0</v>
      </c>
      <c r="L42" s="3">
        <f t="shared" si="19"/>
        <v>0</v>
      </c>
      <c r="M42" s="3">
        <f t="shared" si="19"/>
        <v>0</v>
      </c>
      <c r="N42" s="3">
        <f t="shared" si="19"/>
        <v>0</v>
      </c>
      <c r="O42" s="3">
        <f t="shared" si="19"/>
        <v>0</v>
      </c>
      <c r="P42" s="3">
        <f t="shared" si="19"/>
        <v>0</v>
      </c>
      <c r="Q42" s="3">
        <f t="shared" si="19"/>
        <v>0</v>
      </c>
      <c r="R42" s="251">
        <v>0</v>
      </c>
      <c r="S42" s="3">
        <f t="shared" ref="S42:U42" si="20">R42</f>
        <v>0</v>
      </c>
      <c r="T42" s="3">
        <f t="shared" si="20"/>
        <v>0</v>
      </c>
      <c r="U42" s="3">
        <f t="shared" si="20"/>
        <v>0</v>
      </c>
    </row>
    <row r="43" spans="1:21" x14ac:dyDescent="0.25">
      <c r="A43" s="511"/>
      <c r="B43" s="11" t="str">
        <f t="shared" si="15"/>
        <v>Cooking</v>
      </c>
      <c r="C43" s="3">
        <v>0</v>
      </c>
      <c r="D43" s="3">
        <f t="shared" ref="D43:Q43" si="21">C43</f>
        <v>0</v>
      </c>
      <c r="E43" s="3">
        <f t="shared" si="21"/>
        <v>0</v>
      </c>
      <c r="F43" s="3">
        <f t="shared" si="21"/>
        <v>0</v>
      </c>
      <c r="G43" s="3">
        <f t="shared" si="21"/>
        <v>0</v>
      </c>
      <c r="H43" s="3">
        <f t="shared" si="21"/>
        <v>0</v>
      </c>
      <c r="I43" s="3">
        <f t="shared" si="21"/>
        <v>0</v>
      </c>
      <c r="J43" s="3">
        <f t="shared" si="21"/>
        <v>0</v>
      </c>
      <c r="K43" s="3">
        <f t="shared" si="21"/>
        <v>0</v>
      </c>
      <c r="L43" s="3">
        <f t="shared" si="21"/>
        <v>0</v>
      </c>
      <c r="M43" s="3">
        <f t="shared" si="21"/>
        <v>0</v>
      </c>
      <c r="N43" s="3">
        <f t="shared" si="21"/>
        <v>0</v>
      </c>
      <c r="O43" s="3">
        <f t="shared" si="21"/>
        <v>0</v>
      </c>
      <c r="P43" s="3">
        <f t="shared" si="21"/>
        <v>0</v>
      </c>
      <c r="Q43" s="3">
        <f t="shared" si="21"/>
        <v>0</v>
      </c>
      <c r="R43" s="251">
        <v>0</v>
      </c>
      <c r="S43" s="3">
        <f t="shared" ref="S43:U43" si="22">R43</f>
        <v>0</v>
      </c>
      <c r="T43" s="3">
        <f t="shared" si="22"/>
        <v>0</v>
      </c>
      <c r="U43" s="3">
        <f t="shared" si="22"/>
        <v>0</v>
      </c>
    </row>
    <row r="44" spans="1:21" x14ac:dyDescent="0.25">
      <c r="A44" s="511"/>
      <c r="B44" s="11" t="str">
        <f t="shared" si="15"/>
        <v>Cooling</v>
      </c>
      <c r="C44" s="3">
        <v>0</v>
      </c>
      <c r="D44" s="3">
        <f t="shared" ref="D44:Q44" si="23">C44</f>
        <v>0</v>
      </c>
      <c r="E44" s="3">
        <f t="shared" si="23"/>
        <v>0</v>
      </c>
      <c r="F44" s="3">
        <f t="shared" si="23"/>
        <v>0</v>
      </c>
      <c r="G44" s="3">
        <f t="shared" si="23"/>
        <v>0</v>
      </c>
      <c r="H44" s="3">
        <f t="shared" si="23"/>
        <v>0</v>
      </c>
      <c r="I44" s="3">
        <f t="shared" si="23"/>
        <v>0</v>
      </c>
      <c r="J44" s="3">
        <f t="shared" si="23"/>
        <v>0</v>
      </c>
      <c r="K44" s="3">
        <f t="shared" si="23"/>
        <v>0</v>
      </c>
      <c r="L44" s="3">
        <f t="shared" si="23"/>
        <v>0</v>
      </c>
      <c r="M44" s="3">
        <f t="shared" si="23"/>
        <v>0</v>
      </c>
      <c r="N44" s="3">
        <f t="shared" si="23"/>
        <v>0</v>
      </c>
      <c r="O44" s="3">
        <f t="shared" si="23"/>
        <v>0</v>
      </c>
      <c r="P44" s="3">
        <f t="shared" si="23"/>
        <v>0</v>
      </c>
      <c r="Q44" s="3">
        <f t="shared" si="23"/>
        <v>0</v>
      </c>
      <c r="R44" s="251">
        <v>0</v>
      </c>
      <c r="S44" s="3">
        <f t="shared" ref="S44:U44" si="24">R44</f>
        <v>0</v>
      </c>
      <c r="T44" s="3">
        <f t="shared" si="24"/>
        <v>0</v>
      </c>
      <c r="U44" s="3">
        <f t="shared" si="24"/>
        <v>0</v>
      </c>
    </row>
    <row r="45" spans="1:21" x14ac:dyDescent="0.25">
      <c r="A45" s="511"/>
      <c r="B45" s="12" t="str">
        <f t="shared" si="15"/>
        <v>Ext Lighting</v>
      </c>
      <c r="C45" s="3">
        <v>0</v>
      </c>
      <c r="D45" s="3">
        <f t="shared" ref="D45:Q45" si="25">C45</f>
        <v>0</v>
      </c>
      <c r="E45" s="3">
        <f t="shared" si="25"/>
        <v>0</v>
      </c>
      <c r="F45" s="3">
        <f t="shared" si="25"/>
        <v>0</v>
      </c>
      <c r="G45" s="3">
        <f t="shared" si="25"/>
        <v>0</v>
      </c>
      <c r="H45" s="3">
        <f t="shared" si="25"/>
        <v>0</v>
      </c>
      <c r="I45" s="3">
        <f t="shared" si="25"/>
        <v>0</v>
      </c>
      <c r="J45" s="3">
        <f t="shared" si="25"/>
        <v>0</v>
      </c>
      <c r="K45" s="3">
        <f t="shared" si="25"/>
        <v>0</v>
      </c>
      <c r="L45" s="3">
        <f t="shared" si="25"/>
        <v>0</v>
      </c>
      <c r="M45" s="3">
        <f t="shared" si="25"/>
        <v>0</v>
      </c>
      <c r="N45" s="3">
        <f t="shared" si="25"/>
        <v>0</v>
      </c>
      <c r="O45" s="3">
        <f t="shared" si="25"/>
        <v>0</v>
      </c>
      <c r="P45" s="3">
        <f t="shared" si="25"/>
        <v>0</v>
      </c>
      <c r="Q45" s="3">
        <f t="shared" si="25"/>
        <v>0</v>
      </c>
      <c r="R45" s="251">
        <v>0</v>
      </c>
      <c r="S45" s="3">
        <f t="shared" ref="S45:U45" si="26">R45</f>
        <v>0</v>
      </c>
      <c r="T45" s="3">
        <f t="shared" si="26"/>
        <v>0</v>
      </c>
      <c r="U45" s="3">
        <f t="shared" si="26"/>
        <v>0</v>
      </c>
    </row>
    <row r="46" spans="1:21" x14ac:dyDescent="0.25">
      <c r="A46" s="511"/>
      <c r="B46" s="11" t="str">
        <f t="shared" si="15"/>
        <v>Heating</v>
      </c>
      <c r="C46" s="3">
        <v>0</v>
      </c>
      <c r="D46" s="3">
        <f t="shared" ref="D46:Q46" si="27">C46</f>
        <v>0</v>
      </c>
      <c r="E46" s="3">
        <f t="shared" si="27"/>
        <v>0</v>
      </c>
      <c r="F46" s="3">
        <f t="shared" si="27"/>
        <v>0</v>
      </c>
      <c r="G46" s="3">
        <f t="shared" si="27"/>
        <v>0</v>
      </c>
      <c r="H46" s="3">
        <f t="shared" si="27"/>
        <v>0</v>
      </c>
      <c r="I46" s="3">
        <f t="shared" si="27"/>
        <v>0</v>
      </c>
      <c r="J46" s="3">
        <f t="shared" si="27"/>
        <v>0</v>
      </c>
      <c r="K46" s="3">
        <f t="shared" si="27"/>
        <v>0</v>
      </c>
      <c r="L46" s="3">
        <f t="shared" si="27"/>
        <v>0</v>
      </c>
      <c r="M46" s="3">
        <f t="shared" si="27"/>
        <v>0</v>
      </c>
      <c r="N46" s="3">
        <f t="shared" si="27"/>
        <v>0</v>
      </c>
      <c r="O46" s="3">
        <f t="shared" si="27"/>
        <v>0</v>
      </c>
      <c r="P46" s="3">
        <f t="shared" si="27"/>
        <v>0</v>
      </c>
      <c r="Q46" s="3">
        <f t="shared" si="27"/>
        <v>0</v>
      </c>
      <c r="R46" s="251">
        <v>0</v>
      </c>
      <c r="S46" s="3">
        <f t="shared" ref="S46:U46" si="28">R46</f>
        <v>0</v>
      </c>
      <c r="T46" s="3">
        <f t="shared" si="28"/>
        <v>0</v>
      </c>
      <c r="U46" s="3">
        <f t="shared" si="28"/>
        <v>0</v>
      </c>
    </row>
    <row r="47" spans="1:21" x14ac:dyDescent="0.25">
      <c r="A47" s="511"/>
      <c r="B47" s="11" t="str">
        <f t="shared" si="15"/>
        <v>HVAC</v>
      </c>
      <c r="C47" s="3">
        <v>0</v>
      </c>
      <c r="D47" s="3">
        <f t="shared" ref="D47:Q47" si="29">C47</f>
        <v>0</v>
      </c>
      <c r="E47" s="3">
        <f t="shared" si="29"/>
        <v>0</v>
      </c>
      <c r="F47" s="3">
        <f t="shared" si="29"/>
        <v>0</v>
      </c>
      <c r="G47" s="3">
        <f t="shared" si="29"/>
        <v>0</v>
      </c>
      <c r="H47" s="3">
        <f t="shared" si="29"/>
        <v>0</v>
      </c>
      <c r="I47" s="3">
        <f t="shared" si="29"/>
        <v>0</v>
      </c>
      <c r="J47" s="3">
        <f t="shared" si="29"/>
        <v>0</v>
      </c>
      <c r="K47" s="3">
        <f t="shared" si="29"/>
        <v>0</v>
      </c>
      <c r="L47" s="3">
        <f t="shared" si="29"/>
        <v>0</v>
      </c>
      <c r="M47" s="3">
        <f t="shared" si="29"/>
        <v>0</v>
      </c>
      <c r="N47" s="3">
        <f t="shared" si="29"/>
        <v>0</v>
      </c>
      <c r="O47" s="3">
        <f t="shared" si="29"/>
        <v>0</v>
      </c>
      <c r="P47" s="3">
        <f t="shared" si="29"/>
        <v>0</v>
      </c>
      <c r="Q47" s="3">
        <f t="shared" si="29"/>
        <v>0</v>
      </c>
      <c r="R47" s="251">
        <v>0</v>
      </c>
      <c r="S47" s="3">
        <f t="shared" ref="S47:U47" si="30">R47</f>
        <v>0</v>
      </c>
      <c r="T47" s="3">
        <f t="shared" si="30"/>
        <v>0</v>
      </c>
      <c r="U47" s="3">
        <f t="shared" si="30"/>
        <v>0</v>
      </c>
    </row>
    <row r="48" spans="1:21" x14ac:dyDescent="0.25">
      <c r="A48" s="511"/>
      <c r="B48" s="11" t="str">
        <f t="shared" si="15"/>
        <v>Lighting</v>
      </c>
      <c r="C48" s="3">
        <v>0</v>
      </c>
      <c r="D48" s="3">
        <f t="shared" ref="D48:Q48" si="31">C48</f>
        <v>0</v>
      </c>
      <c r="E48" s="3">
        <f t="shared" si="31"/>
        <v>0</v>
      </c>
      <c r="F48" s="3">
        <f t="shared" si="31"/>
        <v>0</v>
      </c>
      <c r="G48" s="3">
        <f t="shared" si="31"/>
        <v>0</v>
      </c>
      <c r="H48" s="3">
        <f t="shared" si="31"/>
        <v>0</v>
      </c>
      <c r="I48" s="3">
        <f t="shared" si="31"/>
        <v>0</v>
      </c>
      <c r="J48" s="3">
        <f t="shared" si="31"/>
        <v>0</v>
      </c>
      <c r="K48" s="3">
        <f t="shared" si="31"/>
        <v>0</v>
      </c>
      <c r="L48" s="3">
        <f t="shared" si="31"/>
        <v>0</v>
      </c>
      <c r="M48" s="3">
        <f t="shared" si="31"/>
        <v>0</v>
      </c>
      <c r="N48" s="3">
        <f t="shared" si="31"/>
        <v>0</v>
      </c>
      <c r="O48" s="3">
        <f t="shared" si="31"/>
        <v>0</v>
      </c>
      <c r="P48" s="3">
        <f t="shared" si="31"/>
        <v>0</v>
      </c>
      <c r="Q48" s="3">
        <f t="shared" si="31"/>
        <v>0</v>
      </c>
      <c r="R48" s="251">
        <v>0</v>
      </c>
      <c r="S48" s="3">
        <f t="shared" ref="S48:U48" si="32">R48</f>
        <v>0</v>
      </c>
      <c r="T48" s="3">
        <f t="shared" si="32"/>
        <v>0</v>
      </c>
      <c r="U48" s="3">
        <f t="shared" si="32"/>
        <v>0</v>
      </c>
    </row>
    <row r="49" spans="1:21" x14ac:dyDescent="0.25">
      <c r="A49" s="511"/>
      <c r="B49" s="11" t="str">
        <f t="shared" si="15"/>
        <v>Miscellaneous</v>
      </c>
      <c r="C49" s="3">
        <v>0</v>
      </c>
      <c r="D49" s="3">
        <f t="shared" ref="D49:Q49" si="33">C49</f>
        <v>0</v>
      </c>
      <c r="E49" s="3">
        <f t="shared" si="33"/>
        <v>0</v>
      </c>
      <c r="F49" s="3">
        <f t="shared" si="33"/>
        <v>0</v>
      </c>
      <c r="G49" s="3">
        <f t="shared" si="33"/>
        <v>0</v>
      </c>
      <c r="H49" s="3">
        <f t="shared" si="33"/>
        <v>0</v>
      </c>
      <c r="I49" s="3">
        <f t="shared" si="33"/>
        <v>0</v>
      </c>
      <c r="J49" s="3">
        <f t="shared" si="33"/>
        <v>0</v>
      </c>
      <c r="K49" s="3">
        <f t="shared" si="33"/>
        <v>0</v>
      </c>
      <c r="L49" s="3">
        <f t="shared" si="33"/>
        <v>0</v>
      </c>
      <c r="M49" s="3">
        <f t="shared" si="33"/>
        <v>0</v>
      </c>
      <c r="N49" s="3">
        <f t="shared" si="33"/>
        <v>0</v>
      </c>
      <c r="O49" s="3">
        <f t="shared" si="33"/>
        <v>0</v>
      </c>
      <c r="P49" s="3">
        <f t="shared" si="33"/>
        <v>0</v>
      </c>
      <c r="Q49" s="3">
        <f t="shared" si="33"/>
        <v>0</v>
      </c>
      <c r="R49" s="251">
        <v>0</v>
      </c>
      <c r="S49" s="3">
        <f t="shared" ref="S49:U49" si="34">R49</f>
        <v>0</v>
      </c>
      <c r="T49" s="3">
        <f t="shared" si="34"/>
        <v>0</v>
      </c>
      <c r="U49" s="3">
        <f t="shared" si="34"/>
        <v>0</v>
      </c>
    </row>
    <row r="50" spans="1:21" ht="15" customHeight="1" x14ac:dyDescent="0.25">
      <c r="A50" s="511"/>
      <c r="B50" s="11" t="str">
        <f t="shared" si="15"/>
        <v>Motors</v>
      </c>
      <c r="C50" s="3">
        <v>0</v>
      </c>
      <c r="D50" s="3">
        <f t="shared" ref="D50:Q50" si="35">C50</f>
        <v>0</v>
      </c>
      <c r="E50" s="3">
        <f t="shared" si="35"/>
        <v>0</v>
      </c>
      <c r="F50" s="3">
        <f t="shared" si="35"/>
        <v>0</v>
      </c>
      <c r="G50" s="3">
        <f t="shared" si="35"/>
        <v>0</v>
      </c>
      <c r="H50" s="3">
        <f t="shared" si="35"/>
        <v>0</v>
      </c>
      <c r="I50" s="3">
        <f t="shared" si="35"/>
        <v>0</v>
      </c>
      <c r="J50" s="3">
        <f t="shared" si="35"/>
        <v>0</v>
      </c>
      <c r="K50" s="3">
        <f t="shared" si="35"/>
        <v>0</v>
      </c>
      <c r="L50" s="3">
        <f t="shared" si="35"/>
        <v>0</v>
      </c>
      <c r="M50" s="3">
        <f t="shared" si="35"/>
        <v>0</v>
      </c>
      <c r="N50" s="3">
        <f t="shared" si="35"/>
        <v>0</v>
      </c>
      <c r="O50" s="3">
        <f t="shared" si="35"/>
        <v>0</v>
      </c>
      <c r="P50" s="3">
        <f t="shared" si="35"/>
        <v>0</v>
      </c>
      <c r="Q50" s="3">
        <f t="shared" si="35"/>
        <v>0</v>
      </c>
      <c r="R50" s="251">
        <v>0</v>
      </c>
      <c r="S50" s="3">
        <f t="shared" ref="S50:U50" si="36">R50</f>
        <v>0</v>
      </c>
      <c r="T50" s="3">
        <f t="shared" si="36"/>
        <v>0</v>
      </c>
      <c r="U50" s="3">
        <f t="shared" si="36"/>
        <v>0</v>
      </c>
    </row>
    <row r="51" spans="1:21" x14ac:dyDescent="0.25">
      <c r="A51" s="511"/>
      <c r="B51" s="11" t="str">
        <f t="shared" si="15"/>
        <v>Process</v>
      </c>
      <c r="C51" s="3">
        <v>0</v>
      </c>
      <c r="D51" s="3">
        <f t="shared" ref="D51:Q51" si="37">C51</f>
        <v>0</v>
      </c>
      <c r="E51" s="3">
        <f t="shared" si="37"/>
        <v>0</v>
      </c>
      <c r="F51" s="3">
        <f t="shared" si="37"/>
        <v>0</v>
      </c>
      <c r="G51" s="3">
        <f t="shared" si="37"/>
        <v>0</v>
      </c>
      <c r="H51" s="3">
        <f t="shared" si="37"/>
        <v>0</v>
      </c>
      <c r="I51" s="3">
        <f t="shared" si="37"/>
        <v>0</v>
      </c>
      <c r="J51" s="3">
        <f t="shared" si="37"/>
        <v>0</v>
      </c>
      <c r="K51" s="3">
        <f t="shared" si="37"/>
        <v>0</v>
      </c>
      <c r="L51" s="3">
        <f t="shared" si="37"/>
        <v>0</v>
      </c>
      <c r="M51" s="3">
        <f t="shared" si="37"/>
        <v>0</v>
      </c>
      <c r="N51" s="3">
        <f t="shared" si="37"/>
        <v>0</v>
      </c>
      <c r="O51" s="3">
        <f t="shared" si="37"/>
        <v>0</v>
      </c>
      <c r="P51" s="3">
        <f t="shared" si="37"/>
        <v>0</v>
      </c>
      <c r="Q51" s="3">
        <f t="shared" si="37"/>
        <v>0</v>
      </c>
      <c r="R51" s="251">
        <v>0</v>
      </c>
      <c r="S51" s="3">
        <f t="shared" ref="S51:U51" si="38">R51</f>
        <v>0</v>
      </c>
      <c r="T51" s="3">
        <f t="shared" si="38"/>
        <v>0</v>
      </c>
      <c r="U51" s="3">
        <f t="shared" si="38"/>
        <v>0</v>
      </c>
    </row>
    <row r="52" spans="1:21" x14ac:dyDescent="0.25">
      <c r="A52" s="511"/>
      <c r="B52" s="11" t="str">
        <f t="shared" si="15"/>
        <v>Refrigeration</v>
      </c>
      <c r="C52" s="3">
        <v>0</v>
      </c>
      <c r="D52" s="3">
        <f t="shared" ref="D52:Q52" si="39">C52</f>
        <v>0</v>
      </c>
      <c r="E52" s="3">
        <f t="shared" si="39"/>
        <v>0</v>
      </c>
      <c r="F52" s="3">
        <f t="shared" si="39"/>
        <v>0</v>
      </c>
      <c r="G52" s="3">
        <f t="shared" si="39"/>
        <v>0</v>
      </c>
      <c r="H52" s="3">
        <f t="shared" si="39"/>
        <v>0</v>
      </c>
      <c r="I52" s="3">
        <f t="shared" si="39"/>
        <v>0</v>
      </c>
      <c r="J52" s="3">
        <f t="shared" si="39"/>
        <v>0</v>
      </c>
      <c r="K52" s="3">
        <f t="shared" si="39"/>
        <v>0</v>
      </c>
      <c r="L52" s="3">
        <f t="shared" si="39"/>
        <v>0</v>
      </c>
      <c r="M52" s="3">
        <f t="shared" si="39"/>
        <v>0</v>
      </c>
      <c r="N52" s="3">
        <f t="shared" si="39"/>
        <v>0</v>
      </c>
      <c r="O52" s="3">
        <f t="shared" si="39"/>
        <v>0</v>
      </c>
      <c r="P52" s="3">
        <f t="shared" si="39"/>
        <v>0</v>
      </c>
      <c r="Q52" s="3">
        <f t="shared" si="39"/>
        <v>0</v>
      </c>
      <c r="R52" s="251">
        <v>0</v>
      </c>
      <c r="S52" s="3">
        <f t="shared" ref="S52:U52" si="40">R52</f>
        <v>0</v>
      </c>
      <c r="T52" s="3">
        <f t="shared" si="40"/>
        <v>0</v>
      </c>
      <c r="U52" s="3">
        <f t="shared" si="40"/>
        <v>0</v>
      </c>
    </row>
    <row r="53" spans="1:21" x14ac:dyDescent="0.25">
      <c r="A53" s="511"/>
      <c r="B53" s="11" t="str">
        <f t="shared" si="15"/>
        <v>Water Heating</v>
      </c>
      <c r="C53" s="3">
        <v>0</v>
      </c>
      <c r="D53" s="3">
        <f t="shared" ref="D53:Q53" si="41">C53</f>
        <v>0</v>
      </c>
      <c r="E53" s="3">
        <f t="shared" si="41"/>
        <v>0</v>
      </c>
      <c r="F53" s="3">
        <f t="shared" si="41"/>
        <v>0</v>
      </c>
      <c r="G53" s="3">
        <f t="shared" si="41"/>
        <v>0</v>
      </c>
      <c r="H53" s="3">
        <f t="shared" si="41"/>
        <v>0</v>
      </c>
      <c r="I53" s="3">
        <f t="shared" si="41"/>
        <v>0</v>
      </c>
      <c r="J53" s="3">
        <f t="shared" si="41"/>
        <v>0</v>
      </c>
      <c r="K53" s="3">
        <f t="shared" si="41"/>
        <v>0</v>
      </c>
      <c r="L53" s="3">
        <f t="shared" si="41"/>
        <v>0</v>
      </c>
      <c r="M53" s="3">
        <f t="shared" si="41"/>
        <v>0</v>
      </c>
      <c r="N53" s="3">
        <f t="shared" si="41"/>
        <v>0</v>
      </c>
      <c r="O53" s="3">
        <f t="shared" si="41"/>
        <v>0</v>
      </c>
      <c r="P53" s="3">
        <f t="shared" si="41"/>
        <v>0</v>
      </c>
      <c r="Q53" s="3">
        <f t="shared" si="41"/>
        <v>0</v>
      </c>
      <c r="R53" s="251">
        <v>0</v>
      </c>
      <c r="S53" s="3">
        <f t="shared" ref="S53:U53" si="42">R53</f>
        <v>0</v>
      </c>
      <c r="T53" s="3">
        <f t="shared" si="42"/>
        <v>0</v>
      </c>
      <c r="U53" s="3">
        <f t="shared" si="42"/>
        <v>0</v>
      </c>
    </row>
    <row r="54" spans="1:21" ht="15" customHeight="1" x14ac:dyDescent="0.25">
      <c r="A54" s="511"/>
      <c r="B54" s="11" t="str">
        <f t="shared" si="15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251"/>
      <c r="S54" s="3"/>
      <c r="T54" s="3"/>
      <c r="U54" s="3"/>
    </row>
    <row r="55" spans="1:21" ht="15" customHeight="1" thickBot="1" x14ac:dyDescent="0.3">
      <c r="A55" s="512"/>
      <c r="B55" s="15" t="str">
        <f t="shared" si="15"/>
        <v>Monthly kWh</v>
      </c>
      <c r="C55" s="49">
        <f>SUM(C41:C53)</f>
        <v>0</v>
      </c>
      <c r="D55" s="49">
        <f t="shared" ref="D55:U55" si="43">SUM(D41:D53)</f>
        <v>0</v>
      </c>
      <c r="E55" s="49">
        <f t="shared" si="43"/>
        <v>0</v>
      </c>
      <c r="F55" s="49">
        <f t="shared" si="43"/>
        <v>0</v>
      </c>
      <c r="G55" s="49">
        <f t="shared" si="43"/>
        <v>0</v>
      </c>
      <c r="H55" s="49">
        <f t="shared" si="43"/>
        <v>0</v>
      </c>
      <c r="I55" s="49">
        <f t="shared" si="43"/>
        <v>0</v>
      </c>
      <c r="J55" s="49">
        <f t="shared" si="43"/>
        <v>0</v>
      </c>
      <c r="K55" s="49">
        <f t="shared" si="43"/>
        <v>0</v>
      </c>
      <c r="L55" s="49">
        <f t="shared" si="43"/>
        <v>0</v>
      </c>
      <c r="M55" s="49">
        <f t="shared" si="43"/>
        <v>0</v>
      </c>
      <c r="N55" s="49">
        <f t="shared" si="43"/>
        <v>0</v>
      </c>
      <c r="O55" s="49">
        <f t="shared" si="43"/>
        <v>0</v>
      </c>
      <c r="P55" s="49">
        <f t="shared" si="43"/>
        <v>0</v>
      </c>
      <c r="Q55" s="49">
        <f t="shared" si="43"/>
        <v>0</v>
      </c>
      <c r="R55" s="49">
        <f t="shared" si="43"/>
        <v>0</v>
      </c>
      <c r="S55" s="49">
        <f t="shared" si="43"/>
        <v>0</v>
      </c>
      <c r="T55" s="49">
        <f t="shared" si="43"/>
        <v>0</v>
      </c>
      <c r="U55" s="49">
        <f t="shared" si="43"/>
        <v>0</v>
      </c>
    </row>
    <row r="56" spans="1:21" x14ac:dyDescent="0.25">
      <c r="A56" s="46"/>
      <c r="B56" s="25"/>
      <c r="C56" s="9"/>
      <c r="D56" s="31"/>
      <c r="E56" s="9"/>
      <c r="F56" s="31"/>
      <c r="G56" s="31"/>
      <c r="H56" s="9"/>
      <c r="I56" s="31"/>
      <c r="J56" s="31"/>
      <c r="K56" s="9"/>
      <c r="L56" s="31"/>
      <c r="M56" s="31"/>
      <c r="N56" s="9"/>
      <c r="O56" s="31"/>
      <c r="P56" s="31"/>
      <c r="Q56" s="9"/>
      <c r="R56" s="31"/>
      <c r="S56" s="31"/>
      <c r="T56" s="9"/>
      <c r="U56" s="31"/>
    </row>
    <row r="57" spans="1:21" ht="15.75" thickBot="1" x14ac:dyDescent="0.3">
      <c r="A57" s="26"/>
      <c r="B57" s="26"/>
      <c r="C57" s="22"/>
      <c r="D57" s="23"/>
      <c r="E57" s="22"/>
      <c r="F57" s="23"/>
      <c r="G57" s="23"/>
      <c r="H57" s="22"/>
      <c r="I57" s="23"/>
      <c r="J57" s="23"/>
      <c r="K57" s="22"/>
      <c r="L57" s="23"/>
      <c r="M57" s="23"/>
      <c r="N57" s="22"/>
      <c r="O57" s="23"/>
      <c r="P57" s="23"/>
      <c r="Q57" s="22"/>
      <c r="R57" s="23"/>
      <c r="S57" s="23"/>
      <c r="T57" s="22"/>
      <c r="U57" s="23"/>
    </row>
    <row r="58" spans="1:21" s="344" customFormat="1" ht="15.75" x14ac:dyDescent="0.25">
      <c r="A58" s="513" t="s">
        <v>17</v>
      </c>
      <c r="B58" s="17" t="s">
        <v>10</v>
      </c>
      <c r="C58" s="10">
        <f>C40</f>
        <v>43466</v>
      </c>
      <c r="D58" s="10">
        <f t="shared" ref="D58:U58" si="44">D40</f>
        <v>43497</v>
      </c>
      <c r="E58" s="10">
        <f t="shared" si="44"/>
        <v>43525</v>
      </c>
      <c r="F58" s="10">
        <f t="shared" si="44"/>
        <v>43556</v>
      </c>
      <c r="G58" s="10">
        <f t="shared" si="44"/>
        <v>43586</v>
      </c>
      <c r="H58" s="10">
        <f t="shared" si="44"/>
        <v>43617</v>
      </c>
      <c r="I58" s="10">
        <f t="shared" si="44"/>
        <v>43647</v>
      </c>
      <c r="J58" s="10">
        <f t="shared" si="44"/>
        <v>43678</v>
      </c>
      <c r="K58" s="10">
        <f t="shared" si="44"/>
        <v>43709</v>
      </c>
      <c r="L58" s="10">
        <f t="shared" si="44"/>
        <v>43739</v>
      </c>
      <c r="M58" s="10">
        <f t="shared" si="44"/>
        <v>43770</v>
      </c>
      <c r="N58" s="10">
        <f t="shared" si="44"/>
        <v>43800</v>
      </c>
      <c r="O58" s="10">
        <f t="shared" si="44"/>
        <v>43831</v>
      </c>
      <c r="P58" s="10">
        <f t="shared" si="44"/>
        <v>43862</v>
      </c>
      <c r="Q58" s="10">
        <f t="shared" si="44"/>
        <v>43891</v>
      </c>
      <c r="R58" s="10">
        <f t="shared" si="44"/>
        <v>43922</v>
      </c>
      <c r="S58" s="10">
        <f t="shared" si="44"/>
        <v>43952</v>
      </c>
      <c r="T58" s="10">
        <f t="shared" si="44"/>
        <v>43983</v>
      </c>
      <c r="U58" s="10">
        <f t="shared" si="44"/>
        <v>44013</v>
      </c>
    </row>
    <row r="59" spans="1:21" s="344" customFormat="1" ht="15" customHeight="1" x14ac:dyDescent="0.25">
      <c r="A59" s="514"/>
      <c r="B59" s="13" t="str">
        <f t="shared" ref="B59:B72" si="45">B41</f>
        <v>Air Comp</v>
      </c>
      <c r="C59" s="367">
        <f>IF(C23=0,0,((C5*0.5)-C41)*C78*C93*C$2)</f>
        <v>0</v>
      </c>
      <c r="D59" s="367">
        <f t="shared" ref="D59:D61" si="46">IF(D23=0,0,((D5*0.5)+C23-D41)*D78*D93*D$2)</f>
        <v>0</v>
      </c>
      <c r="E59" s="367">
        <f t="shared" ref="E59:U63" si="47">IF(E23=0,0,((E5*0.5)+D23-E41)*E78*E93*E$2)</f>
        <v>0</v>
      </c>
      <c r="F59" s="367">
        <f t="shared" si="47"/>
        <v>0</v>
      </c>
      <c r="G59" s="367">
        <f t="shared" si="47"/>
        <v>0</v>
      </c>
      <c r="H59" s="367">
        <f t="shared" si="47"/>
        <v>0</v>
      </c>
      <c r="I59" s="367">
        <f t="shared" si="47"/>
        <v>0</v>
      </c>
      <c r="J59" s="367">
        <f t="shared" si="47"/>
        <v>0</v>
      </c>
      <c r="K59" s="367">
        <f t="shared" si="47"/>
        <v>0</v>
      </c>
      <c r="L59" s="367">
        <f t="shared" si="47"/>
        <v>0</v>
      </c>
      <c r="M59" s="367">
        <f t="shared" si="47"/>
        <v>0</v>
      </c>
      <c r="N59" s="367">
        <f t="shared" si="47"/>
        <v>0</v>
      </c>
      <c r="O59" s="367">
        <f t="shared" si="47"/>
        <v>0</v>
      </c>
      <c r="P59" s="367">
        <f t="shared" si="47"/>
        <v>0</v>
      </c>
      <c r="Q59" s="367">
        <f t="shared" si="47"/>
        <v>0</v>
      </c>
      <c r="R59" s="367">
        <f t="shared" si="47"/>
        <v>0</v>
      </c>
      <c r="S59" s="367">
        <f t="shared" si="47"/>
        <v>0</v>
      </c>
      <c r="T59" s="367">
        <f t="shared" si="47"/>
        <v>0</v>
      </c>
      <c r="U59" s="367">
        <f t="shared" si="47"/>
        <v>0</v>
      </c>
    </row>
    <row r="60" spans="1:21" s="344" customFormat="1" ht="15.75" x14ac:dyDescent="0.25">
      <c r="A60" s="514"/>
      <c r="B60" s="13" t="str">
        <f t="shared" si="45"/>
        <v>Building Shell</v>
      </c>
      <c r="C60" s="367">
        <f t="shared" ref="C60:C61" si="48">IF(C24=0,0,((C6*0.5)+B24-C42)*C79*C94*C$2)</f>
        <v>0</v>
      </c>
      <c r="D60" s="367">
        <f t="shared" si="46"/>
        <v>0</v>
      </c>
      <c r="E60" s="367">
        <f t="shared" ref="D60:S71" si="49">IF(E24=0,0,((E6*0.5)+D24-E42)*E79*E94*E$2)</f>
        <v>0</v>
      </c>
      <c r="F60" s="367">
        <f t="shared" si="49"/>
        <v>0</v>
      </c>
      <c r="G60" s="367">
        <f t="shared" si="49"/>
        <v>0</v>
      </c>
      <c r="H60" s="367">
        <f t="shared" si="49"/>
        <v>0</v>
      </c>
      <c r="I60" s="367">
        <f t="shared" si="49"/>
        <v>0</v>
      </c>
      <c r="J60" s="367">
        <f t="shared" si="49"/>
        <v>0</v>
      </c>
      <c r="K60" s="367">
        <f t="shared" si="49"/>
        <v>0</v>
      </c>
      <c r="L60" s="367">
        <f t="shared" si="49"/>
        <v>0</v>
      </c>
      <c r="M60" s="367">
        <f t="shared" si="49"/>
        <v>0</v>
      </c>
      <c r="N60" s="367">
        <f t="shared" si="49"/>
        <v>0</v>
      </c>
      <c r="O60" s="367">
        <f t="shared" si="49"/>
        <v>0</v>
      </c>
      <c r="P60" s="367">
        <f t="shared" si="49"/>
        <v>0</v>
      </c>
      <c r="Q60" s="367">
        <f t="shared" si="49"/>
        <v>0</v>
      </c>
      <c r="R60" s="367">
        <f t="shared" si="49"/>
        <v>0</v>
      </c>
      <c r="S60" s="367">
        <f t="shared" si="49"/>
        <v>0</v>
      </c>
      <c r="T60" s="367">
        <f t="shared" si="47"/>
        <v>0</v>
      </c>
      <c r="U60" s="367">
        <f t="shared" si="47"/>
        <v>0</v>
      </c>
    </row>
    <row r="61" spans="1:21" s="344" customFormat="1" ht="15.75" x14ac:dyDescent="0.25">
      <c r="A61" s="514"/>
      <c r="B61" s="13" t="str">
        <f t="shared" si="45"/>
        <v>Cooking</v>
      </c>
      <c r="C61" s="367">
        <f t="shared" si="48"/>
        <v>0</v>
      </c>
      <c r="D61" s="367">
        <f t="shared" si="46"/>
        <v>0</v>
      </c>
      <c r="E61" s="367">
        <f t="shared" si="49"/>
        <v>0</v>
      </c>
      <c r="F61" s="367">
        <f t="shared" si="49"/>
        <v>0</v>
      </c>
      <c r="G61" s="367">
        <f t="shared" si="49"/>
        <v>0</v>
      </c>
      <c r="H61" s="367">
        <f t="shared" si="49"/>
        <v>0</v>
      </c>
      <c r="I61" s="367">
        <f t="shared" si="49"/>
        <v>0</v>
      </c>
      <c r="J61" s="367">
        <f t="shared" si="49"/>
        <v>0</v>
      </c>
      <c r="K61" s="367">
        <f t="shared" si="49"/>
        <v>0</v>
      </c>
      <c r="L61" s="367">
        <f t="shared" si="49"/>
        <v>0</v>
      </c>
      <c r="M61" s="367">
        <f t="shared" si="49"/>
        <v>0</v>
      </c>
      <c r="N61" s="367">
        <f t="shared" si="49"/>
        <v>0</v>
      </c>
      <c r="O61" s="367">
        <f t="shared" si="49"/>
        <v>0</v>
      </c>
      <c r="P61" s="367">
        <f t="shared" si="49"/>
        <v>0</v>
      </c>
      <c r="Q61" s="367">
        <f t="shared" si="49"/>
        <v>0</v>
      </c>
      <c r="R61" s="367">
        <f t="shared" si="49"/>
        <v>0</v>
      </c>
      <c r="S61" s="367">
        <f t="shared" si="49"/>
        <v>0</v>
      </c>
      <c r="T61" s="367">
        <f t="shared" si="47"/>
        <v>0</v>
      </c>
      <c r="U61" s="367">
        <f t="shared" si="47"/>
        <v>0</v>
      </c>
    </row>
    <row r="62" spans="1:21" s="344" customFormat="1" ht="15.75" x14ac:dyDescent="0.25">
      <c r="A62" s="514"/>
      <c r="B62" s="13" t="str">
        <f t="shared" si="45"/>
        <v>Cooling</v>
      </c>
      <c r="C62" s="367">
        <v>0</v>
      </c>
      <c r="D62" s="367">
        <f t="shared" si="49"/>
        <v>0</v>
      </c>
      <c r="E62" s="367">
        <f t="shared" si="47"/>
        <v>0</v>
      </c>
      <c r="F62" s="367">
        <f t="shared" si="47"/>
        <v>0</v>
      </c>
      <c r="G62" s="367">
        <f t="shared" si="47"/>
        <v>0</v>
      </c>
      <c r="H62" s="367">
        <f t="shared" si="47"/>
        <v>0</v>
      </c>
      <c r="I62" s="367">
        <f t="shared" si="47"/>
        <v>0</v>
      </c>
      <c r="J62" s="367">
        <f t="shared" si="47"/>
        <v>0</v>
      </c>
      <c r="K62" s="367">
        <f t="shared" si="47"/>
        <v>0</v>
      </c>
      <c r="L62" s="367">
        <f t="shared" si="47"/>
        <v>0</v>
      </c>
      <c r="M62" s="367">
        <f t="shared" si="47"/>
        <v>0</v>
      </c>
      <c r="N62" s="367">
        <f t="shared" si="47"/>
        <v>0</v>
      </c>
      <c r="O62" s="367">
        <f t="shared" si="47"/>
        <v>0</v>
      </c>
      <c r="P62" s="367">
        <f t="shared" si="47"/>
        <v>0</v>
      </c>
      <c r="Q62" s="367">
        <f t="shared" si="47"/>
        <v>0</v>
      </c>
      <c r="R62" s="367">
        <f t="shared" si="47"/>
        <v>0</v>
      </c>
      <c r="S62" s="367">
        <f t="shared" si="47"/>
        <v>0</v>
      </c>
      <c r="T62" s="367">
        <f t="shared" si="47"/>
        <v>0</v>
      </c>
      <c r="U62" s="367">
        <f t="shared" si="47"/>
        <v>0</v>
      </c>
    </row>
    <row r="63" spans="1:21" s="344" customFormat="1" ht="15.75" x14ac:dyDescent="0.25">
      <c r="A63" s="514"/>
      <c r="B63" s="13" t="str">
        <f t="shared" si="45"/>
        <v>Ext Lighting</v>
      </c>
      <c r="C63" s="367">
        <v>0</v>
      </c>
      <c r="D63" s="367">
        <f t="shared" si="49"/>
        <v>0</v>
      </c>
      <c r="E63" s="367">
        <f t="shared" si="47"/>
        <v>0</v>
      </c>
      <c r="F63" s="367">
        <f t="shared" si="47"/>
        <v>0</v>
      </c>
      <c r="G63" s="367">
        <f t="shared" si="47"/>
        <v>0</v>
      </c>
      <c r="H63" s="367">
        <f t="shared" si="47"/>
        <v>0</v>
      </c>
      <c r="I63" s="367">
        <f t="shared" si="47"/>
        <v>0</v>
      </c>
      <c r="J63" s="367">
        <f t="shared" si="47"/>
        <v>0</v>
      </c>
      <c r="K63" s="367">
        <f t="shared" si="47"/>
        <v>0</v>
      </c>
      <c r="L63" s="367">
        <f t="shared" si="47"/>
        <v>0</v>
      </c>
      <c r="M63" s="367">
        <f t="shared" si="47"/>
        <v>0</v>
      </c>
      <c r="N63" s="367">
        <f t="shared" si="47"/>
        <v>0</v>
      </c>
      <c r="O63" s="367">
        <f t="shared" si="47"/>
        <v>0</v>
      </c>
      <c r="P63" s="367">
        <f t="shared" si="47"/>
        <v>0</v>
      </c>
      <c r="Q63" s="367">
        <f t="shared" si="47"/>
        <v>0</v>
      </c>
      <c r="R63" s="367">
        <f t="shared" si="47"/>
        <v>0</v>
      </c>
      <c r="S63" s="367">
        <f t="shared" si="47"/>
        <v>0</v>
      </c>
      <c r="T63" s="367">
        <f t="shared" si="47"/>
        <v>0</v>
      </c>
      <c r="U63" s="367">
        <f t="shared" si="47"/>
        <v>0</v>
      </c>
    </row>
    <row r="64" spans="1:21" s="344" customFormat="1" ht="15.75" x14ac:dyDescent="0.25">
      <c r="A64" s="514"/>
      <c r="B64" s="13" t="str">
        <f t="shared" si="45"/>
        <v>Heating</v>
      </c>
      <c r="C64" s="367">
        <v>0</v>
      </c>
      <c r="D64" s="367">
        <f t="shared" si="49"/>
        <v>0</v>
      </c>
      <c r="E64" s="367">
        <f t="shared" ref="E64:U67" si="50">IF(E28=0,0,((E10*0.5)+D28-E46)*E83*E98*E$2)</f>
        <v>0</v>
      </c>
      <c r="F64" s="367">
        <f t="shared" si="50"/>
        <v>0</v>
      </c>
      <c r="G64" s="367">
        <f t="shared" si="50"/>
        <v>0</v>
      </c>
      <c r="H64" s="367">
        <f t="shared" si="50"/>
        <v>0</v>
      </c>
      <c r="I64" s="367">
        <f t="shared" si="50"/>
        <v>0</v>
      </c>
      <c r="J64" s="367">
        <f t="shared" si="50"/>
        <v>0</v>
      </c>
      <c r="K64" s="367">
        <f t="shared" si="50"/>
        <v>0</v>
      </c>
      <c r="L64" s="367">
        <f t="shared" si="50"/>
        <v>0</v>
      </c>
      <c r="M64" s="367">
        <f t="shared" si="50"/>
        <v>0</v>
      </c>
      <c r="N64" s="367">
        <f t="shared" si="50"/>
        <v>0</v>
      </c>
      <c r="O64" s="367">
        <f t="shared" si="50"/>
        <v>0</v>
      </c>
      <c r="P64" s="367">
        <f t="shared" si="50"/>
        <v>0</v>
      </c>
      <c r="Q64" s="367">
        <f t="shared" si="50"/>
        <v>0</v>
      </c>
      <c r="R64" s="367">
        <f t="shared" si="50"/>
        <v>0</v>
      </c>
      <c r="S64" s="367">
        <f t="shared" si="50"/>
        <v>0</v>
      </c>
      <c r="T64" s="367">
        <f t="shared" si="50"/>
        <v>0</v>
      </c>
      <c r="U64" s="367">
        <f t="shared" si="50"/>
        <v>0</v>
      </c>
    </row>
    <row r="65" spans="1:21" s="344" customFormat="1" ht="15.75" x14ac:dyDescent="0.25">
      <c r="A65" s="514"/>
      <c r="B65" s="13" t="str">
        <f t="shared" si="45"/>
        <v>HVAC</v>
      </c>
      <c r="C65" s="367">
        <v>0</v>
      </c>
      <c r="D65" s="367">
        <f t="shared" si="49"/>
        <v>0</v>
      </c>
      <c r="E65" s="367">
        <f t="shared" si="50"/>
        <v>0</v>
      </c>
      <c r="F65" s="367">
        <f t="shared" si="50"/>
        <v>0</v>
      </c>
      <c r="G65" s="367">
        <f t="shared" si="50"/>
        <v>0</v>
      </c>
      <c r="H65" s="367">
        <f t="shared" si="50"/>
        <v>0</v>
      </c>
      <c r="I65" s="367">
        <f t="shared" si="50"/>
        <v>0</v>
      </c>
      <c r="J65" s="367">
        <f t="shared" si="50"/>
        <v>0</v>
      </c>
      <c r="K65" s="367">
        <f t="shared" si="50"/>
        <v>0</v>
      </c>
      <c r="L65" s="367">
        <f t="shared" si="50"/>
        <v>0</v>
      </c>
      <c r="M65" s="367">
        <f t="shared" si="50"/>
        <v>0</v>
      </c>
      <c r="N65" s="367">
        <f t="shared" si="50"/>
        <v>0</v>
      </c>
      <c r="O65" s="367">
        <f t="shared" si="50"/>
        <v>0</v>
      </c>
      <c r="P65" s="367">
        <f t="shared" si="50"/>
        <v>0</v>
      </c>
      <c r="Q65" s="367">
        <f t="shared" si="50"/>
        <v>0</v>
      </c>
      <c r="R65" s="367">
        <f t="shared" si="50"/>
        <v>0</v>
      </c>
      <c r="S65" s="367">
        <f t="shared" si="50"/>
        <v>0</v>
      </c>
      <c r="T65" s="367">
        <f t="shared" si="50"/>
        <v>0</v>
      </c>
      <c r="U65" s="367">
        <f t="shared" si="50"/>
        <v>0</v>
      </c>
    </row>
    <row r="66" spans="1:21" s="344" customFormat="1" ht="15.75" x14ac:dyDescent="0.25">
      <c r="A66" s="514"/>
      <c r="B66" s="13" t="str">
        <f t="shared" si="45"/>
        <v>Lighting</v>
      </c>
      <c r="C66" s="367">
        <v>0</v>
      </c>
      <c r="D66" s="367">
        <f t="shared" si="49"/>
        <v>0</v>
      </c>
      <c r="E66" s="367">
        <f t="shared" si="50"/>
        <v>0</v>
      </c>
      <c r="F66" s="367">
        <f t="shared" si="50"/>
        <v>0</v>
      </c>
      <c r="G66" s="367">
        <f t="shared" si="50"/>
        <v>0</v>
      </c>
      <c r="H66" s="367">
        <f t="shared" si="50"/>
        <v>0</v>
      </c>
      <c r="I66" s="367">
        <f t="shared" si="50"/>
        <v>0</v>
      </c>
      <c r="J66" s="367">
        <f t="shared" si="50"/>
        <v>0</v>
      </c>
      <c r="K66" s="367">
        <f t="shared" si="50"/>
        <v>0</v>
      </c>
      <c r="L66" s="367">
        <f t="shared" si="50"/>
        <v>0</v>
      </c>
      <c r="M66" s="367">
        <f t="shared" si="50"/>
        <v>0</v>
      </c>
      <c r="N66" s="367">
        <f t="shared" si="50"/>
        <v>0</v>
      </c>
      <c r="O66" s="367">
        <f t="shared" si="50"/>
        <v>0</v>
      </c>
      <c r="P66" s="367">
        <f t="shared" si="50"/>
        <v>0</v>
      </c>
      <c r="Q66" s="367">
        <f t="shared" si="50"/>
        <v>0</v>
      </c>
      <c r="R66" s="367">
        <f t="shared" si="50"/>
        <v>0</v>
      </c>
      <c r="S66" s="367">
        <f t="shared" si="50"/>
        <v>0</v>
      </c>
      <c r="T66" s="367">
        <f t="shared" si="50"/>
        <v>0</v>
      </c>
      <c r="U66" s="367">
        <f t="shared" si="50"/>
        <v>0</v>
      </c>
    </row>
    <row r="67" spans="1:21" s="344" customFormat="1" ht="15.75" x14ac:dyDescent="0.25">
      <c r="A67" s="514"/>
      <c r="B67" s="13" t="str">
        <f t="shared" si="45"/>
        <v>Miscellaneous</v>
      </c>
      <c r="C67" s="367">
        <v>0</v>
      </c>
      <c r="D67" s="367">
        <f t="shared" si="49"/>
        <v>0</v>
      </c>
      <c r="E67" s="367">
        <f t="shared" si="50"/>
        <v>0</v>
      </c>
      <c r="F67" s="367">
        <f t="shared" si="50"/>
        <v>0</v>
      </c>
      <c r="G67" s="367">
        <f t="shared" si="50"/>
        <v>0</v>
      </c>
      <c r="H67" s="367">
        <f t="shared" si="50"/>
        <v>0</v>
      </c>
      <c r="I67" s="367">
        <f t="shared" si="50"/>
        <v>0</v>
      </c>
      <c r="J67" s="367">
        <f t="shared" si="50"/>
        <v>0</v>
      </c>
      <c r="K67" s="367">
        <f t="shared" si="50"/>
        <v>0</v>
      </c>
      <c r="L67" s="367">
        <f t="shared" si="50"/>
        <v>0</v>
      </c>
      <c r="M67" s="367">
        <f t="shared" si="50"/>
        <v>0</v>
      </c>
      <c r="N67" s="367">
        <f t="shared" si="50"/>
        <v>0</v>
      </c>
      <c r="O67" s="367">
        <f t="shared" si="50"/>
        <v>0</v>
      </c>
      <c r="P67" s="367">
        <f t="shared" si="50"/>
        <v>0</v>
      </c>
      <c r="Q67" s="367">
        <f t="shared" si="50"/>
        <v>0</v>
      </c>
      <c r="R67" s="367">
        <f t="shared" si="50"/>
        <v>0</v>
      </c>
      <c r="S67" s="367">
        <f t="shared" si="50"/>
        <v>0</v>
      </c>
      <c r="T67" s="367">
        <f t="shared" si="50"/>
        <v>0</v>
      </c>
      <c r="U67" s="367">
        <f t="shared" si="50"/>
        <v>0</v>
      </c>
    </row>
    <row r="68" spans="1:21" s="344" customFormat="1" ht="15.75" customHeight="1" x14ac:dyDescent="0.25">
      <c r="A68" s="514"/>
      <c r="B68" s="13" t="str">
        <f t="shared" si="45"/>
        <v>Motors</v>
      </c>
      <c r="C68" s="367">
        <v>0</v>
      </c>
      <c r="D68" s="367">
        <f t="shared" si="49"/>
        <v>0</v>
      </c>
      <c r="E68" s="367">
        <f t="shared" ref="E68:U71" si="51">IF(E32=0,0,((E14*0.5)+D32-E50)*E87*E102*E$2)</f>
        <v>0</v>
      </c>
      <c r="F68" s="367">
        <f t="shared" si="51"/>
        <v>0</v>
      </c>
      <c r="G68" s="367">
        <f t="shared" si="51"/>
        <v>0</v>
      </c>
      <c r="H68" s="367">
        <f t="shared" si="51"/>
        <v>0</v>
      </c>
      <c r="I68" s="367">
        <f t="shared" si="51"/>
        <v>0</v>
      </c>
      <c r="J68" s="367">
        <f t="shared" si="51"/>
        <v>0</v>
      </c>
      <c r="K68" s="367">
        <f t="shared" si="51"/>
        <v>0</v>
      </c>
      <c r="L68" s="367">
        <f t="shared" si="51"/>
        <v>0</v>
      </c>
      <c r="M68" s="367">
        <f t="shared" si="51"/>
        <v>0</v>
      </c>
      <c r="N68" s="367">
        <f t="shared" si="51"/>
        <v>0</v>
      </c>
      <c r="O68" s="367">
        <f t="shared" si="51"/>
        <v>0</v>
      </c>
      <c r="P68" s="367">
        <f t="shared" si="51"/>
        <v>0</v>
      </c>
      <c r="Q68" s="367">
        <f t="shared" si="51"/>
        <v>0</v>
      </c>
      <c r="R68" s="367">
        <f t="shared" si="51"/>
        <v>0</v>
      </c>
      <c r="S68" s="367">
        <f t="shared" si="51"/>
        <v>0</v>
      </c>
      <c r="T68" s="367">
        <f t="shared" si="51"/>
        <v>0</v>
      </c>
      <c r="U68" s="367">
        <f t="shared" si="51"/>
        <v>0</v>
      </c>
    </row>
    <row r="69" spans="1:21" s="344" customFormat="1" ht="15.75" x14ac:dyDescent="0.25">
      <c r="A69" s="514"/>
      <c r="B69" s="13" t="str">
        <f t="shared" si="45"/>
        <v>Process</v>
      </c>
      <c r="C69" s="367">
        <v>0</v>
      </c>
      <c r="D69" s="367">
        <f t="shared" si="49"/>
        <v>0</v>
      </c>
      <c r="E69" s="367">
        <f t="shared" si="51"/>
        <v>0</v>
      </c>
      <c r="F69" s="367">
        <f t="shared" si="51"/>
        <v>0</v>
      </c>
      <c r="G69" s="367">
        <f t="shared" si="51"/>
        <v>0</v>
      </c>
      <c r="H69" s="367">
        <f t="shared" si="51"/>
        <v>0</v>
      </c>
      <c r="I69" s="367">
        <f t="shared" si="51"/>
        <v>0</v>
      </c>
      <c r="J69" s="367">
        <f t="shared" si="51"/>
        <v>0</v>
      </c>
      <c r="K69" s="367">
        <f t="shared" si="51"/>
        <v>0</v>
      </c>
      <c r="L69" s="367">
        <f t="shared" si="51"/>
        <v>0</v>
      </c>
      <c r="M69" s="367">
        <f t="shared" si="51"/>
        <v>0</v>
      </c>
      <c r="N69" s="367">
        <f t="shared" si="51"/>
        <v>0</v>
      </c>
      <c r="O69" s="367">
        <f t="shared" si="51"/>
        <v>0</v>
      </c>
      <c r="P69" s="367">
        <f t="shared" si="51"/>
        <v>0</v>
      </c>
      <c r="Q69" s="367">
        <f t="shared" si="51"/>
        <v>0</v>
      </c>
      <c r="R69" s="367">
        <f t="shared" si="51"/>
        <v>0</v>
      </c>
      <c r="S69" s="367">
        <f t="shared" si="51"/>
        <v>0</v>
      </c>
      <c r="T69" s="367">
        <f t="shared" si="51"/>
        <v>0</v>
      </c>
      <c r="U69" s="367">
        <f t="shared" si="51"/>
        <v>0</v>
      </c>
    </row>
    <row r="70" spans="1:21" s="344" customFormat="1" ht="15.75" x14ac:dyDescent="0.25">
      <c r="A70" s="514"/>
      <c r="B70" s="13" t="str">
        <f t="shared" si="45"/>
        <v>Refrigeration</v>
      </c>
      <c r="C70" s="367">
        <v>0</v>
      </c>
      <c r="D70" s="367">
        <f t="shared" si="49"/>
        <v>0</v>
      </c>
      <c r="E70" s="367">
        <f t="shared" si="51"/>
        <v>0</v>
      </c>
      <c r="F70" s="367">
        <f t="shared" si="51"/>
        <v>0</v>
      </c>
      <c r="G70" s="367">
        <f t="shared" si="51"/>
        <v>0</v>
      </c>
      <c r="H70" s="367">
        <f t="shared" si="51"/>
        <v>0</v>
      </c>
      <c r="I70" s="367">
        <f t="shared" si="51"/>
        <v>0</v>
      </c>
      <c r="J70" s="367">
        <f t="shared" si="51"/>
        <v>0</v>
      </c>
      <c r="K70" s="367">
        <f t="shared" si="51"/>
        <v>0</v>
      </c>
      <c r="L70" s="367">
        <f t="shared" si="51"/>
        <v>0</v>
      </c>
      <c r="M70" s="367">
        <f t="shared" si="51"/>
        <v>0</v>
      </c>
      <c r="N70" s="367">
        <f t="shared" si="51"/>
        <v>0</v>
      </c>
      <c r="O70" s="367">
        <f t="shared" si="51"/>
        <v>0</v>
      </c>
      <c r="P70" s="367">
        <f t="shared" si="51"/>
        <v>0</v>
      </c>
      <c r="Q70" s="367">
        <f t="shared" si="51"/>
        <v>0</v>
      </c>
      <c r="R70" s="367">
        <f t="shared" si="51"/>
        <v>0</v>
      </c>
      <c r="S70" s="367">
        <f t="shared" si="51"/>
        <v>0</v>
      </c>
      <c r="T70" s="367">
        <f t="shared" si="51"/>
        <v>0</v>
      </c>
      <c r="U70" s="367">
        <f t="shared" si="51"/>
        <v>0</v>
      </c>
    </row>
    <row r="71" spans="1:21" s="344" customFormat="1" ht="15.75" x14ac:dyDescent="0.25">
      <c r="A71" s="514"/>
      <c r="B71" s="13" t="str">
        <f t="shared" si="45"/>
        <v>Water Heating</v>
      </c>
      <c r="C71" s="367">
        <v>0</v>
      </c>
      <c r="D71" s="367">
        <f t="shared" si="49"/>
        <v>0</v>
      </c>
      <c r="E71" s="367">
        <f t="shared" si="51"/>
        <v>0</v>
      </c>
      <c r="F71" s="367">
        <f t="shared" si="51"/>
        <v>0</v>
      </c>
      <c r="G71" s="367">
        <f t="shared" si="51"/>
        <v>0</v>
      </c>
      <c r="H71" s="367">
        <f t="shared" si="51"/>
        <v>0</v>
      </c>
      <c r="I71" s="367">
        <f t="shared" si="51"/>
        <v>0</v>
      </c>
      <c r="J71" s="367">
        <f t="shared" si="51"/>
        <v>0</v>
      </c>
      <c r="K71" s="367">
        <f t="shared" si="51"/>
        <v>0</v>
      </c>
      <c r="L71" s="367">
        <f>IF(L35=0,0,((L17*0.5)+K35-L53)*L90*L105*L$2)</f>
        <v>0</v>
      </c>
      <c r="M71" s="367">
        <f t="shared" si="51"/>
        <v>0</v>
      </c>
      <c r="N71" s="367">
        <f t="shared" si="51"/>
        <v>0</v>
      </c>
      <c r="O71" s="367">
        <f t="shared" si="51"/>
        <v>0</v>
      </c>
      <c r="P71" s="367">
        <f t="shared" si="51"/>
        <v>0</v>
      </c>
      <c r="Q71" s="367">
        <f t="shared" si="51"/>
        <v>0</v>
      </c>
      <c r="R71" s="367">
        <f t="shared" si="51"/>
        <v>0</v>
      </c>
      <c r="S71" s="367">
        <f t="shared" si="51"/>
        <v>0</v>
      </c>
      <c r="T71" s="367">
        <f t="shared" si="51"/>
        <v>0</v>
      </c>
      <c r="U71" s="367">
        <f t="shared" si="51"/>
        <v>0</v>
      </c>
    </row>
    <row r="72" spans="1:21" s="344" customFormat="1" ht="15.75" customHeight="1" x14ac:dyDescent="0.25">
      <c r="A72" s="514"/>
      <c r="B72" s="13" t="str">
        <f t="shared" si="45"/>
        <v xml:space="preserve"> </v>
      </c>
      <c r="C72" s="346"/>
      <c r="D72" s="346"/>
      <c r="E72" s="346"/>
      <c r="F72" s="346"/>
      <c r="G72" s="346"/>
      <c r="H72" s="346"/>
      <c r="I72" s="346"/>
      <c r="J72" s="346"/>
      <c r="K72" s="346"/>
      <c r="L72" s="346"/>
      <c r="M72" s="346"/>
      <c r="N72" s="346"/>
      <c r="O72" s="346"/>
      <c r="P72" s="346"/>
      <c r="Q72" s="346"/>
      <c r="R72" s="346"/>
      <c r="S72" s="346"/>
      <c r="T72" s="346"/>
      <c r="U72" s="346"/>
    </row>
    <row r="73" spans="1:21" s="344" customFormat="1" ht="15.75" customHeight="1" x14ac:dyDescent="0.25">
      <c r="A73" s="514"/>
      <c r="B73" s="13" t="s">
        <v>26</v>
      </c>
      <c r="C73" s="367">
        <f>SUM(C59:C71)</f>
        <v>0</v>
      </c>
      <c r="D73" s="367">
        <f t="shared" ref="D73:U73" si="52">SUM(D59:D71)</f>
        <v>0</v>
      </c>
      <c r="E73" s="367">
        <f t="shared" si="52"/>
        <v>0</v>
      </c>
      <c r="F73" s="367">
        <f t="shared" si="52"/>
        <v>0</v>
      </c>
      <c r="G73" s="367">
        <f t="shared" si="52"/>
        <v>0</v>
      </c>
      <c r="H73" s="367">
        <f t="shared" si="52"/>
        <v>0</v>
      </c>
      <c r="I73" s="367">
        <f t="shared" si="52"/>
        <v>0</v>
      </c>
      <c r="J73" s="367">
        <f t="shared" si="52"/>
        <v>0</v>
      </c>
      <c r="K73" s="367">
        <f t="shared" si="52"/>
        <v>0</v>
      </c>
      <c r="L73" s="367">
        <f t="shared" si="52"/>
        <v>0</v>
      </c>
      <c r="M73" s="367">
        <f t="shared" si="52"/>
        <v>0</v>
      </c>
      <c r="N73" s="367">
        <f t="shared" si="52"/>
        <v>0</v>
      </c>
      <c r="O73" s="367">
        <f t="shared" si="52"/>
        <v>0</v>
      </c>
      <c r="P73" s="367">
        <f t="shared" si="52"/>
        <v>0</v>
      </c>
      <c r="Q73" s="367">
        <f t="shared" si="52"/>
        <v>0</v>
      </c>
      <c r="R73" s="367">
        <f t="shared" si="52"/>
        <v>0</v>
      </c>
      <c r="S73" s="367">
        <f t="shared" si="52"/>
        <v>0</v>
      </c>
      <c r="T73" s="367">
        <f t="shared" si="52"/>
        <v>0</v>
      </c>
      <c r="U73" s="367">
        <f t="shared" si="52"/>
        <v>0</v>
      </c>
    </row>
    <row r="74" spans="1:21" s="344" customFormat="1" ht="16.5" customHeight="1" thickBot="1" x14ac:dyDescent="0.3">
      <c r="A74" s="515"/>
      <c r="B74" s="14" t="s">
        <v>27</v>
      </c>
      <c r="C74" s="369">
        <f>C73</f>
        <v>0</v>
      </c>
      <c r="D74" s="369">
        <f>C74+D73</f>
        <v>0</v>
      </c>
      <c r="E74" s="369">
        <f t="shared" ref="E74:U74" si="53">D74+E73</f>
        <v>0</v>
      </c>
      <c r="F74" s="369">
        <f t="shared" si="53"/>
        <v>0</v>
      </c>
      <c r="G74" s="369">
        <f t="shared" si="53"/>
        <v>0</v>
      </c>
      <c r="H74" s="369">
        <f t="shared" si="53"/>
        <v>0</v>
      </c>
      <c r="I74" s="369">
        <f t="shared" si="53"/>
        <v>0</v>
      </c>
      <c r="J74" s="369">
        <f t="shared" si="53"/>
        <v>0</v>
      </c>
      <c r="K74" s="369">
        <f t="shared" si="53"/>
        <v>0</v>
      </c>
      <c r="L74" s="369">
        <f t="shared" si="53"/>
        <v>0</v>
      </c>
      <c r="M74" s="369">
        <f t="shared" si="53"/>
        <v>0</v>
      </c>
      <c r="N74" s="369">
        <f t="shared" si="53"/>
        <v>0</v>
      </c>
      <c r="O74" s="369">
        <f t="shared" si="53"/>
        <v>0</v>
      </c>
      <c r="P74" s="369">
        <f t="shared" si="53"/>
        <v>0</v>
      </c>
      <c r="Q74" s="369">
        <f t="shared" si="53"/>
        <v>0</v>
      </c>
      <c r="R74" s="369">
        <f t="shared" si="53"/>
        <v>0</v>
      </c>
      <c r="S74" s="369">
        <f t="shared" si="53"/>
        <v>0</v>
      </c>
      <c r="T74" s="369">
        <f t="shared" si="53"/>
        <v>0</v>
      </c>
      <c r="U74" s="369">
        <f t="shared" si="53"/>
        <v>0</v>
      </c>
    </row>
    <row r="75" spans="1:21" x14ac:dyDescent="0.25">
      <c r="A75" s="8"/>
      <c r="B75" s="36"/>
      <c r="C75" s="31"/>
      <c r="D75" s="37"/>
      <c r="E75" s="31"/>
      <c r="F75" s="37"/>
      <c r="G75" s="31"/>
      <c r="H75" s="37"/>
      <c r="I75" s="31"/>
      <c r="J75" s="37"/>
      <c r="K75" s="31"/>
      <c r="L75" s="37"/>
      <c r="M75" s="31"/>
      <c r="N75" s="37"/>
      <c r="O75" s="31"/>
      <c r="P75" s="37"/>
      <c r="Q75" s="31"/>
      <c r="R75" s="37"/>
      <c r="S75" s="31"/>
      <c r="T75" s="37"/>
      <c r="U75" s="31"/>
    </row>
    <row r="76" spans="1:21" ht="15.75" thickBot="1" x14ac:dyDescent="0.3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</row>
    <row r="77" spans="1:21" ht="15.75" x14ac:dyDescent="0.25">
      <c r="A77" s="519" t="s">
        <v>12</v>
      </c>
      <c r="B77" s="32" t="s">
        <v>12</v>
      </c>
      <c r="C77" s="10">
        <f t="shared" ref="C77:U77" si="54">C58</f>
        <v>43466</v>
      </c>
      <c r="D77" s="10">
        <f t="shared" si="54"/>
        <v>43497</v>
      </c>
      <c r="E77" s="10">
        <f t="shared" si="54"/>
        <v>43525</v>
      </c>
      <c r="F77" s="10">
        <f t="shared" si="54"/>
        <v>43556</v>
      </c>
      <c r="G77" s="10">
        <f t="shared" si="54"/>
        <v>43586</v>
      </c>
      <c r="H77" s="10">
        <f t="shared" si="54"/>
        <v>43617</v>
      </c>
      <c r="I77" s="10">
        <f t="shared" si="54"/>
        <v>43647</v>
      </c>
      <c r="J77" s="10">
        <f t="shared" si="54"/>
        <v>43678</v>
      </c>
      <c r="K77" s="10">
        <f t="shared" si="54"/>
        <v>43709</v>
      </c>
      <c r="L77" s="10">
        <f t="shared" si="54"/>
        <v>43739</v>
      </c>
      <c r="M77" s="10">
        <f t="shared" si="54"/>
        <v>43770</v>
      </c>
      <c r="N77" s="10">
        <f t="shared" si="54"/>
        <v>43800</v>
      </c>
      <c r="O77" s="10">
        <f t="shared" si="54"/>
        <v>43831</v>
      </c>
      <c r="P77" s="10">
        <f t="shared" si="54"/>
        <v>43862</v>
      </c>
      <c r="Q77" s="10">
        <f t="shared" si="54"/>
        <v>43891</v>
      </c>
      <c r="R77" s="10">
        <f t="shared" si="54"/>
        <v>43922</v>
      </c>
      <c r="S77" s="10">
        <f t="shared" si="54"/>
        <v>43952</v>
      </c>
      <c r="T77" s="10">
        <f t="shared" si="54"/>
        <v>43983</v>
      </c>
      <c r="U77" s="10">
        <f t="shared" si="54"/>
        <v>44013</v>
      </c>
    </row>
    <row r="78" spans="1:21" ht="15.75" customHeight="1" x14ac:dyDescent="0.25">
      <c r="A78" s="520"/>
      <c r="B78" s="33" t="str">
        <f>B59</f>
        <v>Air Comp</v>
      </c>
      <c r="C78" s="265">
        <f>'2M - SGS'!C78</f>
        <v>8.5109000000000004E-2</v>
      </c>
      <c r="D78" s="265">
        <f>'2M - SGS'!D78</f>
        <v>7.7715000000000006E-2</v>
      </c>
      <c r="E78" s="265">
        <f>'2M - SGS'!E78</f>
        <v>8.6136000000000004E-2</v>
      </c>
      <c r="F78" s="265">
        <f>'2M - SGS'!F78</f>
        <v>7.9796000000000006E-2</v>
      </c>
      <c r="G78" s="265">
        <f>'2M - SGS'!G78</f>
        <v>8.5334999999999994E-2</v>
      </c>
      <c r="H78" s="265">
        <f>'2M - SGS'!H78</f>
        <v>8.1994999999999998E-2</v>
      </c>
      <c r="I78" s="265">
        <f>'2M - SGS'!I78</f>
        <v>8.4098999999999993E-2</v>
      </c>
      <c r="J78" s="265">
        <f>'2M - SGS'!J78</f>
        <v>8.4198999999999996E-2</v>
      </c>
      <c r="K78" s="265">
        <f>'2M - SGS'!K78</f>
        <v>8.2512000000000002E-2</v>
      </c>
      <c r="L78" s="265">
        <f>'2M - SGS'!L78</f>
        <v>8.5277000000000006E-2</v>
      </c>
      <c r="M78" s="265">
        <f>'2M - SGS'!M78</f>
        <v>8.2588999999999996E-2</v>
      </c>
      <c r="N78" s="265">
        <f>'2M - SGS'!N78</f>
        <v>8.5237999999999994E-2</v>
      </c>
      <c r="O78" s="265">
        <f>'2M - SGS'!O78</f>
        <v>8.5109000000000004E-2</v>
      </c>
      <c r="P78" s="265">
        <f>'2M - SGS'!P78</f>
        <v>7.7715000000000006E-2</v>
      </c>
      <c r="Q78" s="265">
        <f>'2M - SGS'!Q78</f>
        <v>8.6136000000000004E-2</v>
      </c>
      <c r="R78" s="265">
        <f>'2M - SGS'!R78</f>
        <v>7.9796000000000006E-2</v>
      </c>
      <c r="S78" s="265">
        <f>'2M - SGS'!S78</f>
        <v>8.5334999999999994E-2</v>
      </c>
      <c r="T78" s="265">
        <f>'2M - SGS'!T78</f>
        <v>8.1994999999999998E-2</v>
      </c>
      <c r="U78" s="265">
        <f>'2M - SGS'!U78</f>
        <v>8.4098999999999993E-2</v>
      </c>
    </row>
    <row r="79" spans="1:21" ht="15.75" x14ac:dyDescent="0.25">
      <c r="A79" s="520"/>
      <c r="B79" s="33" t="str">
        <f t="shared" ref="B79:B90" si="55">B60</f>
        <v>Building Shell</v>
      </c>
      <c r="C79" s="265">
        <f>'2M - SGS'!C79</f>
        <v>0.107824</v>
      </c>
      <c r="D79" s="265">
        <f>'2M - SGS'!D79</f>
        <v>9.1051999999999994E-2</v>
      </c>
      <c r="E79" s="265">
        <f>'2M - SGS'!E79</f>
        <v>7.1135000000000004E-2</v>
      </c>
      <c r="F79" s="265">
        <f>'2M - SGS'!F79</f>
        <v>4.1179E-2</v>
      </c>
      <c r="G79" s="265">
        <f>'2M - SGS'!G79</f>
        <v>4.4423999999999998E-2</v>
      </c>
      <c r="H79" s="265">
        <f>'2M - SGS'!H79</f>
        <v>0.106128</v>
      </c>
      <c r="I79" s="265">
        <f>'2M - SGS'!I79</f>
        <v>0.14288100000000001</v>
      </c>
      <c r="J79" s="265">
        <f>'2M - SGS'!J79</f>
        <v>0.133494</v>
      </c>
      <c r="K79" s="265">
        <f>'2M - SGS'!K79</f>
        <v>5.781E-2</v>
      </c>
      <c r="L79" s="265">
        <f>'2M - SGS'!L79</f>
        <v>3.8018000000000003E-2</v>
      </c>
      <c r="M79" s="265">
        <f>'2M - SGS'!M79</f>
        <v>6.2103999999999999E-2</v>
      </c>
      <c r="N79" s="265">
        <f>'2M - SGS'!N79</f>
        <v>0.10395</v>
      </c>
      <c r="O79" s="265">
        <f>'2M - SGS'!O79</f>
        <v>0.107824</v>
      </c>
      <c r="P79" s="265">
        <f>'2M - SGS'!P79</f>
        <v>9.1051999999999994E-2</v>
      </c>
      <c r="Q79" s="265">
        <f>'2M - SGS'!Q79</f>
        <v>7.1135000000000004E-2</v>
      </c>
      <c r="R79" s="265">
        <f>'2M - SGS'!R79</f>
        <v>4.1179E-2</v>
      </c>
      <c r="S79" s="265">
        <f>'2M - SGS'!S79</f>
        <v>4.4423999999999998E-2</v>
      </c>
      <c r="T79" s="265">
        <f>'2M - SGS'!T79</f>
        <v>0.106128</v>
      </c>
      <c r="U79" s="265">
        <f>'2M - SGS'!U79</f>
        <v>0.14288100000000001</v>
      </c>
    </row>
    <row r="80" spans="1:21" ht="15.75" x14ac:dyDescent="0.25">
      <c r="A80" s="520"/>
      <c r="B80" s="33" t="str">
        <f t="shared" si="55"/>
        <v>Cooking</v>
      </c>
      <c r="C80" s="265">
        <f>'2M - SGS'!C80</f>
        <v>8.6096000000000006E-2</v>
      </c>
      <c r="D80" s="265">
        <f>'2M - SGS'!D80</f>
        <v>7.8608999999999998E-2</v>
      </c>
      <c r="E80" s="265">
        <f>'2M - SGS'!E80</f>
        <v>8.1547999999999995E-2</v>
      </c>
      <c r="F80" s="265">
        <f>'2M - SGS'!F80</f>
        <v>7.2947999999999999E-2</v>
      </c>
      <c r="G80" s="265">
        <f>'2M - SGS'!G80</f>
        <v>8.6277000000000006E-2</v>
      </c>
      <c r="H80" s="265">
        <f>'2M - SGS'!H80</f>
        <v>8.3294000000000007E-2</v>
      </c>
      <c r="I80" s="265">
        <f>'2M - SGS'!I80</f>
        <v>8.5859000000000005E-2</v>
      </c>
      <c r="J80" s="265">
        <f>'2M - SGS'!J80</f>
        <v>8.5885000000000003E-2</v>
      </c>
      <c r="K80" s="265">
        <f>'2M - SGS'!K80</f>
        <v>8.3474999999999994E-2</v>
      </c>
      <c r="L80" s="265">
        <f>'2M - SGS'!L80</f>
        <v>8.6262000000000005E-2</v>
      </c>
      <c r="M80" s="265">
        <f>'2M - SGS'!M80</f>
        <v>8.3496000000000001E-2</v>
      </c>
      <c r="N80" s="265">
        <f>'2M - SGS'!N80</f>
        <v>8.6250999999999994E-2</v>
      </c>
      <c r="O80" s="265">
        <f>'2M - SGS'!O80</f>
        <v>8.6096000000000006E-2</v>
      </c>
      <c r="P80" s="265">
        <f>'2M - SGS'!P80</f>
        <v>7.8608999999999998E-2</v>
      </c>
      <c r="Q80" s="265">
        <f>'2M - SGS'!Q80</f>
        <v>8.1547999999999995E-2</v>
      </c>
      <c r="R80" s="265">
        <f>'2M - SGS'!R80</f>
        <v>7.2947999999999999E-2</v>
      </c>
      <c r="S80" s="265">
        <f>'2M - SGS'!S80</f>
        <v>8.6277000000000006E-2</v>
      </c>
      <c r="T80" s="265">
        <f>'2M - SGS'!T80</f>
        <v>8.3294000000000007E-2</v>
      </c>
      <c r="U80" s="265">
        <f>'2M - SGS'!U80</f>
        <v>8.5859000000000005E-2</v>
      </c>
    </row>
    <row r="81" spans="1:21" ht="15.75" x14ac:dyDescent="0.25">
      <c r="A81" s="520"/>
      <c r="B81" s="33" t="str">
        <f t="shared" si="55"/>
        <v>Cooling</v>
      </c>
      <c r="C81" s="265">
        <f>'2M - SGS'!C81</f>
        <v>6.0000000000000002E-6</v>
      </c>
      <c r="D81" s="265">
        <f>'2M - SGS'!D81</f>
        <v>2.4699999999999999E-4</v>
      </c>
      <c r="E81" s="265">
        <f>'2M - SGS'!E81</f>
        <v>7.2360000000000002E-3</v>
      </c>
      <c r="F81" s="265">
        <f>'2M - SGS'!F81</f>
        <v>2.1690999999999998E-2</v>
      </c>
      <c r="G81" s="265">
        <f>'2M - SGS'!G81</f>
        <v>6.2979999999999994E-2</v>
      </c>
      <c r="H81" s="265">
        <f>'2M - SGS'!H81</f>
        <v>0.21317</v>
      </c>
      <c r="I81" s="265">
        <f>'2M - SGS'!I81</f>
        <v>0.29002899999999998</v>
      </c>
      <c r="J81" s="265">
        <f>'2M - SGS'!J81</f>
        <v>0.270206</v>
      </c>
      <c r="K81" s="265">
        <f>'2M - SGS'!K81</f>
        <v>0.108695</v>
      </c>
      <c r="L81" s="265">
        <f>'2M - SGS'!L81</f>
        <v>1.9643000000000001E-2</v>
      </c>
      <c r="M81" s="265">
        <f>'2M - SGS'!M81</f>
        <v>6.0299999999999998E-3</v>
      </c>
      <c r="N81" s="265">
        <f>'2M - SGS'!N81</f>
        <v>6.3999999999999997E-5</v>
      </c>
      <c r="O81" s="265">
        <f>'2M - SGS'!O81</f>
        <v>6.0000000000000002E-6</v>
      </c>
      <c r="P81" s="265">
        <f>'2M - SGS'!P81</f>
        <v>2.4699999999999999E-4</v>
      </c>
      <c r="Q81" s="265">
        <f>'2M - SGS'!Q81</f>
        <v>7.2360000000000002E-3</v>
      </c>
      <c r="R81" s="265">
        <f>'2M - SGS'!R81</f>
        <v>2.1690999999999998E-2</v>
      </c>
      <c r="S81" s="265">
        <f>'2M - SGS'!S81</f>
        <v>6.2979999999999994E-2</v>
      </c>
      <c r="T81" s="265">
        <f>'2M - SGS'!T81</f>
        <v>0.21317</v>
      </c>
      <c r="U81" s="265">
        <f>'2M - SGS'!U81</f>
        <v>0.29002899999999998</v>
      </c>
    </row>
    <row r="82" spans="1:21" ht="15.75" x14ac:dyDescent="0.25">
      <c r="A82" s="520"/>
      <c r="B82" s="33" t="str">
        <f t="shared" si="55"/>
        <v>Ext Lighting</v>
      </c>
      <c r="C82" s="265">
        <f>'2M - SGS'!C82</f>
        <v>0.106265</v>
      </c>
      <c r="D82" s="265">
        <f>'2M - SGS'!D82</f>
        <v>8.2161999999999999E-2</v>
      </c>
      <c r="E82" s="265">
        <f>'2M - SGS'!E82</f>
        <v>7.0887000000000006E-2</v>
      </c>
      <c r="F82" s="265">
        <f>'2M - SGS'!F82</f>
        <v>6.8145999999999998E-2</v>
      </c>
      <c r="G82" s="265">
        <f>'2M - SGS'!G82</f>
        <v>8.1852999999999995E-2</v>
      </c>
      <c r="H82" s="265">
        <f>'2M - SGS'!H82</f>
        <v>6.7163E-2</v>
      </c>
      <c r="I82" s="265">
        <f>'2M - SGS'!I82</f>
        <v>8.6751999999999996E-2</v>
      </c>
      <c r="J82" s="265">
        <f>'2M - SGS'!J82</f>
        <v>6.9401000000000004E-2</v>
      </c>
      <c r="K82" s="265">
        <f>'2M - SGS'!K82</f>
        <v>8.2907999999999996E-2</v>
      </c>
      <c r="L82" s="265">
        <f>'2M - SGS'!L82</f>
        <v>0.100507</v>
      </c>
      <c r="M82" s="265">
        <f>'2M - SGS'!M82</f>
        <v>8.7251999999999996E-2</v>
      </c>
      <c r="N82" s="265">
        <f>'2M - SGS'!N82</f>
        <v>9.6703999999999998E-2</v>
      </c>
      <c r="O82" s="265">
        <f>'2M - SGS'!O82</f>
        <v>0.106265</v>
      </c>
      <c r="P82" s="265">
        <f>'2M - SGS'!P82</f>
        <v>8.2161999999999999E-2</v>
      </c>
      <c r="Q82" s="265">
        <f>'2M - SGS'!Q82</f>
        <v>7.0887000000000006E-2</v>
      </c>
      <c r="R82" s="265">
        <f>'2M - SGS'!R82</f>
        <v>6.8145999999999998E-2</v>
      </c>
      <c r="S82" s="265">
        <f>'2M - SGS'!S82</f>
        <v>8.1852999999999995E-2</v>
      </c>
      <c r="T82" s="265">
        <f>'2M - SGS'!T82</f>
        <v>6.7163E-2</v>
      </c>
      <c r="U82" s="265">
        <f>'2M - SGS'!U82</f>
        <v>8.6751999999999996E-2</v>
      </c>
    </row>
    <row r="83" spans="1:21" ht="15.75" x14ac:dyDescent="0.25">
      <c r="A83" s="520"/>
      <c r="B83" s="33" t="str">
        <f t="shared" si="55"/>
        <v>Heating</v>
      </c>
      <c r="C83" s="265">
        <f>'2M - SGS'!C83</f>
        <v>0.210397</v>
      </c>
      <c r="D83" s="265">
        <f>'2M - SGS'!D83</f>
        <v>0.17743600000000001</v>
      </c>
      <c r="E83" s="265">
        <f>'2M - SGS'!E83</f>
        <v>0.13192400000000001</v>
      </c>
      <c r="F83" s="265">
        <f>'2M - SGS'!F83</f>
        <v>5.9718E-2</v>
      </c>
      <c r="G83" s="265">
        <f>'2M - SGS'!G83</f>
        <v>2.6769000000000001E-2</v>
      </c>
      <c r="H83" s="265">
        <f>'2M - SGS'!H83</f>
        <v>4.2950000000000002E-3</v>
      </c>
      <c r="I83" s="265">
        <f>'2M - SGS'!I83</f>
        <v>2.895E-3</v>
      </c>
      <c r="J83" s="265">
        <f>'2M - SGS'!J83</f>
        <v>3.4320000000000002E-3</v>
      </c>
      <c r="K83" s="265">
        <f>'2M - SGS'!K83</f>
        <v>9.4020000000000006E-3</v>
      </c>
      <c r="L83" s="265">
        <f>'2M - SGS'!L83</f>
        <v>5.5496999999999998E-2</v>
      </c>
      <c r="M83" s="265">
        <f>'2M - SGS'!M83</f>
        <v>0.115452</v>
      </c>
      <c r="N83" s="265">
        <f>'2M - SGS'!N83</f>
        <v>0.20278099999999999</v>
      </c>
      <c r="O83" s="265">
        <f>'2M - SGS'!O83</f>
        <v>0.210397</v>
      </c>
      <c r="P83" s="265">
        <f>'2M - SGS'!P83</f>
        <v>0.17743600000000001</v>
      </c>
      <c r="Q83" s="265">
        <f>'2M - SGS'!Q83</f>
        <v>0.13192400000000001</v>
      </c>
      <c r="R83" s="265">
        <f>'2M - SGS'!R83</f>
        <v>5.9718E-2</v>
      </c>
      <c r="S83" s="265">
        <f>'2M - SGS'!S83</f>
        <v>2.6769000000000001E-2</v>
      </c>
      <c r="T83" s="265">
        <f>'2M - SGS'!T83</f>
        <v>4.2950000000000002E-3</v>
      </c>
      <c r="U83" s="265">
        <f>'2M - SGS'!U83</f>
        <v>2.895E-3</v>
      </c>
    </row>
    <row r="84" spans="1:21" ht="15.75" x14ac:dyDescent="0.25">
      <c r="A84" s="520"/>
      <c r="B84" s="33" t="str">
        <f t="shared" si="55"/>
        <v>HVAC</v>
      </c>
      <c r="C84" s="265">
        <f>'2M - SGS'!C84</f>
        <v>0.107824</v>
      </c>
      <c r="D84" s="265">
        <f>'2M - SGS'!D84</f>
        <v>9.1051999999999994E-2</v>
      </c>
      <c r="E84" s="265">
        <f>'2M - SGS'!E84</f>
        <v>7.1135000000000004E-2</v>
      </c>
      <c r="F84" s="265">
        <f>'2M - SGS'!F84</f>
        <v>4.1179E-2</v>
      </c>
      <c r="G84" s="265">
        <f>'2M - SGS'!G84</f>
        <v>4.4423999999999998E-2</v>
      </c>
      <c r="H84" s="265">
        <f>'2M - SGS'!H84</f>
        <v>0.106128</v>
      </c>
      <c r="I84" s="265">
        <f>'2M - SGS'!I84</f>
        <v>0.14288100000000001</v>
      </c>
      <c r="J84" s="265">
        <f>'2M - SGS'!J84</f>
        <v>0.133494</v>
      </c>
      <c r="K84" s="265">
        <f>'2M - SGS'!K84</f>
        <v>5.781E-2</v>
      </c>
      <c r="L84" s="265">
        <f>'2M - SGS'!L84</f>
        <v>3.8018000000000003E-2</v>
      </c>
      <c r="M84" s="265">
        <f>'2M - SGS'!M84</f>
        <v>6.2103999999999999E-2</v>
      </c>
      <c r="N84" s="265">
        <f>'2M - SGS'!N84</f>
        <v>0.10395</v>
      </c>
      <c r="O84" s="265">
        <f>'2M - SGS'!O84</f>
        <v>0.107824</v>
      </c>
      <c r="P84" s="265">
        <f>'2M - SGS'!P84</f>
        <v>9.1051999999999994E-2</v>
      </c>
      <c r="Q84" s="265">
        <f>'2M - SGS'!Q84</f>
        <v>7.1135000000000004E-2</v>
      </c>
      <c r="R84" s="265">
        <f>'2M - SGS'!R84</f>
        <v>4.1179E-2</v>
      </c>
      <c r="S84" s="265">
        <f>'2M - SGS'!S84</f>
        <v>4.4423999999999998E-2</v>
      </c>
      <c r="T84" s="265">
        <f>'2M - SGS'!T84</f>
        <v>0.106128</v>
      </c>
      <c r="U84" s="265">
        <f>'2M - SGS'!U84</f>
        <v>0.14288100000000001</v>
      </c>
    </row>
    <row r="85" spans="1:21" ht="15.75" x14ac:dyDescent="0.25">
      <c r="A85" s="520"/>
      <c r="B85" s="33" t="str">
        <f t="shared" si="55"/>
        <v>Lighting</v>
      </c>
      <c r="C85" s="265">
        <f>'2M - SGS'!C85</f>
        <v>9.3563999999999994E-2</v>
      </c>
      <c r="D85" s="265">
        <f>'2M - SGS'!D85</f>
        <v>7.2162000000000004E-2</v>
      </c>
      <c r="E85" s="265">
        <f>'2M - SGS'!E85</f>
        <v>7.8372999999999998E-2</v>
      </c>
      <c r="F85" s="265">
        <f>'2M - SGS'!F85</f>
        <v>7.6534000000000005E-2</v>
      </c>
      <c r="G85" s="265">
        <f>'2M - SGS'!G85</f>
        <v>9.4246999999999997E-2</v>
      </c>
      <c r="H85" s="265">
        <f>'2M - SGS'!H85</f>
        <v>7.5599E-2</v>
      </c>
      <c r="I85" s="265">
        <f>'2M - SGS'!I85</f>
        <v>9.6199999999999994E-2</v>
      </c>
      <c r="J85" s="265">
        <f>'2M - SGS'!J85</f>
        <v>7.7077999999999994E-2</v>
      </c>
      <c r="K85" s="265">
        <f>'2M - SGS'!K85</f>
        <v>8.1374000000000002E-2</v>
      </c>
      <c r="L85" s="265">
        <f>'2M - SGS'!L85</f>
        <v>9.4072000000000003E-2</v>
      </c>
      <c r="M85" s="265">
        <f>'2M - SGS'!M85</f>
        <v>7.6706999999999997E-2</v>
      </c>
      <c r="N85" s="265">
        <f>'2M - SGS'!N85</f>
        <v>8.4089999999999998E-2</v>
      </c>
      <c r="O85" s="265">
        <f>'2M - SGS'!O85</f>
        <v>9.3563999999999994E-2</v>
      </c>
      <c r="P85" s="265">
        <f>'2M - SGS'!P85</f>
        <v>7.2162000000000004E-2</v>
      </c>
      <c r="Q85" s="265">
        <f>'2M - SGS'!Q85</f>
        <v>7.8372999999999998E-2</v>
      </c>
      <c r="R85" s="265">
        <f>'2M - SGS'!R85</f>
        <v>7.6534000000000005E-2</v>
      </c>
      <c r="S85" s="265">
        <f>'2M - SGS'!S85</f>
        <v>9.4246999999999997E-2</v>
      </c>
      <c r="T85" s="265">
        <f>'2M - SGS'!T85</f>
        <v>7.5599E-2</v>
      </c>
      <c r="U85" s="265">
        <f>'2M - SGS'!U85</f>
        <v>9.6199999999999994E-2</v>
      </c>
    </row>
    <row r="86" spans="1:21" ht="15.75" x14ac:dyDescent="0.25">
      <c r="A86" s="520"/>
      <c r="B86" s="33" t="str">
        <f t="shared" si="55"/>
        <v>Miscellaneous</v>
      </c>
      <c r="C86" s="265">
        <f>'2M - SGS'!C86</f>
        <v>8.5109000000000004E-2</v>
      </c>
      <c r="D86" s="265">
        <f>'2M - SGS'!D86</f>
        <v>7.7715000000000006E-2</v>
      </c>
      <c r="E86" s="265">
        <f>'2M - SGS'!E86</f>
        <v>8.6136000000000004E-2</v>
      </c>
      <c r="F86" s="265">
        <f>'2M - SGS'!F86</f>
        <v>7.9796000000000006E-2</v>
      </c>
      <c r="G86" s="265">
        <f>'2M - SGS'!G86</f>
        <v>8.5334999999999994E-2</v>
      </c>
      <c r="H86" s="265">
        <f>'2M - SGS'!H86</f>
        <v>8.1994999999999998E-2</v>
      </c>
      <c r="I86" s="265">
        <f>'2M - SGS'!I86</f>
        <v>8.4098999999999993E-2</v>
      </c>
      <c r="J86" s="265">
        <f>'2M - SGS'!J86</f>
        <v>8.4198999999999996E-2</v>
      </c>
      <c r="K86" s="265">
        <f>'2M - SGS'!K86</f>
        <v>8.2512000000000002E-2</v>
      </c>
      <c r="L86" s="265">
        <f>'2M - SGS'!L86</f>
        <v>8.5277000000000006E-2</v>
      </c>
      <c r="M86" s="265">
        <f>'2M - SGS'!M86</f>
        <v>8.2588999999999996E-2</v>
      </c>
      <c r="N86" s="265">
        <f>'2M - SGS'!N86</f>
        <v>8.5237999999999994E-2</v>
      </c>
      <c r="O86" s="265">
        <f>'2M - SGS'!O86</f>
        <v>8.5109000000000004E-2</v>
      </c>
      <c r="P86" s="265">
        <f>'2M - SGS'!P86</f>
        <v>7.7715000000000006E-2</v>
      </c>
      <c r="Q86" s="265">
        <f>'2M - SGS'!Q86</f>
        <v>8.6136000000000004E-2</v>
      </c>
      <c r="R86" s="265">
        <f>'2M - SGS'!R86</f>
        <v>7.9796000000000006E-2</v>
      </c>
      <c r="S86" s="265">
        <f>'2M - SGS'!S86</f>
        <v>8.5334999999999994E-2</v>
      </c>
      <c r="T86" s="265">
        <f>'2M - SGS'!T86</f>
        <v>8.1994999999999998E-2</v>
      </c>
      <c r="U86" s="265">
        <f>'2M - SGS'!U86</f>
        <v>8.4098999999999993E-2</v>
      </c>
    </row>
    <row r="87" spans="1:21" ht="15.75" x14ac:dyDescent="0.25">
      <c r="A87" s="520"/>
      <c r="B87" s="33" t="str">
        <f t="shared" si="55"/>
        <v>Motors</v>
      </c>
      <c r="C87" s="265">
        <f>'2M - SGS'!C87</f>
        <v>8.5109000000000004E-2</v>
      </c>
      <c r="D87" s="265">
        <f>'2M - SGS'!D87</f>
        <v>7.7715000000000006E-2</v>
      </c>
      <c r="E87" s="265">
        <f>'2M - SGS'!E87</f>
        <v>8.6136000000000004E-2</v>
      </c>
      <c r="F87" s="265">
        <f>'2M - SGS'!F87</f>
        <v>7.9796000000000006E-2</v>
      </c>
      <c r="G87" s="265">
        <f>'2M - SGS'!G87</f>
        <v>8.5334999999999994E-2</v>
      </c>
      <c r="H87" s="265">
        <f>'2M - SGS'!H87</f>
        <v>8.1994999999999998E-2</v>
      </c>
      <c r="I87" s="265">
        <f>'2M - SGS'!I87</f>
        <v>8.4098999999999993E-2</v>
      </c>
      <c r="J87" s="265">
        <f>'2M - SGS'!J87</f>
        <v>8.4198999999999996E-2</v>
      </c>
      <c r="K87" s="265">
        <f>'2M - SGS'!K87</f>
        <v>8.2512000000000002E-2</v>
      </c>
      <c r="L87" s="265">
        <f>'2M - SGS'!L87</f>
        <v>8.5277000000000006E-2</v>
      </c>
      <c r="M87" s="265">
        <f>'2M - SGS'!M87</f>
        <v>8.2588999999999996E-2</v>
      </c>
      <c r="N87" s="265">
        <f>'2M - SGS'!N87</f>
        <v>8.5237999999999994E-2</v>
      </c>
      <c r="O87" s="265">
        <f>'2M - SGS'!O87</f>
        <v>8.5109000000000004E-2</v>
      </c>
      <c r="P87" s="265">
        <f>'2M - SGS'!P87</f>
        <v>7.7715000000000006E-2</v>
      </c>
      <c r="Q87" s="265">
        <f>'2M - SGS'!Q87</f>
        <v>8.6136000000000004E-2</v>
      </c>
      <c r="R87" s="265">
        <f>'2M - SGS'!R87</f>
        <v>7.9796000000000006E-2</v>
      </c>
      <c r="S87" s="265">
        <f>'2M - SGS'!S87</f>
        <v>8.5334999999999994E-2</v>
      </c>
      <c r="T87" s="265">
        <f>'2M - SGS'!T87</f>
        <v>8.1994999999999998E-2</v>
      </c>
      <c r="U87" s="265">
        <f>'2M - SGS'!U87</f>
        <v>8.4098999999999993E-2</v>
      </c>
    </row>
    <row r="88" spans="1:21" ht="15.75" x14ac:dyDescent="0.25">
      <c r="A88" s="520"/>
      <c r="B88" s="33" t="str">
        <f t="shared" si="55"/>
        <v>Process</v>
      </c>
      <c r="C88" s="265">
        <f>'2M - SGS'!C88</f>
        <v>8.5109000000000004E-2</v>
      </c>
      <c r="D88" s="265">
        <f>'2M - SGS'!D88</f>
        <v>7.7715000000000006E-2</v>
      </c>
      <c r="E88" s="265">
        <f>'2M - SGS'!E88</f>
        <v>8.6136000000000004E-2</v>
      </c>
      <c r="F88" s="265">
        <f>'2M - SGS'!F88</f>
        <v>7.9796000000000006E-2</v>
      </c>
      <c r="G88" s="265">
        <f>'2M - SGS'!G88</f>
        <v>8.5334999999999994E-2</v>
      </c>
      <c r="H88" s="265">
        <f>'2M - SGS'!H88</f>
        <v>8.1994999999999998E-2</v>
      </c>
      <c r="I88" s="265">
        <f>'2M - SGS'!I88</f>
        <v>8.4098999999999993E-2</v>
      </c>
      <c r="J88" s="265">
        <f>'2M - SGS'!J88</f>
        <v>8.4198999999999996E-2</v>
      </c>
      <c r="K88" s="265">
        <f>'2M - SGS'!K88</f>
        <v>8.2512000000000002E-2</v>
      </c>
      <c r="L88" s="265">
        <f>'2M - SGS'!L88</f>
        <v>8.5277000000000006E-2</v>
      </c>
      <c r="M88" s="265">
        <f>'2M - SGS'!M88</f>
        <v>8.2588999999999996E-2</v>
      </c>
      <c r="N88" s="265">
        <f>'2M - SGS'!N88</f>
        <v>8.5237999999999994E-2</v>
      </c>
      <c r="O88" s="265">
        <f>'2M - SGS'!O88</f>
        <v>8.5109000000000004E-2</v>
      </c>
      <c r="P88" s="265">
        <f>'2M - SGS'!P88</f>
        <v>7.7715000000000006E-2</v>
      </c>
      <c r="Q88" s="265">
        <f>'2M - SGS'!Q88</f>
        <v>8.6136000000000004E-2</v>
      </c>
      <c r="R88" s="265">
        <f>'2M - SGS'!R88</f>
        <v>7.9796000000000006E-2</v>
      </c>
      <c r="S88" s="265">
        <f>'2M - SGS'!S88</f>
        <v>8.5334999999999994E-2</v>
      </c>
      <c r="T88" s="265">
        <f>'2M - SGS'!T88</f>
        <v>8.1994999999999998E-2</v>
      </c>
      <c r="U88" s="265">
        <f>'2M - SGS'!U88</f>
        <v>8.4098999999999993E-2</v>
      </c>
    </row>
    <row r="89" spans="1:21" ht="15.75" x14ac:dyDescent="0.25">
      <c r="A89" s="520"/>
      <c r="B89" s="33" t="str">
        <f t="shared" si="55"/>
        <v>Refrigeration</v>
      </c>
      <c r="C89" s="265">
        <f>'2M - SGS'!C89</f>
        <v>8.3486000000000005E-2</v>
      </c>
      <c r="D89" s="265">
        <f>'2M - SGS'!D89</f>
        <v>7.6158000000000003E-2</v>
      </c>
      <c r="E89" s="265">
        <f>'2M - SGS'!E89</f>
        <v>8.3346000000000003E-2</v>
      </c>
      <c r="F89" s="265">
        <f>'2M - SGS'!F89</f>
        <v>8.0782999999999994E-2</v>
      </c>
      <c r="G89" s="265">
        <f>'2M - SGS'!G89</f>
        <v>8.5133E-2</v>
      </c>
      <c r="H89" s="265">
        <f>'2M - SGS'!H89</f>
        <v>8.4294999999999995E-2</v>
      </c>
      <c r="I89" s="265">
        <f>'2M - SGS'!I89</f>
        <v>8.7456999999999993E-2</v>
      </c>
      <c r="J89" s="265">
        <f>'2M - SGS'!J89</f>
        <v>8.7230000000000002E-2</v>
      </c>
      <c r="K89" s="265">
        <f>'2M - SGS'!K89</f>
        <v>8.3319000000000004E-2</v>
      </c>
      <c r="L89" s="265">
        <f>'2M - SGS'!L89</f>
        <v>8.4562999999999999E-2</v>
      </c>
      <c r="M89" s="265">
        <f>'2M - SGS'!M89</f>
        <v>8.1112000000000004E-2</v>
      </c>
      <c r="N89" s="265">
        <f>'2M - SGS'!N89</f>
        <v>8.3118999999999998E-2</v>
      </c>
      <c r="O89" s="265">
        <f>'2M - SGS'!O89</f>
        <v>8.3486000000000005E-2</v>
      </c>
      <c r="P89" s="265">
        <f>'2M - SGS'!P89</f>
        <v>7.6158000000000003E-2</v>
      </c>
      <c r="Q89" s="265">
        <f>'2M - SGS'!Q89</f>
        <v>8.3346000000000003E-2</v>
      </c>
      <c r="R89" s="265">
        <f>'2M - SGS'!R89</f>
        <v>8.0782999999999994E-2</v>
      </c>
      <c r="S89" s="265">
        <f>'2M - SGS'!S89</f>
        <v>8.5133E-2</v>
      </c>
      <c r="T89" s="265">
        <f>'2M - SGS'!T89</f>
        <v>8.4294999999999995E-2</v>
      </c>
      <c r="U89" s="265">
        <f>'2M - SGS'!U89</f>
        <v>8.7456999999999993E-2</v>
      </c>
    </row>
    <row r="90" spans="1:21" ht="16.5" thickBot="1" x14ac:dyDescent="0.3">
      <c r="A90" s="521"/>
      <c r="B90" s="50" t="str">
        <f t="shared" si="55"/>
        <v>Water Heating</v>
      </c>
      <c r="C90" s="266">
        <f>'2M - SGS'!C90</f>
        <v>0.108255</v>
      </c>
      <c r="D90" s="266">
        <f>'2M - SGS'!D90</f>
        <v>9.1078000000000006E-2</v>
      </c>
      <c r="E90" s="266">
        <f>'2M - SGS'!E90</f>
        <v>8.5239999999999996E-2</v>
      </c>
      <c r="F90" s="266">
        <f>'2M - SGS'!F90</f>
        <v>7.2980000000000003E-2</v>
      </c>
      <c r="G90" s="266">
        <f>'2M - SGS'!G90</f>
        <v>7.9849000000000003E-2</v>
      </c>
      <c r="H90" s="266">
        <f>'2M - SGS'!H90</f>
        <v>7.2720999999999994E-2</v>
      </c>
      <c r="I90" s="266">
        <f>'2M - SGS'!I90</f>
        <v>7.4929999999999997E-2</v>
      </c>
      <c r="J90" s="266">
        <f>'2M - SGS'!J90</f>
        <v>7.5861999999999999E-2</v>
      </c>
      <c r="K90" s="266">
        <f>'2M - SGS'!K90</f>
        <v>7.5733999999999996E-2</v>
      </c>
      <c r="L90" s="266">
        <f>'2M - SGS'!L90</f>
        <v>8.2808000000000007E-2</v>
      </c>
      <c r="M90" s="266">
        <f>'2M - SGS'!M90</f>
        <v>8.6345000000000005E-2</v>
      </c>
      <c r="N90" s="266">
        <f>'2M - SGS'!N90</f>
        <v>9.4200000000000006E-2</v>
      </c>
      <c r="O90" s="266">
        <f>'2M - SGS'!O90</f>
        <v>0.108255</v>
      </c>
      <c r="P90" s="266">
        <f>'2M - SGS'!P90</f>
        <v>9.1078000000000006E-2</v>
      </c>
      <c r="Q90" s="266">
        <f>'2M - SGS'!Q90</f>
        <v>8.5239999999999996E-2</v>
      </c>
      <c r="R90" s="266">
        <f>'2M - SGS'!R90</f>
        <v>7.2980000000000003E-2</v>
      </c>
      <c r="S90" s="266">
        <f>'2M - SGS'!S90</f>
        <v>7.9849000000000003E-2</v>
      </c>
      <c r="T90" s="266">
        <f>'2M - SGS'!T90</f>
        <v>7.2720999999999994E-2</v>
      </c>
      <c r="U90" s="266">
        <f>'2M - SGS'!U90</f>
        <v>7.4929999999999997E-2</v>
      </c>
    </row>
    <row r="91" spans="1:21" ht="15.75" thickBot="1" x14ac:dyDescent="0.3"/>
    <row r="92" spans="1:21" ht="15" customHeight="1" x14ac:dyDescent="0.25">
      <c r="A92" s="524" t="s">
        <v>28</v>
      </c>
      <c r="B92" s="91" t="s">
        <v>32</v>
      </c>
      <c r="C92" s="92">
        <f>C77</f>
        <v>43466</v>
      </c>
      <c r="D92" s="92">
        <f t="shared" ref="D92:U92" si="56">D77</f>
        <v>43497</v>
      </c>
      <c r="E92" s="92">
        <f t="shared" si="56"/>
        <v>43525</v>
      </c>
      <c r="F92" s="92">
        <f t="shared" si="56"/>
        <v>43556</v>
      </c>
      <c r="G92" s="92">
        <f t="shared" si="56"/>
        <v>43586</v>
      </c>
      <c r="H92" s="92">
        <f t="shared" si="56"/>
        <v>43617</v>
      </c>
      <c r="I92" s="92">
        <f t="shared" si="56"/>
        <v>43647</v>
      </c>
      <c r="J92" s="92">
        <f t="shared" si="56"/>
        <v>43678</v>
      </c>
      <c r="K92" s="92">
        <f t="shared" si="56"/>
        <v>43709</v>
      </c>
      <c r="L92" s="92">
        <f t="shared" si="56"/>
        <v>43739</v>
      </c>
      <c r="M92" s="92">
        <f t="shared" si="56"/>
        <v>43770</v>
      </c>
      <c r="N92" s="92">
        <f t="shared" si="56"/>
        <v>43800</v>
      </c>
      <c r="O92" s="92">
        <f t="shared" si="56"/>
        <v>43831</v>
      </c>
      <c r="P92" s="92">
        <f t="shared" si="56"/>
        <v>43862</v>
      </c>
      <c r="Q92" s="92">
        <f t="shared" si="56"/>
        <v>43891</v>
      </c>
      <c r="R92" s="92">
        <f t="shared" si="56"/>
        <v>43922</v>
      </c>
      <c r="S92" s="92">
        <f t="shared" si="56"/>
        <v>43952</v>
      </c>
      <c r="T92" s="92">
        <f t="shared" si="56"/>
        <v>43983</v>
      </c>
      <c r="U92" s="92">
        <f t="shared" si="56"/>
        <v>44013</v>
      </c>
    </row>
    <row r="93" spans="1:21" ht="15.75" customHeight="1" x14ac:dyDescent="0.25">
      <c r="A93" s="525"/>
      <c r="B93" s="11" t="str">
        <f>B78</f>
        <v>Air Comp</v>
      </c>
      <c r="C93" s="90">
        <f>'4M - SPS'!C93</f>
        <v>2.9367000000000001E-2</v>
      </c>
      <c r="D93" s="90">
        <f>'4M - SPS'!D93</f>
        <v>2.8156E-2</v>
      </c>
      <c r="E93" s="90">
        <f>'4M - SPS'!E93</f>
        <v>2.9522E-2</v>
      </c>
      <c r="F93" s="90">
        <f>'4M - SPS'!F93</f>
        <v>2.9638000000000001E-2</v>
      </c>
      <c r="G93" s="90">
        <f>'4M - SPS'!G93</f>
        <v>3.1688000000000001E-2</v>
      </c>
      <c r="H93" s="90">
        <f>'4M - SPS'!H93</f>
        <v>6.3760999999999998E-2</v>
      </c>
      <c r="I93" s="90">
        <f>'4M - SPS'!I93</f>
        <v>6.2198999999999997E-2</v>
      </c>
      <c r="J93" s="90">
        <f>'4M - SPS'!J93</f>
        <v>6.2283999999999999E-2</v>
      </c>
      <c r="K93" s="90">
        <f>'4M - SPS'!K93</f>
        <v>6.1713999999999998E-2</v>
      </c>
      <c r="L93" s="90">
        <f>'4M - SPS'!L93</f>
        <v>3.0110000000000001E-2</v>
      </c>
      <c r="M93" s="90">
        <f>'4M - SPS'!M93</f>
        <v>2.9600999999999999E-2</v>
      </c>
      <c r="N93" s="90">
        <f>'4M - SPS'!N93</f>
        <v>2.9519E-2</v>
      </c>
      <c r="O93" s="90">
        <f>'4M - SPS'!O93</f>
        <v>2.9367000000000001E-2</v>
      </c>
      <c r="P93" s="90">
        <f>'4M - SPS'!P93</f>
        <v>2.8156E-2</v>
      </c>
      <c r="Q93" s="90">
        <f>'4M - SPS'!Q93</f>
        <v>2.9522E-2</v>
      </c>
      <c r="R93" s="255">
        <f>'4M - SPS'!R93</f>
        <v>3.4296E-2</v>
      </c>
      <c r="S93" s="255">
        <f>'4M - SPS'!S93</f>
        <v>3.6755000000000003E-2</v>
      </c>
      <c r="T93" s="255">
        <f>'4M - SPS'!T93</f>
        <v>6.7155999999999993E-2</v>
      </c>
      <c r="U93" s="255">
        <f>'4M - SPS'!U93</f>
        <v>6.5257999999999997E-2</v>
      </c>
    </row>
    <row r="94" spans="1:21" x14ac:dyDescent="0.25">
      <c r="A94" s="525"/>
      <c r="B94" s="11" t="str">
        <f t="shared" ref="B94:B105" si="57">B79</f>
        <v>Building Shell</v>
      </c>
      <c r="C94" s="90">
        <f>'4M - SPS'!C94</f>
        <v>3.4631000000000002E-2</v>
      </c>
      <c r="D94" s="90">
        <f>'4M - SPS'!D94</f>
        <v>3.2668000000000003E-2</v>
      </c>
      <c r="E94" s="90">
        <f>'4M - SPS'!E94</f>
        <v>3.2861000000000001E-2</v>
      </c>
      <c r="F94" s="90">
        <f>'4M - SPS'!F94</f>
        <v>2.86E-2</v>
      </c>
      <c r="G94" s="90">
        <f>'4M - SPS'!G94</f>
        <v>4.0344999999999999E-2</v>
      </c>
      <c r="H94" s="90">
        <f>'4M - SPS'!H94</f>
        <v>8.4531999999999996E-2</v>
      </c>
      <c r="I94" s="90">
        <f>'4M - SPS'!I94</f>
        <v>7.7313000000000007E-2</v>
      </c>
      <c r="J94" s="90">
        <f>'4M - SPS'!J94</f>
        <v>8.0699000000000007E-2</v>
      </c>
      <c r="K94" s="90">
        <f>'4M - SPS'!K94</f>
        <v>8.3918000000000006E-2</v>
      </c>
      <c r="L94" s="90">
        <f>'4M - SPS'!L94</f>
        <v>3.0360999999999999E-2</v>
      </c>
      <c r="M94" s="90">
        <f>'4M - SPS'!M94</f>
        <v>2.8774000000000001E-2</v>
      </c>
      <c r="N94" s="90">
        <f>'4M - SPS'!N94</f>
        <v>3.3151E-2</v>
      </c>
      <c r="O94" s="90">
        <f>'4M - SPS'!O94</f>
        <v>3.4631000000000002E-2</v>
      </c>
      <c r="P94" s="90">
        <f>'4M - SPS'!P94</f>
        <v>3.2668000000000003E-2</v>
      </c>
      <c r="Q94" s="90">
        <f>'4M - SPS'!Q94</f>
        <v>3.2861000000000001E-2</v>
      </c>
      <c r="R94" s="255">
        <f>'4M - SPS'!R94</f>
        <v>3.3238999999999998E-2</v>
      </c>
      <c r="S94" s="255">
        <f>'4M - SPS'!S94</f>
        <v>4.5739000000000002E-2</v>
      </c>
      <c r="T94" s="255">
        <f>'4M - SPS'!T94</f>
        <v>8.8426000000000005E-2</v>
      </c>
      <c r="U94" s="255">
        <f>'4M - SPS'!U94</f>
        <v>8.0951999999999996E-2</v>
      </c>
    </row>
    <row r="95" spans="1:21" x14ac:dyDescent="0.25">
      <c r="A95" s="525"/>
      <c r="B95" s="11" t="str">
        <f t="shared" si="57"/>
        <v>Cooking</v>
      </c>
      <c r="C95" s="90">
        <f>'4M - SPS'!C95</f>
        <v>2.8072E-2</v>
      </c>
      <c r="D95" s="90">
        <f>'4M - SPS'!D95</f>
        <v>2.8181000000000001E-2</v>
      </c>
      <c r="E95" s="90">
        <f>'4M - SPS'!E95</f>
        <v>3.1021E-2</v>
      </c>
      <c r="F95" s="90">
        <f>'4M - SPS'!F95</f>
        <v>3.3510999999999999E-2</v>
      </c>
      <c r="G95" s="90">
        <f>'4M - SPS'!G95</f>
        <v>3.4118000000000002E-2</v>
      </c>
      <c r="H95" s="90">
        <f>'4M - SPS'!H95</f>
        <v>7.0125000000000007E-2</v>
      </c>
      <c r="I95" s="90">
        <f>'4M - SPS'!I95</f>
        <v>6.7216999999999999E-2</v>
      </c>
      <c r="J95" s="90">
        <f>'4M - SPS'!J95</f>
        <v>6.8351999999999996E-2</v>
      </c>
      <c r="K95" s="90">
        <f>'4M - SPS'!K95</f>
        <v>6.7033999999999996E-2</v>
      </c>
      <c r="L95" s="90">
        <f>'4M - SPS'!L95</f>
        <v>3.2272000000000002E-2</v>
      </c>
      <c r="M95" s="90">
        <f>'4M - SPS'!M95</f>
        <v>3.2064000000000002E-2</v>
      </c>
      <c r="N95" s="90">
        <f>'4M - SPS'!N95</f>
        <v>2.9187000000000001E-2</v>
      </c>
      <c r="O95" s="90">
        <f>'4M - SPS'!O95</f>
        <v>2.8072E-2</v>
      </c>
      <c r="P95" s="90">
        <f>'4M - SPS'!P95</f>
        <v>2.8181000000000001E-2</v>
      </c>
      <c r="Q95" s="90">
        <f>'4M - SPS'!Q95</f>
        <v>3.1021E-2</v>
      </c>
      <c r="R95" s="255">
        <f>'4M - SPS'!R95</f>
        <v>3.8190000000000002E-2</v>
      </c>
      <c r="S95" s="255">
        <f>'4M - SPS'!S95</f>
        <v>3.9288999999999998E-2</v>
      </c>
      <c r="T95" s="255">
        <f>'4M - SPS'!T95</f>
        <v>7.3688000000000003E-2</v>
      </c>
      <c r="U95" s="255">
        <f>'4M - SPS'!U95</f>
        <v>7.0596999999999993E-2</v>
      </c>
    </row>
    <row r="96" spans="1:21" x14ac:dyDescent="0.25">
      <c r="A96" s="525"/>
      <c r="B96" s="11" t="str">
        <f t="shared" si="57"/>
        <v>Cooling</v>
      </c>
      <c r="C96" s="90">
        <f>'4M - SPS'!C96</f>
        <v>1.8259000000000001E-2</v>
      </c>
      <c r="D96" s="90">
        <f>'4M - SPS'!D96</f>
        <v>1.6681000000000001E-2</v>
      </c>
      <c r="E96" s="90">
        <f>'4M - SPS'!E96</f>
        <v>1.8474000000000001E-2</v>
      </c>
      <c r="F96" s="90">
        <f>'4M - SPS'!F96</f>
        <v>3.3536999999999997E-2</v>
      </c>
      <c r="G96" s="90">
        <f>'4M - SPS'!G96</f>
        <v>5.0122E-2</v>
      </c>
      <c r="H96" s="90">
        <f>'4M - SPS'!H96</f>
        <v>8.5609000000000005E-2</v>
      </c>
      <c r="I96" s="90">
        <f>'4M - SPS'!I96</f>
        <v>7.7784000000000006E-2</v>
      </c>
      <c r="J96" s="90">
        <f>'4M - SPS'!J96</f>
        <v>8.1327999999999998E-2</v>
      </c>
      <c r="K96" s="90">
        <f>'4M - SPS'!K96</f>
        <v>8.8529999999999998E-2</v>
      </c>
      <c r="L96" s="90">
        <f>'4M - SPS'!L96</f>
        <v>3.2809999999999999E-2</v>
      </c>
      <c r="M96" s="90">
        <f>'4M - SPS'!M96</f>
        <v>1.8471000000000001E-2</v>
      </c>
      <c r="N96" s="90">
        <f>'4M - SPS'!N96</f>
        <v>1.8622E-2</v>
      </c>
      <c r="O96" s="90">
        <f>'4M - SPS'!O96</f>
        <v>1.8259000000000001E-2</v>
      </c>
      <c r="P96" s="90">
        <f>'4M - SPS'!P96</f>
        <v>1.6681000000000001E-2</v>
      </c>
      <c r="Q96" s="90">
        <f>'4M - SPS'!Q96</f>
        <v>1.8474000000000001E-2</v>
      </c>
      <c r="R96" s="255">
        <f>'4M - SPS'!R96</f>
        <v>3.6686999999999997E-2</v>
      </c>
      <c r="S96" s="255">
        <f>'4M - SPS'!S96</f>
        <v>5.5877000000000003E-2</v>
      </c>
      <c r="T96" s="255">
        <f>'4M - SPS'!T96</f>
        <v>8.9525999999999994E-2</v>
      </c>
      <c r="U96" s="255">
        <f>'4M - SPS'!U96</f>
        <v>8.1436999999999996E-2</v>
      </c>
    </row>
    <row r="97" spans="1:21" x14ac:dyDescent="0.25">
      <c r="A97" s="525"/>
      <c r="B97" s="11" t="str">
        <f t="shared" si="57"/>
        <v>Ext Lighting</v>
      </c>
      <c r="C97" s="90">
        <f>'4M - SPS'!C97</f>
        <v>2.0098999999999999E-2</v>
      </c>
      <c r="D97" s="90">
        <f>'4M - SPS'!D97</f>
        <v>1.6704E-2</v>
      </c>
      <c r="E97" s="90">
        <f>'4M - SPS'!E97</f>
        <v>1.873E-2</v>
      </c>
      <c r="F97" s="90">
        <f>'4M - SPS'!F97</f>
        <v>2.0250000000000001E-2</v>
      </c>
      <c r="G97" s="90">
        <f>'4M - SPS'!G97</f>
        <v>1.9354E-2</v>
      </c>
      <c r="H97" s="90">
        <f>'4M - SPS'!H97</f>
        <v>3.5238999999999999E-2</v>
      </c>
      <c r="I97" s="90">
        <f>'4M - SPS'!I97</f>
        <v>3.4765999999999998E-2</v>
      </c>
      <c r="J97" s="90">
        <f>'4M - SPS'!J97</f>
        <v>3.4934E-2</v>
      </c>
      <c r="K97" s="90">
        <f>'4M - SPS'!K97</f>
        <v>3.5014000000000003E-2</v>
      </c>
      <c r="L97" s="90">
        <f>'4M - SPS'!L97</f>
        <v>1.8803E-2</v>
      </c>
      <c r="M97" s="90">
        <f>'4M - SPS'!M97</f>
        <v>1.8644999999999998E-2</v>
      </c>
      <c r="N97" s="90">
        <f>'4M - SPS'!N97</f>
        <v>1.8645999999999999E-2</v>
      </c>
      <c r="O97" s="90">
        <f>'4M - SPS'!O97</f>
        <v>2.0098999999999999E-2</v>
      </c>
      <c r="P97" s="90">
        <f>'4M - SPS'!P97</f>
        <v>1.6704E-2</v>
      </c>
      <c r="Q97" s="90">
        <f>'4M - SPS'!Q97</f>
        <v>1.873E-2</v>
      </c>
      <c r="R97" s="255">
        <f>'4M - SPS'!R97</f>
        <v>2.4778999999999999E-2</v>
      </c>
      <c r="S97" s="255">
        <f>'4M - SPS'!S97</f>
        <v>2.3963000000000002E-2</v>
      </c>
      <c r="T97" s="255">
        <f>'4M - SPS'!T97</f>
        <v>3.7585E-2</v>
      </c>
      <c r="U97" s="255">
        <f>'4M - SPS'!U97</f>
        <v>3.7498999999999998E-2</v>
      </c>
    </row>
    <row r="98" spans="1:21" x14ac:dyDescent="0.25">
      <c r="A98" s="525"/>
      <c r="B98" s="11" t="str">
        <f t="shared" si="57"/>
        <v>Heating</v>
      </c>
      <c r="C98" s="90">
        <f>'4M - SPS'!C98</f>
        <v>3.4632000000000003E-2</v>
      </c>
      <c r="D98" s="90">
        <f>'4M - SPS'!D98</f>
        <v>3.2691999999999999E-2</v>
      </c>
      <c r="E98" s="90">
        <f>'4M - SPS'!E98</f>
        <v>3.3374000000000001E-2</v>
      </c>
      <c r="F98" s="90">
        <f>'4M - SPS'!F98</f>
        <v>3.1897000000000002E-2</v>
      </c>
      <c r="G98" s="90">
        <f>'4M - SPS'!G98</f>
        <v>3.0089000000000001E-2</v>
      </c>
      <c r="H98" s="90">
        <f>'4M - SPS'!H98</f>
        <v>3.4695999999999998E-2</v>
      </c>
      <c r="I98" s="90">
        <f>'4M - SPS'!I98</f>
        <v>3.4215000000000002E-2</v>
      </c>
      <c r="J98" s="90">
        <f>'4M - SPS'!J98</f>
        <v>3.4411999999999998E-2</v>
      </c>
      <c r="K98" s="90">
        <f>'4M - SPS'!K98</f>
        <v>6.4382999999999996E-2</v>
      </c>
      <c r="L98" s="90">
        <f>'4M - SPS'!L98</f>
        <v>3.2739999999999998E-2</v>
      </c>
      <c r="M98" s="90">
        <f>'4M - SPS'!M98</f>
        <v>2.9295999999999999E-2</v>
      </c>
      <c r="N98" s="90">
        <f>'4M - SPS'!N98</f>
        <v>3.3158E-2</v>
      </c>
      <c r="O98" s="90">
        <f>'4M - SPS'!O98</f>
        <v>3.4632000000000003E-2</v>
      </c>
      <c r="P98" s="90">
        <f>'4M - SPS'!P98</f>
        <v>3.2691999999999999E-2</v>
      </c>
      <c r="Q98" s="90">
        <f>'4M - SPS'!Q98</f>
        <v>3.3374000000000001E-2</v>
      </c>
      <c r="R98" s="255">
        <f>'4M - SPS'!R98</f>
        <v>3.6565E-2</v>
      </c>
      <c r="S98" s="255">
        <f>'4M - SPS'!S98</f>
        <v>3.5090999999999997E-2</v>
      </c>
      <c r="T98" s="255">
        <f>'4M - SPS'!T98</f>
        <v>3.7016E-2</v>
      </c>
      <c r="U98" s="255">
        <f>'4M - SPS'!U98</f>
        <v>3.6936999999999998E-2</v>
      </c>
    </row>
    <row r="99" spans="1:21" x14ac:dyDescent="0.25">
      <c r="A99" s="525"/>
      <c r="B99" s="11" t="str">
        <f t="shared" si="57"/>
        <v>HVAC</v>
      </c>
      <c r="C99" s="90">
        <f>'4M - SPS'!C99</f>
        <v>3.4631000000000002E-2</v>
      </c>
      <c r="D99" s="90">
        <f>'4M - SPS'!D99</f>
        <v>3.2668000000000003E-2</v>
      </c>
      <c r="E99" s="90">
        <f>'4M - SPS'!E99</f>
        <v>3.2861000000000001E-2</v>
      </c>
      <c r="F99" s="90">
        <f>'4M - SPS'!F99</f>
        <v>2.86E-2</v>
      </c>
      <c r="G99" s="90">
        <f>'4M - SPS'!G99</f>
        <v>4.0344999999999999E-2</v>
      </c>
      <c r="H99" s="90">
        <f>'4M - SPS'!H99</f>
        <v>8.4531999999999996E-2</v>
      </c>
      <c r="I99" s="90">
        <f>'4M - SPS'!I99</f>
        <v>7.7313000000000007E-2</v>
      </c>
      <c r="J99" s="90">
        <f>'4M - SPS'!J99</f>
        <v>8.0699000000000007E-2</v>
      </c>
      <c r="K99" s="90">
        <f>'4M - SPS'!K99</f>
        <v>8.3918000000000006E-2</v>
      </c>
      <c r="L99" s="90">
        <f>'4M - SPS'!L99</f>
        <v>3.0360999999999999E-2</v>
      </c>
      <c r="M99" s="90">
        <f>'4M - SPS'!M99</f>
        <v>2.8774000000000001E-2</v>
      </c>
      <c r="N99" s="90">
        <f>'4M - SPS'!N99</f>
        <v>3.3151E-2</v>
      </c>
      <c r="O99" s="90">
        <f>'4M - SPS'!O99</f>
        <v>3.4631000000000002E-2</v>
      </c>
      <c r="P99" s="90">
        <f>'4M - SPS'!P99</f>
        <v>3.2668000000000003E-2</v>
      </c>
      <c r="Q99" s="90">
        <f>'4M - SPS'!Q99</f>
        <v>3.2861000000000001E-2</v>
      </c>
      <c r="R99" s="255">
        <f>'4M - SPS'!R99</f>
        <v>3.3238999999999998E-2</v>
      </c>
      <c r="S99" s="255">
        <f>'4M - SPS'!S99</f>
        <v>4.5739000000000002E-2</v>
      </c>
      <c r="T99" s="255">
        <f>'4M - SPS'!T99</f>
        <v>8.8426000000000005E-2</v>
      </c>
      <c r="U99" s="255">
        <f>'4M - SPS'!U99</f>
        <v>8.0951999999999996E-2</v>
      </c>
    </row>
    <row r="100" spans="1:21" x14ac:dyDescent="0.25">
      <c r="A100" s="525"/>
      <c r="B100" s="11" t="str">
        <f t="shared" si="57"/>
        <v>Lighting</v>
      </c>
      <c r="C100" s="90">
        <f>'4M - SPS'!C100</f>
        <v>3.0348E-2</v>
      </c>
      <c r="D100" s="90">
        <f>'4M - SPS'!D100</f>
        <v>2.9642000000000002E-2</v>
      </c>
      <c r="E100" s="90">
        <f>'4M - SPS'!E100</f>
        <v>3.0255000000000001E-2</v>
      </c>
      <c r="F100" s="90">
        <f>'4M - SPS'!F100</f>
        <v>3.2835999999999997E-2</v>
      </c>
      <c r="G100" s="90">
        <f>'4M - SPS'!G100</f>
        <v>3.4421E-2</v>
      </c>
      <c r="H100" s="90">
        <f>'4M - SPS'!H100</f>
        <v>6.8874000000000005E-2</v>
      </c>
      <c r="I100" s="90">
        <f>'4M - SPS'!I100</f>
        <v>6.6078999999999999E-2</v>
      </c>
      <c r="J100" s="90">
        <f>'4M - SPS'!J100</f>
        <v>6.7052E-2</v>
      </c>
      <c r="K100" s="90">
        <f>'4M - SPS'!K100</f>
        <v>6.4139000000000002E-2</v>
      </c>
      <c r="L100" s="90">
        <f>'4M - SPS'!L100</f>
        <v>3.2704999999999998E-2</v>
      </c>
      <c r="M100" s="90">
        <f>'4M - SPS'!M100</f>
        <v>3.1579000000000003E-2</v>
      </c>
      <c r="N100" s="90">
        <f>'4M - SPS'!N100</f>
        <v>2.9846000000000001E-2</v>
      </c>
      <c r="O100" s="90">
        <f>'4M - SPS'!O100</f>
        <v>3.0348E-2</v>
      </c>
      <c r="P100" s="90">
        <f>'4M - SPS'!P100</f>
        <v>2.9642000000000002E-2</v>
      </c>
      <c r="Q100" s="90">
        <f>'4M - SPS'!Q100</f>
        <v>3.0255000000000001E-2</v>
      </c>
      <c r="R100" s="255">
        <f>'4M - SPS'!R100</f>
        <v>3.7511000000000003E-2</v>
      </c>
      <c r="S100" s="255">
        <f>'4M - SPS'!S100</f>
        <v>3.9602999999999999E-2</v>
      </c>
      <c r="T100" s="255">
        <f>'4M - SPS'!T100</f>
        <v>7.2403999999999996E-2</v>
      </c>
      <c r="U100" s="255">
        <f>'4M - SPS'!U100</f>
        <v>6.9433999999999996E-2</v>
      </c>
    </row>
    <row r="101" spans="1:21" x14ac:dyDescent="0.25">
      <c r="A101" s="525"/>
      <c r="B101" s="11" t="str">
        <f t="shared" si="57"/>
        <v>Miscellaneous</v>
      </c>
      <c r="C101" s="90">
        <f>'4M - SPS'!C101</f>
        <v>2.9367000000000001E-2</v>
      </c>
      <c r="D101" s="90">
        <f>'4M - SPS'!D101</f>
        <v>2.8156E-2</v>
      </c>
      <c r="E101" s="90">
        <f>'4M - SPS'!E101</f>
        <v>2.9522E-2</v>
      </c>
      <c r="F101" s="90">
        <f>'4M - SPS'!F101</f>
        <v>2.9638000000000001E-2</v>
      </c>
      <c r="G101" s="90">
        <f>'4M - SPS'!G101</f>
        <v>3.1688000000000001E-2</v>
      </c>
      <c r="H101" s="90">
        <f>'4M - SPS'!H101</f>
        <v>6.3760999999999998E-2</v>
      </c>
      <c r="I101" s="90">
        <f>'4M - SPS'!I101</f>
        <v>6.2198999999999997E-2</v>
      </c>
      <c r="J101" s="90">
        <f>'4M - SPS'!J101</f>
        <v>6.2283999999999999E-2</v>
      </c>
      <c r="K101" s="90">
        <f>'4M - SPS'!K101</f>
        <v>6.1713999999999998E-2</v>
      </c>
      <c r="L101" s="90">
        <f>'4M - SPS'!L101</f>
        <v>3.0110000000000001E-2</v>
      </c>
      <c r="M101" s="90">
        <f>'4M - SPS'!M101</f>
        <v>2.9600999999999999E-2</v>
      </c>
      <c r="N101" s="90">
        <f>'4M - SPS'!N101</f>
        <v>2.9519E-2</v>
      </c>
      <c r="O101" s="90">
        <f>'4M - SPS'!O101</f>
        <v>2.9367000000000001E-2</v>
      </c>
      <c r="P101" s="90">
        <f>'4M - SPS'!P101</f>
        <v>2.8156E-2</v>
      </c>
      <c r="Q101" s="90">
        <f>'4M - SPS'!Q101</f>
        <v>2.9522E-2</v>
      </c>
      <c r="R101" s="255">
        <f>'4M - SPS'!R101</f>
        <v>3.4296E-2</v>
      </c>
      <c r="S101" s="255">
        <f>'4M - SPS'!S101</f>
        <v>3.6755000000000003E-2</v>
      </c>
      <c r="T101" s="255">
        <f>'4M - SPS'!T101</f>
        <v>6.7155999999999993E-2</v>
      </c>
      <c r="U101" s="255">
        <f>'4M - SPS'!U101</f>
        <v>6.5257999999999997E-2</v>
      </c>
    </row>
    <row r="102" spans="1:21" x14ac:dyDescent="0.25">
      <c r="A102" s="525"/>
      <c r="B102" s="11" t="str">
        <f t="shared" si="57"/>
        <v>Motors</v>
      </c>
      <c r="C102" s="90">
        <f>'4M - SPS'!C102</f>
        <v>2.9367000000000001E-2</v>
      </c>
      <c r="D102" s="90">
        <f>'4M - SPS'!D102</f>
        <v>2.8156E-2</v>
      </c>
      <c r="E102" s="90">
        <f>'4M - SPS'!E102</f>
        <v>2.9522E-2</v>
      </c>
      <c r="F102" s="90">
        <f>'4M - SPS'!F102</f>
        <v>2.9638000000000001E-2</v>
      </c>
      <c r="G102" s="90">
        <f>'4M - SPS'!G102</f>
        <v>3.1688000000000001E-2</v>
      </c>
      <c r="H102" s="90">
        <f>'4M - SPS'!H102</f>
        <v>6.3760999999999998E-2</v>
      </c>
      <c r="I102" s="90">
        <f>'4M - SPS'!I102</f>
        <v>6.2198999999999997E-2</v>
      </c>
      <c r="J102" s="90">
        <f>'4M - SPS'!J102</f>
        <v>6.2283999999999999E-2</v>
      </c>
      <c r="K102" s="90">
        <f>'4M - SPS'!K102</f>
        <v>6.1713999999999998E-2</v>
      </c>
      <c r="L102" s="90">
        <f>'4M - SPS'!L102</f>
        <v>3.0110000000000001E-2</v>
      </c>
      <c r="M102" s="90">
        <f>'4M - SPS'!M102</f>
        <v>2.9600999999999999E-2</v>
      </c>
      <c r="N102" s="90">
        <f>'4M - SPS'!N102</f>
        <v>2.9519E-2</v>
      </c>
      <c r="O102" s="90">
        <f>'4M - SPS'!O102</f>
        <v>2.9367000000000001E-2</v>
      </c>
      <c r="P102" s="90">
        <f>'4M - SPS'!P102</f>
        <v>2.8156E-2</v>
      </c>
      <c r="Q102" s="90">
        <f>'4M - SPS'!Q102</f>
        <v>2.9522E-2</v>
      </c>
      <c r="R102" s="255">
        <f>'4M - SPS'!R102</f>
        <v>3.4296E-2</v>
      </c>
      <c r="S102" s="255">
        <f>'4M - SPS'!S102</f>
        <v>3.6755000000000003E-2</v>
      </c>
      <c r="T102" s="255">
        <f>'4M - SPS'!T102</f>
        <v>6.7155999999999993E-2</v>
      </c>
      <c r="U102" s="255">
        <f>'4M - SPS'!U102</f>
        <v>6.5257999999999997E-2</v>
      </c>
    </row>
    <row r="103" spans="1:21" x14ac:dyDescent="0.25">
      <c r="A103" s="525"/>
      <c r="B103" s="11" t="str">
        <f t="shared" si="57"/>
        <v>Process</v>
      </c>
      <c r="C103" s="90">
        <f>'4M - SPS'!C103</f>
        <v>2.9367000000000001E-2</v>
      </c>
      <c r="D103" s="90">
        <f>'4M - SPS'!D103</f>
        <v>2.8156E-2</v>
      </c>
      <c r="E103" s="90">
        <f>'4M - SPS'!E103</f>
        <v>2.9522E-2</v>
      </c>
      <c r="F103" s="90">
        <f>'4M - SPS'!F103</f>
        <v>2.9638000000000001E-2</v>
      </c>
      <c r="G103" s="90">
        <f>'4M - SPS'!G103</f>
        <v>3.1688000000000001E-2</v>
      </c>
      <c r="H103" s="90">
        <f>'4M - SPS'!H103</f>
        <v>6.3760999999999998E-2</v>
      </c>
      <c r="I103" s="90">
        <f>'4M - SPS'!I103</f>
        <v>6.2198999999999997E-2</v>
      </c>
      <c r="J103" s="90">
        <f>'4M - SPS'!J103</f>
        <v>6.2283999999999999E-2</v>
      </c>
      <c r="K103" s="90">
        <f>'4M - SPS'!K103</f>
        <v>6.1713999999999998E-2</v>
      </c>
      <c r="L103" s="90">
        <f>'4M - SPS'!L103</f>
        <v>3.0110000000000001E-2</v>
      </c>
      <c r="M103" s="90">
        <f>'4M - SPS'!M103</f>
        <v>2.9600999999999999E-2</v>
      </c>
      <c r="N103" s="90">
        <f>'4M - SPS'!N103</f>
        <v>2.9519E-2</v>
      </c>
      <c r="O103" s="90">
        <f>'4M - SPS'!O103</f>
        <v>2.9367000000000001E-2</v>
      </c>
      <c r="P103" s="90">
        <f>'4M - SPS'!P103</f>
        <v>2.8156E-2</v>
      </c>
      <c r="Q103" s="90">
        <f>'4M - SPS'!Q103</f>
        <v>2.9522E-2</v>
      </c>
      <c r="R103" s="255">
        <f>'4M - SPS'!R103</f>
        <v>3.4296E-2</v>
      </c>
      <c r="S103" s="255">
        <f>'4M - SPS'!S103</f>
        <v>3.6755000000000003E-2</v>
      </c>
      <c r="T103" s="255">
        <f>'4M - SPS'!T103</f>
        <v>6.7155999999999993E-2</v>
      </c>
      <c r="U103" s="255">
        <f>'4M - SPS'!U103</f>
        <v>6.5257999999999997E-2</v>
      </c>
    </row>
    <row r="104" spans="1:21" x14ac:dyDescent="0.25">
      <c r="A104" s="525"/>
      <c r="B104" s="11" t="str">
        <f t="shared" si="57"/>
        <v>Refrigeration</v>
      </c>
      <c r="C104" s="90">
        <f>'4M - SPS'!C104</f>
        <v>2.666E-2</v>
      </c>
      <c r="D104" s="90">
        <f>'4M - SPS'!D104</f>
        <v>2.6023000000000001E-2</v>
      </c>
      <c r="E104" s="90">
        <f>'4M - SPS'!E104</f>
        <v>2.8083E-2</v>
      </c>
      <c r="F104" s="90">
        <f>'4M - SPS'!F104</f>
        <v>2.9250999999999999E-2</v>
      </c>
      <c r="G104" s="90">
        <f>'4M - SPS'!G104</f>
        <v>2.9905000000000001E-2</v>
      </c>
      <c r="H104" s="90">
        <f>'4M - SPS'!H104</f>
        <v>6.0088000000000003E-2</v>
      </c>
      <c r="I104" s="90">
        <f>'4M - SPS'!I104</f>
        <v>5.8245999999999999E-2</v>
      </c>
      <c r="J104" s="90">
        <f>'4M - SPS'!J104</f>
        <v>5.8860000000000003E-2</v>
      </c>
      <c r="K104" s="90">
        <f>'4M - SPS'!K104</f>
        <v>5.8139000000000003E-2</v>
      </c>
      <c r="L104" s="90">
        <f>'4M - SPS'!L104</f>
        <v>2.8407000000000002E-2</v>
      </c>
      <c r="M104" s="90">
        <f>'4M - SPS'!M104</f>
        <v>2.8223999999999999E-2</v>
      </c>
      <c r="N104" s="90">
        <f>'4M - SPS'!N104</f>
        <v>2.7203999999999999E-2</v>
      </c>
      <c r="O104" s="90">
        <f>'4M - SPS'!O104</f>
        <v>2.666E-2</v>
      </c>
      <c r="P104" s="90">
        <f>'4M - SPS'!P104</f>
        <v>2.6023000000000001E-2</v>
      </c>
      <c r="Q104" s="90">
        <f>'4M - SPS'!Q104</f>
        <v>2.8083E-2</v>
      </c>
      <c r="R104" s="255">
        <f>'4M - SPS'!R104</f>
        <v>3.3975999999999999E-2</v>
      </c>
      <c r="S104" s="255">
        <f>'4M - SPS'!S104</f>
        <v>3.5005000000000001E-2</v>
      </c>
      <c r="T104" s="255">
        <f>'4M - SPS'!T104</f>
        <v>5.5447999999999997E-2</v>
      </c>
      <c r="U104" s="255">
        <f>'4M - SPS'!U104</f>
        <v>6.1511999999999997E-2</v>
      </c>
    </row>
    <row r="105" spans="1:21" ht="15.75" thickBot="1" x14ac:dyDescent="0.3">
      <c r="A105" s="526"/>
      <c r="B105" s="15" t="str">
        <f t="shared" si="57"/>
        <v>Water Heating</v>
      </c>
      <c r="C105" s="90">
        <f>'4M - SPS'!C105</f>
        <v>2.6605E-2</v>
      </c>
      <c r="D105" s="90">
        <f>'4M - SPS'!D105</f>
        <v>2.7127999999999999E-2</v>
      </c>
      <c r="E105" s="90">
        <f>'4M - SPS'!E105</f>
        <v>3.0259000000000001E-2</v>
      </c>
      <c r="F105" s="90">
        <f>'4M - SPS'!F105</f>
        <v>3.2666000000000001E-2</v>
      </c>
      <c r="G105" s="90">
        <f>'4M - SPS'!G105</f>
        <v>3.3575000000000001E-2</v>
      </c>
      <c r="H105" s="90">
        <f>'4M - SPS'!H105</f>
        <v>7.0024000000000003E-2</v>
      </c>
      <c r="I105" s="90">
        <f>'4M - SPS'!I105</f>
        <v>6.6151000000000001E-2</v>
      </c>
      <c r="J105" s="90">
        <f>'4M - SPS'!J105</f>
        <v>6.8273E-2</v>
      </c>
      <c r="K105" s="90">
        <f>'4M - SPS'!K105</f>
        <v>6.5836000000000006E-2</v>
      </c>
      <c r="L105" s="90">
        <f>'4M - SPS'!L105</f>
        <v>3.1794999999999997E-2</v>
      </c>
      <c r="M105" s="90">
        <f>'4M - SPS'!M105</f>
        <v>3.1565000000000003E-2</v>
      </c>
      <c r="N105" s="90">
        <f>'4M - SPS'!N105</f>
        <v>2.8226000000000001E-2</v>
      </c>
      <c r="O105" s="90">
        <f>'4M - SPS'!O105</f>
        <v>2.6605E-2</v>
      </c>
      <c r="P105" s="90">
        <f>'4M - SPS'!P105</f>
        <v>2.7127999999999999E-2</v>
      </c>
      <c r="Q105" s="90">
        <f>'4M - SPS'!Q105</f>
        <v>3.0259000000000001E-2</v>
      </c>
      <c r="R105" s="255">
        <f>'4M - SPS'!R105</f>
        <v>3.7339999999999998E-2</v>
      </c>
      <c r="S105" s="255">
        <f>'4M - SPS'!S105</f>
        <v>3.8724000000000001E-2</v>
      </c>
      <c r="T105" s="255">
        <f>'4M - SPS'!T105</f>
        <v>7.3583999999999997E-2</v>
      </c>
      <c r="U105" s="255">
        <f>'4M - SPS'!U105</f>
        <v>6.9506999999999999E-2</v>
      </c>
    </row>
    <row r="107" spans="1:21" ht="14.45" hidden="1" customHeight="1" x14ac:dyDescent="0.25">
      <c r="A107" s="548" t="s">
        <v>111</v>
      </c>
      <c r="B107" s="551" t="s">
        <v>112</v>
      </c>
      <c r="C107" s="552"/>
      <c r="D107" s="552"/>
      <c r="E107" s="552"/>
      <c r="F107" s="552"/>
      <c r="G107" s="552"/>
      <c r="H107" s="552"/>
      <c r="I107" s="552"/>
      <c r="J107" s="552"/>
      <c r="K107" s="552"/>
      <c r="L107" s="552"/>
      <c r="M107" s="552"/>
      <c r="N107" s="553"/>
      <c r="O107" s="551" t="s">
        <v>112</v>
      </c>
      <c r="P107" s="552"/>
      <c r="Q107" s="552"/>
      <c r="R107" s="552"/>
      <c r="S107" s="552"/>
      <c r="T107" s="552"/>
      <c r="U107" s="552"/>
    </row>
    <row r="108" spans="1:21" ht="14.45" hidden="1" customHeight="1" x14ac:dyDescent="0.25">
      <c r="A108" s="549"/>
      <c r="B108" s="532" t="s">
        <v>113</v>
      </c>
      <c r="C108" s="546"/>
      <c r="D108" s="546"/>
      <c r="E108" s="546"/>
      <c r="F108" s="546"/>
      <c r="G108" s="546"/>
      <c r="H108" s="546"/>
      <c r="I108" s="546"/>
      <c r="J108" s="546"/>
      <c r="K108" s="546"/>
      <c r="L108" s="546"/>
      <c r="M108" s="546"/>
      <c r="N108" s="547"/>
      <c r="O108" s="532" t="s">
        <v>113</v>
      </c>
      <c r="P108" s="546"/>
      <c r="Q108" s="546"/>
      <c r="R108" s="546"/>
      <c r="S108" s="546"/>
      <c r="T108" s="546"/>
      <c r="U108" s="546"/>
    </row>
    <row r="109" spans="1:21" hidden="1" x14ac:dyDescent="0.25">
      <c r="A109" s="549"/>
      <c r="B109" s="124" t="s">
        <v>133</v>
      </c>
      <c r="C109" s="181">
        <f>C4</f>
        <v>43466</v>
      </c>
      <c r="D109" s="181">
        <f t="shared" ref="D109:U109" si="58">D4</f>
        <v>43497</v>
      </c>
      <c r="E109" s="181">
        <f t="shared" si="58"/>
        <v>43525</v>
      </c>
      <c r="F109" s="181">
        <f t="shared" si="58"/>
        <v>43556</v>
      </c>
      <c r="G109" s="181">
        <f t="shared" si="58"/>
        <v>43586</v>
      </c>
      <c r="H109" s="181">
        <f t="shared" si="58"/>
        <v>43617</v>
      </c>
      <c r="I109" s="181">
        <f t="shared" si="58"/>
        <v>43647</v>
      </c>
      <c r="J109" s="181">
        <f t="shared" si="58"/>
        <v>43678</v>
      </c>
      <c r="K109" s="181">
        <f t="shared" si="58"/>
        <v>43709</v>
      </c>
      <c r="L109" s="181">
        <f t="shared" si="58"/>
        <v>43739</v>
      </c>
      <c r="M109" s="181">
        <f t="shared" si="58"/>
        <v>43770</v>
      </c>
      <c r="N109" s="181">
        <f t="shared" si="58"/>
        <v>43800</v>
      </c>
      <c r="O109" s="181">
        <f t="shared" si="58"/>
        <v>43831</v>
      </c>
      <c r="P109" s="181">
        <f t="shared" si="58"/>
        <v>43862</v>
      </c>
      <c r="Q109" s="181">
        <f t="shared" si="58"/>
        <v>43891</v>
      </c>
      <c r="R109" s="181">
        <f t="shared" si="58"/>
        <v>43922</v>
      </c>
      <c r="S109" s="181">
        <f t="shared" si="58"/>
        <v>43952</v>
      </c>
      <c r="T109" s="181">
        <f t="shared" si="58"/>
        <v>43983</v>
      </c>
      <c r="U109" s="181">
        <f t="shared" si="58"/>
        <v>44013</v>
      </c>
    </row>
    <row r="110" spans="1:21" hidden="1" x14ac:dyDescent="0.25">
      <c r="A110" s="549"/>
      <c r="B110" s="126" t="s">
        <v>20</v>
      </c>
      <c r="C110" s="127">
        <v>2.6726E-2</v>
      </c>
      <c r="D110" s="127">
        <v>2.6533999999999999E-2</v>
      </c>
      <c r="E110" s="127">
        <v>2.6903E-2</v>
      </c>
      <c r="F110" s="127">
        <v>2.7161000000000001E-2</v>
      </c>
      <c r="G110" s="127">
        <v>2.8766E-2</v>
      </c>
      <c r="H110" s="127">
        <v>5.5142999999999998E-2</v>
      </c>
      <c r="I110" s="127">
        <v>5.4059000000000003E-2</v>
      </c>
      <c r="J110" s="127">
        <v>5.4113000000000001E-2</v>
      </c>
      <c r="K110" s="127">
        <v>5.3721999999999999E-2</v>
      </c>
      <c r="L110" s="127">
        <v>2.7324000000000001E-2</v>
      </c>
      <c r="M110" s="127">
        <v>2.7061999999999999E-2</v>
      </c>
      <c r="N110" s="127">
        <v>2.6912999999999999E-2</v>
      </c>
      <c r="O110" s="127">
        <v>2.6726E-2</v>
      </c>
      <c r="P110" s="127">
        <v>2.6533999999999999E-2</v>
      </c>
      <c r="Q110" s="127">
        <v>2.6903E-2</v>
      </c>
      <c r="R110" s="262">
        <v>3.141E-2</v>
      </c>
      <c r="S110" s="262">
        <v>3.3187000000000001E-2</v>
      </c>
      <c r="T110" s="262">
        <v>5.7666000000000002E-2</v>
      </c>
      <c r="U110" s="262">
        <v>5.6468999999999998E-2</v>
      </c>
    </row>
    <row r="111" spans="1:21" hidden="1" x14ac:dyDescent="0.25">
      <c r="A111" s="549"/>
      <c r="B111" s="126" t="s">
        <v>0</v>
      </c>
      <c r="C111" s="127">
        <v>3.0702E-2</v>
      </c>
      <c r="D111" s="127">
        <v>2.9954000000000001E-2</v>
      </c>
      <c r="E111" s="127">
        <v>2.9420999999999999E-2</v>
      </c>
      <c r="F111" s="127">
        <v>2.6374000000000002E-2</v>
      </c>
      <c r="G111" s="127">
        <v>3.5390999999999999E-2</v>
      </c>
      <c r="H111" s="127">
        <v>6.9829000000000002E-2</v>
      </c>
      <c r="I111" s="127">
        <v>6.4756999999999995E-2</v>
      </c>
      <c r="J111" s="127">
        <v>6.7129000000000008E-2</v>
      </c>
      <c r="K111" s="127">
        <v>6.9459999999999994E-2</v>
      </c>
      <c r="L111" s="127">
        <v>2.7512999999999999E-2</v>
      </c>
      <c r="M111" s="127">
        <v>2.6438E-2</v>
      </c>
      <c r="N111" s="127">
        <v>2.9661E-2</v>
      </c>
      <c r="O111" s="127">
        <v>3.0702E-2</v>
      </c>
      <c r="P111" s="127">
        <v>2.9954000000000001E-2</v>
      </c>
      <c r="Q111" s="127">
        <v>2.9420999999999999E-2</v>
      </c>
      <c r="R111" s="262">
        <v>3.0629999999999998E-2</v>
      </c>
      <c r="S111" s="262">
        <v>3.9796999999999999E-2</v>
      </c>
      <c r="T111" s="262">
        <v>7.2358000000000006E-2</v>
      </c>
      <c r="U111" s="262">
        <v>6.7395999999999998E-2</v>
      </c>
    </row>
    <row r="112" spans="1:21" hidden="1" x14ac:dyDescent="0.25">
      <c r="A112" s="549"/>
      <c r="B112" s="126" t="s">
        <v>21</v>
      </c>
      <c r="C112" s="127">
        <v>2.5749000000000001E-2</v>
      </c>
      <c r="D112" s="127">
        <v>2.6553E-2</v>
      </c>
      <c r="E112" s="127">
        <v>2.8032000000000001E-2</v>
      </c>
      <c r="F112" s="127">
        <v>3.0106999999999998E-2</v>
      </c>
      <c r="G112" s="127">
        <v>3.0620000000000001E-2</v>
      </c>
      <c r="H112" s="127">
        <v>5.9631000000000003E-2</v>
      </c>
      <c r="I112" s="127">
        <v>5.7606000000000004E-2</v>
      </c>
      <c r="J112" s="127">
        <v>5.8391999999999999E-2</v>
      </c>
      <c r="K112" s="127">
        <v>5.7479000000000002E-2</v>
      </c>
      <c r="L112" s="127">
        <v>2.8948999999999999E-2</v>
      </c>
      <c r="M112" s="127">
        <v>2.8922E-2</v>
      </c>
      <c r="N112" s="127">
        <v>2.6662000000000002E-2</v>
      </c>
      <c r="O112" s="127">
        <v>2.5749000000000001E-2</v>
      </c>
      <c r="P112" s="127">
        <v>2.6553E-2</v>
      </c>
      <c r="Q112" s="127">
        <v>2.8032000000000001E-2</v>
      </c>
      <c r="R112" s="262">
        <v>3.4287999999999999E-2</v>
      </c>
      <c r="S112" s="262">
        <v>3.5048000000000003E-2</v>
      </c>
      <c r="T112" s="262">
        <v>6.2170000000000003E-2</v>
      </c>
      <c r="U112" s="262">
        <v>6.0176E-2</v>
      </c>
    </row>
    <row r="113" spans="1:21" hidden="1" x14ac:dyDescent="0.25">
      <c r="A113" s="549"/>
      <c r="B113" s="126" t="s">
        <v>1</v>
      </c>
      <c r="C113" s="127">
        <v>1.8259000000000001E-2</v>
      </c>
      <c r="D113" s="127">
        <v>1.6681000000000001E-2</v>
      </c>
      <c r="E113" s="127">
        <v>1.8474000000000001E-2</v>
      </c>
      <c r="F113" s="127">
        <v>3.0127000000000001E-2</v>
      </c>
      <c r="G113" s="127">
        <v>4.2909999999999997E-2</v>
      </c>
      <c r="H113" s="127">
        <v>7.0594000000000004E-2</v>
      </c>
      <c r="I113" s="127">
        <v>6.509100000000001E-2</v>
      </c>
      <c r="J113" s="127">
        <v>6.7574999999999996E-2</v>
      </c>
      <c r="K113" s="127">
        <v>7.2743000000000002E-2</v>
      </c>
      <c r="L113" s="127">
        <v>2.9353000000000001E-2</v>
      </c>
      <c r="M113" s="127">
        <v>1.8471000000000001E-2</v>
      </c>
      <c r="N113" s="127">
        <v>1.8622E-2</v>
      </c>
      <c r="O113" s="127">
        <v>1.8259000000000001E-2</v>
      </c>
      <c r="P113" s="127">
        <v>1.6681000000000001E-2</v>
      </c>
      <c r="Q113" s="127">
        <v>1.8474000000000001E-2</v>
      </c>
      <c r="R113" s="262">
        <v>3.3175999999999997E-2</v>
      </c>
      <c r="S113" s="262">
        <v>4.7296999999999999E-2</v>
      </c>
      <c r="T113" s="262">
        <v>7.3122000000000006E-2</v>
      </c>
      <c r="U113" s="262">
        <v>6.7735000000000004E-2</v>
      </c>
    </row>
    <row r="114" spans="1:21" hidden="1" x14ac:dyDescent="0.25">
      <c r="A114" s="549"/>
      <c r="B114" s="126" t="s">
        <v>22</v>
      </c>
      <c r="C114" s="127">
        <v>1.9753999999999997E-2</v>
      </c>
      <c r="D114" s="127">
        <v>1.6704E-2</v>
      </c>
      <c r="E114" s="127">
        <v>1.873E-2</v>
      </c>
      <c r="F114" s="127">
        <v>2.0065E-2</v>
      </c>
      <c r="G114" s="127">
        <v>1.9354E-2</v>
      </c>
      <c r="H114" s="127">
        <v>3.5236000000000003E-2</v>
      </c>
      <c r="I114" s="127">
        <v>3.4765999999999998E-2</v>
      </c>
      <c r="J114" s="127">
        <v>3.4934E-2</v>
      </c>
      <c r="K114" s="127">
        <v>3.5009999999999999E-2</v>
      </c>
      <c r="L114" s="127">
        <v>1.8803E-2</v>
      </c>
      <c r="M114" s="127">
        <v>1.8644999999999998E-2</v>
      </c>
      <c r="N114" s="127">
        <v>1.8645999999999999E-2</v>
      </c>
      <c r="O114" s="127">
        <v>1.9753999999999997E-2</v>
      </c>
      <c r="P114" s="127">
        <v>1.6704E-2</v>
      </c>
      <c r="Q114" s="127">
        <v>1.873E-2</v>
      </c>
      <c r="R114" s="262">
        <v>2.4410999999999999E-2</v>
      </c>
      <c r="S114" s="262">
        <v>2.3886999999999999E-2</v>
      </c>
      <c r="T114" s="262">
        <v>3.7404E-2</v>
      </c>
      <c r="U114" s="262">
        <v>3.7322000000000001E-2</v>
      </c>
    </row>
    <row r="115" spans="1:21" hidden="1" x14ac:dyDescent="0.25">
      <c r="A115" s="549"/>
      <c r="B115" s="128" t="s">
        <v>9</v>
      </c>
      <c r="C115" s="127">
        <v>3.0703000000000001E-2</v>
      </c>
      <c r="D115" s="127">
        <v>2.9971999999999999E-2</v>
      </c>
      <c r="E115" s="127">
        <v>2.9808999999999999E-2</v>
      </c>
      <c r="F115" s="127">
        <v>2.8878000000000001E-2</v>
      </c>
      <c r="G115" s="127">
        <v>2.7549000000000001E-2</v>
      </c>
      <c r="H115" s="127">
        <v>3.4695999999999998E-2</v>
      </c>
      <c r="I115" s="127">
        <v>3.4215000000000002E-2</v>
      </c>
      <c r="J115" s="127">
        <v>3.4411999999999998E-2</v>
      </c>
      <c r="K115" s="127">
        <v>5.5604000000000001E-2</v>
      </c>
      <c r="L115" s="127">
        <v>2.9301000000000001E-2</v>
      </c>
      <c r="M115" s="127">
        <v>2.6832000000000002E-2</v>
      </c>
      <c r="N115" s="127">
        <v>2.9666999999999999E-2</v>
      </c>
      <c r="O115" s="127">
        <v>3.0703000000000001E-2</v>
      </c>
      <c r="P115" s="127">
        <v>2.9971999999999999E-2</v>
      </c>
      <c r="Q115" s="127">
        <v>2.9808999999999999E-2</v>
      </c>
      <c r="R115" s="262">
        <v>3.3085999999999997E-2</v>
      </c>
      <c r="S115" s="262">
        <v>3.1968000000000003E-2</v>
      </c>
      <c r="T115" s="262">
        <v>3.7016E-2</v>
      </c>
      <c r="U115" s="262">
        <v>3.6936999999999998E-2</v>
      </c>
    </row>
    <row r="116" spans="1:21" hidden="1" x14ac:dyDescent="0.25">
      <c r="A116" s="549"/>
      <c r="B116" s="128" t="s">
        <v>3</v>
      </c>
      <c r="C116" s="127">
        <v>3.0702E-2</v>
      </c>
      <c r="D116" s="127">
        <v>2.9954000000000001E-2</v>
      </c>
      <c r="E116" s="127">
        <v>2.9420999999999999E-2</v>
      </c>
      <c r="F116" s="127">
        <v>2.6374000000000002E-2</v>
      </c>
      <c r="G116" s="127">
        <v>3.5390999999999999E-2</v>
      </c>
      <c r="H116" s="127">
        <v>6.9829000000000002E-2</v>
      </c>
      <c r="I116" s="127">
        <v>6.4756999999999995E-2</v>
      </c>
      <c r="J116" s="127">
        <v>6.7129000000000008E-2</v>
      </c>
      <c r="K116" s="127">
        <v>6.9459999999999994E-2</v>
      </c>
      <c r="L116" s="127">
        <v>2.7512999999999999E-2</v>
      </c>
      <c r="M116" s="127">
        <v>2.6438E-2</v>
      </c>
      <c r="N116" s="127">
        <v>2.9661E-2</v>
      </c>
      <c r="O116" s="127">
        <v>3.0702E-2</v>
      </c>
      <c r="P116" s="127">
        <v>2.9954000000000001E-2</v>
      </c>
      <c r="Q116" s="127">
        <v>2.9420999999999999E-2</v>
      </c>
      <c r="R116" s="262">
        <v>3.0629999999999998E-2</v>
      </c>
      <c r="S116" s="262">
        <v>3.9796999999999999E-2</v>
      </c>
      <c r="T116" s="262">
        <v>7.2358000000000006E-2</v>
      </c>
      <c r="U116" s="262">
        <v>6.7395999999999998E-2</v>
      </c>
    </row>
    <row r="117" spans="1:21" hidden="1" x14ac:dyDescent="0.25">
      <c r="A117" s="549"/>
      <c r="B117" s="128" t="s">
        <v>4</v>
      </c>
      <c r="C117" s="127">
        <v>2.7466999999999998E-2</v>
      </c>
      <c r="D117" s="127">
        <v>2.7660000000000001E-2</v>
      </c>
      <c r="E117" s="127">
        <v>2.7455E-2</v>
      </c>
      <c r="F117" s="127">
        <v>2.9593000000000001E-2</v>
      </c>
      <c r="G117" s="127">
        <v>3.0852000000000001E-2</v>
      </c>
      <c r="H117" s="127">
        <v>5.8748000000000002E-2</v>
      </c>
      <c r="I117" s="127">
        <v>5.6800999999999997E-2</v>
      </c>
      <c r="J117" s="127">
        <v>5.7473999999999997E-2</v>
      </c>
      <c r="K117" s="127">
        <v>5.5432000000000002E-2</v>
      </c>
      <c r="L117" s="127">
        <v>2.9274000000000001E-2</v>
      </c>
      <c r="M117" s="127">
        <v>2.8555000000000001E-2</v>
      </c>
      <c r="N117" s="127">
        <v>2.716E-2</v>
      </c>
      <c r="O117" s="127">
        <v>2.7466999999999998E-2</v>
      </c>
      <c r="P117" s="127">
        <v>2.7660000000000001E-2</v>
      </c>
      <c r="Q117" s="127">
        <v>2.7455E-2</v>
      </c>
      <c r="R117" s="262">
        <v>3.3785999999999997E-2</v>
      </c>
      <c r="S117" s="262">
        <v>3.5278999999999998E-2</v>
      </c>
      <c r="T117" s="262">
        <v>6.1283999999999998E-2</v>
      </c>
      <c r="U117" s="262">
        <v>5.9367999999999997E-2</v>
      </c>
    </row>
    <row r="118" spans="1:21" hidden="1" x14ac:dyDescent="0.25">
      <c r="A118" s="549"/>
      <c r="B118" s="128" t="s">
        <v>5</v>
      </c>
      <c r="C118" s="127">
        <v>2.6726E-2</v>
      </c>
      <c r="D118" s="127">
        <v>2.6533999999999999E-2</v>
      </c>
      <c r="E118" s="127">
        <v>2.6903E-2</v>
      </c>
      <c r="F118" s="127">
        <v>2.7161000000000001E-2</v>
      </c>
      <c r="G118" s="127">
        <v>2.8766E-2</v>
      </c>
      <c r="H118" s="127">
        <v>5.5142999999999998E-2</v>
      </c>
      <c r="I118" s="127">
        <v>5.4059000000000003E-2</v>
      </c>
      <c r="J118" s="127">
        <v>5.4113000000000001E-2</v>
      </c>
      <c r="K118" s="127">
        <v>5.3721999999999999E-2</v>
      </c>
      <c r="L118" s="127">
        <v>2.7324000000000001E-2</v>
      </c>
      <c r="M118" s="127">
        <v>2.7061999999999999E-2</v>
      </c>
      <c r="N118" s="127">
        <v>2.6912999999999999E-2</v>
      </c>
      <c r="O118" s="127">
        <v>2.6726E-2</v>
      </c>
      <c r="P118" s="127">
        <v>2.6533999999999999E-2</v>
      </c>
      <c r="Q118" s="127">
        <v>2.6903E-2</v>
      </c>
      <c r="R118" s="262">
        <v>3.141E-2</v>
      </c>
      <c r="S118" s="262">
        <v>3.3187000000000001E-2</v>
      </c>
      <c r="T118" s="262">
        <v>5.7666000000000002E-2</v>
      </c>
      <c r="U118" s="262">
        <v>5.6468999999999998E-2</v>
      </c>
    </row>
    <row r="119" spans="1:21" hidden="1" x14ac:dyDescent="0.25">
      <c r="A119" s="549"/>
      <c r="B119" s="128" t="s">
        <v>23</v>
      </c>
      <c r="C119" s="127">
        <v>2.6726E-2</v>
      </c>
      <c r="D119" s="127">
        <v>2.6533999999999999E-2</v>
      </c>
      <c r="E119" s="127">
        <v>2.6903E-2</v>
      </c>
      <c r="F119" s="127">
        <v>2.7161000000000001E-2</v>
      </c>
      <c r="G119" s="127">
        <v>2.8766E-2</v>
      </c>
      <c r="H119" s="127">
        <v>5.5142999999999998E-2</v>
      </c>
      <c r="I119" s="127">
        <v>5.4059000000000003E-2</v>
      </c>
      <c r="J119" s="127">
        <v>5.4113000000000001E-2</v>
      </c>
      <c r="K119" s="127">
        <v>5.3721999999999999E-2</v>
      </c>
      <c r="L119" s="127">
        <v>2.7324000000000001E-2</v>
      </c>
      <c r="M119" s="127">
        <v>2.7061999999999999E-2</v>
      </c>
      <c r="N119" s="127">
        <v>2.6912999999999999E-2</v>
      </c>
      <c r="O119" s="127">
        <v>2.6726E-2</v>
      </c>
      <c r="P119" s="127">
        <v>2.6533999999999999E-2</v>
      </c>
      <c r="Q119" s="127">
        <v>2.6903E-2</v>
      </c>
      <c r="R119" s="262">
        <v>3.141E-2</v>
      </c>
      <c r="S119" s="262">
        <v>3.3187000000000001E-2</v>
      </c>
      <c r="T119" s="262">
        <v>5.7666000000000002E-2</v>
      </c>
      <c r="U119" s="262">
        <v>5.6468999999999998E-2</v>
      </c>
    </row>
    <row r="120" spans="1:21" hidden="1" x14ac:dyDescent="0.25">
      <c r="A120" s="549"/>
      <c r="B120" s="128" t="s">
        <v>24</v>
      </c>
      <c r="C120" s="127">
        <v>2.6726E-2</v>
      </c>
      <c r="D120" s="127">
        <v>2.6533999999999999E-2</v>
      </c>
      <c r="E120" s="127">
        <v>2.6903E-2</v>
      </c>
      <c r="F120" s="127">
        <v>2.7161000000000001E-2</v>
      </c>
      <c r="G120" s="127">
        <v>2.8766E-2</v>
      </c>
      <c r="H120" s="127">
        <v>5.5142999999999998E-2</v>
      </c>
      <c r="I120" s="127">
        <v>5.4059000000000003E-2</v>
      </c>
      <c r="J120" s="127">
        <v>5.4113000000000001E-2</v>
      </c>
      <c r="K120" s="127">
        <v>5.3721999999999999E-2</v>
      </c>
      <c r="L120" s="127">
        <v>2.7324000000000001E-2</v>
      </c>
      <c r="M120" s="127">
        <v>2.7061999999999999E-2</v>
      </c>
      <c r="N120" s="127">
        <v>2.6912999999999999E-2</v>
      </c>
      <c r="O120" s="127">
        <v>2.6726E-2</v>
      </c>
      <c r="P120" s="127">
        <v>2.6533999999999999E-2</v>
      </c>
      <c r="Q120" s="127">
        <v>2.6903E-2</v>
      </c>
      <c r="R120" s="262">
        <v>3.141E-2</v>
      </c>
      <c r="S120" s="262">
        <v>3.3187000000000001E-2</v>
      </c>
      <c r="T120" s="262">
        <v>5.7666000000000002E-2</v>
      </c>
      <c r="U120" s="262">
        <v>5.6468999999999998E-2</v>
      </c>
    </row>
    <row r="121" spans="1:21" hidden="1" x14ac:dyDescent="0.25">
      <c r="A121" s="549"/>
      <c r="B121" s="128" t="s">
        <v>7</v>
      </c>
      <c r="C121" s="127">
        <v>2.4684000000000001E-2</v>
      </c>
      <c r="D121" s="127">
        <v>2.4920999999999999E-2</v>
      </c>
      <c r="E121" s="127">
        <v>2.5819000000000002E-2</v>
      </c>
      <c r="F121" s="127">
        <v>2.6866999999999999E-2</v>
      </c>
      <c r="G121" s="127">
        <v>2.7408999999999999E-2</v>
      </c>
      <c r="H121" s="127">
        <v>5.2560000000000003E-2</v>
      </c>
      <c r="I121" s="127">
        <v>5.1268000000000001E-2</v>
      </c>
      <c r="J121" s="127">
        <v>5.1702999999999999E-2</v>
      </c>
      <c r="K121" s="127">
        <v>5.1207999999999997E-2</v>
      </c>
      <c r="L121" s="127">
        <v>2.6046000000000003E-2</v>
      </c>
      <c r="M121" s="127">
        <v>2.6023000000000001E-2</v>
      </c>
      <c r="N121" s="127">
        <v>2.5166000000000001E-2</v>
      </c>
      <c r="O121" s="127">
        <v>2.4684000000000001E-2</v>
      </c>
      <c r="P121" s="127">
        <v>2.4920999999999999E-2</v>
      </c>
      <c r="Q121" s="127">
        <v>2.5819000000000002E-2</v>
      </c>
      <c r="R121" s="262">
        <v>3.1116000000000001E-2</v>
      </c>
      <c r="S121" s="262">
        <v>3.1826E-2</v>
      </c>
      <c r="T121" s="262">
        <v>5.5056000000000001E-2</v>
      </c>
      <c r="U121" s="262">
        <v>5.3829999999999996E-2</v>
      </c>
    </row>
    <row r="122" spans="1:21" hidden="1" x14ac:dyDescent="0.25">
      <c r="A122" s="550"/>
      <c r="B122" s="128" t="s">
        <v>8</v>
      </c>
      <c r="C122" s="127">
        <v>2.4643000000000002E-2</v>
      </c>
      <c r="D122" s="127">
        <v>2.5756000000000001E-2</v>
      </c>
      <c r="E122" s="127">
        <v>2.7458E-2</v>
      </c>
      <c r="F122" s="127">
        <v>2.9463E-2</v>
      </c>
      <c r="G122" s="127">
        <v>3.0204999999999999E-2</v>
      </c>
      <c r="H122" s="127">
        <v>5.9560000000000002E-2</v>
      </c>
      <c r="I122" s="127">
        <v>5.6852E-2</v>
      </c>
      <c r="J122" s="127">
        <v>5.8337E-2</v>
      </c>
      <c r="K122" s="127">
        <v>5.6631000000000001E-2</v>
      </c>
      <c r="L122" s="127">
        <v>2.8590000000000001E-2</v>
      </c>
      <c r="M122" s="127">
        <v>2.8545000000000001E-2</v>
      </c>
      <c r="N122" s="127">
        <v>2.5937000000000002E-2</v>
      </c>
      <c r="O122" s="127">
        <v>2.4643000000000002E-2</v>
      </c>
      <c r="P122" s="127">
        <v>2.5756000000000001E-2</v>
      </c>
      <c r="Q122" s="127">
        <v>2.7458E-2</v>
      </c>
      <c r="R122" s="262">
        <v>3.3659000000000001E-2</v>
      </c>
      <c r="S122" s="262">
        <v>3.4633000000000004E-2</v>
      </c>
      <c r="T122" s="262">
        <v>6.2099000000000001E-2</v>
      </c>
      <c r="U122" s="262">
        <v>5.9419E-2</v>
      </c>
    </row>
    <row r="123" spans="1:21" hidden="1" x14ac:dyDescent="0.25">
      <c r="A123" s="131"/>
      <c r="B123" s="131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</row>
    <row r="124" spans="1:21" hidden="1" x14ac:dyDescent="0.25"/>
    <row r="125" spans="1:21" ht="14.45" hidden="1" customHeight="1" x14ac:dyDescent="0.25">
      <c r="C125" s="554" t="s">
        <v>115</v>
      </c>
      <c r="D125" s="555"/>
      <c r="E125" s="555"/>
      <c r="F125" s="555"/>
      <c r="G125" s="555"/>
      <c r="H125" s="555"/>
      <c r="I125" s="555"/>
      <c r="J125" s="555"/>
      <c r="K125" s="555"/>
      <c r="L125" s="555"/>
      <c r="M125" s="555"/>
      <c r="N125" s="556"/>
      <c r="O125" s="554" t="s">
        <v>115</v>
      </c>
      <c r="P125" s="555"/>
      <c r="Q125" s="555"/>
      <c r="R125" s="555"/>
      <c r="S125" s="555"/>
      <c r="T125" s="555"/>
      <c r="U125" s="555"/>
    </row>
    <row r="126" spans="1:21" hidden="1" x14ac:dyDescent="0.25">
      <c r="A126" s="548" t="s">
        <v>116</v>
      </c>
      <c r="B126" s="124" t="s">
        <v>133</v>
      </c>
      <c r="C126" s="181">
        <f>C4</f>
        <v>43466</v>
      </c>
      <c r="D126" s="181">
        <f t="shared" ref="D126:U126" si="59">D4</f>
        <v>43497</v>
      </c>
      <c r="E126" s="181">
        <f t="shared" si="59"/>
        <v>43525</v>
      </c>
      <c r="F126" s="181">
        <f t="shared" si="59"/>
        <v>43556</v>
      </c>
      <c r="G126" s="181">
        <f t="shared" si="59"/>
        <v>43586</v>
      </c>
      <c r="H126" s="181">
        <f t="shared" si="59"/>
        <v>43617</v>
      </c>
      <c r="I126" s="181">
        <f t="shared" si="59"/>
        <v>43647</v>
      </c>
      <c r="J126" s="181">
        <f t="shared" si="59"/>
        <v>43678</v>
      </c>
      <c r="K126" s="181">
        <f t="shared" si="59"/>
        <v>43709</v>
      </c>
      <c r="L126" s="181">
        <f t="shared" si="59"/>
        <v>43739</v>
      </c>
      <c r="M126" s="181">
        <f t="shared" si="59"/>
        <v>43770</v>
      </c>
      <c r="N126" s="181">
        <f t="shared" si="59"/>
        <v>43800</v>
      </c>
      <c r="O126" s="181">
        <f t="shared" si="59"/>
        <v>43831</v>
      </c>
      <c r="P126" s="181">
        <f t="shared" si="59"/>
        <v>43862</v>
      </c>
      <c r="Q126" s="181">
        <f t="shared" si="59"/>
        <v>43891</v>
      </c>
      <c r="R126" s="181">
        <f t="shared" si="59"/>
        <v>43922</v>
      </c>
      <c r="S126" s="181">
        <f t="shared" si="59"/>
        <v>43952</v>
      </c>
      <c r="T126" s="181">
        <f t="shared" si="59"/>
        <v>43983</v>
      </c>
      <c r="U126" s="181">
        <f t="shared" si="59"/>
        <v>44013</v>
      </c>
    </row>
    <row r="127" spans="1:21" hidden="1" x14ac:dyDescent="0.25">
      <c r="A127" s="549"/>
      <c r="B127" s="126" t="s">
        <v>20</v>
      </c>
      <c r="C127" s="137">
        <v>2.6410000000000001E-3</v>
      </c>
      <c r="D127" s="137">
        <v>1.622E-3</v>
      </c>
      <c r="E127" s="137">
        <v>2.6189999999999998E-3</v>
      </c>
      <c r="F127" s="137">
        <v>2.477E-3</v>
      </c>
      <c r="G127" s="137">
        <v>2.9220000000000001E-3</v>
      </c>
      <c r="H127" s="137">
        <v>8.6180000000000007E-3</v>
      </c>
      <c r="I127" s="137">
        <v>8.1399999999999997E-3</v>
      </c>
      <c r="J127" s="137">
        <v>8.1709999999999994E-3</v>
      </c>
      <c r="K127" s="137">
        <v>7.9920000000000008E-3</v>
      </c>
      <c r="L127" s="137">
        <v>2.7859999999999998E-3</v>
      </c>
      <c r="M127" s="137">
        <v>2.539E-3</v>
      </c>
      <c r="N127" s="137">
        <v>2.6059999999999998E-3</v>
      </c>
      <c r="O127" s="137">
        <v>2.6410000000000001E-3</v>
      </c>
      <c r="P127" s="137">
        <v>1.622E-3</v>
      </c>
      <c r="Q127" s="137">
        <v>2.6189999999999998E-3</v>
      </c>
      <c r="R127" s="262">
        <v>2.8860000000000001E-3</v>
      </c>
      <c r="S127" s="262">
        <v>3.568E-3</v>
      </c>
      <c r="T127" s="262">
        <v>9.4900000000000002E-3</v>
      </c>
      <c r="U127" s="262">
        <v>8.7889999999999999E-3</v>
      </c>
    </row>
    <row r="128" spans="1:21" hidden="1" x14ac:dyDescent="0.25">
      <c r="A128" s="549"/>
      <c r="B128" s="126" t="s">
        <v>0</v>
      </c>
      <c r="C128" s="137">
        <v>3.9290000000000002E-3</v>
      </c>
      <c r="D128" s="137">
        <v>2.7139999999999998E-3</v>
      </c>
      <c r="E128" s="137">
        <v>3.4399999999999999E-3</v>
      </c>
      <c r="F128" s="137">
        <v>2.2260000000000001E-3</v>
      </c>
      <c r="G128" s="137">
        <v>4.9540000000000001E-3</v>
      </c>
      <c r="H128" s="137">
        <v>1.4703000000000001E-2</v>
      </c>
      <c r="I128" s="137">
        <v>1.2555999999999999E-2</v>
      </c>
      <c r="J128" s="137">
        <v>1.357E-2</v>
      </c>
      <c r="K128" s="137">
        <v>1.4458E-2</v>
      </c>
      <c r="L128" s="137">
        <v>2.8479999999999998E-3</v>
      </c>
      <c r="M128" s="137">
        <v>2.336E-3</v>
      </c>
      <c r="N128" s="137">
        <v>3.49E-3</v>
      </c>
      <c r="O128" s="137">
        <v>3.9290000000000002E-3</v>
      </c>
      <c r="P128" s="137">
        <v>2.7139999999999998E-3</v>
      </c>
      <c r="Q128" s="137">
        <v>3.4399999999999999E-3</v>
      </c>
      <c r="R128" s="262">
        <v>2.6090000000000002E-3</v>
      </c>
      <c r="S128" s="262">
        <v>5.9420000000000002E-3</v>
      </c>
      <c r="T128" s="262">
        <v>1.6067999999999999E-2</v>
      </c>
      <c r="U128" s="262">
        <v>1.3556E-2</v>
      </c>
    </row>
    <row r="129" spans="1:21" hidden="1" x14ac:dyDescent="0.25">
      <c r="A129" s="549"/>
      <c r="B129" s="126" t="s">
        <v>21</v>
      </c>
      <c r="C129" s="137">
        <v>2.323E-3</v>
      </c>
      <c r="D129" s="137">
        <v>1.6280000000000001E-3</v>
      </c>
      <c r="E129" s="137">
        <v>2.9889999999999999E-3</v>
      </c>
      <c r="F129" s="137">
        <v>3.4039999999999999E-3</v>
      </c>
      <c r="G129" s="137">
        <v>3.4979999999999998E-3</v>
      </c>
      <c r="H129" s="137">
        <v>1.0494E-2</v>
      </c>
      <c r="I129" s="137">
        <v>9.6109999999999998E-3</v>
      </c>
      <c r="J129" s="137">
        <v>9.9600000000000001E-3</v>
      </c>
      <c r="K129" s="137">
        <v>9.5549999999999993E-3</v>
      </c>
      <c r="L129" s="137">
        <v>3.323E-3</v>
      </c>
      <c r="M129" s="137">
        <v>3.1419999999999998E-3</v>
      </c>
      <c r="N129" s="137">
        <v>2.5249999999999999E-3</v>
      </c>
      <c r="O129" s="137">
        <v>2.323E-3</v>
      </c>
      <c r="P129" s="137">
        <v>1.6280000000000001E-3</v>
      </c>
      <c r="Q129" s="137">
        <v>2.9889999999999999E-3</v>
      </c>
      <c r="R129" s="262">
        <v>3.9020000000000001E-3</v>
      </c>
      <c r="S129" s="262">
        <v>4.241E-3</v>
      </c>
      <c r="T129" s="262">
        <v>1.1518E-2</v>
      </c>
      <c r="U129" s="262">
        <v>1.0421E-2</v>
      </c>
    </row>
    <row r="130" spans="1:21" hidden="1" x14ac:dyDescent="0.25">
      <c r="A130" s="549"/>
      <c r="B130" s="126" t="s">
        <v>1</v>
      </c>
      <c r="C130" s="137">
        <v>0</v>
      </c>
      <c r="D130" s="137">
        <v>0</v>
      </c>
      <c r="E130" s="137">
        <v>0</v>
      </c>
      <c r="F130" s="137">
        <v>3.4099999999999998E-3</v>
      </c>
      <c r="G130" s="137">
        <v>7.2119999999999997E-3</v>
      </c>
      <c r="H130" s="137">
        <v>1.5015000000000001E-2</v>
      </c>
      <c r="I130" s="137">
        <v>1.2692999999999999E-2</v>
      </c>
      <c r="J130" s="137">
        <v>1.3753E-2</v>
      </c>
      <c r="K130" s="137">
        <v>1.5786999999999999E-2</v>
      </c>
      <c r="L130" s="137">
        <v>3.457E-3</v>
      </c>
      <c r="M130" s="137">
        <v>0</v>
      </c>
      <c r="N130" s="137">
        <v>0</v>
      </c>
      <c r="O130" s="137">
        <v>0</v>
      </c>
      <c r="P130" s="137">
        <v>0</v>
      </c>
      <c r="Q130" s="137">
        <v>0</v>
      </c>
      <c r="R130" s="262">
        <v>3.5109999999999998E-3</v>
      </c>
      <c r="S130" s="262">
        <v>8.5800000000000008E-3</v>
      </c>
      <c r="T130" s="262">
        <v>1.6403999999999998E-2</v>
      </c>
      <c r="U130" s="262">
        <v>1.3702000000000001E-2</v>
      </c>
    </row>
    <row r="131" spans="1:21" hidden="1" x14ac:dyDescent="0.25">
      <c r="A131" s="549"/>
      <c r="B131" s="126" t="s">
        <v>22</v>
      </c>
      <c r="C131" s="137">
        <v>3.4499999999999998E-4</v>
      </c>
      <c r="D131" s="137">
        <v>0</v>
      </c>
      <c r="E131" s="137">
        <v>0</v>
      </c>
      <c r="F131" s="137">
        <v>1.85E-4</v>
      </c>
      <c r="G131" s="137">
        <v>0</v>
      </c>
      <c r="H131" s="137">
        <v>3.0000000000000001E-6</v>
      </c>
      <c r="I131" s="137">
        <v>0</v>
      </c>
      <c r="J131" s="137">
        <v>0</v>
      </c>
      <c r="K131" s="137">
        <v>3.9999999999999998E-6</v>
      </c>
      <c r="L131" s="137">
        <v>0</v>
      </c>
      <c r="M131" s="137">
        <v>0</v>
      </c>
      <c r="N131" s="137">
        <v>0</v>
      </c>
      <c r="O131" s="137">
        <v>3.4499999999999998E-4</v>
      </c>
      <c r="P131" s="137">
        <v>0</v>
      </c>
      <c r="Q131" s="137">
        <v>0</v>
      </c>
      <c r="R131" s="262">
        <v>3.68E-4</v>
      </c>
      <c r="S131" s="262">
        <v>7.6000000000000004E-5</v>
      </c>
      <c r="T131" s="262">
        <v>1.8100000000000001E-4</v>
      </c>
      <c r="U131" s="262">
        <v>1.7699999999999999E-4</v>
      </c>
    </row>
    <row r="132" spans="1:21" hidden="1" x14ac:dyDescent="0.25">
      <c r="A132" s="549"/>
      <c r="B132" s="128" t="s">
        <v>9</v>
      </c>
      <c r="C132" s="137">
        <v>3.9290000000000002E-3</v>
      </c>
      <c r="D132" s="137">
        <v>2.7200000000000002E-3</v>
      </c>
      <c r="E132" s="137">
        <v>3.565E-3</v>
      </c>
      <c r="F132" s="137">
        <v>3.019E-3</v>
      </c>
      <c r="G132" s="137">
        <v>2.5400000000000002E-3</v>
      </c>
      <c r="H132" s="137">
        <v>0</v>
      </c>
      <c r="I132" s="137">
        <v>0</v>
      </c>
      <c r="J132" s="137">
        <v>0</v>
      </c>
      <c r="K132" s="137">
        <v>8.7790000000000003E-3</v>
      </c>
      <c r="L132" s="137">
        <v>3.4390000000000002E-3</v>
      </c>
      <c r="M132" s="137">
        <v>2.464E-3</v>
      </c>
      <c r="N132" s="137">
        <v>3.4910000000000002E-3</v>
      </c>
      <c r="O132" s="137">
        <v>3.9290000000000002E-3</v>
      </c>
      <c r="P132" s="137">
        <v>2.7200000000000002E-3</v>
      </c>
      <c r="Q132" s="137">
        <v>3.565E-3</v>
      </c>
      <c r="R132" s="262">
        <v>3.4789999999999999E-3</v>
      </c>
      <c r="S132" s="262">
        <v>3.1229999999999999E-3</v>
      </c>
      <c r="T132" s="262">
        <v>0</v>
      </c>
      <c r="U132" s="262">
        <v>0</v>
      </c>
    </row>
    <row r="133" spans="1:21" hidden="1" x14ac:dyDescent="0.25">
      <c r="A133" s="549"/>
      <c r="B133" s="128" t="s">
        <v>3</v>
      </c>
      <c r="C133" s="137">
        <v>3.9290000000000002E-3</v>
      </c>
      <c r="D133" s="137">
        <v>2.7139999999999998E-3</v>
      </c>
      <c r="E133" s="137">
        <v>3.4399999999999999E-3</v>
      </c>
      <c r="F133" s="137">
        <v>2.2260000000000001E-3</v>
      </c>
      <c r="G133" s="137">
        <v>4.9540000000000001E-3</v>
      </c>
      <c r="H133" s="137">
        <v>1.4703000000000001E-2</v>
      </c>
      <c r="I133" s="137">
        <v>1.2555999999999999E-2</v>
      </c>
      <c r="J133" s="137">
        <v>1.357E-2</v>
      </c>
      <c r="K133" s="137">
        <v>1.4458E-2</v>
      </c>
      <c r="L133" s="137">
        <v>2.8479999999999998E-3</v>
      </c>
      <c r="M133" s="137">
        <v>2.336E-3</v>
      </c>
      <c r="N133" s="137">
        <v>3.49E-3</v>
      </c>
      <c r="O133" s="137">
        <v>3.9290000000000002E-3</v>
      </c>
      <c r="P133" s="137">
        <v>2.7139999999999998E-3</v>
      </c>
      <c r="Q133" s="137">
        <v>3.4399999999999999E-3</v>
      </c>
      <c r="R133" s="262">
        <v>2.6090000000000002E-3</v>
      </c>
      <c r="S133" s="262">
        <v>5.9420000000000002E-3</v>
      </c>
      <c r="T133" s="262">
        <v>1.6067999999999999E-2</v>
      </c>
      <c r="U133" s="262">
        <v>1.3556E-2</v>
      </c>
    </row>
    <row r="134" spans="1:21" hidden="1" x14ac:dyDescent="0.25">
      <c r="A134" s="549"/>
      <c r="B134" s="128" t="s">
        <v>4</v>
      </c>
      <c r="C134" s="137">
        <v>2.8809999999999999E-3</v>
      </c>
      <c r="D134" s="137">
        <v>1.9819999999999998E-3</v>
      </c>
      <c r="E134" s="137">
        <v>2.8E-3</v>
      </c>
      <c r="F134" s="137">
        <v>3.2429999999999998E-3</v>
      </c>
      <c r="G134" s="137">
        <v>3.5690000000000001E-3</v>
      </c>
      <c r="H134" s="137">
        <v>1.0126E-2</v>
      </c>
      <c r="I134" s="137">
        <v>9.2779999999999998E-3</v>
      </c>
      <c r="J134" s="137">
        <v>9.5779999999999997E-3</v>
      </c>
      <c r="K134" s="137">
        <v>8.7069999999999995E-3</v>
      </c>
      <c r="L134" s="137">
        <v>3.431E-3</v>
      </c>
      <c r="M134" s="137">
        <v>3.0240000000000002E-3</v>
      </c>
      <c r="N134" s="137">
        <v>2.686E-3</v>
      </c>
      <c r="O134" s="137">
        <v>2.8809999999999999E-3</v>
      </c>
      <c r="P134" s="137">
        <v>1.9819999999999998E-3</v>
      </c>
      <c r="Q134" s="137">
        <v>2.8E-3</v>
      </c>
      <c r="R134" s="262">
        <v>3.725E-3</v>
      </c>
      <c r="S134" s="262">
        <v>4.3239999999999997E-3</v>
      </c>
      <c r="T134" s="262">
        <v>1.112E-2</v>
      </c>
      <c r="U134" s="262">
        <v>1.0066E-2</v>
      </c>
    </row>
    <row r="135" spans="1:21" hidden="1" x14ac:dyDescent="0.25">
      <c r="A135" s="549"/>
      <c r="B135" s="128" t="s">
        <v>5</v>
      </c>
      <c r="C135" s="137">
        <v>2.6410000000000001E-3</v>
      </c>
      <c r="D135" s="137">
        <v>1.622E-3</v>
      </c>
      <c r="E135" s="137">
        <v>2.6189999999999998E-3</v>
      </c>
      <c r="F135" s="137">
        <v>2.477E-3</v>
      </c>
      <c r="G135" s="137">
        <v>2.9220000000000001E-3</v>
      </c>
      <c r="H135" s="137">
        <v>8.6180000000000007E-3</v>
      </c>
      <c r="I135" s="137">
        <v>8.1399999999999997E-3</v>
      </c>
      <c r="J135" s="137">
        <v>8.1709999999999994E-3</v>
      </c>
      <c r="K135" s="137">
        <v>7.9920000000000008E-3</v>
      </c>
      <c r="L135" s="137">
        <v>2.7859999999999998E-3</v>
      </c>
      <c r="M135" s="137">
        <v>2.539E-3</v>
      </c>
      <c r="N135" s="137">
        <v>2.6059999999999998E-3</v>
      </c>
      <c r="O135" s="137">
        <v>2.6410000000000001E-3</v>
      </c>
      <c r="P135" s="137">
        <v>1.622E-3</v>
      </c>
      <c r="Q135" s="137">
        <v>2.6189999999999998E-3</v>
      </c>
      <c r="R135" s="262">
        <v>2.8860000000000001E-3</v>
      </c>
      <c r="S135" s="262">
        <v>3.568E-3</v>
      </c>
      <c r="T135" s="262">
        <v>9.4900000000000002E-3</v>
      </c>
      <c r="U135" s="262">
        <v>8.7889999999999999E-3</v>
      </c>
    </row>
    <row r="136" spans="1:21" hidden="1" x14ac:dyDescent="0.25">
      <c r="A136" s="549"/>
      <c r="B136" s="128" t="s">
        <v>23</v>
      </c>
      <c r="C136" s="137">
        <v>2.6410000000000001E-3</v>
      </c>
      <c r="D136" s="137">
        <v>1.622E-3</v>
      </c>
      <c r="E136" s="137">
        <v>2.6189999999999998E-3</v>
      </c>
      <c r="F136" s="137">
        <v>2.477E-3</v>
      </c>
      <c r="G136" s="137">
        <v>2.9220000000000001E-3</v>
      </c>
      <c r="H136" s="137">
        <v>8.6180000000000007E-3</v>
      </c>
      <c r="I136" s="137">
        <v>8.1399999999999997E-3</v>
      </c>
      <c r="J136" s="137">
        <v>8.1709999999999994E-3</v>
      </c>
      <c r="K136" s="137">
        <v>7.9920000000000008E-3</v>
      </c>
      <c r="L136" s="137">
        <v>2.7859999999999998E-3</v>
      </c>
      <c r="M136" s="137">
        <v>2.539E-3</v>
      </c>
      <c r="N136" s="137">
        <v>2.6059999999999998E-3</v>
      </c>
      <c r="O136" s="137">
        <v>2.6410000000000001E-3</v>
      </c>
      <c r="P136" s="137">
        <v>1.622E-3</v>
      </c>
      <c r="Q136" s="137">
        <v>2.6189999999999998E-3</v>
      </c>
      <c r="R136" s="262">
        <v>2.8860000000000001E-3</v>
      </c>
      <c r="S136" s="262">
        <v>3.568E-3</v>
      </c>
      <c r="T136" s="262">
        <v>9.4900000000000002E-3</v>
      </c>
      <c r="U136" s="262">
        <v>8.7889999999999999E-3</v>
      </c>
    </row>
    <row r="137" spans="1:21" hidden="1" x14ac:dyDescent="0.25">
      <c r="A137" s="549"/>
      <c r="B137" s="128" t="s">
        <v>24</v>
      </c>
      <c r="C137" s="137">
        <v>2.6410000000000001E-3</v>
      </c>
      <c r="D137" s="137">
        <v>1.622E-3</v>
      </c>
      <c r="E137" s="137">
        <v>2.6189999999999998E-3</v>
      </c>
      <c r="F137" s="137">
        <v>2.477E-3</v>
      </c>
      <c r="G137" s="137">
        <v>2.9220000000000001E-3</v>
      </c>
      <c r="H137" s="137">
        <v>8.6180000000000007E-3</v>
      </c>
      <c r="I137" s="137">
        <v>8.1399999999999997E-3</v>
      </c>
      <c r="J137" s="137">
        <v>8.1709999999999994E-3</v>
      </c>
      <c r="K137" s="137">
        <v>7.9920000000000008E-3</v>
      </c>
      <c r="L137" s="137">
        <v>2.7859999999999998E-3</v>
      </c>
      <c r="M137" s="137">
        <v>2.539E-3</v>
      </c>
      <c r="N137" s="137">
        <v>2.6059999999999998E-3</v>
      </c>
      <c r="O137" s="137">
        <v>2.6410000000000001E-3</v>
      </c>
      <c r="P137" s="137">
        <v>1.622E-3</v>
      </c>
      <c r="Q137" s="137">
        <v>2.6189999999999998E-3</v>
      </c>
      <c r="R137" s="262">
        <v>2.8860000000000001E-3</v>
      </c>
      <c r="S137" s="262">
        <v>3.568E-3</v>
      </c>
      <c r="T137" s="262">
        <v>9.4900000000000002E-3</v>
      </c>
      <c r="U137" s="262">
        <v>8.7889999999999999E-3</v>
      </c>
    </row>
    <row r="138" spans="1:21" hidden="1" x14ac:dyDescent="0.25">
      <c r="A138" s="549"/>
      <c r="B138" s="128" t="s">
        <v>7</v>
      </c>
      <c r="C138" s="137">
        <v>1.9759999999999999E-3</v>
      </c>
      <c r="D138" s="137">
        <v>1.1019999999999999E-3</v>
      </c>
      <c r="E138" s="137">
        <v>2.264E-3</v>
      </c>
      <c r="F138" s="137">
        <v>2.3839999999999998E-3</v>
      </c>
      <c r="G138" s="137">
        <v>2.496E-3</v>
      </c>
      <c r="H138" s="137">
        <v>7.528E-3</v>
      </c>
      <c r="I138" s="137">
        <v>6.9779999999999998E-3</v>
      </c>
      <c r="J138" s="137">
        <v>7.1570000000000002E-3</v>
      </c>
      <c r="K138" s="137">
        <v>6.9309999999999997E-3</v>
      </c>
      <c r="L138" s="137">
        <v>2.3609999999999998E-3</v>
      </c>
      <c r="M138" s="137">
        <v>2.2009999999999998E-3</v>
      </c>
      <c r="N138" s="137">
        <v>2.0379999999999999E-3</v>
      </c>
      <c r="O138" s="137">
        <v>1.9759999999999999E-3</v>
      </c>
      <c r="P138" s="137">
        <v>1.1019999999999999E-3</v>
      </c>
      <c r="Q138" s="137">
        <v>2.264E-3</v>
      </c>
      <c r="R138" s="262">
        <v>2.8600000000000001E-3</v>
      </c>
      <c r="S138" s="262">
        <v>3.179E-3</v>
      </c>
      <c r="T138" s="262">
        <v>3.9199999999999999E-4</v>
      </c>
      <c r="U138" s="262">
        <v>7.6819999999999996E-3</v>
      </c>
    </row>
    <row r="139" spans="1:21" hidden="1" x14ac:dyDescent="0.25">
      <c r="A139" s="550"/>
      <c r="B139" s="128" t="s">
        <v>8</v>
      </c>
      <c r="C139" s="137">
        <v>1.9620000000000002E-3</v>
      </c>
      <c r="D139" s="137">
        <v>1.372E-3</v>
      </c>
      <c r="E139" s="137">
        <v>2.8010000000000001E-3</v>
      </c>
      <c r="F139" s="137">
        <v>3.2030000000000001E-3</v>
      </c>
      <c r="G139" s="137">
        <v>3.3700000000000002E-3</v>
      </c>
      <c r="H139" s="137">
        <v>1.0463999999999999E-2</v>
      </c>
      <c r="I139" s="137">
        <v>9.299E-3</v>
      </c>
      <c r="J139" s="137">
        <v>9.9360000000000004E-3</v>
      </c>
      <c r="K139" s="137">
        <v>9.2049999999999996E-3</v>
      </c>
      <c r="L139" s="137">
        <v>3.2049999999999999E-3</v>
      </c>
      <c r="M139" s="137">
        <v>3.0200000000000001E-3</v>
      </c>
      <c r="N139" s="137">
        <v>2.2889999999999998E-3</v>
      </c>
      <c r="O139" s="137">
        <v>1.9620000000000002E-3</v>
      </c>
      <c r="P139" s="137">
        <v>1.372E-3</v>
      </c>
      <c r="Q139" s="137">
        <v>2.8010000000000001E-3</v>
      </c>
      <c r="R139" s="262">
        <v>3.6809999999999998E-3</v>
      </c>
      <c r="S139" s="262">
        <v>4.091E-3</v>
      </c>
      <c r="T139" s="262">
        <v>1.1485E-2</v>
      </c>
      <c r="U139" s="262">
        <v>1.0088E-2</v>
      </c>
    </row>
    <row r="140" spans="1:21" hidden="1" x14ac:dyDescent="0.25"/>
    <row r="141" spans="1:21" hidden="1" x14ac:dyDescent="0.25">
      <c r="A141" s="131"/>
      <c r="B141" s="131"/>
      <c r="C141" s="140"/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</row>
    <row r="142" spans="1:21" ht="15.75" hidden="1" x14ac:dyDescent="0.25">
      <c r="A142" s="538" t="s">
        <v>117</v>
      </c>
      <c r="B142" s="141" t="s">
        <v>114</v>
      </c>
      <c r="C142" s="142">
        <v>43466</v>
      </c>
      <c r="D142" s="142">
        <v>43497</v>
      </c>
      <c r="E142" s="142">
        <v>43525</v>
      </c>
      <c r="F142" s="142">
        <v>43556</v>
      </c>
      <c r="G142" s="142">
        <v>43586</v>
      </c>
      <c r="H142" s="142">
        <v>43617</v>
      </c>
      <c r="I142" s="142">
        <v>43647</v>
      </c>
      <c r="J142" s="142">
        <v>43678</v>
      </c>
      <c r="K142" s="142">
        <v>43709</v>
      </c>
      <c r="L142" s="142">
        <v>43739</v>
      </c>
      <c r="M142" s="142">
        <v>43770</v>
      </c>
      <c r="N142" s="142">
        <v>43800</v>
      </c>
      <c r="O142" s="142">
        <v>43831</v>
      </c>
      <c r="P142" s="142">
        <v>43862</v>
      </c>
      <c r="Q142" s="142">
        <v>43891</v>
      </c>
      <c r="R142" s="142">
        <v>43922</v>
      </c>
      <c r="S142" s="142">
        <v>43952</v>
      </c>
      <c r="T142" s="142">
        <v>43983</v>
      </c>
      <c r="U142" s="142">
        <v>44013</v>
      </c>
    </row>
    <row r="143" spans="1:21" hidden="1" x14ac:dyDescent="0.25">
      <c r="A143" s="539"/>
      <c r="B143" s="143" t="s">
        <v>20</v>
      </c>
      <c r="C143" s="27">
        <f>IF(C23=0,0,((C5*0.5)-C41)*C78*C110*C$2)</f>
        <v>0</v>
      </c>
      <c r="D143" s="27">
        <f>IF(D23=0,0,((D5*0.5)+C23-D41)*D78*D110*D$2)</f>
        <v>0</v>
      </c>
      <c r="E143" s="27">
        <f t="shared" ref="E143:K143" si="60">IF(E23=0,0,((E5*0.5)+D23-E41)*E78*E110*E$2)</f>
        <v>0</v>
      </c>
      <c r="F143" s="27">
        <f t="shared" si="60"/>
        <v>0</v>
      </c>
      <c r="G143" s="27">
        <f t="shared" si="60"/>
        <v>0</v>
      </c>
      <c r="H143" s="27">
        <f t="shared" si="60"/>
        <v>0</v>
      </c>
      <c r="I143" s="27">
        <f t="shared" si="60"/>
        <v>0</v>
      </c>
      <c r="J143" s="27">
        <f t="shared" si="60"/>
        <v>0</v>
      </c>
      <c r="K143" s="27">
        <f t="shared" si="60"/>
        <v>0</v>
      </c>
      <c r="L143" s="27">
        <f t="shared" ref="L143:U146" si="61">IF(L23=0,0,((L5*0.5)+K23-L41)*L78*L110*L$2)</f>
        <v>0</v>
      </c>
      <c r="M143" s="27">
        <f t="shared" si="61"/>
        <v>0</v>
      </c>
      <c r="N143" s="27">
        <f t="shared" si="61"/>
        <v>0</v>
      </c>
      <c r="O143" s="27">
        <f t="shared" si="61"/>
        <v>0</v>
      </c>
      <c r="P143" s="27">
        <f t="shared" si="61"/>
        <v>0</v>
      </c>
      <c r="Q143" s="27">
        <f t="shared" si="61"/>
        <v>0</v>
      </c>
      <c r="R143" s="27">
        <f t="shared" si="61"/>
        <v>0</v>
      </c>
      <c r="S143" s="27">
        <f t="shared" si="61"/>
        <v>0</v>
      </c>
      <c r="T143" s="27">
        <f t="shared" si="61"/>
        <v>0</v>
      </c>
      <c r="U143" s="27">
        <f t="shared" si="61"/>
        <v>0</v>
      </c>
    </row>
    <row r="144" spans="1:21" hidden="1" x14ac:dyDescent="0.25">
      <c r="A144" s="539"/>
      <c r="B144" s="143" t="s">
        <v>0</v>
      </c>
      <c r="C144" s="27">
        <f t="shared" ref="C144:C155" si="62">IF(C24=0,0,((C6*0.5)-C42)*C79*C111*C$2)</f>
        <v>0</v>
      </c>
      <c r="D144" s="27">
        <f t="shared" ref="D144:K155" si="63">IF(D24=0,0,((D6*0.5)+C24-D42)*D79*D111*D$2)</f>
        <v>0</v>
      </c>
      <c r="E144" s="27">
        <f t="shared" si="63"/>
        <v>0</v>
      </c>
      <c r="F144" s="27">
        <f t="shared" si="63"/>
        <v>0</v>
      </c>
      <c r="G144" s="27">
        <f t="shared" si="63"/>
        <v>0</v>
      </c>
      <c r="H144" s="27">
        <f t="shared" si="63"/>
        <v>0</v>
      </c>
      <c r="I144" s="27">
        <f t="shared" si="63"/>
        <v>0</v>
      </c>
      <c r="J144" s="27">
        <f t="shared" si="63"/>
        <v>0</v>
      </c>
      <c r="K144" s="27">
        <f t="shared" si="63"/>
        <v>0</v>
      </c>
      <c r="L144" s="27">
        <f t="shared" si="61"/>
        <v>0</v>
      </c>
      <c r="M144" s="27">
        <f t="shared" si="61"/>
        <v>0</v>
      </c>
      <c r="N144" s="27">
        <f t="shared" si="61"/>
        <v>0</v>
      </c>
      <c r="O144" s="27">
        <f t="shared" si="61"/>
        <v>0</v>
      </c>
      <c r="P144" s="27">
        <f t="shared" si="61"/>
        <v>0</v>
      </c>
      <c r="Q144" s="27">
        <f t="shared" si="61"/>
        <v>0</v>
      </c>
      <c r="R144" s="27">
        <f t="shared" si="61"/>
        <v>0</v>
      </c>
      <c r="S144" s="27">
        <f t="shared" si="61"/>
        <v>0</v>
      </c>
      <c r="T144" s="27">
        <f t="shared" si="61"/>
        <v>0</v>
      </c>
      <c r="U144" s="27">
        <f t="shared" si="61"/>
        <v>0</v>
      </c>
    </row>
    <row r="145" spans="1:21" hidden="1" x14ac:dyDescent="0.25">
      <c r="A145" s="539"/>
      <c r="B145" s="143" t="s">
        <v>21</v>
      </c>
      <c r="C145" s="27">
        <f t="shared" si="62"/>
        <v>0</v>
      </c>
      <c r="D145" s="27">
        <f t="shared" si="63"/>
        <v>0</v>
      </c>
      <c r="E145" s="27">
        <f t="shared" si="63"/>
        <v>0</v>
      </c>
      <c r="F145" s="27">
        <f t="shared" si="63"/>
        <v>0</v>
      </c>
      <c r="G145" s="27">
        <f t="shared" si="63"/>
        <v>0</v>
      </c>
      <c r="H145" s="27">
        <f t="shared" si="63"/>
        <v>0</v>
      </c>
      <c r="I145" s="27">
        <f t="shared" si="63"/>
        <v>0</v>
      </c>
      <c r="J145" s="27">
        <f t="shared" si="63"/>
        <v>0</v>
      </c>
      <c r="K145" s="27">
        <f t="shared" si="63"/>
        <v>0</v>
      </c>
      <c r="L145" s="27">
        <f t="shared" si="61"/>
        <v>0</v>
      </c>
      <c r="M145" s="27">
        <f t="shared" si="61"/>
        <v>0</v>
      </c>
      <c r="N145" s="27">
        <f t="shared" si="61"/>
        <v>0</v>
      </c>
      <c r="O145" s="27">
        <f t="shared" si="61"/>
        <v>0</v>
      </c>
      <c r="P145" s="27">
        <f t="shared" si="61"/>
        <v>0</v>
      </c>
      <c r="Q145" s="27">
        <f t="shared" si="61"/>
        <v>0</v>
      </c>
      <c r="R145" s="27">
        <f t="shared" si="61"/>
        <v>0</v>
      </c>
      <c r="S145" s="27">
        <f t="shared" si="61"/>
        <v>0</v>
      </c>
      <c r="T145" s="27">
        <f t="shared" si="61"/>
        <v>0</v>
      </c>
      <c r="U145" s="27">
        <f t="shared" si="61"/>
        <v>0</v>
      </c>
    </row>
    <row r="146" spans="1:21" hidden="1" x14ac:dyDescent="0.25">
      <c r="A146" s="539"/>
      <c r="B146" s="143" t="s">
        <v>1</v>
      </c>
      <c r="C146" s="27">
        <f t="shared" si="62"/>
        <v>0</v>
      </c>
      <c r="D146" s="27">
        <f t="shared" si="63"/>
        <v>0</v>
      </c>
      <c r="E146" s="27">
        <f t="shared" si="63"/>
        <v>0</v>
      </c>
      <c r="F146" s="27">
        <f t="shared" si="63"/>
        <v>0</v>
      </c>
      <c r="G146" s="27">
        <f t="shared" si="63"/>
        <v>0</v>
      </c>
      <c r="H146" s="27">
        <f t="shared" si="63"/>
        <v>0</v>
      </c>
      <c r="I146" s="27">
        <f t="shared" si="63"/>
        <v>0</v>
      </c>
      <c r="J146" s="27">
        <f t="shared" si="63"/>
        <v>0</v>
      </c>
      <c r="K146" s="27">
        <f t="shared" si="63"/>
        <v>0</v>
      </c>
      <c r="L146" s="27">
        <f t="shared" si="61"/>
        <v>0</v>
      </c>
      <c r="M146" s="27">
        <f t="shared" si="61"/>
        <v>0</v>
      </c>
      <c r="N146" s="27">
        <f t="shared" si="61"/>
        <v>0</v>
      </c>
      <c r="O146" s="27">
        <f t="shared" si="61"/>
        <v>0</v>
      </c>
      <c r="P146" s="27">
        <f t="shared" si="61"/>
        <v>0</v>
      </c>
      <c r="Q146" s="27">
        <f t="shared" si="61"/>
        <v>0</v>
      </c>
      <c r="R146" s="27">
        <f t="shared" si="61"/>
        <v>0</v>
      </c>
      <c r="S146" s="27">
        <f t="shared" si="61"/>
        <v>0</v>
      </c>
      <c r="T146" s="27">
        <f t="shared" si="61"/>
        <v>0</v>
      </c>
      <c r="U146" s="27">
        <f t="shared" si="61"/>
        <v>0</v>
      </c>
    </row>
    <row r="147" spans="1:21" hidden="1" x14ac:dyDescent="0.25">
      <c r="A147" s="539"/>
      <c r="B147" s="143" t="s">
        <v>22</v>
      </c>
      <c r="C147" s="27">
        <f t="shared" si="62"/>
        <v>0</v>
      </c>
      <c r="D147" s="27">
        <f t="shared" si="63"/>
        <v>0</v>
      </c>
      <c r="E147" s="27">
        <f t="shared" si="63"/>
        <v>0</v>
      </c>
      <c r="F147" s="27">
        <f t="shared" si="63"/>
        <v>0</v>
      </c>
      <c r="G147" s="27">
        <f t="shared" si="63"/>
        <v>0</v>
      </c>
      <c r="H147" s="27">
        <f t="shared" si="63"/>
        <v>0</v>
      </c>
      <c r="I147" s="27">
        <f t="shared" si="63"/>
        <v>0</v>
      </c>
      <c r="J147" s="27">
        <f t="shared" si="63"/>
        <v>0</v>
      </c>
      <c r="K147" s="27">
        <f t="shared" si="63"/>
        <v>0</v>
      </c>
      <c r="L147" s="27">
        <f t="shared" ref="L147:L155" si="64">IF(L27=0,0,((L9*0.5)+K27-L45)*L82*L114*L$2)</f>
        <v>0</v>
      </c>
      <c r="M147" s="27">
        <f t="shared" ref="M147:M155" si="65">IF(M27=0,0,((M9*0.5)+L27-M45)*M82*M114*M$2)</f>
        <v>0</v>
      </c>
      <c r="N147" s="27">
        <f t="shared" ref="N147:N155" si="66">IF(N27=0,0,((N9*0.5)+M27-N45)*N82*N114*N$2)</f>
        <v>0</v>
      </c>
      <c r="O147" s="27">
        <f t="shared" ref="O147:O155" si="67">IF(O27=0,0,((O9*0.5)+N27-O45)*O82*O114*O$2)</f>
        <v>0</v>
      </c>
      <c r="P147" s="27">
        <f t="shared" ref="P147:P155" si="68">IF(P27=0,0,((P9*0.5)+O27-P45)*P82*P114*P$2)</f>
        <v>0</v>
      </c>
      <c r="Q147" s="27">
        <f t="shared" ref="Q147:Q155" si="69">IF(Q27=0,0,((Q9*0.5)+P27-Q45)*Q82*Q114*Q$2)</f>
        <v>0</v>
      </c>
      <c r="R147" s="27">
        <f t="shared" ref="R147:R155" si="70">IF(R27=0,0,((R9*0.5)+Q27-R45)*R82*R114*R$2)</f>
        <v>0</v>
      </c>
      <c r="S147" s="27">
        <f t="shared" ref="S147:S155" si="71">IF(S27=0,0,((S9*0.5)+R27-S45)*S82*S114*S$2)</f>
        <v>0</v>
      </c>
      <c r="T147" s="27">
        <f t="shared" ref="T147:T155" si="72">IF(T27=0,0,((T9*0.5)+S27-T45)*T82*T114*T$2)</f>
        <v>0</v>
      </c>
      <c r="U147" s="27">
        <f t="shared" ref="U147:U155" si="73">IF(U27=0,0,((U9*0.5)+T27-U45)*U82*U114*U$2)</f>
        <v>0</v>
      </c>
    </row>
    <row r="148" spans="1:21" hidden="1" x14ac:dyDescent="0.25">
      <c r="A148" s="539"/>
      <c r="B148" s="144" t="s">
        <v>9</v>
      </c>
      <c r="C148" s="27">
        <f t="shared" si="62"/>
        <v>0</v>
      </c>
      <c r="D148" s="27">
        <f t="shared" si="63"/>
        <v>0</v>
      </c>
      <c r="E148" s="27">
        <f t="shared" si="63"/>
        <v>0</v>
      </c>
      <c r="F148" s="27">
        <f t="shared" si="63"/>
        <v>0</v>
      </c>
      <c r="G148" s="27">
        <f t="shared" si="63"/>
        <v>0</v>
      </c>
      <c r="H148" s="27">
        <f t="shared" si="63"/>
        <v>0</v>
      </c>
      <c r="I148" s="27">
        <f t="shared" si="63"/>
        <v>0</v>
      </c>
      <c r="J148" s="27">
        <f t="shared" si="63"/>
        <v>0</v>
      </c>
      <c r="K148" s="27">
        <f t="shared" si="63"/>
        <v>0</v>
      </c>
      <c r="L148" s="27">
        <f t="shared" si="64"/>
        <v>0</v>
      </c>
      <c r="M148" s="27">
        <f t="shared" si="65"/>
        <v>0</v>
      </c>
      <c r="N148" s="27">
        <f t="shared" si="66"/>
        <v>0</v>
      </c>
      <c r="O148" s="27">
        <f t="shared" si="67"/>
        <v>0</v>
      </c>
      <c r="P148" s="27">
        <f t="shared" si="68"/>
        <v>0</v>
      </c>
      <c r="Q148" s="27">
        <f t="shared" si="69"/>
        <v>0</v>
      </c>
      <c r="R148" s="27">
        <f t="shared" si="70"/>
        <v>0</v>
      </c>
      <c r="S148" s="27">
        <f t="shared" si="71"/>
        <v>0</v>
      </c>
      <c r="T148" s="27">
        <f t="shared" si="72"/>
        <v>0</v>
      </c>
      <c r="U148" s="27">
        <f t="shared" si="73"/>
        <v>0</v>
      </c>
    </row>
    <row r="149" spans="1:21" hidden="1" x14ac:dyDescent="0.25">
      <c r="A149" s="539"/>
      <c r="B149" s="144" t="s">
        <v>3</v>
      </c>
      <c r="C149" s="27">
        <f t="shared" si="62"/>
        <v>0</v>
      </c>
      <c r="D149" s="27">
        <f t="shared" si="63"/>
        <v>0</v>
      </c>
      <c r="E149" s="27">
        <f t="shared" si="63"/>
        <v>0</v>
      </c>
      <c r="F149" s="27">
        <f t="shared" si="63"/>
        <v>0</v>
      </c>
      <c r="G149" s="27">
        <f t="shared" si="63"/>
        <v>0</v>
      </c>
      <c r="H149" s="27">
        <f t="shared" si="63"/>
        <v>0</v>
      </c>
      <c r="I149" s="27">
        <f t="shared" si="63"/>
        <v>0</v>
      </c>
      <c r="J149" s="27">
        <f t="shared" si="63"/>
        <v>0</v>
      </c>
      <c r="K149" s="27">
        <f t="shared" si="63"/>
        <v>0</v>
      </c>
      <c r="L149" s="27">
        <f t="shared" si="64"/>
        <v>0</v>
      </c>
      <c r="M149" s="27">
        <f t="shared" si="65"/>
        <v>0</v>
      </c>
      <c r="N149" s="27">
        <f t="shared" si="66"/>
        <v>0</v>
      </c>
      <c r="O149" s="27">
        <f t="shared" si="67"/>
        <v>0</v>
      </c>
      <c r="P149" s="27">
        <f t="shared" si="68"/>
        <v>0</v>
      </c>
      <c r="Q149" s="27">
        <f t="shared" si="69"/>
        <v>0</v>
      </c>
      <c r="R149" s="27">
        <f t="shared" si="70"/>
        <v>0</v>
      </c>
      <c r="S149" s="27">
        <f t="shared" si="71"/>
        <v>0</v>
      </c>
      <c r="T149" s="27">
        <f t="shared" si="72"/>
        <v>0</v>
      </c>
      <c r="U149" s="27">
        <f t="shared" si="73"/>
        <v>0</v>
      </c>
    </row>
    <row r="150" spans="1:21" ht="15.75" hidden="1" customHeight="1" x14ac:dyDescent="0.25">
      <c r="A150" s="539"/>
      <c r="B150" s="144" t="s">
        <v>4</v>
      </c>
      <c r="C150" s="27">
        <f t="shared" si="62"/>
        <v>0</v>
      </c>
      <c r="D150" s="27">
        <f t="shared" si="63"/>
        <v>0</v>
      </c>
      <c r="E150" s="145">
        <f t="shared" si="63"/>
        <v>0</v>
      </c>
      <c r="F150" s="27">
        <f t="shared" si="63"/>
        <v>0</v>
      </c>
      <c r="G150" s="27">
        <f t="shared" si="63"/>
        <v>0</v>
      </c>
      <c r="H150" s="27">
        <f t="shared" si="63"/>
        <v>0</v>
      </c>
      <c r="I150" s="27">
        <f t="shared" si="63"/>
        <v>0</v>
      </c>
      <c r="J150" s="27">
        <f t="shared" si="63"/>
        <v>0</v>
      </c>
      <c r="K150" s="27">
        <f t="shared" si="63"/>
        <v>0</v>
      </c>
      <c r="L150" s="27">
        <f t="shared" si="64"/>
        <v>0</v>
      </c>
      <c r="M150" s="27">
        <f t="shared" si="65"/>
        <v>0</v>
      </c>
      <c r="N150" s="27">
        <f t="shared" si="66"/>
        <v>0</v>
      </c>
      <c r="O150" s="27">
        <f t="shared" si="67"/>
        <v>0</v>
      </c>
      <c r="P150" s="27">
        <f t="shared" si="68"/>
        <v>0</v>
      </c>
      <c r="Q150" s="27">
        <f t="shared" si="69"/>
        <v>0</v>
      </c>
      <c r="R150" s="27">
        <f t="shared" si="70"/>
        <v>0</v>
      </c>
      <c r="S150" s="27">
        <f t="shared" si="71"/>
        <v>0</v>
      </c>
      <c r="T150" s="27">
        <f t="shared" si="72"/>
        <v>0</v>
      </c>
      <c r="U150" s="27">
        <f t="shared" si="73"/>
        <v>0</v>
      </c>
    </row>
    <row r="151" spans="1:21" hidden="1" x14ac:dyDescent="0.25">
      <c r="A151" s="539"/>
      <c r="B151" s="144" t="s">
        <v>5</v>
      </c>
      <c r="C151" s="27">
        <f t="shared" si="62"/>
        <v>0</v>
      </c>
      <c r="D151" s="27">
        <f t="shared" si="63"/>
        <v>0</v>
      </c>
      <c r="E151" s="27">
        <f t="shared" si="63"/>
        <v>0</v>
      </c>
      <c r="F151" s="27">
        <f t="shared" si="63"/>
        <v>0</v>
      </c>
      <c r="G151" s="27">
        <f t="shared" si="63"/>
        <v>0</v>
      </c>
      <c r="H151" s="27">
        <f t="shared" si="63"/>
        <v>0</v>
      </c>
      <c r="I151" s="27">
        <f t="shared" si="63"/>
        <v>0</v>
      </c>
      <c r="J151" s="27">
        <f t="shared" si="63"/>
        <v>0</v>
      </c>
      <c r="K151" s="27">
        <f t="shared" si="63"/>
        <v>0</v>
      </c>
      <c r="L151" s="27">
        <f t="shared" si="64"/>
        <v>0</v>
      </c>
      <c r="M151" s="27">
        <f t="shared" si="65"/>
        <v>0</v>
      </c>
      <c r="N151" s="27">
        <f t="shared" si="66"/>
        <v>0</v>
      </c>
      <c r="O151" s="27">
        <f t="shared" si="67"/>
        <v>0</v>
      </c>
      <c r="P151" s="27">
        <f t="shared" si="68"/>
        <v>0</v>
      </c>
      <c r="Q151" s="27">
        <f t="shared" si="69"/>
        <v>0</v>
      </c>
      <c r="R151" s="27">
        <f t="shared" si="70"/>
        <v>0</v>
      </c>
      <c r="S151" s="27">
        <f t="shared" si="71"/>
        <v>0</v>
      </c>
      <c r="T151" s="27">
        <f t="shared" si="72"/>
        <v>0</v>
      </c>
      <c r="U151" s="27">
        <f t="shared" si="73"/>
        <v>0</v>
      </c>
    </row>
    <row r="152" spans="1:21" hidden="1" x14ac:dyDescent="0.25">
      <c r="A152" s="539"/>
      <c r="B152" s="144" t="s">
        <v>23</v>
      </c>
      <c r="C152" s="27">
        <f t="shared" si="62"/>
        <v>0</v>
      </c>
      <c r="D152" s="27">
        <f t="shared" si="63"/>
        <v>0</v>
      </c>
      <c r="E152" s="27">
        <f t="shared" si="63"/>
        <v>0</v>
      </c>
      <c r="F152" s="27">
        <f t="shared" si="63"/>
        <v>0</v>
      </c>
      <c r="G152" s="27">
        <f t="shared" si="63"/>
        <v>0</v>
      </c>
      <c r="H152" s="27">
        <f t="shared" si="63"/>
        <v>0</v>
      </c>
      <c r="I152" s="27">
        <f t="shared" si="63"/>
        <v>0</v>
      </c>
      <c r="J152" s="27">
        <f t="shared" si="63"/>
        <v>0</v>
      </c>
      <c r="K152" s="27">
        <f t="shared" si="63"/>
        <v>0</v>
      </c>
      <c r="L152" s="27">
        <f t="shared" si="64"/>
        <v>0</v>
      </c>
      <c r="M152" s="27">
        <f t="shared" si="65"/>
        <v>0</v>
      </c>
      <c r="N152" s="27">
        <f t="shared" si="66"/>
        <v>0</v>
      </c>
      <c r="O152" s="27">
        <f t="shared" si="67"/>
        <v>0</v>
      </c>
      <c r="P152" s="27">
        <f t="shared" si="68"/>
        <v>0</v>
      </c>
      <c r="Q152" s="27">
        <f t="shared" si="69"/>
        <v>0</v>
      </c>
      <c r="R152" s="27">
        <f t="shared" si="70"/>
        <v>0</v>
      </c>
      <c r="S152" s="27">
        <f t="shared" si="71"/>
        <v>0</v>
      </c>
      <c r="T152" s="27">
        <f t="shared" si="72"/>
        <v>0</v>
      </c>
      <c r="U152" s="27">
        <f t="shared" si="73"/>
        <v>0</v>
      </c>
    </row>
    <row r="153" spans="1:21" hidden="1" x14ac:dyDescent="0.25">
      <c r="A153" s="539"/>
      <c r="B153" s="144" t="s">
        <v>24</v>
      </c>
      <c r="C153" s="27">
        <f t="shared" si="62"/>
        <v>0</v>
      </c>
      <c r="D153" s="27">
        <f t="shared" si="63"/>
        <v>0</v>
      </c>
      <c r="E153" s="27">
        <f t="shared" si="63"/>
        <v>0</v>
      </c>
      <c r="F153" s="27">
        <f t="shared" si="63"/>
        <v>0</v>
      </c>
      <c r="G153" s="27">
        <f t="shared" si="63"/>
        <v>0</v>
      </c>
      <c r="H153" s="27">
        <f t="shared" si="63"/>
        <v>0</v>
      </c>
      <c r="I153" s="27">
        <f t="shared" si="63"/>
        <v>0</v>
      </c>
      <c r="J153" s="27">
        <f t="shared" si="63"/>
        <v>0</v>
      </c>
      <c r="K153" s="27">
        <f t="shared" si="63"/>
        <v>0</v>
      </c>
      <c r="L153" s="27">
        <f t="shared" si="64"/>
        <v>0</v>
      </c>
      <c r="M153" s="27">
        <f t="shared" si="65"/>
        <v>0</v>
      </c>
      <c r="N153" s="27">
        <f t="shared" si="66"/>
        <v>0</v>
      </c>
      <c r="O153" s="27">
        <f t="shared" si="67"/>
        <v>0</v>
      </c>
      <c r="P153" s="27">
        <f t="shared" si="68"/>
        <v>0</v>
      </c>
      <c r="Q153" s="27">
        <f t="shared" si="69"/>
        <v>0</v>
      </c>
      <c r="R153" s="27">
        <f t="shared" si="70"/>
        <v>0</v>
      </c>
      <c r="S153" s="27">
        <f t="shared" si="71"/>
        <v>0</v>
      </c>
      <c r="T153" s="27">
        <f t="shared" si="72"/>
        <v>0</v>
      </c>
      <c r="U153" s="27">
        <f t="shared" si="73"/>
        <v>0</v>
      </c>
    </row>
    <row r="154" spans="1:21" ht="15.75" hidden="1" customHeight="1" x14ac:dyDescent="0.25">
      <c r="A154" s="539"/>
      <c r="B154" s="144" t="s">
        <v>7</v>
      </c>
      <c r="C154" s="27">
        <f t="shared" si="62"/>
        <v>0</v>
      </c>
      <c r="D154" s="27">
        <f t="shared" si="63"/>
        <v>0</v>
      </c>
      <c r="E154" s="27">
        <f t="shared" si="63"/>
        <v>0</v>
      </c>
      <c r="F154" s="27">
        <f t="shared" si="63"/>
        <v>0</v>
      </c>
      <c r="G154" s="27">
        <f t="shared" si="63"/>
        <v>0</v>
      </c>
      <c r="H154" s="27">
        <f t="shared" si="63"/>
        <v>0</v>
      </c>
      <c r="I154" s="27">
        <f t="shared" si="63"/>
        <v>0</v>
      </c>
      <c r="J154" s="27">
        <f t="shared" si="63"/>
        <v>0</v>
      </c>
      <c r="K154" s="27">
        <f t="shared" si="63"/>
        <v>0</v>
      </c>
      <c r="L154" s="27">
        <f t="shared" si="64"/>
        <v>0</v>
      </c>
      <c r="M154" s="27">
        <f t="shared" si="65"/>
        <v>0</v>
      </c>
      <c r="N154" s="27">
        <f t="shared" si="66"/>
        <v>0</v>
      </c>
      <c r="O154" s="27">
        <f t="shared" si="67"/>
        <v>0</v>
      </c>
      <c r="P154" s="27">
        <f t="shared" si="68"/>
        <v>0</v>
      </c>
      <c r="Q154" s="27">
        <f t="shared" si="69"/>
        <v>0</v>
      </c>
      <c r="R154" s="27">
        <f t="shared" si="70"/>
        <v>0</v>
      </c>
      <c r="S154" s="27">
        <f t="shared" si="71"/>
        <v>0</v>
      </c>
      <c r="T154" s="27">
        <f t="shared" si="72"/>
        <v>0</v>
      </c>
      <c r="U154" s="27">
        <f t="shared" si="73"/>
        <v>0</v>
      </c>
    </row>
    <row r="155" spans="1:21" ht="15.75" hidden="1" customHeight="1" x14ac:dyDescent="0.25">
      <c r="A155" s="539"/>
      <c r="B155" s="144" t="s">
        <v>8</v>
      </c>
      <c r="C155" s="27">
        <f t="shared" si="62"/>
        <v>0</v>
      </c>
      <c r="D155" s="27">
        <f t="shared" si="63"/>
        <v>0</v>
      </c>
      <c r="E155" s="27">
        <f t="shared" si="63"/>
        <v>0</v>
      </c>
      <c r="F155" s="27">
        <f t="shared" si="63"/>
        <v>0</v>
      </c>
      <c r="G155" s="27">
        <f t="shared" si="63"/>
        <v>0</v>
      </c>
      <c r="H155" s="27">
        <f t="shared" si="63"/>
        <v>0</v>
      </c>
      <c r="I155" s="27">
        <f t="shared" si="63"/>
        <v>0</v>
      </c>
      <c r="J155" s="27">
        <f t="shared" si="63"/>
        <v>0</v>
      </c>
      <c r="K155" s="27">
        <f t="shared" si="63"/>
        <v>0</v>
      </c>
      <c r="L155" s="27">
        <f t="shared" si="64"/>
        <v>0</v>
      </c>
      <c r="M155" s="27">
        <f t="shared" si="65"/>
        <v>0</v>
      </c>
      <c r="N155" s="27">
        <f t="shared" si="66"/>
        <v>0</v>
      </c>
      <c r="O155" s="27">
        <f t="shared" si="67"/>
        <v>0</v>
      </c>
      <c r="P155" s="27">
        <f t="shared" si="68"/>
        <v>0</v>
      </c>
      <c r="Q155" s="27">
        <f t="shared" si="69"/>
        <v>0</v>
      </c>
      <c r="R155" s="27">
        <f t="shared" si="70"/>
        <v>0</v>
      </c>
      <c r="S155" s="27">
        <f t="shared" si="71"/>
        <v>0</v>
      </c>
      <c r="T155" s="27">
        <f t="shared" si="72"/>
        <v>0</v>
      </c>
      <c r="U155" s="27">
        <f t="shared" si="73"/>
        <v>0</v>
      </c>
    </row>
    <row r="156" spans="1:21" ht="15.75" hidden="1" customHeight="1" x14ac:dyDescent="0.25">
      <c r="A156" s="539"/>
      <c r="B156" s="3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spans="1:21" ht="15.75" hidden="1" customHeight="1" x14ac:dyDescent="0.25">
      <c r="A157" s="539"/>
      <c r="B157" s="33" t="s">
        <v>26</v>
      </c>
      <c r="C157" s="27">
        <f>SUM(C143:C155)</f>
        <v>0</v>
      </c>
      <c r="D157" s="27">
        <f t="shared" ref="D157:K157" si="74">SUM(D143:D155)</f>
        <v>0</v>
      </c>
      <c r="E157" s="27">
        <f t="shared" si="74"/>
        <v>0</v>
      </c>
      <c r="F157" s="27">
        <f t="shared" si="74"/>
        <v>0</v>
      </c>
      <c r="G157" s="27">
        <f t="shared" si="74"/>
        <v>0</v>
      </c>
      <c r="H157" s="27">
        <f t="shared" si="74"/>
        <v>0</v>
      </c>
      <c r="I157" s="27">
        <f t="shared" si="74"/>
        <v>0</v>
      </c>
      <c r="J157" s="27">
        <f t="shared" si="74"/>
        <v>0</v>
      </c>
      <c r="K157" s="27">
        <f t="shared" si="74"/>
        <v>0</v>
      </c>
      <c r="L157" s="27">
        <f t="shared" ref="L157:U157" si="75">SUM(L143:L155)</f>
        <v>0</v>
      </c>
      <c r="M157" s="27">
        <f t="shared" si="75"/>
        <v>0</v>
      </c>
      <c r="N157" s="27">
        <f t="shared" si="75"/>
        <v>0</v>
      </c>
      <c r="O157" s="27">
        <f t="shared" si="75"/>
        <v>0</v>
      </c>
      <c r="P157" s="27">
        <f t="shared" si="75"/>
        <v>0</v>
      </c>
      <c r="Q157" s="27">
        <f t="shared" si="75"/>
        <v>0</v>
      </c>
      <c r="R157" s="27">
        <f t="shared" si="75"/>
        <v>0</v>
      </c>
      <c r="S157" s="27">
        <f t="shared" si="75"/>
        <v>0</v>
      </c>
      <c r="T157" s="27">
        <f t="shared" si="75"/>
        <v>0</v>
      </c>
      <c r="U157" s="27">
        <f t="shared" si="75"/>
        <v>0</v>
      </c>
    </row>
    <row r="158" spans="1:21" ht="16.5" hidden="1" customHeight="1" thickBot="1" x14ac:dyDescent="0.3">
      <c r="A158" s="540"/>
      <c r="B158" s="50" t="s">
        <v>27</v>
      </c>
      <c r="C158" s="28">
        <f>C157</f>
        <v>0</v>
      </c>
      <c r="D158" s="28">
        <f>C158+D157</f>
        <v>0</v>
      </c>
      <c r="E158" s="28">
        <f t="shared" ref="E158:K158" si="76">D158+E157</f>
        <v>0</v>
      </c>
      <c r="F158" s="28">
        <f t="shared" si="76"/>
        <v>0</v>
      </c>
      <c r="G158" s="28">
        <f t="shared" si="76"/>
        <v>0</v>
      </c>
      <c r="H158" s="28">
        <f t="shared" si="76"/>
        <v>0</v>
      </c>
      <c r="I158" s="28">
        <f t="shared" si="76"/>
        <v>0</v>
      </c>
      <c r="J158" s="28">
        <f t="shared" si="76"/>
        <v>0</v>
      </c>
      <c r="K158" s="28">
        <f t="shared" si="76"/>
        <v>0</v>
      </c>
      <c r="L158" s="28">
        <f t="shared" ref="L158" si="77">K158+L157</f>
        <v>0</v>
      </c>
      <c r="M158" s="28">
        <f t="shared" ref="M158" si="78">L158+M157</f>
        <v>0</v>
      </c>
      <c r="N158" s="28">
        <f t="shared" ref="N158" si="79">M158+N157</f>
        <v>0</v>
      </c>
      <c r="O158" s="28">
        <f t="shared" ref="O158" si="80">N158+O157</f>
        <v>0</v>
      </c>
      <c r="P158" s="28">
        <f t="shared" ref="P158" si="81">O158+P157</f>
        <v>0</v>
      </c>
      <c r="Q158" s="28">
        <f t="shared" ref="Q158" si="82">P158+Q157</f>
        <v>0</v>
      </c>
      <c r="R158" s="28">
        <f t="shared" ref="R158" si="83">Q158+R157</f>
        <v>0</v>
      </c>
      <c r="S158" s="28">
        <f t="shared" ref="S158" si="84">R158+S157</f>
        <v>0</v>
      </c>
      <c r="T158" s="28">
        <f t="shared" ref="T158" si="85">S158+T157</f>
        <v>0</v>
      </c>
      <c r="U158" s="28">
        <f t="shared" ref="U158" si="86">T158+U157</f>
        <v>0</v>
      </c>
    </row>
    <row r="159" spans="1:21" hidden="1" x14ac:dyDescent="0.25">
      <c r="A159" s="131"/>
      <c r="B159" s="131"/>
      <c r="C159" s="140"/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</row>
    <row r="160" spans="1:21" hidden="1" x14ac:dyDescent="0.25">
      <c r="A160" s="131"/>
      <c r="B160" s="131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</row>
    <row r="161" spans="1:21" ht="15.75" hidden="1" x14ac:dyDescent="0.25">
      <c r="A161" s="538" t="s">
        <v>118</v>
      </c>
      <c r="B161" s="141" t="s">
        <v>114</v>
      </c>
      <c r="C161" s="142">
        <v>43466</v>
      </c>
      <c r="D161" s="142">
        <v>43497</v>
      </c>
      <c r="E161" s="142">
        <v>43525</v>
      </c>
      <c r="F161" s="142">
        <v>43556</v>
      </c>
      <c r="G161" s="142">
        <v>43586</v>
      </c>
      <c r="H161" s="142">
        <v>43617</v>
      </c>
      <c r="I161" s="142">
        <v>43647</v>
      </c>
      <c r="J161" s="142">
        <v>43678</v>
      </c>
      <c r="K161" s="142">
        <v>43709</v>
      </c>
      <c r="L161" s="142">
        <v>43739</v>
      </c>
      <c r="M161" s="142">
        <v>43770</v>
      </c>
      <c r="N161" s="142">
        <v>43800</v>
      </c>
      <c r="O161" s="142">
        <v>43831</v>
      </c>
      <c r="P161" s="142">
        <v>43862</v>
      </c>
      <c r="Q161" s="142">
        <v>43891</v>
      </c>
      <c r="R161" s="142">
        <v>43922</v>
      </c>
      <c r="S161" s="142">
        <v>43952</v>
      </c>
      <c r="T161" s="142">
        <v>43983</v>
      </c>
      <c r="U161" s="142">
        <v>44013</v>
      </c>
    </row>
    <row r="162" spans="1:21" hidden="1" x14ac:dyDescent="0.25">
      <c r="A162" s="539"/>
      <c r="B162" s="143" t="s">
        <v>20</v>
      </c>
      <c r="C162" s="27">
        <f>IF(C23=0,0,((C5*0.5)-C41)*C78*C127*C$2)</f>
        <v>0</v>
      </c>
      <c r="D162" s="27">
        <f>IF(D23=0,0,((D5*0.5)+C23-D41)*D78*D127*D$2)</f>
        <v>0</v>
      </c>
      <c r="E162" s="27">
        <f t="shared" ref="E162:K162" si="87">IF(E23=0,0,((E5*0.5)+D23-E41)*E78*E127*E$2)</f>
        <v>0</v>
      </c>
      <c r="F162" s="27">
        <f t="shared" si="87"/>
        <v>0</v>
      </c>
      <c r="G162" s="27">
        <f t="shared" si="87"/>
        <v>0</v>
      </c>
      <c r="H162" s="27">
        <f t="shared" si="87"/>
        <v>0</v>
      </c>
      <c r="I162" s="27">
        <f t="shared" si="87"/>
        <v>0</v>
      </c>
      <c r="J162" s="27">
        <f t="shared" si="87"/>
        <v>0</v>
      </c>
      <c r="K162" s="27">
        <f t="shared" si="87"/>
        <v>0</v>
      </c>
      <c r="L162" s="27">
        <f t="shared" ref="L162:L174" si="88">IF(L23=0,0,((L5*0.5)+K23-L41)*L78*L127*L$2)</f>
        <v>0</v>
      </c>
      <c r="M162" s="27">
        <f t="shared" ref="M162:M174" si="89">IF(M23=0,0,((M5*0.5)+L23-M41)*M78*M127*M$2)</f>
        <v>0</v>
      </c>
      <c r="N162" s="27">
        <f t="shared" ref="N162:N174" si="90">IF(N23=0,0,((N5*0.5)+M23-N41)*N78*N127*N$2)</f>
        <v>0</v>
      </c>
      <c r="O162" s="27">
        <f t="shared" ref="O162:O174" si="91">IF(O23=0,0,((O5*0.5)+N23-O41)*O78*O127*O$2)</f>
        <v>0</v>
      </c>
      <c r="P162" s="27">
        <f t="shared" ref="P162:P174" si="92">IF(P23=0,0,((P5*0.5)+O23-P41)*P78*P127*P$2)</f>
        <v>0</v>
      </c>
      <c r="Q162" s="27">
        <f t="shared" ref="Q162:Q174" si="93">IF(Q23=0,0,((Q5*0.5)+P23-Q41)*Q78*Q127*Q$2)</f>
        <v>0</v>
      </c>
      <c r="R162" s="27">
        <f t="shared" ref="R162:R174" si="94">IF(R23=0,0,((R5*0.5)+Q23-R41)*R78*R127*R$2)</f>
        <v>0</v>
      </c>
      <c r="S162" s="27">
        <f t="shared" ref="S162:S174" si="95">IF(S23=0,0,((S5*0.5)+R23-S41)*S78*S127*S$2)</f>
        <v>0</v>
      </c>
      <c r="T162" s="27">
        <f t="shared" ref="T162:T174" si="96">IF(T23=0,0,((T5*0.5)+S23-T41)*T78*T127*T$2)</f>
        <v>0</v>
      </c>
      <c r="U162" s="27">
        <f t="shared" ref="U162:U174" si="97">IF(U23=0,0,((U5*0.5)+T23-U41)*U78*U127*U$2)</f>
        <v>0</v>
      </c>
    </row>
    <row r="163" spans="1:21" hidden="1" x14ac:dyDescent="0.25">
      <c r="A163" s="539"/>
      <c r="B163" s="143" t="s">
        <v>0</v>
      </c>
      <c r="C163" s="27">
        <f t="shared" ref="C163:C174" si="98">IF(C24=0,0,((C6*0.5)-C42)*C79*C128*C$2)</f>
        <v>0</v>
      </c>
      <c r="D163" s="27">
        <f t="shared" ref="D163:K174" si="99">IF(D24=0,0,((D6*0.5)+C24-D42)*D79*D128*D$2)</f>
        <v>0</v>
      </c>
      <c r="E163" s="27">
        <f t="shared" si="99"/>
        <v>0</v>
      </c>
      <c r="F163" s="27">
        <f t="shared" si="99"/>
        <v>0</v>
      </c>
      <c r="G163" s="27">
        <f t="shared" si="99"/>
        <v>0</v>
      </c>
      <c r="H163" s="27">
        <f t="shared" si="99"/>
        <v>0</v>
      </c>
      <c r="I163" s="27">
        <f t="shared" si="99"/>
        <v>0</v>
      </c>
      <c r="J163" s="27">
        <f t="shared" si="99"/>
        <v>0</v>
      </c>
      <c r="K163" s="27">
        <f t="shared" si="99"/>
        <v>0</v>
      </c>
      <c r="L163" s="27">
        <f t="shared" si="88"/>
        <v>0</v>
      </c>
      <c r="M163" s="27">
        <f t="shared" si="89"/>
        <v>0</v>
      </c>
      <c r="N163" s="27">
        <f t="shared" si="90"/>
        <v>0</v>
      </c>
      <c r="O163" s="27">
        <f t="shared" si="91"/>
        <v>0</v>
      </c>
      <c r="P163" s="27">
        <f t="shared" si="92"/>
        <v>0</v>
      </c>
      <c r="Q163" s="27">
        <f t="shared" si="93"/>
        <v>0</v>
      </c>
      <c r="R163" s="27">
        <f t="shared" si="94"/>
        <v>0</v>
      </c>
      <c r="S163" s="27">
        <f t="shared" si="95"/>
        <v>0</v>
      </c>
      <c r="T163" s="27">
        <f t="shared" si="96"/>
        <v>0</v>
      </c>
      <c r="U163" s="27">
        <f t="shared" si="97"/>
        <v>0</v>
      </c>
    </row>
    <row r="164" spans="1:21" hidden="1" x14ac:dyDescent="0.25">
      <c r="A164" s="539"/>
      <c r="B164" s="143" t="s">
        <v>21</v>
      </c>
      <c r="C164" s="27">
        <f t="shared" si="98"/>
        <v>0</v>
      </c>
      <c r="D164" s="27">
        <f t="shared" si="99"/>
        <v>0</v>
      </c>
      <c r="E164" s="27">
        <f t="shared" si="99"/>
        <v>0</v>
      </c>
      <c r="F164" s="27">
        <f t="shared" si="99"/>
        <v>0</v>
      </c>
      <c r="G164" s="27">
        <f t="shared" si="99"/>
        <v>0</v>
      </c>
      <c r="H164" s="27">
        <f t="shared" si="99"/>
        <v>0</v>
      </c>
      <c r="I164" s="27">
        <f t="shared" si="99"/>
        <v>0</v>
      </c>
      <c r="J164" s="27">
        <f t="shared" si="99"/>
        <v>0</v>
      </c>
      <c r="K164" s="27">
        <f t="shared" si="99"/>
        <v>0</v>
      </c>
      <c r="L164" s="27">
        <f t="shared" si="88"/>
        <v>0</v>
      </c>
      <c r="M164" s="27">
        <f t="shared" si="89"/>
        <v>0</v>
      </c>
      <c r="N164" s="27">
        <f t="shared" si="90"/>
        <v>0</v>
      </c>
      <c r="O164" s="27">
        <f t="shared" si="91"/>
        <v>0</v>
      </c>
      <c r="P164" s="27">
        <f t="shared" si="92"/>
        <v>0</v>
      </c>
      <c r="Q164" s="27">
        <f t="shared" si="93"/>
        <v>0</v>
      </c>
      <c r="R164" s="27">
        <f t="shared" si="94"/>
        <v>0</v>
      </c>
      <c r="S164" s="27">
        <f t="shared" si="95"/>
        <v>0</v>
      </c>
      <c r="T164" s="27">
        <f t="shared" si="96"/>
        <v>0</v>
      </c>
      <c r="U164" s="27">
        <f t="shared" si="97"/>
        <v>0</v>
      </c>
    </row>
    <row r="165" spans="1:21" hidden="1" x14ac:dyDescent="0.25">
      <c r="A165" s="539"/>
      <c r="B165" s="143" t="s">
        <v>1</v>
      </c>
      <c r="C165" s="27">
        <f t="shared" si="98"/>
        <v>0</v>
      </c>
      <c r="D165" s="27">
        <f t="shared" si="99"/>
        <v>0</v>
      </c>
      <c r="E165" s="27">
        <f t="shared" si="99"/>
        <v>0</v>
      </c>
      <c r="F165" s="27">
        <f t="shared" si="99"/>
        <v>0</v>
      </c>
      <c r="G165" s="27">
        <f t="shared" si="99"/>
        <v>0</v>
      </c>
      <c r="H165" s="27">
        <f t="shared" si="99"/>
        <v>0</v>
      </c>
      <c r="I165" s="27">
        <f t="shared" si="99"/>
        <v>0</v>
      </c>
      <c r="J165" s="27">
        <f t="shared" si="99"/>
        <v>0</v>
      </c>
      <c r="K165" s="27">
        <f t="shared" si="99"/>
        <v>0</v>
      </c>
      <c r="L165" s="27">
        <f t="shared" si="88"/>
        <v>0</v>
      </c>
      <c r="M165" s="27">
        <f t="shared" si="89"/>
        <v>0</v>
      </c>
      <c r="N165" s="27">
        <f t="shared" si="90"/>
        <v>0</v>
      </c>
      <c r="O165" s="27">
        <f t="shared" si="91"/>
        <v>0</v>
      </c>
      <c r="P165" s="27">
        <f t="shared" si="92"/>
        <v>0</v>
      </c>
      <c r="Q165" s="27">
        <f t="shared" si="93"/>
        <v>0</v>
      </c>
      <c r="R165" s="27">
        <f t="shared" si="94"/>
        <v>0</v>
      </c>
      <c r="S165" s="27">
        <f t="shared" si="95"/>
        <v>0</v>
      </c>
      <c r="T165" s="27">
        <f t="shared" si="96"/>
        <v>0</v>
      </c>
      <c r="U165" s="27">
        <f t="shared" si="97"/>
        <v>0</v>
      </c>
    </row>
    <row r="166" spans="1:21" hidden="1" x14ac:dyDescent="0.25">
      <c r="A166" s="539"/>
      <c r="B166" s="143" t="s">
        <v>22</v>
      </c>
      <c r="C166" s="27">
        <f t="shared" si="98"/>
        <v>0</v>
      </c>
      <c r="D166" s="27">
        <f t="shared" si="99"/>
        <v>0</v>
      </c>
      <c r="E166" s="27">
        <f t="shared" si="99"/>
        <v>0</v>
      </c>
      <c r="F166" s="27">
        <f t="shared" si="99"/>
        <v>0</v>
      </c>
      <c r="G166" s="27">
        <f t="shared" si="99"/>
        <v>0</v>
      </c>
      <c r="H166" s="27">
        <f t="shared" si="99"/>
        <v>0</v>
      </c>
      <c r="I166" s="27">
        <f t="shared" si="99"/>
        <v>0</v>
      </c>
      <c r="J166" s="27">
        <f t="shared" si="99"/>
        <v>0</v>
      </c>
      <c r="K166" s="27">
        <f t="shared" si="99"/>
        <v>0</v>
      </c>
      <c r="L166" s="27">
        <f t="shared" si="88"/>
        <v>0</v>
      </c>
      <c r="M166" s="27">
        <f t="shared" si="89"/>
        <v>0</v>
      </c>
      <c r="N166" s="27">
        <f t="shared" si="90"/>
        <v>0</v>
      </c>
      <c r="O166" s="27">
        <f t="shared" si="91"/>
        <v>0</v>
      </c>
      <c r="P166" s="27">
        <f t="shared" si="92"/>
        <v>0</v>
      </c>
      <c r="Q166" s="27">
        <f t="shared" si="93"/>
        <v>0</v>
      </c>
      <c r="R166" s="27">
        <f t="shared" si="94"/>
        <v>0</v>
      </c>
      <c r="S166" s="27">
        <f t="shared" si="95"/>
        <v>0</v>
      </c>
      <c r="T166" s="27">
        <f t="shared" si="96"/>
        <v>0</v>
      </c>
      <c r="U166" s="27">
        <f t="shared" si="97"/>
        <v>0</v>
      </c>
    </row>
    <row r="167" spans="1:21" hidden="1" x14ac:dyDescent="0.25">
      <c r="A167" s="539"/>
      <c r="B167" s="144" t="s">
        <v>9</v>
      </c>
      <c r="C167" s="27">
        <f t="shared" si="98"/>
        <v>0</v>
      </c>
      <c r="D167" s="27">
        <f t="shared" si="99"/>
        <v>0</v>
      </c>
      <c r="E167" s="27">
        <f t="shared" si="99"/>
        <v>0</v>
      </c>
      <c r="F167" s="27">
        <f t="shared" si="99"/>
        <v>0</v>
      </c>
      <c r="G167" s="27">
        <f t="shared" si="99"/>
        <v>0</v>
      </c>
      <c r="H167" s="27">
        <f t="shared" si="99"/>
        <v>0</v>
      </c>
      <c r="I167" s="27">
        <f t="shared" si="99"/>
        <v>0</v>
      </c>
      <c r="J167" s="27">
        <f t="shared" si="99"/>
        <v>0</v>
      </c>
      <c r="K167" s="27">
        <f t="shared" si="99"/>
        <v>0</v>
      </c>
      <c r="L167" s="27">
        <f t="shared" si="88"/>
        <v>0</v>
      </c>
      <c r="M167" s="27">
        <f t="shared" si="89"/>
        <v>0</v>
      </c>
      <c r="N167" s="27">
        <f t="shared" si="90"/>
        <v>0</v>
      </c>
      <c r="O167" s="27">
        <f t="shared" si="91"/>
        <v>0</v>
      </c>
      <c r="P167" s="27">
        <f t="shared" si="92"/>
        <v>0</v>
      </c>
      <c r="Q167" s="27">
        <f t="shared" si="93"/>
        <v>0</v>
      </c>
      <c r="R167" s="27">
        <f t="shared" si="94"/>
        <v>0</v>
      </c>
      <c r="S167" s="27">
        <f t="shared" si="95"/>
        <v>0</v>
      </c>
      <c r="T167" s="27">
        <f t="shared" si="96"/>
        <v>0</v>
      </c>
      <c r="U167" s="27">
        <f t="shared" si="97"/>
        <v>0</v>
      </c>
    </row>
    <row r="168" spans="1:21" hidden="1" x14ac:dyDescent="0.25">
      <c r="A168" s="539"/>
      <c r="B168" s="144" t="s">
        <v>3</v>
      </c>
      <c r="C168" s="27">
        <f t="shared" si="98"/>
        <v>0</v>
      </c>
      <c r="D168" s="27">
        <f t="shared" si="99"/>
        <v>0</v>
      </c>
      <c r="E168" s="27">
        <f t="shared" si="99"/>
        <v>0</v>
      </c>
      <c r="F168" s="27">
        <f t="shared" si="99"/>
        <v>0</v>
      </c>
      <c r="G168" s="27">
        <f t="shared" si="99"/>
        <v>0</v>
      </c>
      <c r="H168" s="27">
        <f t="shared" si="99"/>
        <v>0</v>
      </c>
      <c r="I168" s="27">
        <f t="shared" si="99"/>
        <v>0</v>
      </c>
      <c r="J168" s="27">
        <f t="shared" si="99"/>
        <v>0</v>
      </c>
      <c r="K168" s="27">
        <f t="shared" si="99"/>
        <v>0</v>
      </c>
      <c r="L168" s="27">
        <f t="shared" si="88"/>
        <v>0</v>
      </c>
      <c r="M168" s="27">
        <f t="shared" si="89"/>
        <v>0</v>
      </c>
      <c r="N168" s="27">
        <f t="shared" si="90"/>
        <v>0</v>
      </c>
      <c r="O168" s="27">
        <f t="shared" si="91"/>
        <v>0</v>
      </c>
      <c r="P168" s="27">
        <f t="shared" si="92"/>
        <v>0</v>
      </c>
      <c r="Q168" s="27">
        <f t="shared" si="93"/>
        <v>0</v>
      </c>
      <c r="R168" s="27">
        <f t="shared" si="94"/>
        <v>0</v>
      </c>
      <c r="S168" s="27">
        <f t="shared" si="95"/>
        <v>0</v>
      </c>
      <c r="T168" s="27">
        <f t="shared" si="96"/>
        <v>0</v>
      </c>
      <c r="U168" s="27">
        <f t="shared" si="97"/>
        <v>0</v>
      </c>
    </row>
    <row r="169" spans="1:21" ht="15.75" hidden="1" customHeight="1" x14ac:dyDescent="0.25">
      <c r="A169" s="539"/>
      <c r="B169" s="144" t="s">
        <v>4</v>
      </c>
      <c r="C169" s="27">
        <f t="shared" si="98"/>
        <v>0</v>
      </c>
      <c r="D169" s="27">
        <f t="shared" si="99"/>
        <v>0</v>
      </c>
      <c r="E169" s="27">
        <f t="shared" si="99"/>
        <v>0</v>
      </c>
      <c r="F169" s="27">
        <f t="shared" si="99"/>
        <v>0</v>
      </c>
      <c r="G169" s="27">
        <f t="shared" si="99"/>
        <v>0</v>
      </c>
      <c r="H169" s="27">
        <f t="shared" si="99"/>
        <v>0</v>
      </c>
      <c r="I169" s="27">
        <f t="shared" si="99"/>
        <v>0</v>
      </c>
      <c r="J169" s="27">
        <f t="shared" si="99"/>
        <v>0</v>
      </c>
      <c r="K169" s="27">
        <f t="shared" si="99"/>
        <v>0</v>
      </c>
      <c r="L169" s="27">
        <f t="shared" si="88"/>
        <v>0</v>
      </c>
      <c r="M169" s="27">
        <f t="shared" si="89"/>
        <v>0</v>
      </c>
      <c r="N169" s="27">
        <f t="shared" si="90"/>
        <v>0</v>
      </c>
      <c r="O169" s="27">
        <f t="shared" si="91"/>
        <v>0</v>
      </c>
      <c r="P169" s="27">
        <f t="shared" si="92"/>
        <v>0</v>
      </c>
      <c r="Q169" s="27">
        <f t="shared" si="93"/>
        <v>0</v>
      </c>
      <c r="R169" s="27">
        <f t="shared" si="94"/>
        <v>0</v>
      </c>
      <c r="S169" s="27">
        <f t="shared" si="95"/>
        <v>0</v>
      </c>
      <c r="T169" s="27">
        <f t="shared" si="96"/>
        <v>0</v>
      </c>
      <c r="U169" s="27">
        <f t="shared" si="97"/>
        <v>0</v>
      </c>
    </row>
    <row r="170" spans="1:21" hidden="1" x14ac:dyDescent="0.25">
      <c r="A170" s="539"/>
      <c r="B170" s="144" t="s">
        <v>5</v>
      </c>
      <c r="C170" s="27">
        <f t="shared" si="98"/>
        <v>0</v>
      </c>
      <c r="D170" s="27">
        <f t="shared" si="99"/>
        <v>0</v>
      </c>
      <c r="E170" s="27">
        <f t="shared" si="99"/>
        <v>0</v>
      </c>
      <c r="F170" s="27">
        <f t="shared" si="99"/>
        <v>0</v>
      </c>
      <c r="G170" s="27">
        <f t="shared" si="99"/>
        <v>0</v>
      </c>
      <c r="H170" s="27">
        <f t="shared" si="99"/>
        <v>0</v>
      </c>
      <c r="I170" s="27">
        <f t="shared" si="99"/>
        <v>0</v>
      </c>
      <c r="J170" s="27">
        <f t="shared" si="99"/>
        <v>0</v>
      </c>
      <c r="K170" s="27">
        <f t="shared" si="99"/>
        <v>0</v>
      </c>
      <c r="L170" s="27">
        <f t="shared" si="88"/>
        <v>0</v>
      </c>
      <c r="M170" s="27">
        <f t="shared" si="89"/>
        <v>0</v>
      </c>
      <c r="N170" s="27">
        <f t="shared" si="90"/>
        <v>0</v>
      </c>
      <c r="O170" s="27">
        <f t="shared" si="91"/>
        <v>0</v>
      </c>
      <c r="P170" s="27">
        <f t="shared" si="92"/>
        <v>0</v>
      </c>
      <c r="Q170" s="27">
        <f t="shared" si="93"/>
        <v>0</v>
      </c>
      <c r="R170" s="27">
        <f t="shared" si="94"/>
        <v>0</v>
      </c>
      <c r="S170" s="27">
        <f t="shared" si="95"/>
        <v>0</v>
      </c>
      <c r="T170" s="27">
        <f t="shared" si="96"/>
        <v>0</v>
      </c>
      <c r="U170" s="27">
        <f t="shared" si="97"/>
        <v>0</v>
      </c>
    </row>
    <row r="171" spans="1:21" hidden="1" x14ac:dyDescent="0.25">
      <c r="A171" s="539"/>
      <c r="B171" s="144" t="s">
        <v>23</v>
      </c>
      <c r="C171" s="27">
        <f t="shared" si="98"/>
        <v>0</v>
      </c>
      <c r="D171" s="27">
        <f t="shared" si="99"/>
        <v>0</v>
      </c>
      <c r="E171" s="27">
        <f t="shared" si="99"/>
        <v>0</v>
      </c>
      <c r="F171" s="27">
        <f t="shared" si="99"/>
        <v>0</v>
      </c>
      <c r="G171" s="27">
        <f t="shared" si="99"/>
        <v>0</v>
      </c>
      <c r="H171" s="27">
        <f t="shared" si="99"/>
        <v>0</v>
      </c>
      <c r="I171" s="27">
        <f t="shared" si="99"/>
        <v>0</v>
      </c>
      <c r="J171" s="27">
        <f t="shared" si="99"/>
        <v>0</v>
      </c>
      <c r="K171" s="27">
        <f t="shared" si="99"/>
        <v>0</v>
      </c>
      <c r="L171" s="27">
        <f t="shared" si="88"/>
        <v>0</v>
      </c>
      <c r="M171" s="27">
        <f t="shared" si="89"/>
        <v>0</v>
      </c>
      <c r="N171" s="27">
        <f t="shared" si="90"/>
        <v>0</v>
      </c>
      <c r="O171" s="27">
        <f t="shared" si="91"/>
        <v>0</v>
      </c>
      <c r="P171" s="27">
        <f t="shared" si="92"/>
        <v>0</v>
      </c>
      <c r="Q171" s="27">
        <f t="shared" si="93"/>
        <v>0</v>
      </c>
      <c r="R171" s="27">
        <f t="shared" si="94"/>
        <v>0</v>
      </c>
      <c r="S171" s="27">
        <f t="shared" si="95"/>
        <v>0</v>
      </c>
      <c r="T171" s="27">
        <f t="shared" si="96"/>
        <v>0</v>
      </c>
      <c r="U171" s="27">
        <f t="shared" si="97"/>
        <v>0</v>
      </c>
    </row>
    <row r="172" spans="1:21" hidden="1" x14ac:dyDescent="0.25">
      <c r="A172" s="539"/>
      <c r="B172" s="144" t="s">
        <v>24</v>
      </c>
      <c r="C172" s="27">
        <f t="shared" si="98"/>
        <v>0</v>
      </c>
      <c r="D172" s="27">
        <f t="shared" si="99"/>
        <v>0</v>
      </c>
      <c r="E172" s="27">
        <f t="shared" si="99"/>
        <v>0</v>
      </c>
      <c r="F172" s="27">
        <f t="shared" si="99"/>
        <v>0</v>
      </c>
      <c r="G172" s="27">
        <f t="shared" si="99"/>
        <v>0</v>
      </c>
      <c r="H172" s="27">
        <f t="shared" si="99"/>
        <v>0</v>
      </c>
      <c r="I172" s="27">
        <f t="shared" si="99"/>
        <v>0</v>
      </c>
      <c r="J172" s="27">
        <f t="shared" si="99"/>
        <v>0</v>
      </c>
      <c r="K172" s="27">
        <f t="shared" si="99"/>
        <v>0</v>
      </c>
      <c r="L172" s="27">
        <f t="shared" si="88"/>
        <v>0</v>
      </c>
      <c r="M172" s="27">
        <f t="shared" si="89"/>
        <v>0</v>
      </c>
      <c r="N172" s="27">
        <f t="shared" si="90"/>
        <v>0</v>
      </c>
      <c r="O172" s="27">
        <f t="shared" si="91"/>
        <v>0</v>
      </c>
      <c r="P172" s="27">
        <f t="shared" si="92"/>
        <v>0</v>
      </c>
      <c r="Q172" s="27">
        <f t="shared" si="93"/>
        <v>0</v>
      </c>
      <c r="R172" s="27">
        <f t="shared" si="94"/>
        <v>0</v>
      </c>
      <c r="S172" s="27">
        <f t="shared" si="95"/>
        <v>0</v>
      </c>
      <c r="T172" s="27">
        <f t="shared" si="96"/>
        <v>0</v>
      </c>
      <c r="U172" s="27">
        <f t="shared" si="97"/>
        <v>0</v>
      </c>
    </row>
    <row r="173" spans="1:21" ht="15.75" hidden="1" customHeight="1" x14ac:dyDescent="0.25">
      <c r="A173" s="539"/>
      <c r="B173" s="144" t="s">
        <v>7</v>
      </c>
      <c r="C173" s="27">
        <f t="shared" si="98"/>
        <v>0</v>
      </c>
      <c r="D173" s="27">
        <f t="shared" si="99"/>
        <v>0</v>
      </c>
      <c r="E173" s="27">
        <f t="shared" si="99"/>
        <v>0</v>
      </c>
      <c r="F173" s="27">
        <f t="shared" si="99"/>
        <v>0</v>
      </c>
      <c r="G173" s="27">
        <f t="shared" si="99"/>
        <v>0</v>
      </c>
      <c r="H173" s="27">
        <f t="shared" si="99"/>
        <v>0</v>
      </c>
      <c r="I173" s="27">
        <f t="shared" si="99"/>
        <v>0</v>
      </c>
      <c r="J173" s="27">
        <f t="shared" si="99"/>
        <v>0</v>
      </c>
      <c r="K173" s="27">
        <f t="shared" si="99"/>
        <v>0</v>
      </c>
      <c r="L173" s="27">
        <f t="shared" si="88"/>
        <v>0</v>
      </c>
      <c r="M173" s="27">
        <f t="shared" si="89"/>
        <v>0</v>
      </c>
      <c r="N173" s="27">
        <f t="shared" si="90"/>
        <v>0</v>
      </c>
      <c r="O173" s="27">
        <f t="shared" si="91"/>
        <v>0</v>
      </c>
      <c r="P173" s="27">
        <f t="shared" si="92"/>
        <v>0</v>
      </c>
      <c r="Q173" s="27">
        <f t="shared" si="93"/>
        <v>0</v>
      </c>
      <c r="R173" s="27">
        <f t="shared" si="94"/>
        <v>0</v>
      </c>
      <c r="S173" s="27">
        <f t="shared" si="95"/>
        <v>0</v>
      </c>
      <c r="T173" s="27">
        <f t="shared" si="96"/>
        <v>0</v>
      </c>
      <c r="U173" s="27">
        <f t="shared" si="97"/>
        <v>0</v>
      </c>
    </row>
    <row r="174" spans="1:21" ht="15.75" hidden="1" customHeight="1" x14ac:dyDescent="0.25">
      <c r="A174" s="539"/>
      <c r="B174" s="144" t="s">
        <v>8</v>
      </c>
      <c r="C174" s="27">
        <f t="shared" si="98"/>
        <v>0</v>
      </c>
      <c r="D174" s="27">
        <f t="shared" si="99"/>
        <v>0</v>
      </c>
      <c r="E174" s="27">
        <f t="shared" si="99"/>
        <v>0</v>
      </c>
      <c r="F174" s="27">
        <f t="shared" si="99"/>
        <v>0</v>
      </c>
      <c r="G174" s="27">
        <f t="shared" si="99"/>
        <v>0</v>
      </c>
      <c r="H174" s="27">
        <f t="shared" si="99"/>
        <v>0</v>
      </c>
      <c r="I174" s="27">
        <f t="shared" si="99"/>
        <v>0</v>
      </c>
      <c r="J174" s="27">
        <f t="shared" si="99"/>
        <v>0</v>
      </c>
      <c r="K174" s="27">
        <f t="shared" si="99"/>
        <v>0</v>
      </c>
      <c r="L174" s="27">
        <f t="shared" si="88"/>
        <v>0</v>
      </c>
      <c r="M174" s="27">
        <f t="shared" si="89"/>
        <v>0</v>
      </c>
      <c r="N174" s="27">
        <f t="shared" si="90"/>
        <v>0</v>
      </c>
      <c r="O174" s="27">
        <f t="shared" si="91"/>
        <v>0</v>
      </c>
      <c r="P174" s="27">
        <f t="shared" si="92"/>
        <v>0</v>
      </c>
      <c r="Q174" s="27">
        <f t="shared" si="93"/>
        <v>0</v>
      </c>
      <c r="R174" s="27">
        <f t="shared" si="94"/>
        <v>0</v>
      </c>
      <c r="S174" s="27">
        <f t="shared" si="95"/>
        <v>0</v>
      </c>
      <c r="T174" s="27">
        <f t="shared" si="96"/>
        <v>0</v>
      </c>
      <c r="U174" s="27">
        <f t="shared" si="97"/>
        <v>0</v>
      </c>
    </row>
    <row r="175" spans="1:21" ht="15.75" hidden="1" customHeight="1" x14ac:dyDescent="0.25">
      <c r="A175" s="539"/>
      <c r="B175" s="3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spans="1:21" ht="15.75" hidden="1" customHeight="1" x14ac:dyDescent="0.25">
      <c r="A176" s="539"/>
      <c r="B176" s="33" t="s">
        <v>26</v>
      </c>
      <c r="C176" s="27">
        <f>SUM(C162:C174)</f>
        <v>0</v>
      </c>
      <c r="D176" s="27">
        <f t="shared" ref="D176:K176" si="100">SUM(D162:D174)</f>
        <v>0</v>
      </c>
      <c r="E176" s="27">
        <f t="shared" si="100"/>
        <v>0</v>
      </c>
      <c r="F176" s="27">
        <f t="shared" si="100"/>
        <v>0</v>
      </c>
      <c r="G176" s="27">
        <f t="shared" si="100"/>
        <v>0</v>
      </c>
      <c r="H176" s="27">
        <f t="shared" si="100"/>
        <v>0</v>
      </c>
      <c r="I176" s="27">
        <f t="shared" si="100"/>
        <v>0</v>
      </c>
      <c r="J176" s="27">
        <f t="shared" si="100"/>
        <v>0</v>
      </c>
      <c r="K176" s="27">
        <f t="shared" si="100"/>
        <v>0</v>
      </c>
      <c r="L176" s="27">
        <f t="shared" ref="L176:U176" si="101">SUM(L162:L174)</f>
        <v>0</v>
      </c>
      <c r="M176" s="27">
        <f t="shared" si="101"/>
        <v>0</v>
      </c>
      <c r="N176" s="27">
        <f t="shared" si="101"/>
        <v>0</v>
      </c>
      <c r="O176" s="27">
        <f t="shared" si="101"/>
        <v>0</v>
      </c>
      <c r="P176" s="27">
        <f t="shared" si="101"/>
        <v>0</v>
      </c>
      <c r="Q176" s="27">
        <f t="shared" si="101"/>
        <v>0</v>
      </c>
      <c r="R176" s="27">
        <f t="shared" si="101"/>
        <v>0</v>
      </c>
      <c r="S176" s="27">
        <f t="shared" si="101"/>
        <v>0</v>
      </c>
      <c r="T176" s="27">
        <f t="shared" si="101"/>
        <v>0</v>
      </c>
      <c r="U176" s="27">
        <f t="shared" si="101"/>
        <v>0</v>
      </c>
    </row>
    <row r="177" spans="1:21" ht="16.5" hidden="1" customHeight="1" thickBot="1" x14ac:dyDescent="0.3">
      <c r="A177" s="540"/>
      <c r="B177" s="50" t="s">
        <v>27</v>
      </c>
      <c r="C177" s="28">
        <f>C176</f>
        <v>0</v>
      </c>
      <c r="D177" s="28">
        <f>C177+D176</f>
        <v>0</v>
      </c>
      <c r="E177" s="28">
        <f t="shared" ref="E177:K177" si="102">D177+E176</f>
        <v>0</v>
      </c>
      <c r="F177" s="28">
        <f t="shared" si="102"/>
        <v>0</v>
      </c>
      <c r="G177" s="28">
        <f t="shared" si="102"/>
        <v>0</v>
      </c>
      <c r="H177" s="28">
        <f t="shared" si="102"/>
        <v>0</v>
      </c>
      <c r="I177" s="28">
        <f t="shared" si="102"/>
        <v>0</v>
      </c>
      <c r="J177" s="28">
        <f t="shared" si="102"/>
        <v>0</v>
      </c>
      <c r="K177" s="28">
        <f t="shared" si="102"/>
        <v>0</v>
      </c>
      <c r="L177" s="28">
        <f t="shared" ref="L177" si="103">K177+L176</f>
        <v>0</v>
      </c>
      <c r="M177" s="28">
        <f t="shared" ref="M177" si="104">L177+M176</f>
        <v>0</v>
      </c>
      <c r="N177" s="28">
        <f t="shared" ref="N177" si="105">M177+N176</f>
        <v>0</v>
      </c>
      <c r="O177" s="28">
        <f t="shared" ref="O177" si="106">N177+O176</f>
        <v>0</v>
      </c>
      <c r="P177" s="28">
        <f t="shared" ref="P177" si="107">O177+P176</f>
        <v>0</v>
      </c>
      <c r="Q177" s="28">
        <f t="shared" ref="Q177" si="108">P177+Q176</f>
        <v>0</v>
      </c>
      <c r="R177" s="28">
        <f t="shared" ref="R177" si="109">Q177+R176</f>
        <v>0</v>
      </c>
      <c r="S177" s="28">
        <f t="shared" ref="S177" si="110">R177+S176</f>
        <v>0</v>
      </c>
      <c r="T177" s="28">
        <f t="shared" ref="T177" si="111">S177+T176</f>
        <v>0</v>
      </c>
      <c r="U177" s="28">
        <f t="shared" ref="U177" si="112">T177+U176</f>
        <v>0</v>
      </c>
    </row>
    <row r="178" spans="1:21" s="148" customFormat="1" hidden="1" x14ac:dyDescent="0.25">
      <c r="A178" s="131"/>
      <c r="B178" s="131" t="s">
        <v>119</v>
      </c>
      <c r="C178" s="147"/>
      <c r="D178" s="147"/>
      <c r="E178" s="147">
        <f>E157+E176</f>
        <v>0</v>
      </c>
      <c r="F178" s="147">
        <f t="shared" ref="F178:U178" si="113">F157+F176</f>
        <v>0</v>
      </c>
      <c r="G178" s="147">
        <f t="shared" si="113"/>
        <v>0</v>
      </c>
      <c r="H178" s="147">
        <f t="shared" si="113"/>
        <v>0</v>
      </c>
      <c r="I178" s="147">
        <f t="shared" si="113"/>
        <v>0</v>
      </c>
      <c r="J178" s="147">
        <f t="shared" si="113"/>
        <v>0</v>
      </c>
      <c r="K178" s="147">
        <f t="shared" si="113"/>
        <v>0</v>
      </c>
      <c r="L178" s="147">
        <f t="shared" si="113"/>
        <v>0</v>
      </c>
      <c r="M178" s="147">
        <f t="shared" si="113"/>
        <v>0</v>
      </c>
      <c r="N178" s="147">
        <f t="shared" si="113"/>
        <v>0</v>
      </c>
      <c r="O178" s="147">
        <f t="shared" si="113"/>
        <v>0</v>
      </c>
      <c r="P178" s="147">
        <f t="shared" si="113"/>
        <v>0</v>
      </c>
      <c r="Q178" s="147">
        <f t="shared" si="113"/>
        <v>0</v>
      </c>
      <c r="R178" s="147">
        <f t="shared" si="113"/>
        <v>0</v>
      </c>
      <c r="S178" s="147">
        <f t="shared" si="113"/>
        <v>0</v>
      </c>
      <c r="T178" s="147">
        <f t="shared" si="113"/>
        <v>0</v>
      </c>
      <c r="U178" s="147">
        <f t="shared" si="113"/>
        <v>0</v>
      </c>
    </row>
    <row r="179" spans="1:21" hidden="1" x14ac:dyDescent="0.25">
      <c r="A179" s="131"/>
      <c r="B179" s="131"/>
      <c r="C179" s="140"/>
      <c r="D179" s="140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</row>
    <row r="180" spans="1:21" hidden="1" x14ac:dyDescent="0.25">
      <c r="A180" s="236" t="s">
        <v>144</v>
      </c>
      <c r="B180" s="131"/>
      <c r="C180" s="140"/>
      <c r="D180" s="140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</row>
    <row r="181" spans="1:21" ht="15.75" hidden="1" thickBot="1" x14ac:dyDescent="0.3">
      <c r="A181" s="131"/>
      <c r="B181" s="149" t="s">
        <v>40</v>
      </c>
      <c r="C181" s="150">
        <v>43466</v>
      </c>
      <c r="D181" s="151">
        <v>43497</v>
      </c>
      <c r="E181" s="151">
        <v>43525</v>
      </c>
      <c r="F181" s="151">
        <v>43556</v>
      </c>
      <c r="G181" s="151">
        <v>43586</v>
      </c>
      <c r="H181" s="151">
        <v>43617</v>
      </c>
      <c r="I181" s="151">
        <v>43647</v>
      </c>
      <c r="J181" s="151">
        <v>43678</v>
      </c>
      <c r="K181" s="151">
        <v>43709</v>
      </c>
      <c r="L181" s="151">
        <v>43739</v>
      </c>
      <c r="M181" s="151">
        <v>43770</v>
      </c>
      <c r="N181" s="153">
        <v>43800</v>
      </c>
      <c r="O181" s="151">
        <v>43831</v>
      </c>
      <c r="P181" s="151">
        <v>43862</v>
      </c>
      <c r="Q181" s="151">
        <v>43891</v>
      </c>
      <c r="R181" s="151">
        <v>43922</v>
      </c>
      <c r="S181" s="151">
        <v>43952</v>
      </c>
      <c r="T181" s="151">
        <v>43983</v>
      </c>
      <c r="U181" s="151">
        <v>44013</v>
      </c>
    </row>
    <row r="182" spans="1:21" hidden="1" x14ac:dyDescent="0.25">
      <c r="A182" s="131"/>
      <c r="B182" s="154" t="s">
        <v>120</v>
      </c>
      <c r="C182" s="155">
        <f>C157*SUMMARY!C41</f>
        <v>0</v>
      </c>
      <c r="D182" s="155">
        <f>D157*SUMMARY!D41</f>
        <v>0</v>
      </c>
      <c r="E182" s="155">
        <f>E157*SUMMARY!E41</f>
        <v>0</v>
      </c>
      <c r="F182" s="155">
        <f>F157*SUMMARY!F41</f>
        <v>0</v>
      </c>
      <c r="G182" s="155">
        <f>G157*SUMMARY!G41</f>
        <v>0</v>
      </c>
      <c r="H182" s="155">
        <f>H157*SUMMARY!H41</f>
        <v>0</v>
      </c>
      <c r="I182" s="155">
        <f>I157*SUMMARY!I41</f>
        <v>0</v>
      </c>
      <c r="J182" s="155">
        <f>J157*SUMMARY!J41</f>
        <v>0</v>
      </c>
      <c r="K182" s="155">
        <f>K157*SUMMARY!K41</f>
        <v>0</v>
      </c>
      <c r="L182" s="155">
        <f>L157*SUMMARY!L41</f>
        <v>0</v>
      </c>
      <c r="M182" s="155">
        <f>M157*SUMMARY!M41</f>
        <v>0</v>
      </c>
      <c r="N182" s="155">
        <f>N157*SUMMARY!N41</f>
        <v>0</v>
      </c>
      <c r="O182" s="219">
        <f>O157*SUMMARY!O41</f>
        <v>0</v>
      </c>
      <c r="P182" s="219">
        <f>P157*SUMMARY!P41</f>
        <v>0</v>
      </c>
      <c r="Q182" s="219">
        <f>Q157*SUMMARY!Q41</f>
        <v>0</v>
      </c>
      <c r="R182" s="219">
        <f>R157*SUMMARY!R41</f>
        <v>0</v>
      </c>
      <c r="S182" s="219">
        <f>S157*SUMMARY!S41</f>
        <v>0</v>
      </c>
      <c r="T182" s="219">
        <f>T157*SUMMARY!T41</f>
        <v>0</v>
      </c>
      <c r="U182" s="219">
        <f>U157*SUMMARY!U41</f>
        <v>0</v>
      </c>
    </row>
    <row r="183" spans="1:21" ht="15.75" hidden="1" thickBot="1" x14ac:dyDescent="0.3">
      <c r="A183" s="131"/>
      <c r="B183" s="156" t="s">
        <v>121</v>
      </c>
      <c r="C183" s="157">
        <f>C176*SUMMARY!C41</f>
        <v>0</v>
      </c>
      <c r="D183" s="157">
        <f>D176*SUMMARY!D41</f>
        <v>0</v>
      </c>
      <c r="E183" s="157">
        <f>E176*SUMMARY!E41</f>
        <v>0</v>
      </c>
      <c r="F183" s="157">
        <f>F176*SUMMARY!F41</f>
        <v>0</v>
      </c>
      <c r="G183" s="157">
        <f>G176*SUMMARY!G41</f>
        <v>0</v>
      </c>
      <c r="H183" s="157">
        <f>H176*SUMMARY!H41</f>
        <v>0</v>
      </c>
      <c r="I183" s="157">
        <f>I176*SUMMARY!I41</f>
        <v>0</v>
      </c>
      <c r="J183" s="157">
        <f>J176*SUMMARY!J41</f>
        <v>0</v>
      </c>
      <c r="K183" s="157">
        <f>K176*SUMMARY!K41</f>
        <v>0</v>
      </c>
      <c r="L183" s="157">
        <f>L176*SUMMARY!L41</f>
        <v>0</v>
      </c>
      <c r="M183" s="157">
        <f>M176*SUMMARY!M41</f>
        <v>0</v>
      </c>
      <c r="N183" s="157">
        <f>N176*SUMMARY!N41</f>
        <v>0</v>
      </c>
      <c r="O183" s="220">
        <f>O176*SUMMARY!O41</f>
        <v>0</v>
      </c>
      <c r="P183" s="220">
        <f>P176*SUMMARY!P41</f>
        <v>0</v>
      </c>
      <c r="Q183" s="220">
        <f>Q176*SUMMARY!Q41</f>
        <v>0</v>
      </c>
      <c r="R183" s="220">
        <f>R176*SUMMARY!R41</f>
        <v>0</v>
      </c>
      <c r="S183" s="220">
        <f>S176*SUMMARY!S41</f>
        <v>0</v>
      </c>
      <c r="T183" s="220">
        <f>T176*SUMMARY!T41</f>
        <v>0</v>
      </c>
      <c r="U183" s="220">
        <f>U176*SUMMARY!U41</f>
        <v>0</v>
      </c>
    </row>
    <row r="184" spans="1:21" hidden="1" x14ac:dyDescent="0.25">
      <c r="A184" s="131"/>
      <c r="B184" s="154" t="s">
        <v>122</v>
      </c>
      <c r="C184" s="158">
        <f>IFERROR(C182/C73,0)</f>
        <v>0</v>
      </c>
      <c r="D184" s="158">
        <f>IFERROR(D182/D73,0)</f>
        <v>0</v>
      </c>
      <c r="E184" s="158">
        <f>IFERROR(E182/E73,0)</f>
        <v>0</v>
      </c>
      <c r="F184" s="158">
        <f>IFERROR(F182/F73,0)</f>
        <v>0</v>
      </c>
      <c r="G184" s="158">
        <f t="shared" ref="G184:L184" si="114">IFERROR(G182/G73,0)</f>
        <v>0</v>
      </c>
      <c r="H184" s="158">
        <f t="shared" si="114"/>
        <v>0</v>
      </c>
      <c r="I184" s="158">
        <f t="shared" si="114"/>
        <v>0</v>
      </c>
      <c r="J184" s="158">
        <f t="shared" si="114"/>
        <v>0</v>
      </c>
      <c r="K184" s="158">
        <f t="shared" si="114"/>
        <v>0</v>
      </c>
      <c r="L184" s="158">
        <f t="shared" si="114"/>
        <v>0</v>
      </c>
      <c r="M184" s="158">
        <f>IFERROR(M182/M73,0)</f>
        <v>0</v>
      </c>
      <c r="N184" s="159">
        <f>IFERROR(N182/N73,0)</f>
        <v>0</v>
      </c>
      <c r="O184" s="229">
        <f t="shared" ref="O184:U184" si="115">IFERROR(O182/O73,0)</f>
        <v>0</v>
      </c>
      <c r="P184" s="221">
        <f t="shared" si="115"/>
        <v>0</v>
      </c>
      <c r="Q184" s="221">
        <f t="shared" si="115"/>
        <v>0</v>
      </c>
      <c r="R184" s="221">
        <f t="shared" si="115"/>
        <v>0</v>
      </c>
      <c r="S184" s="221">
        <f t="shared" si="115"/>
        <v>0</v>
      </c>
      <c r="T184" s="221">
        <f t="shared" si="115"/>
        <v>0</v>
      </c>
      <c r="U184" s="221">
        <f t="shared" si="115"/>
        <v>0</v>
      </c>
    </row>
    <row r="185" spans="1:21" ht="15.75" hidden="1" thickBot="1" x14ac:dyDescent="0.3">
      <c r="A185" s="131"/>
      <c r="B185" s="161" t="s">
        <v>123</v>
      </c>
      <c r="C185" s="182">
        <f>IFERROR(C183/C73,0)</f>
        <v>0</v>
      </c>
      <c r="D185" s="163">
        <f>IFERROR(D183/D73,0)</f>
        <v>0</v>
      </c>
      <c r="E185" s="162">
        <f>IFERROR(E183/E73,0)</f>
        <v>0</v>
      </c>
      <c r="F185" s="162">
        <f t="shared" ref="F185:L185" si="116">IFERROR(F183/F73,0)</f>
        <v>0</v>
      </c>
      <c r="G185" s="162">
        <f t="shared" si="116"/>
        <v>0</v>
      </c>
      <c r="H185" s="162">
        <f t="shared" si="116"/>
        <v>0</v>
      </c>
      <c r="I185" s="162">
        <f t="shared" si="116"/>
        <v>0</v>
      </c>
      <c r="J185" s="162">
        <f t="shared" si="116"/>
        <v>0</v>
      </c>
      <c r="K185" s="162">
        <f t="shared" si="116"/>
        <v>0</v>
      </c>
      <c r="L185" s="162">
        <f t="shared" si="116"/>
        <v>0</v>
      </c>
      <c r="M185" s="183">
        <f>IFERROR(M183/M73,0)</f>
        <v>0</v>
      </c>
      <c r="N185" s="164">
        <f>IFERROR(N183/N73,0)</f>
        <v>0</v>
      </c>
      <c r="O185" s="223">
        <f>IFERROR(O183/O73,0)</f>
        <v>0</v>
      </c>
      <c r="P185" s="223">
        <f t="shared" ref="P185:U185" si="117">IFERROR(P183/P73,0)</f>
        <v>0</v>
      </c>
      <c r="Q185" s="223">
        <f t="shared" si="117"/>
        <v>0</v>
      </c>
      <c r="R185" s="223">
        <f t="shared" si="117"/>
        <v>0</v>
      </c>
      <c r="S185" s="223">
        <f t="shared" si="117"/>
        <v>0</v>
      </c>
      <c r="T185" s="223">
        <f t="shared" si="117"/>
        <v>0</v>
      </c>
      <c r="U185" s="223">
        <f t="shared" si="117"/>
        <v>0</v>
      </c>
    </row>
    <row r="186" spans="1:21" ht="15.75" hidden="1" thickBot="1" x14ac:dyDescent="0.3">
      <c r="A186" s="131"/>
      <c r="B186" s="166" t="s">
        <v>124</v>
      </c>
      <c r="C186" s="167">
        <f>C184+C185</f>
        <v>0</v>
      </c>
      <c r="D186" s="168">
        <f t="shared" ref="D186:N186" si="118">D184+D185</f>
        <v>0</v>
      </c>
      <c r="E186" s="169">
        <f t="shared" si="118"/>
        <v>0</v>
      </c>
      <c r="F186" s="169">
        <f t="shared" si="118"/>
        <v>0</v>
      </c>
      <c r="G186" s="169">
        <f t="shared" si="118"/>
        <v>0</v>
      </c>
      <c r="H186" s="169">
        <f t="shared" si="118"/>
        <v>0</v>
      </c>
      <c r="I186" s="169">
        <f t="shared" si="118"/>
        <v>0</v>
      </c>
      <c r="J186" s="169">
        <f t="shared" si="118"/>
        <v>0</v>
      </c>
      <c r="K186" s="169">
        <f t="shared" si="118"/>
        <v>0</v>
      </c>
      <c r="L186" s="169">
        <f t="shared" si="118"/>
        <v>0</v>
      </c>
      <c r="M186" s="170">
        <f t="shared" si="118"/>
        <v>0</v>
      </c>
      <c r="N186" s="186">
        <f t="shared" si="118"/>
        <v>0</v>
      </c>
      <c r="O186" s="225">
        <f>O184+O185</f>
        <v>0</v>
      </c>
      <c r="P186" s="225">
        <f t="shared" ref="P186:U186" si="119">P184+P185</f>
        <v>0</v>
      </c>
      <c r="Q186" s="226">
        <f t="shared" si="119"/>
        <v>0</v>
      </c>
      <c r="R186" s="226">
        <f t="shared" si="119"/>
        <v>0</v>
      </c>
      <c r="S186" s="226">
        <f t="shared" si="119"/>
        <v>0</v>
      </c>
      <c r="T186" s="226">
        <f t="shared" si="119"/>
        <v>0</v>
      </c>
      <c r="U186" s="226">
        <f t="shared" si="119"/>
        <v>0</v>
      </c>
    </row>
    <row r="187" spans="1:21" hidden="1" x14ac:dyDescent="0.25">
      <c r="A187" s="131"/>
      <c r="B187" s="131"/>
      <c r="C187" s="140"/>
      <c r="D187" s="140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140"/>
      <c r="U187" s="140"/>
    </row>
    <row r="188" spans="1:21" ht="15.75" hidden="1" thickBot="1" x14ac:dyDescent="0.3">
      <c r="A188" s="131"/>
      <c r="B188" s="149" t="s">
        <v>38</v>
      </c>
      <c r="C188" s="150">
        <v>43466</v>
      </c>
      <c r="D188" s="151">
        <v>43497</v>
      </c>
      <c r="E188" s="151">
        <v>43525</v>
      </c>
      <c r="F188" s="151">
        <v>43556</v>
      </c>
      <c r="G188" s="151">
        <v>43586</v>
      </c>
      <c r="H188" s="151">
        <v>43617</v>
      </c>
      <c r="I188" s="151">
        <v>43647</v>
      </c>
      <c r="J188" s="151">
        <v>43678</v>
      </c>
      <c r="K188" s="151">
        <v>43709</v>
      </c>
      <c r="L188" s="151">
        <v>43739</v>
      </c>
      <c r="M188" s="151">
        <v>43770</v>
      </c>
      <c r="N188" s="153">
        <v>43800</v>
      </c>
      <c r="O188" s="151">
        <v>43831</v>
      </c>
      <c r="P188" s="151">
        <v>43862</v>
      </c>
      <c r="Q188" s="151">
        <v>43891</v>
      </c>
      <c r="R188" s="151">
        <v>43922</v>
      </c>
      <c r="S188" s="151">
        <v>43952</v>
      </c>
      <c r="T188" s="151">
        <v>43983</v>
      </c>
      <c r="U188" s="151">
        <v>44013</v>
      </c>
    </row>
    <row r="189" spans="1:21" hidden="1" x14ac:dyDescent="0.25">
      <c r="A189" s="131"/>
      <c r="B189" s="154" t="s">
        <v>125</v>
      </c>
      <c r="C189" s="155">
        <f>C157*SUMMARY!C42</f>
        <v>0</v>
      </c>
      <c r="D189" s="155">
        <f>D157*SUMMARY!D42</f>
        <v>0</v>
      </c>
      <c r="E189" s="155">
        <f>E157*SUMMARY!E42</f>
        <v>0</v>
      </c>
      <c r="F189" s="155">
        <f>F157*SUMMARY!F42</f>
        <v>0</v>
      </c>
      <c r="G189" s="155">
        <f>G157*SUMMARY!G42</f>
        <v>0</v>
      </c>
      <c r="H189" s="155">
        <f>H157*SUMMARY!H42</f>
        <v>0</v>
      </c>
      <c r="I189" s="155">
        <f>I157*SUMMARY!I42</f>
        <v>0</v>
      </c>
      <c r="J189" s="155">
        <f>J157*SUMMARY!J42</f>
        <v>0</v>
      </c>
      <c r="K189" s="155">
        <f>K157*SUMMARY!K42</f>
        <v>0</v>
      </c>
      <c r="L189" s="155">
        <f>L157*SUMMARY!L42</f>
        <v>0</v>
      </c>
      <c r="M189" s="155">
        <f>M157*SUMMARY!M42</f>
        <v>0</v>
      </c>
      <c r="N189" s="155">
        <f>N157*SUMMARY!N42</f>
        <v>0</v>
      </c>
      <c r="O189" s="219">
        <f>O157*SUMMARY!O42</f>
        <v>0</v>
      </c>
      <c r="P189" s="219">
        <f>P157*SUMMARY!P42</f>
        <v>0</v>
      </c>
      <c r="Q189" s="219">
        <f>Q157*SUMMARY!Q42</f>
        <v>0</v>
      </c>
      <c r="R189" s="219">
        <f>R157*SUMMARY!R42</f>
        <v>0</v>
      </c>
      <c r="S189" s="219">
        <f>S157*SUMMARY!S42</f>
        <v>0</v>
      </c>
      <c r="T189" s="219">
        <f>T157*SUMMARY!T42</f>
        <v>0</v>
      </c>
      <c r="U189" s="219">
        <f>U157*SUMMARY!U42</f>
        <v>0</v>
      </c>
    </row>
    <row r="190" spans="1:21" ht="15.75" hidden="1" thickBot="1" x14ac:dyDescent="0.3">
      <c r="A190" s="131"/>
      <c r="B190" s="156" t="s">
        <v>126</v>
      </c>
      <c r="C190" s="157">
        <f>C176*SUMMARY!C42</f>
        <v>0</v>
      </c>
      <c r="D190" s="157">
        <f>D176*SUMMARY!D42</f>
        <v>0</v>
      </c>
      <c r="E190" s="157">
        <f>E176*SUMMARY!E42</f>
        <v>0</v>
      </c>
      <c r="F190" s="157">
        <f>F176*SUMMARY!F42</f>
        <v>0</v>
      </c>
      <c r="G190" s="157">
        <f>G176*SUMMARY!G42</f>
        <v>0</v>
      </c>
      <c r="H190" s="157">
        <f>H176*SUMMARY!H42</f>
        <v>0</v>
      </c>
      <c r="I190" s="157">
        <f>I176*SUMMARY!I42</f>
        <v>0</v>
      </c>
      <c r="J190" s="157">
        <f>J176*SUMMARY!J42</f>
        <v>0</v>
      </c>
      <c r="K190" s="157">
        <f>K176*SUMMARY!K42</f>
        <v>0</v>
      </c>
      <c r="L190" s="157">
        <f>L176*SUMMARY!L42</f>
        <v>0</v>
      </c>
      <c r="M190" s="157">
        <f>M176*SUMMARY!M42</f>
        <v>0</v>
      </c>
      <c r="N190" s="157">
        <f>N176*SUMMARY!N42</f>
        <v>0</v>
      </c>
      <c r="O190" s="220">
        <f>O176*SUMMARY!O42</f>
        <v>0</v>
      </c>
      <c r="P190" s="220">
        <f>P176*SUMMARY!P42</f>
        <v>0</v>
      </c>
      <c r="Q190" s="220">
        <f>Q176*SUMMARY!Q42</f>
        <v>0</v>
      </c>
      <c r="R190" s="220">
        <f>R176*SUMMARY!R42</f>
        <v>0</v>
      </c>
      <c r="S190" s="220">
        <f>S176*SUMMARY!S42</f>
        <v>0</v>
      </c>
      <c r="T190" s="220">
        <f>T176*SUMMARY!T42</f>
        <v>0</v>
      </c>
      <c r="U190" s="220">
        <f>U176*SUMMARY!U42</f>
        <v>0</v>
      </c>
    </row>
    <row r="191" spans="1:21" hidden="1" x14ac:dyDescent="0.25">
      <c r="A191" s="131"/>
      <c r="B191" s="154" t="s">
        <v>127</v>
      </c>
      <c r="C191" s="160">
        <f t="shared" ref="C191:D191" si="120">IFERROR(C189/C73,0)</f>
        <v>0</v>
      </c>
      <c r="D191" s="160">
        <f t="shared" si="120"/>
        <v>0</v>
      </c>
      <c r="E191" s="160">
        <f>IFERROR(E189/E73,0)</f>
        <v>0</v>
      </c>
      <c r="F191" s="160">
        <f t="shared" ref="F191:L191" si="121">IFERROR(F189/F73,0)</f>
        <v>0</v>
      </c>
      <c r="G191" s="160">
        <f t="shared" si="121"/>
        <v>0</v>
      </c>
      <c r="H191" s="160">
        <f t="shared" si="121"/>
        <v>0</v>
      </c>
      <c r="I191" s="160">
        <f t="shared" si="121"/>
        <v>0</v>
      </c>
      <c r="J191" s="160">
        <f t="shared" si="121"/>
        <v>0</v>
      </c>
      <c r="K191" s="160">
        <f t="shared" si="121"/>
        <v>0</v>
      </c>
      <c r="L191" s="160">
        <f t="shared" si="121"/>
        <v>0</v>
      </c>
      <c r="M191" s="160">
        <f>IFERROR(M189/M73,0)</f>
        <v>0</v>
      </c>
      <c r="N191" s="173">
        <f>IFERROR(N189/N73,0)</f>
        <v>0</v>
      </c>
      <c r="O191" s="229">
        <f>IFERROR(O189/O73,0)</f>
        <v>0</v>
      </c>
      <c r="P191" s="229">
        <f t="shared" ref="P191:U191" si="122">IFERROR(P189/P73,0)</f>
        <v>0</v>
      </c>
      <c r="Q191" s="229">
        <f t="shared" si="122"/>
        <v>0</v>
      </c>
      <c r="R191" s="229">
        <f t="shared" si="122"/>
        <v>0</v>
      </c>
      <c r="S191" s="229">
        <f t="shared" si="122"/>
        <v>0</v>
      </c>
      <c r="T191" s="229">
        <f t="shared" si="122"/>
        <v>0</v>
      </c>
      <c r="U191" s="229">
        <f t="shared" si="122"/>
        <v>0</v>
      </c>
    </row>
    <row r="192" spans="1:21" ht="15.75" hidden="1" thickBot="1" x14ac:dyDescent="0.3">
      <c r="A192" s="131"/>
      <c r="B192" s="161" t="s">
        <v>128</v>
      </c>
      <c r="C192" s="162">
        <f>IFERROR(C190/C73,0)</f>
        <v>0</v>
      </c>
      <c r="D192" s="162">
        <f t="shared" ref="D192:N192" si="123">IFERROR(D190/D73,0)</f>
        <v>0</v>
      </c>
      <c r="E192" s="162">
        <f t="shared" si="123"/>
        <v>0</v>
      </c>
      <c r="F192" s="162">
        <f t="shared" si="123"/>
        <v>0</v>
      </c>
      <c r="G192" s="162">
        <f t="shared" si="123"/>
        <v>0</v>
      </c>
      <c r="H192" s="162">
        <f t="shared" si="123"/>
        <v>0</v>
      </c>
      <c r="I192" s="162">
        <f t="shared" si="123"/>
        <v>0</v>
      </c>
      <c r="J192" s="162">
        <f t="shared" si="123"/>
        <v>0</v>
      </c>
      <c r="K192" s="162">
        <f t="shared" si="123"/>
        <v>0</v>
      </c>
      <c r="L192" s="162">
        <f t="shared" si="123"/>
        <v>0</v>
      </c>
      <c r="M192" s="162">
        <f t="shared" si="123"/>
        <v>0</v>
      </c>
      <c r="N192" s="163">
        <f t="shared" si="123"/>
        <v>0</v>
      </c>
      <c r="O192" s="223">
        <f>IFERROR(O190/O73,0)</f>
        <v>0</v>
      </c>
      <c r="P192" s="223">
        <f t="shared" ref="P192:U192" si="124">IFERROR(P190/P73,0)</f>
        <v>0</v>
      </c>
      <c r="Q192" s="223">
        <f t="shared" si="124"/>
        <v>0</v>
      </c>
      <c r="R192" s="223">
        <f t="shared" si="124"/>
        <v>0</v>
      </c>
      <c r="S192" s="223">
        <f t="shared" si="124"/>
        <v>0</v>
      </c>
      <c r="T192" s="223">
        <f t="shared" si="124"/>
        <v>0</v>
      </c>
      <c r="U192" s="223">
        <f t="shared" si="124"/>
        <v>0</v>
      </c>
    </row>
    <row r="193" spans="1:21" ht="15.75" hidden="1" thickBot="1" x14ac:dyDescent="0.3">
      <c r="A193" s="131"/>
      <c r="B193" s="166" t="s">
        <v>129</v>
      </c>
      <c r="C193" s="167">
        <f>C191+C192</f>
        <v>0</v>
      </c>
      <c r="D193" s="168">
        <f t="shared" ref="D193:L193" si="125">D191+D192</f>
        <v>0</v>
      </c>
      <c r="E193" s="169">
        <f t="shared" si="125"/>
        <v>0</v>
      </c>
      <c r="F193" s="169">
        <f t="shared" si="125"/>
        <v>0</v>
      </c>
      <c r="G193" s="169">
        <f t="shared" si="125"/>
        <v>0</v>
      </c>
      <c r="H193" s="169">
        <f t="shared" si="125"/>
        <v>0</v>
      </c>
      <c r="I193" s="169">
        <f t="shared" si="125"/>
        <v>0</v>
      </c>
      <c r="J193" s="169">
        <f t="shared" si="125"/>
        <v>0</v>
      </c>
      <c r="K193" s="169">
        <f t="shared" si="125"/>
        <v>0</v>
      </c>
      <c r="L193" s="169">
        <f t="shared" si="125"/>
        <v>0</v>
      </c>
      <c r="M193" s="170">
        <f>M191+M192</f>
        <v>0</v>
      </c>
      <c r="N193" s="186">
        <f>N191+N192</f>
        <v>0</v>
      </c>
      <c r="O193" s="225">
        <f>O191+O192</f>
        <v>0</v>
      </c>
      <c r="P193" s="225">
        <f t="shared" ref="P193:U193" si="126">P191+P192</f>
        <v>0</v>
      </c>
      <c r="Q193" s="226">
        <f t="shared" si="126"/>
        <v>0</v>
      </c>
      <c r="R193" s="226">
        <f t="shared" si="126"/>
        <v>0</v>
      </c>
      <c r="S193" s="226">
        <f t="shared" si="126"/>
        <v>0</v>
      </c>
      <c r="T193" s="226">
        <f t="shared" si="126"/>
        <v>0</v>
      </c>
      <c r="U193" s="226">
        <f t="shared" si="126"/>
        <v>0</v>
      </c>
    </row>
    <row r="194" spans="1:21" hidden="1" x14ac:dyDescent="0.25">
      <c r="A194" s="131"/>
      <c r="B194" s="131" t="s">
        <v>130</v>
      </c>
      <c r="C194" s="174">
        <f>C186+C193</f>
        <v>0</v>
      </c>
      <c r="D194" s="174">
        <f t="shared" ref="D194:N194" si="127">D186+D193</f>
        <v>0</v>
      </c>
      <c r="E194" s="174">
        <f t="shared" si="127"/>
        <v>0</v>
      </c>
      <c r="F194" s="174">
        <f t="shared" si="127"/>
        <v>0</v>
      </c>
      <c r="G194" s="174">
        <f t="shared" si="127"/>
        <v>0</v>
      </c>
      <c r="H194" s="174">
        <f t="shared" si="127"/>
        <v>0</v>
      </c>
      <c r="I194" s="174">
        <f t="shared" si="127"/>
        <v>0</v>
      </c>
      <c r="J194" s="174">
        <f t="shared" si="127"/>
        <v>0</v>
      </c>
      <c r="K194" s="174">
        <f t="shared" si="127"/>
        <v>0</v>
      </c>
      <c r="L194" s="174">
        <f t="shared" si="127"/>
        <v>0</v>
      </c>
      <c r="M194" s="174">
        <f t="shared" si="127"/>
        <v>0</v>
      </c>
      <c r="N194" s="174">
        <f t="shared" si="127"/>
        <v>0</v>
      </c>
      <c r="O194" s="237">
        <f>O186+O193</f>
        <v>0</v>
      </c>
      <c r="P194" s="237">
        <f t="shared" ref="P194:U194" si="128">P186+P193</f>
        <v>0</v>
      </c>
      <c r="Q194" s="237">
        <f t="shared" si="128"/>
        <v>0</v>
      </c>
      <c r="R194" s="237">
        <f t="shared" si="128"/>
        <v>0</v>
      </c>
      <c r="S194" s="237">
        <f t="shared" si="128"/>
        <v>0</v>
      </c>
      <c r="T194" s="237">
        <f t="shared" si="128"/>
        <v>0</v>
      </c>
      <c r="U194" s="237">
        <f t="shared" si="128"/>
        <v>0</v>
      </c>
    </row>
    <row r="195" spans="1:21" hidden="1" x14ac:dyDescent="0.25">
      <c r="A195" s="131"/>
      <c r="B195" s="131"/>
      <c r="C195" s="140"/>
      <c r="D195" s="140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140"/>
      <c r="U195" s="140"/>
    </row>
    <row r="196" spans="1:21" hidden="1" x14ac:dyDescent="0.25">
      <c r="A196" s="131"/>
      <c r="B196" s="131" t="s">
        <v>131</v>
      </c>
      <c r="C196" s="176">
        <f t="shared" ref="C196:E196" si="129">SUM(C182:C183)</f>
        <v>0</v>
      </c>
      <c r="D196" s="176">
        <f t="shared" si="129"/>
        <v>0</v>
      </c>
      <c r="E196" s="176">
        <f t="shared" si="129"/>
        <v>0</v>
      </c>
      <c r="F196" s="176">
        <f t="shared" ref="F196:P196" si="130">SUM(F182:F183)</f>
        <v>0</v>
      </c>
      <c r="G196" s="176">
        <f t="shared" si="130"/>
        <v>0</v>
      </c>
      <c r="H196" s="176">
        <f t="shared" si="130"/>
        <v>0</v>
      </c>
      <c r="I196" s="176">
        <f t="shared" si="130"/>
        <v>0</v>
      </c>
      <c r="J196" s="176">
        <f t="shared" si="130"/>
        <v>0</v>
      </c>
      <c r="K196" s="176">
        <f t="shared" si="130"/>
        <v>0</v>
      </c>
      <c r="L196" s="176">
        <f t="shared" si="130"/>
        <v>0</v>
      </c>
      <c r="M196" s="177">
        <f t="shared" si="130"/>
        <v>0</v>
      </c>
      <c r="N196" s="177">
        <f t="shared" si="130"/>
        <v>0</v>
      </c>
      <c r="O196" s="238">
        <f t="shared" si="130"/>
        <v>0</v>
      </c>
      <c r="P196" s="238">
        <f t="shared" si="130"/>
        <v>0</v>
      </c>
      <c r="Q196" s="239">
        <f>SUM(Q182:Q183)</f>
        <v>0</v>
      </c>
      <c r="R196" s="239">
        <f t="shared" ref="R196:U196" si="131">SUM(R182:R183)</f>
        <v>0</v>
      </c>
      <c r="S196" s="239">
        <f t="shared" si="131"/>
        <v>0</v>
      </c>
      <c r="T196" s="239">
        <f t="shared" si="131"/>
        <v>0</v>
      </c>
      <c r="U196" s="239">
        <f t="shared" si="131"/>
        <v>0</v>
      </c>
    </row>
    <row r="197" spans="1:21" hidden="1" x14ac:dyDescent="0.25">
      <c r="A197" s="131"/>
      <c r="B197" s="131" t="s">
        <v>132</v>
      </c>
      <c r="C197" s="176">
        <f t="shared" ref="C197:E197" si="132">SUM(C189:C190)</f>
        <v>0</v>
      </c>
      <c r="D197" s="176">
        <f t="shared" si="132"/>
        <v>0</v>
      </c>
      <c r="E197" s="176">
        <f t="shared" si="132"/>
        <v>0</v>
      </c>
      <c r="F197" s="176">
        <f t="shared" ref="F197:P197" si="133">SUM(F189:F190)</f>
        <v>0</v>
      </c>
      <c r="G197" s="176">
        <f t="shared" si="133"/>
        <v>0</v>
      </c>
      <c r="H197" s="176">
        <f t="shared" si="133"/>
        <v>0</v>
      </c>
      <c r="I197" s="176">
        <f t="shared" si="133"/>
        <v>0</v>
      </c>
      <c r="J197" s="176">
        <f t="shared" si="133"/>
        <v>0</v>
      </c>
      <c r="K197" s="176">
        <f t="shared" si="133"/>
        <v>0</v>
      </c>
      <c r="L197" s="176">
        <f t="shared" si="133"/>
        <v>0</v>
      </c>
      <c r="M197" s="177">
        <f t="shared" si="133"/>
        <v>0</v>
      </c>
      <c r="N197" s="177">
        <f t="shared" si="133"/>
        <v>0</v>
      </c>
      <c r="O197" s="238">
        <f t="shared" si="133"/>
        <v>0</v>
      </c>
      <c r="P197" s="238">
        <f t="shared" si="133"/>
        <v>0</v>
      </c>
      <c r="Q197" s="239">
        <f>SUM(Q189:Q190)</f>
        <v>0</v>
      </c>
      <c r="R197" s="239">
        <f t="shared" ref="R197:U197" si="134">SUM(R189:R190)</f>
        <v>0</v>
      </c>
      <c r="S197" s="239">
        <f t="shared" si="134"/>
        <v>0</v>
      </c>
      <c r="T197" s="239">
        <f t="shared" si="134"/>
        <v>0</v>
      </c>
      <c r="U197" s="239">
        <f t="shared" si="134"/>
        <v>0</v>
      </c>
    </row>
    <row r="198" spans="1:21" hidden="1" x14ac:dyDescent="0.25">
      <c r="A198" s="131"/>
      <c r="B198" s="131" t="s">
        <v>119</v>
      </c>
      <c r="C198" s="178">
        <f t="shared" ref="C198:E198" si="135">SUM(C196:C197)</f>
        <v>0</v>
      </c>
      <c r="D198" s="178">
        <f t="shared" si="135"/>
        <v>0</v>
      </c>
      <c r="E198" s="178">
        <f t="shared" si="135"/>
        <v>0</v>
      </c>
      <c r="F198" s="178">
        <f>SUM(F196:F197)</f>
        <v>0</v>
      </c>
      <c r="G198" s="178">
        <f t="shared" ref="G198:L198" si="136">SUM(G196:G197)</f>
        <v>0</v>
      </c>
      <c r="H198" s="178">
        <f t="shared" si="136"/>
        <v>0</v>
      </c>
      <c r="I198" s="178">
        <f t="shared" si="136"/>
        <v>0</v>
      </c>
      <c r="J198" s="178">
        <f t="shared" si="136"/>
        <v>0</v>
      </c>
      <c r="K198" s="178">
        <f t="shared" si="136"/>
        <v>0</v>
      </c>
      <c r="L198" s="178">
        <f t="shared" si="136"/>
        <v>0</v>
      </c>
      <c r="M198" s="179">
        <f>SUM(M196:M197)</f>
        <v>0</v>
      </c>
      <c r="N198" s="179">
        <f t="shared" ref="N198:Q198" si="137">SUM(N196:N197)</f>
        <v>0</v>
      </c>
      <c r="O198" s="240">
        <f t="shared" si="137"/>
        <v>0</v>
      </c>
      <c r="P198" s="240">
        <f t="shared" si="137"/>
        <v>0</v>
      </c>
      <c r="Q198" s="240">
        <f t="shared" si="137"/>
        <v>0</v>
      </c>
      <c r="R198" s="240">
        <f>SUM(R196:R197)</f>
        <v>0</v>
      </c>
      <c r="S198" s="240">
        <f t="shared" ref="S198:U198" si="138">SUM(S196:S197)</f>
        <v>0</v>
      </c>
      <c r="T198" s="240">
        <f t="shared" si="138"/>
        <v>0</v>
      </c>
      <c r="U198" s="240">
        <f t="shared" si="138"/>
        <v>0</v>
      </c>
    </row>
    <row r="199" spans="1:21" hidden="1" x14ac:dyDescent="0.25"/>
  </sheetData>
  <mergeCells count="16">
    <mergeCell ref="A126:A139"/>
    <mergeCell ref="A142:A158"/>
    <mergeCell ref="A161:A177"/>
    <mergeCell ref="C125:N125"/>
    <mergeCell ref="O125:U125"/>
    <mergeCell ref="A107:A122"/>
    <mergeCell ref="B107:N107"/>
    <mergeCell ref="O107:U107"/>
    <mergeCell ref="B108:N108"/>
    <mergeCell ref="O108:U108"/>
    <mergeCell ref="A92:A105"/>
    <mergeCell ref="A77:A90"/>
    <mergeCell ref="A4:A19"/>
    <mergeCell ref="A22:A37"/>
    <mergeCell ref="A40:A55"/>
    <mergeCell ref="A58:A74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W199"/>
  <sheetViews>
    <sheetView zoomScale="90" zoomScaleNormal="90" workbookViewId="0">
      <pane xSplit="2" topLeftCell="C1" activePane="topRight" state="frozen"/>
      <selection activeCell="B49" activeCellId="1" sqref="A4:XFD37 A40:XFD74"/>
      <selection pane="topRight" activeCell="E36" sqref="E36"/>
    </sheetView>
  </sheetViews>
  <sheetFormatPr defaultRowHeight="15" x14ac:dyDescent="0.25"/>
  <cols>
    <col min="1" max="1" width="7.5703125" customWidth="1"/>
    <col min="2" max="2" width="24.5703125" customWidth="1"/>
    <col min="3" max="3" width="15.5703125" bestFit="1" customWidth="1"/>
    <col min="4" max="4" width="13.5703125" customWidth="1"/>
    <col min="5" max="6" width="11.5703125" bestFit="1" customWidth="1"/>
    <col min="7" max="11" width="12.5703125" bestFit="1" customWidth="1"/>
    <col min="12" max="21" width="14.42578125" bestFit="1" customWidth="1"/>
    <col min="22" max="23" width="10.5703125" bestFit="1" customWidth="1"/>
  </cols>
  <sheetData>
    <row r="1" spans="1:23" s="2" customFormat="1" ht="15.75" thickBo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/>
      <c r="W1"/>
    </row>
    <row r="2" spans="1:23" ht="15.75" thickBot="1" x14ac:dyDescent="0.3">
      <c r="A2" s="18"/>
      <c r="B2" s="30" t="s">
        <v>13</v>
      </c>
      <c r="C2" s="336">
        <v>0</v>
      </c>
      <c r="D2" s="336">
        <v>0</v>
      </c>
      <c r="E2" s="337">
        <f>' 1M - RES'!E2</f>
        <v>0.76774979104266816</v>
      </c>
      <c r="F2" s="334">
        <f>E2</f>
        <v>0.76774979104266816</v>
      </c>
      <c r="G2" s="334">
        <f t="shared" ref="G2:U2" si="0">F2</f>
        <v>0.76774979104266816</v>
      </c>
      <c r="H2" s="334">
        <f t="shared" si="0"/>
        <v>0.76774979104266816</v>
      </c>
      <c r="I2" s="334">
        <f t="shared" si="0"/>
        <v>0.76774979104266816</v>
      </c>
      <c r="J2" s="334">
        <f t="shared" si="0"/>
        <v>0.76774979104266816</v>
      </c>
      <c r="K2" s="334">
        <f t="shared" si="0"/>
        <v>0.76774979104266816</v>
      </c>
      <c r="L2" s="334">
        <f t="shared" si="0"/>
        <v>0.76774979104266816</v>
      </c>
      <c r="M2" s="334">
        <f t="shared" si="0"/>
        <v>0.76774979104266816</v>
      </c>
      <c r="N2" s="334">
        <f t="shared" si="0"/>
        <v>0.76774979104266816</v>
      </c>
      <c r="O2" s="334">
        <f t="shared" si="0"/>
        <v>0.76774979104266816</v>
      </c>
      <c r="P2" s="334">
        <f t="shared" si="0"/>
        <v>0.76774979104266816</v>
      </c>
      <c r="Q2" s="334">
        <f t="shared" si="0"/>
        <v>0.76774979104266816</v>
      </c>
      <c r="R2" s="334">
        <f t="shared" si="0"/>
        <v>0.76774979104266816</v>
      </c>
      <c r="S2" s="334">
        <f t="shared" si="0"/>
        <v>0.76774979104266816</v>
      </c>
      <c r="T2" s="334">
        <f t="shared" si="0"/>
        <v>0.76774979104266816</v>
      </c>
      <c r="U2" s="334">
        <f t="shared" si="0"/>
        <v>0.76774979104266816</v>
      </c>
    </row>
    <row r="3" spans="1:23" s="7" customFormat="1" ht="15.75" thickBot="1" x14ac:dyDescent="0.3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342" t="s">
        <v>156</v>
      </c>
      <c r="Q3" s="339" t="str">
        <f>IF(SUM(C19:N19)='BIZ kWh ENTRY'!BK193,"ok","ERROR")</f>
        <v>ok</v>
      </c>
      <c r="R3" s="18"/>
      <c r="S3" s="18"/>
      <c r="T3" s="18"/>
      <c r="U3" s="18"/>
    </row>
    <row r="4" spans="1:23" ht="15.75" customHeight="1" x14ac:dyDescent="0.25">
      <c r="A4" s="504" t="s">
        <v>14</v>
      </c>
      <c r="B4" s="17" t="s">
        <v>10</v>
      </c>
      <c r="C4" s="10">
        <f>'LI 4M - SPS'!C4</f>
        <v>43466</v>
      </c>
      <c r="D4" s="10">
        <f>'LI 4M - SPS'!D4</f>
        <v>43497</v>
      </c>
      <c r="E4" s="10">
        <f>'LI 4M - SPS'!E4</f>
        <v>43525</v>
      </c>
      <c r="F4" s="10">
        <f>'LI 4M - SPS'!F4</f>
        <v>43556</v>
      </c>
      <c r="G4" s="10">
        <f>'LI 4M - SPS'!G4</f>
        <v>43586</v>
      </c>
      <c r="H4" s="10">
        <f>'LI 4M - SPS'!H4</f>
        <v>43617</v>
      </c>
      <c r="I4" s="10">
        <f>'LI 4M - SPS'!I4</f>
        <v>43647</v>
      </c>
      <c r="J4" s="10">
        <f>'LI 4M - SPS'!J4</f>
        <v>43678</v>
      </c>
      <c r="K4" s="10">
        <f>'LI 4M - SPS'!K4</f>
        <v>43709</v>
      </c>
      <c r="L4" s="10">
        <f>'LI 4M - SPS'!L4</f>
        <v>43739</v>
      </c>
      <c r="M4" s="10">
        <f>'LI 4M - SPS'!M4</f>
        <v>43770</v>
      </c>
      <c r="N4" s="10">
        <f>'LI 4M - SPS'!N4</f>
        <v>43800</v>
      </c>
      <c r="O4" s="10">
        <f>'LI 4M - SPS'!O4</f>
        <v>43831</v>
      </c>
      <c r="P4" s="10">
        <f>'LI 4M - SPS'!P4</f>
        <v>43862</v>
      </c>
      <c r="Q4" s="10">
        <f>'LI 4M - SPS'!Q4</f>
        <v>43891</v>
      </c>
      <c r="R4" s="10">
        <f>'LI 4M - SPS'!R4</f>
        <v>43922</v>
      </c>
      <c r="S4" s="10">
        <f>'LI 4M - SPS'!S4</f>
        <v>43952</v>
      </c>
      <c r="T4" s="10">
        <f>'LI 4M - SPS'!T4</f>
        <v>43983</v>
      </c>
      <c r="U4" s="10">
        <f>'LI 4M - SPS'!U4</f>
        <v>44013</v>
      </c>
    </row>
    <row r="5" spans="1:23" ht="15" customHeight="1" x14ac:dyDescent="0.25">
      <c r="A5" s="505"/>
      <c r="B5" s="11" t="s">
        <v>20</v>
      </c>
      <c r="C5" s="3">
        <f>'BIZ kWh ENTRY'!AY180</f>
        <v>0</v>
      </c>
      <c r="D5" s="3">
        <f>'BIZ kWh ENTRY'!AZ180</f>
        <v>0</v>
      </c>
      <c r="E5" s="3">
        <f>'BIZ kWh ENTRY'!BA180</f>
        <v>0</v>
      </c>
      <c r="F5" s="3">
        <f>'BIZ kWh ENTRY'!BB180</f>
        <v>0</v>
      </c>
      <c r="G5" s="3">
        <f>'BIZ kWh ENTRY'!BC180</f>
        <v>0</v>
      </c>
      <c r="H5" s="3">
        <f>'BIZ kWh ENTRY'!BD180</f>
        <v>0</v>
      </c>
      <c r="I5" s="3">
        <f>'BIZ kWh ENTRY'!BE180</f>
        <v>0</v>
      </c>
      <c r="J5" s="3">
        <f>'BIZ kWh ENTRY'!BF180</f>
        <v>0</v>
      </c>
      <c r="K5" s="3">
        <f>'BIZ kWh ENTRY'!BG180</f>
        <v>0</v>
      </c>
      <c r="L5" s="3">
        <f>'BIZ kWh ENTRY'!BH180</f>
        <v>0</v>
      </c>
      <c r="M5" s="3">
        <f>'BIZ kWh ENTRY'!BI180</f>
        <v>0</v>
      </c>
      <c r="N5" s="3">
        <f>'BIZ kWh ENTRY'!BJ180</f>
        <v>0</v>
      </c>
      <c r="O5" s="215">
        <v>0</v>
      </c>
      <c r="P5" s="215">
        <v>0</v>
      </c>
      <c r="Q5" s="215">
        <v>0</v>
      </c>
      <c r="R5" s="215">
        <v>0</v>
      </c>
      <c r="S5" s="215">
        <v>0</v>
      </c>
      <c r="T5" s="215">
        <v>0</v>
      </c>
      <c r="U5" s="215">
        <v>0</v>
      </c>
    </row>
    <row r="6" spans="1:23" x14ac:dyDescent="0.25">
      <c r="A6" s="505"/>
      <c r="B6" s="12" t="s">
        <v>0</v>
      </c>
      <c r="C6" s="3">
        <f>'BIZ kWh ENTRY'!AY181</f>
        <v>0</v>
      </c>
      <c r="D6" s="3">
        <f>'BIZ kWh ENTRY'!AZ181</f>
        <v>0</v>
      </c>
      <c r="E6" s="3">
        <f>'BIZ kWh ENTRY'!BA181</f>
        <v>0</v>
      </c>
      <c r="F6" s="3">
        <f>'BIZ kWh ENTRY'!BB181</f>
        <v>0</v>
      </c>
      <c r="G6" s="3">
        <f>'BIZ kWh ENTRY'!BC181</f>
        <v>0</v>
      </c>
      <c r="H6" s="3">
        <f>'BIZ kWh ENTRY'!BD181</f>
        <v>0</v>
      </c>
      <c r="I6" s="3">
        <f>'BIZ kWh ENTRY'!BE181</f>
        <v>0</v>
      </c>
      <c r="J6" s="3">
        <f>'BIZ kWh ENTRY'!BF181</f>
        <v>0</v>
      </c>
      <c r="K6" s="3">
        <f>'BIZ kWh ENTRY'!BG181</f>
        <v>0</v>
      </c>
      <c r="L6" s="3">
        <f>'BIZ kWh ENTRY'!BH181</f>
        <v>0</v>
      </c>
      <c r="M6" s="3">
        <f>'BIZ kWh ENTRY'!BI181</f>
        <v>0</v>
      </c>
      <c r="N6" s="3">
        <f>'BIZ kWh ENTRY'!BJ181</f>
        <v>0</v>
      </c>
      <c r="O6" s="215">
        <v>0</v>
      </c>
      <c r="P6" s="215">
        <v>0</v>
      </c>
      <c r="Q6" s="215">
        <v>0</v>
      </c>
      <c r="R6" s="215">
        <v>0</v>
      </c>
      <c r="S6" s="215">
        <v>0</v>
      </c>
      <c r="T6" s="215">
        <v>0</v>
      </c>
      <c r="U6" s="215">
        <v>0</v>
      </c>
    </row>
    <row r="7" spans="1:23" x14ac:dyDescent="0.25">
      <c r="A7" s="505"/>
      <c r="B7" s="11" t="s">
        <v>21</v>
      </c>
      <c r="C7" s="3">
        <f>'BIZ kWh ENTRY'!AY182</f>
        <v>0</v>
      </c>
      <c r="D7" s="3">
        <f>'BIZ kWh ENTRY'!AZ182</f>
        <v>0</v>
      </c>
      <c r="E7" s="3">
        <f>'BIZ kWh ENTRY'!BA182</f>
        <v>0</v>
      </c>
      <c r="F7" s="3">
        <f>'BIZ kWh ENTRY'!BB182</f>
        <v>0</v>
      </c>
      <c r="G7" s="3">
        <f>'BIZ kWh ENTRY'!BC182</f>
        <v>0</v>
      </c>
      <c r="H7" s="3">
        <f>'BIZ kWh ENTRY'!BD182</f>
        <v>0</v>
      </c>
      <c r="I7" s="3">
        <f>'BIZ kWh ENTRY'!BE182</f>
        <v>0</v>
      </c>
      <c r="J7" s="3">
        <f>'BIZ kWh ENTRY'!BF182</f>
        <v>0</v>
      </c>
      <c r="K7" s="3">
        <f>'BIZ kWh ENTRY'!BG182</f>
        <v>0</v>
      </c>
      <c r="L7" s="3">
        <f>'BIZ kWh ENTRY'!BH182</f>
        <v>0</v>
      </c>
      <c r="M7" s="3">
        <f>'BIZ kWh ENTRY'!BI182</f>
        <v>0</v>
      </c>
      <c r="N7" s="3">
        <f>'BIZ kWh ENTRY'!BJ182</f>
        <v>0</v>
      </c>
      <c r="O7" s="215">
        <v>0</v>
      </c>
      <c r="P7" s="215">
        <v>0</v>
      </c>
      <c r="Q7" s="215">
        <v>0</v>
      </c>
      <c r="R7" s="215">
        <v>0</v>
      </c>
      <c r="S7" s="215">
        <v>0</v>
      </c>
      <c r="T7" s="215">
        <v>0</v>
      </c>
      <c r="U7" s="215">
        <v>0</v>
      </c>
    </row>
    <row r="8" spans="1:23" x14ac:dyDescent="0.25">
      <c r="A8" s="505"/>
      <c r="B8" s="11" t="s">
        <v>1</v>
      </c>
      <c r="C8" s="3">
        <f>'BIZ kWh ENTRY'!AY183</f>
        <v>0</v>
      </c>
      <c r="D8" s="3">
        <f>'BIZ kWh ENTRY'!AZ183</f>
        <v>0</v>
      </c>
      <c r="E8" s="3">
        <f>'BIZ kWh ENTRY'!BA183</f>
        <v>0</v>
      </c>
      <c r="F8" s="3">
        <f>'BIZ kWh ENTRY'!BB183</f>
        <v>0</v>
      </c>
      <c r="G8" s="3">
        <f>'BIZ kWh ENTRY'!BC183</f>
        <v>0</v>
      </c>
      <c r="H8" s="3">
        <f>'BIZ kWh ENTRY'!BD183</f>
        <v>0</v>
      </c>
      <c r="I8" s="3">
        <f>'BIZ kWh ENTRY'!BE183</f>
        <v>0</v>
      </c>
      <c r="J8" s="3">
        <f>'BIZ kWh ENTRY'!BF183</f>
        <v>0</v>
      </c>
      <c r="K8" s="3">
        <f>'BIZ kWh ENTRY'!BG183</f>
        <v>0</v>
      </c>
      <c r="L8" s="3">
        <f>'BIZ kWh ENTRY'!BH183</f>
        <v>0</v>
      </c>
      <c r="M8" s="3">
        <f>'BIZ kWh ENTRY'!BI183</f>
        <v>0</v>
      </c>
      <c r="N8" s="3">
        <f>'BIZ kWh ENTRY'!BJ183</f>
        <v>0</v>
      </c>
      <c r="O8" s="215">
        <v>0</v>
      </c>
      <c r="P8" s="215">
        <v>0</v>
      </c>
      <c r="Q8" s="215">
        <v>0</v>
      </c>
      <c r="R8" s="215">
        <v>0</v>
      </c>
      <c r="S8" s="215">
        <v>0</v>
      </c>
      <c r="T8" s="215">
        <v>0</v>
      </c>
      <c r="U8" s="215">
        <v>0</v>
      </c>
    </row>
    <row r="9" spans="1:23" x14ac:dyDescent="0.25">
      <c r="A9" s="505"/>
      <c r="B9" s="12" t="s">
        <v>22</v>
      </c>
      <c r="C9" s="3">
        <f>'BIZ kWh ENTRY'!AY184</f>
        <v>0</v>
      </c>
      <c r="D9" s="3">
        <f>'BIZ kWh ENTRY'!AZ184</f>
        <v>0</v>
      </c>
      <c r="E9" s="3">
        <f>'BIZ kWh ENTRY'!BA184</f>
        <v>0</v>
      </c>
      <c r="F9" s="3">
        <f>'BIZ kWh ENTRY'!BB184</f>
        <v>0</v>
      </c>
      <c r="G9" s="3">
        <f>'BIZ kWh ENTRY'!BC184</f>
        <v>0</v>
      </c>
      <c r="H9" s="3">
        <f>'BIZ kWh ENTRY'!BD184</f>
        <v>0</v>
      </c>
      <c r="I9" s="3">
        <f>'BIZ kWh ENTRY'!BE184</f>
        <v>0</v>
      </c>
      <c r="J9" s="3">
        <f>'BIZ kWh ENTRY'!BF184</f>
        <v>0</v>
      </c>
      <c r="K9" s="3">
        <f>'BIZ kWh ENTRY'!BG184</f>
        <v>0</v>
      </c>
      <c r="L9" s="3">
        <f>'BIZ kWh ENTRY'!BH184</f>
        <v>0</v>
      </c>
      <c r="M9" s="3">
        <f>'BIZ kWh ENTRY'!BI184</f>
        <v>0</v>
      </c>
      <c r="N9" s="3">
        <f>'BIZ kWh ENTRY'!BJ184</f>
        <v>0</v>
      </c>
      <c r="O9" s="215">
        <v>0</v>
      </c>
      <c r="P9" s="215">
        <v>0</v>
      </c>
      <c r="Q9" s="215">
        <v>0</v>
      </c>
      <c r="R9" s="215">
        <v>0</v>
      </c>
      <c r="S9" s="215">
        <v>0</v>
      </c>
      <c r="T9" s="215">
        <v>0</v>
      </c>
      <c r="U9" s="215">
        <v>0</v>
      </c>
    </row>
    <row r="10" spans="1:23" x14ac:dyDescent="0.25">
      <c r="A10" s="505"/>
      <c r="B10" s="11" t="s">
        <v>9</v>
      </c>
      <c r="C10" s="3">
        <f>'BIZ kWh ENTRY'!AY185</f>
        <v>0</v>
      </c>
      <c r="D10" s="3">
        <f>'BIZ kWh ENTRY'!AZ185</f>
        <v>0</v>
      </c>
      <c r="E10" s="3">
        <f>'BIZ kWh ENTRY'!BA185</f>
        <v>0</v>
      </c>
      <c r="F10" s="3">
        <f>'BIZ kWh ENTRY'!BB185</f>
        <v>0</v>
      </c>
      <c r="G10" s="3">
        <f>'BIZ kWh ENTRY'!BC185</f>
        <v>0</v>
      </c>
      <c r="H10" s="3">
        <f>'BIZ kWh ENTRY'!BD185</f>
        <v>0</v>
      </c>
      <c r="I10" s="3">
        <f>'BIZ kWh ENTRY'!BE185</f>
        <v>0</v>
      </c>
      <c r="J10" s="3">
        <f>'BIZ kWh ENTRY'!BF185</f>
        <v>0</v>
      </c>
      <c r="K10" s="3">
        <f>'BIZ kWh ENTRY'!BG185</f>
        <v>0</v>
      </c>
      <c r="L10" s="3">
        <f>'BIZ kWh ENTRY'!BH185</f>
        <v>0</v>
      </c>
      <c r="M10" s="3">
        <f>'BIZ kWh ENTRY'!BI185</f>
        <v>0</v>
      </c>
      <c r="N10" s="3">
        <f>'BIZ kWh ENTRY'!BJ185</f>
        <v>0</v>
      </c>
      <c r="O10" s="215">
        <v>0</v>
      </c>
      <c r="P10" s="215">
        <v>0</v>
      </c>
      <c r="Q10" s="215">
        <v>0</v>
      </c>
      <c r="R10" s="215">
        <v>0</v>
      </c>
      <c r="S10" s="215">
        <v>0</v>
      </c>
      <c r="T10" s="215">
        <v>0</v>
      </c>
      <c r="U10" s="215">
        <v>0</v>
      </c>
    </row>
    <row r="11" spans="1:23" x14ac:dyDescent="0.25">
      <c r="A11" s="505"/>
      <c r="B11" s="11" t="s">
        <v>3</v>
      </c>
      <c r="C11" s="3">
        <f>'BIZ kWh ENTRY'!AY186</f>
        <v>0</v>
      </c>
      <c r="D11" s="3">
        <f>'BIZ kWh ENTRY'!AZ186</f>
        <v>0</v>
      </c>
      <c r="E11" s="3">
        <f>'BIZ kWh ENTRY'!BA186</f>
        <v>0</v>
      </c>
      <c r="F11" s="3">
        <f>'BIZ kWh ENTRY'!BB186</f>
        <v>0</v>
      </c>
      <c r="G11" s="3">
        <f>'BIZ kWh ENTRY'!BC186</f>
        <v>0</v>
      </c>
      <c r="H11" s="3">
        <f>'BIZ kWh ENTRY'!BD186</f>
        <v>0</v>
      </c>
      <c r="I11" s="3">
        <f>'BIZ kWh ENTRY'!BE186</f>
        <v>0</v>
      </c>
      <c r="J11" s="3">
        <f>'BIZ kWh ENTRY'!BF186</f>
        <v>0</v>
      </c>
      <c r="K11" s="3">
        <f>'BIZ kWh ENTRY'!BG186</f>
        <v>0</v>
      </c>
      <c r="L11" s="3">
        <f>'BIZ kWh ENTRY'!BH186</f>
        <v>0</v>
      </c>
      <c r="M11" s="3">
        <f>'BIZ kWh ENTRY'!BI186</f>
        <v>0</v>
      </c>
      <c r="N11" s="3">
        <f>'BIZ kWh ENTRY'!BJ186</f>
        <v>0</v>
      </c>
      <c r="O11" s="215">
        <v>0</v>
      </c>
      <c r="P11" s="215">
        <v>0</v>
      </c>
      <c r="Q11" s="215">
        <v>0</v>
      </c>
      <c r="R11" s="215">
        <v>0</v>
      </c>
      <c r="S11" s="215">
        <v>0</v>
      </c>
      <c r="T11" s="215">
        <v>0</v>
      </c>
      <c r="U11" s="215">
        <v>0</v>
      </c>
    </row>
    <row r="12" spans="1:23" x14ac:dyDescent="0.25">
      <c r="A12" s="505"/>
      <c r="B12" s="11" t="s">
        <v>4</v>
      </c>
      <c r="C12" s="3">
        <f>'BIZ kWh ENTRY'!AY187</f>
        <v>0</v>
      </c>
      <c r="D12" s="3">
        <f>'BIZ kWh ENTRY'!AZ187</f>
        <v>0</v>
      </c>
      <c r="E12" s="3">
        <f>'BIZ kWh ENTRY'!BA187</f>
        <v>0</v>
      </c>
      <c r="F12" s="3">
        <f>'BIZ kWh ENTRY'!BB187</f>
        <v>0</v>
      </c>
      <c r="G12" s="3">
        <f>'BIZ kWh ENTRY'!BC187</f>
        <v>0</v>
      </c>
      <c r="H12" s="3">
        <f>'BIZ kWh ENTRY'!BD187</f>
        <v>0</v>
      </c>
      <c r="I12" s="3">
        <f>'BIZ kWh ENTRY'!BE187</f>
        <v>0</v>
      </c>
      <c r="J12" s="3">
        <f>'BIZ kWh ENTRY'!BF187</f>
        <v>0</v>
      </c>
      <c r="K12" s="3">
        <f>'BIZ kWh ENTRY'!BG187</f>
        <v>0</v>
      </c>
      <c r="L12" s="3">
        <f>'BIZ kWh ENTRY'!BH187</f>
        <v>0</v>
      </c>
      <c r="M12" s="3">
        <f>'BIZ kWh ENTRY'!BI187</f>
        <v>0</v>
      </c>
      <c r="N12" s="3">
        <f>'BIZ kWh ENTRY'!BJ187</f>
        <v>0</v>
      </c>
      <c r="O12" s="215">
        <v>0</v>
      </c>
      <c r="P12" s="215">
        <v>0</v>
      </c>
      <c r="Q12" s="215">
        <v>0</v>
      </c>
      <c r="R12" s="215">
        <v>0</v>
      </c>
      <c r="S12" s="215">
        <v>0</v>
      </c>
      <c r="T12" s="215">
        <v>0</v>
      </c>
      <c r="U12" s="215">
        <v>0</v>
      </c>
    </row>
    <row r="13" spans="1:23" x14ac:dyDescent="0.25">
      <c r="A13" s="505"/>
      <c r="B13" s="11" t="s">
        <v>5</v>
      </c>
      <c r="C13" s="3">
        <f>'BIZ kWh ENTRY'!AY188</f>
        <v>0</v>
      </c>
      <c r="D13" s="3">
        <f>'BIZ kWh ENTRY'!AZ188</f>
        <v>0</v>
      </c>
      <c r="E13" s="3">
        <f>'BIZ kWh ENTRY'!BA188</f>
        <v>0</v>
      </c>
      <c r="F13" s="3">
        <f>'BIZ kWh ENTRY'!BB188</f>
        <v>0</v>
      </c>
      <c r="G13" s="3">
        <f>'BIZ kWh ENTRY'!BC188</f>
        <v>0</v>
      </c>
      <c r="H13" s="3">
        <f>'BIZ kWh ENTRY'!BD188</f>
        <v>0</v>
      </c>
      <c r="I13" s="3">
        <f>'BIZ kWh ENTRY'!BE188</f>
        <v>0</v>
      </c>
      <c r="J13" s="3">
        <f>'BIZ kWh ENTRY'!BF188</f>
        <v>0</v>
      </c>
      <c r="K13" s="3">
        <f>'BIZ kWh ENTRY'!BG188</f>
        <v>0</v>
      </c>
      <c r="L13" s="3">
        <f>'BIZ kWh ENTRY'!BH188</f>
        <v>0</v>
      </c>
      <c r="M13" s="3">
        <f>'BIZ kWh ENTRY'!BI188</f>
        <v>0</v>
      </c>
      <c r="N13" s="3">
        <f>'BIZ kWh ENTRY'!BJ188</f>
        <v>0</v>
      </c>
      <c r="O13" s="215">
        <v>0</v>
      </c>
      <c r="P13" s="215">
        <v>0</v>
      </c>
      <c r="Q13" s="215">
        <v>0</v>
      </c>
      <c r="R13" s="215">
        <v>0</v>
      </c>
      <c r="S13" s="215">
        <v>0</v>
      </c>
      <c r="T13" s="215">
        <v>0</v>
      </c>
      <c r="U13" s="215">
        <v>0</v>
      </c>
    </row>
    <row r="14" spans="1:23" x14ac:dyDescent="0.25">
      <c r="A14" s="505"/>
      <c r="B14" s="11" t="s">
        <v>23</v>
      </c>
      <c r="C14" s="3">
        <f>'BIZ kWh ENTRY'!AY189</f>
        <v>0</v>
      </c>
      <c r="D14" s="3">
        <f>'BIZ kWh ENTRY'!AZ189</f>
        <v>0</v>
      </c>
      <c r="E14" s="3">
        <f>'BIZ kWh ENTRY'!BA189</f>
        <v>0</v>
      </c>
      <c r="F14" s="3">
        <f>'BIZ kWh ENTRY'!BB189</f>
        <v>0</v>
      </c>
      <c r="G14" s="3">
        <f>'BIZ kWh ENTRY'!BC189</f>
        <v>0</v>
      </c>
      <c r="H14" s="3">
        <f>'BIZ kWh ENTRY'!BD189</f>
        <v>0</v>
      </c>
      <c r="I14" s="3">
        <f>'BIZ kWh ENTRY'!BE189</f>
        <v>0</v>
      </c>
      <c r="J14" s="3">
        <f>'BIZ kWh ENTRY'!BF189</f>
        <v>0</v>
      </c>
      <c r="K14" s="3">
        <f>'BIZ kWh ENTRY'!BG189</f>
        <v>0</v>
      </c>
      <c r="L14" s="3">
        <f>'BIZ kWh ENTRY'!BH189</f>
        <v>0</v>
      </c>
      <c r="M14" s="3">
        <f>'BIZ kWh ENTRY'!BI189</f>
        <v>0</v>
      </c>
      <c r="N14" s="3">
        <f>'BIZ kWh ENTRY'!BJ189</f>
        <v>0</v>
      </c>
      <c r="O14" s="215">
        <v>0</v>
      </c>
      <c r="P14" s="215">
        <v>0</v>
      </c>
      <c r="Q14" s="215">
        <v>0</v>
      </c>
      <c r="R14" s="215">
        <v>0</v>
      </c>
      <c r="S14" s="215">
        <v>0</v>
      </c>
      <c r="T14" s="215">
        <v>0</v>
      </c>
      <c r="U14" s="215">
        <v>0</v>
      </c>
    </row>
    <row r="15" spans="1:23" x14ac:dyDescent="0.25">
      <c r="A15" s="505"/>
      <c r="B15" s="11" t="s">
        <v>24</v>
      </c>
      <c r="C15" s="3">
        <f>'BIZ kWh ENTRY'!AY190</f>
        <v>0</v>
      </c>
      <c r="D15" s="3">
        <f>'BIZ kWh ENTRY'!AZ190</f>
        <v>0</v>
      </c>
      <c r="E15" s="3">
        <f>'BIZ kWh ENTRY'!BA190</f>
        <v>0</v>
      </c>
      <c r="F15" s="3">
        <f>'BIZ kWh ENTRY'!BB190</f>
        <v>0</v>
      </c>
      <c r="G15" s="3">
        <f>'BIZ kWh ENTRY'!BC190</f>
        <v>0</v>
      </c>
      <c r="H15" s="3">
        <f>'BIZ kWh ENTRY'!BD190</f>
        <v>0</v>
      </c>
      <c r="I15" s="3">
        <f>'BIZ kWh ENTRY'!BE190</f>
        <v>0</v>
      </c>
      <c r="J15" s="3">
        <f>'BIZ kWh ENTRY'!BF190</f>
        <v>0</v>
      </c>
      <c r="K15" s="3">
        <f>'BIZ kWh ENTRY'!BG190</f>
        <v>0</v>
      </c>
      <c r="L15" s="3">
        <f>'BIZ kWh ENTRY'!BH190</f>
        <v>0</v>
      </c>
      <c r="M15" s="3">
        <f>'BIZ kWh ENTRY'!BI190</f>
        <v>0</v>
      </c>
      <c r="N15" s="3">
        <f>'BIZ kWh ENTRY'!BJ190</f>
        <v>0</v>
      </c>
      <c r="O15" s="215">
        <v>0</v>
      </c>
      <c r="P15" s="215">
        <v>0</v>
      </c>
      <c r="Q15" s="215">
        <v>0</v>
      </c>
      <c r="R15" s="215">
        <v>0</v>
      </c>
      <c r="S15" s="215">
        <v>0</v>
      </c>
      <c r="T15" s="215">
        <v>0</v>
      </c>
      <c r="U15" s="215">
        <v>0</v>
      </c>
    </row>
    <row r="16" spans="1:23" x14ac:dyDescent="0.25">
      <c r="A16" s="505"/>
      <c r="B16" s="11" t="s">
        <v>7</v>
      </c>
      <c r="C16" s="3">
        <f>'BIZ kWh ENTRY'!AY191</f>
        <v>0</v>
      </c>
      <c r="D16" s="3">
        <f>'BIZ kWh ENTRY'!AZ191</f>
        <v>0</v>
      </c>
      <c r="E16" s="3">
        <f>'BIZ kWh ENTRY'!BA191</f>
        <v>0</v>
      </c>
      <c r="F16" s="3">
        <f>'BIZ kWh ENTRY'!BB191</f>
        <v>0</v>
      </c>
      <c r="G16" s="3">
        <f>'BIZ kWh ENTRY'!BC191</f>
        <v>0</v>
      </c>
      <c r="H16" s="3">
        <f>'BIZ kWh ENTRY'!BD191</f>
        <v>0</v>
      </c>
      <c r="I16" s="3">
        <f>'BIZ kWh ENTRY'!BE191</f>
        <v>0</v>
      </c>
      <c r="J16" s="3">
        <f>'BIZ kWh ENTRY'!BF191</f>
        <v>0</v>
      </c>
      <c r="K16" s="3">
        <f>'BIZ kWh ENTRY'!BG191</f>
        <v>0</v>
      </c>
      <c r="L16" s="3">
        <f>'BIZ kWh ENTRY'!BH191</f>
        <v>0</v>
      </c>
      <c r="M16" s="3">
        <f>'BIZ kWh ENTRY'!BI191</f>
        <v>0</v>
      </c>
      <c r="N16" s="3">
        <f>'BIZ kWh ENTRY'!BJ191</f>
        <v>0</v>
      </c>
      <c r="O16" s="215">
        <v>0</v>
      </c>
      <c r="P16" s="215">
        <v>0</v>
      </c>
      <c r="Q16" s="215">
        <v>0</v>
      </c>
      <c r="R16" s="215">
        <v>0</v>
      </c>
      <c r="S16" s="215">
        <v>0</v>
      </c>
      <c r="T16" s="215">
        <v>0</v>
      </c>
      <c r="U16" s="215">
        <v>0</v>
      </c>
    </row>
    <row r="17" spans="1:21" x14ac:dyDescent="0.25">
      <c r="A17" s="505"/>
      <c r="B17" s="11" t="s">
        <v>8</v>
      </c>
      <c r="C17" s="3">
        <f>'BIZ kWh ENTRY'!AY192</f>
        <v>0</v>
      </c>
      <c r="D17" s="3">
        <f>'BIZ kWh ENTRY'!AZ192</f>
        <v>0</v>
      </c>
      <c r="E17" s="3">
        <f>'BIZ kWh ENTRY'!BA192</f>
        <v>0</v>
      </c>
      <c r="F17" s="3">
        <f>'BIZ kWh ENTRY'!BB192</f>
        <v>0</v>
      </c>
      <c r="G17" s="3">
        <f>'BIZ kWh ENTRY'!BC192</f>
        <v>0</v>
      </c>
      <c r="H17" s="3">
        <f>'BIZ kWh ENTRY'!BD192</f>
        <v>0</v>
      </c>
      <c r="I17" s="3">
        <f>'BIZ kWh ENTRY'!BE192</f>
        <v>0</v>
      </c>
      <c r="J17" s="3">
        <f>'BIZ kWh ENTRY'!BF192</f>
        <v>0</v>
      </c>
      <c r="K17" s="3">
        <f>'BIZ kWh ENTRY'!BG192</f>
        <v>0</v>
      </c>
      <c r="L17" s="3">
        <f>'BIZ kWh ENTRY'!BH192</f>
        <v>0</v>
      </c>
      <c r="M17" s="3">
        <f>'BIZ kWh ENTRY'!BI192</f>
        <v>0</v>
      </c>
      <c r="N17" s="3">
        <f>'BIZ kWh ENTRY'!BJ192</f>
        <v>0</v>
      </c>
      <c r="O17" s="215">
        <v>0</v>
      </c>
      <c r="P17" s="215">
        <v>0</v>
      </c>
      <c r="Q17" s="215">
        <v>0</v>
      </c>
      <c r="R17" s="215">
        <v>0</v>
      </c>
      <c r="S17" s="215">
        <v>0</v>
      </c>
      <c r="T17" s="215">
        <v>0</v>
      </c>
      <c r="U17" s="215">
        <v>0</v>
      </c>
    </row>
    <row r="18" spans="1:21" x14ac:dyDescent="0.25">
      <c r="A18" s="505"/>
      <c r="B18" s="11" t="s">
        <v>11</v>
      </c>
      <c r="C18" s="3"/>
      <c r="D18" s="3"/>
      <c r="E18" s="4"/>
      <c r="F18" s="4"/>
      <c r="G18" s="4"/>
      <c r="H18" s="4"/>
      <c r="I18" s="4"/>
      <c r="J18" s="4"/>
      <c r="K18" s="4"/>
      <c r="L18" s="4"/>
      <c r="M18" s="4"/>
      <c r="N18" s="4"/>
      <c r="O18" s="215"/>
      <c r="P18" s="215"/>
      <c r="Q18" s="215"/>
      <c r="R18" s="215"/>
      <c r="S18" s="215"/>
      <c r="T18" s="215"/>
      <c r="U18" s="215"/>
    </row>
    <row r="19" spans="1:21" ht="15.75" thickBot="1" x14ac:dyDescent="0.3">
      <c r="A19" s="506"/>
      <c r="B19" s="15" t="str">
        <f>' LI 1M - RES'!B16</f>
        <v>Monthly kWh</v>
      </c>
      <c r="C19" s="49">
        <f>SUM(C5:C17)</f>
        <v>0</v>
      </c>
      <c r="D19" s="49">
        <f t="shared" ref="D19:N19" si="1">SUM(D5:D17)</f>
        <v>0</v>
      </c>
      <c r="E19" s="49">
        <f t="shared" si="1"/>
        <v>0</v>
      </c>
      <c r="F19" s="49">
        <f t="shared" si="1"/>
        <v>0</v>
      </c>
      <c r="G19" s="49">
        <f t="shared" si="1"/>
        <v>0</v>
      </c>
      <c r="H19" s="49">
        <f t="shared" si="1"/>
        <v>0</v>
      </c>
      <c r="I19" s="49">
        <f t="shared" si="1"/>
        <v>0</v>
      </c>
      <c r="J19" s="49">
        <f t="shared" si="1"/>
        <v>0</v>
      </c>
      <c r="K19" s="49">
        <f t="shared" si="1"/>
        <v>0</v>
      </c>
      <c r="L19" s="49">
        <f t="shared" si="1"/>
        <v>0</v>
      </c>
      <c r="M19" s="49">
        <f t="shared" si="1"/>
        <v>0</v>
      </c>
      <c r="N19" s="49">
        <f t="shared" si="1"/>
        <v>0</v>
      </c>
      <c r="O19" s="216">
        <f t="shared" ref="O19:U19" si="2">SUM(O5:O17)</f>
        <v>0</v>
      </c>
      <c r="P19" s="216">
        <f t="shared" si="2"/>
        <v>0</v>
      </c>
      <c r="Q19" s="216">
        <f t="shared" si="2"/>
        <v>0</v>
      </c>
      <c r="R19" s="216">
        <f t="shared" si="2"/>
        <v>0</v>
      </c>
      <c r="S19" s="216">
        <f t="shared" si="2"/>
        <v>0</v>
      </c>
      <c r="T19" s="216">
        <f t="shared" si="2"/>
        <v>0</v>
      </c>
      <c r="U19" s="216">
        <f t="shared" si="2"/>
        <v>0</v>
      </c>
    </row>
    <row r="20" spans="1:21" x14ac:dyDescent="0.25">
      <c r="A20" s="45"/>
      <c r="B20" s="25"/>
      <c r="C20" s="9"/>
      <c r="D20" s="31"/>
      <c r="E20" s="9"/>
      <c r="F20" s="31"/>
      <c r="G20" s="31"/>
      <c r="H20" s="9"/>
      <c r="I20" s="31"/>
      <c r="J20" s="31"/>
      <c r="K20" s="9"/>
      <c r="L20" s="31"/>
      <c r="M20" s="31"/>
      <c r="N20" s="9"/>
      <c r="O20" s="31"/>
      <c r="P20" s="31"/>
      <c r="Q20" s="9"/>
      <c r="R20" s="31"/>
      <c r="S20" s="31"/>
      <c r="T20" s="9"/>
      <c r="U20" s="31"/>
    </row>
    <row r="21" spans="1:21" ht="15.75" thickBot="1" x14ac:dyDescent="0.3">
      <c r="A21" s="26"/>
      <c r="B21" s="26"/>
      <c r="C21" s="22"/>
      <c r="D21" s="23"/>
      <c r="E21" s="22"/>
      <c r="F21" s="23"/>
      <c r="G21" s="23"/>
      <c r="H21" s="22"/>
      <c r="I21" s="23"/>
      <c r="J21" s="23"/>
      <c r="K21" s="22"/>
      <c r="L21" s="23"/>
      <c r="M21" s="23"/>
      <c r="N21" s="22"/>
      <c r="O21" s="23"/>
      <c r="P21" s="23"/>
      <c r="Q21" s="22"/>
      <c r="R21" s="23"/>
      <c r="S21" s="23"/>
      <c r="T21" s="22"/>
      <c r="U21" s="23"/>
    </row>
    <row r="22" spans="1:21" s="344" customFormat="1" ht="15.75" x14ac:dyDescent="0.25">
      <c r="A22" s="507" t="s">
        <v>15</v>
      </c>
      <c r="B22" s="17" t="str">
        <f t="shared" ref="B22:U22" si="3">B4</f>
        <v>End Use</v>
      </c>
      <c r="C22" s="10">
        <f t="shared" si="3"/>
        <v>43466</v>
      </c>
      <c r="D22" s="10">
        <f t="shared" si="3"/>
        <v>43497</v>
      </c>
      <c r="E22" s="10">
        <f t="shared" si="3"/>
        <v>43525</v>
      </c>
      <c r="F22" s="10">
        <f t="shared" si="3"/>
        <v>43556</v>
      </c>
      <c r="G22" s="10">
        <f t="shared" si="3"/>
        <v>43586</v>
      </c>
      <c r="H22" s="10">
        <f t="shared" si="3"/>
        <v>43617</v>
      </c>
      <c r="I22" s="10">
        <f t="shared" si="3"/>
        <v>43647</v>
      </c>
      <c r="J22" s="10">
        <f t="shared" si="3"/>
        <v>43678</v>
      </c>
      <c r="K22" s="10">
        <f t="shared" si="3"/>
        <v>43709</v>
      </c>
      <c r="L22" s="10">
        <f t="shared" si="3"/>
        <v>43739</v>
      </c>
      <c r="M22" s="10">
        <f t="shared" si="3"/>
        <v>43770</v>
      </c>
      <c r="N22" s="10">
        <f t="shared" si="3"/>
        <v>43800</v>
      </c>
      <c r="O22" s="10">
        <f t="shared" si="3"/>
        <v>43831</v>
      </c>
      <c r="P22" s="10">
        <f t="shared" si="3"/>
        <v>43862</v>
      </c>
      <c r="Q22" s="10">
        <f t="shared" si="3"/>
        <v>43891</v>
      </c>
      <c r="R22" s="10">
        <f t="shared" si="3"/>
        <v>43922</v>
      </c>
      <c r="S22" s="10">
        <f t="shared" si="3"/>
        <v>43952</v>
      </c>
      <c r="T22" s="10">
        <f t="shared" si="3"/>
        <v>43983</v>
      </c>
      <c r="U22" s="10">
        <f t="shared" si="3"/>
        <v>44013</v>
      </c>
    </row>
    <row r="23" spans="1:21" s="344" customFormat="1" ht="15" customHeight="1" x14ac:dyDescent="0.25">
      <c r="A23" s="508"/>
      <c r="B23" s="345" t="str">
        <f t="shared" ref="B23:B37" si="4">B5</f>
        <v>Air Comp</v>
      </c>
      <c r="C23" s="346">
        <f t="shared" ref="C23:C35" si="5">IF(C5=0,0,C5)</f>
        <v>0</v>
      </c>
      <c r="D23" s="346">
        <f>IF(SUM($C$19:$N$19)=0,0,C23+D5)</f>
        <v>0</v>
      </c>
      <c r="E23" s="346">
        <f t="shared" ref="E23:Q27" si="6">IF(SUM($C$19:$N$19)=0,0,D23+E5)</f>
        <v>0</v>
      </c>
      <c r="F23" s="346">
        <f t="shared" si="6"/>
        <v>0</v>
      </c>
      <c r="G23" s="346">
        <f t="shared" si="6"/>
        <v>0</v>
      </c>
      <c r="H23" s="346">
        <f t="shared" si="6"/>
        <v>0</v>
      </c>
      <c r="I23" s="346">
        <f t="shared" si="6"/>
        <v>0</v>
      </c>
      <c r="J23" s="346">
        <f t="shared" si="6"/>
        <v>0</v>
      </c>
      <c r="K23" s="346">
        <f t="shared" si="6"/>
        <v>0</v>
      </c>
      <c r="L23" s="346">
        <f t="shared" si="6"/>
        <v>0</v>
      </c>
      <c r="M23" s="346">
        <f t="shared" si="6"/>
        <v>0</v>
      </c>
      <c r="N23" s="346">
        <f t="shared" si="6"/>
        <v>0</v>
      </c>
      <c r="O23" s="346">
        <f t="shared" si="6"/>
        <v>0</v>
      </c>
      <c r="P23" s="346">
        <f t="shared" si="6"/>
        <v>0</v>
      </c>
      <c r="Q23" s="346">
        <f t="shared" si="6"/>
        <v>0</v>
      </c>
      <c r="R23" s="346">
        <f t="shared" ref="R23:U26" si="7">IF(SUM($C$19:$N$19)=0,0,Q23+R5)</f>
        <v>0</v>
      </c>
      <c r="S23" s="346">
        <f t="shared" si="7"/>
        <v>0</v>
      </c>
      <c r="T23" s="346">
        <f t="shared" si="7"/>
        <v>0</v>
      </c>
      <c r="U23" s="346">
        <f t="shared" si="7"/>
        <v>0</v>
      </c>
    </row>
    <row r="24" spans="1:21" s="344" customFormat="1" x14ac:dyDescent="0.25">
      <c r="A24" s="508"/>
      <c r="B24" s="12" t="str">
        <f t="shared" si="4"/>
        <v>Building Shell</v>
      </c>
      <c r="C24" s="346">
        <f t="shared" si="5"/>
        <v>0</v>
      </c>
      <c r="D24" s="346">
        <f t="shared" ref="D24:Q35" si="8">IF(SUM($C$19:$N$19)=0,0,C24+D6)</f>
        <v>0</v>
      </c>
      <c r="E24" s="346">
        <f t="shared" si="8"/>
        <v>0</v>
      </c>
      <c r="F24" s="346">
        <f t="shared" si="8"/>
        <v>0</v>
      </c>
      <c r="G24" s="346">
        <f t="shared" si="8"/>
        <v>0</v>
      </c>
      <c r="H24" s="346">
        <f t="shared" si="8"/>
        <v>0</v>
      </c>
      <c r="I24" s="346">
        <f t="shared" si="8"/>
        <v>0</v>
      </c>
      <c r="J24" s="346">
        <f t="shared" si="8"/>
        <v>0</v>
      </c>
      <c r="K24" s="346">
        <f t="shared" si="8"/>
        <v>0</v>
      </c>
      <c r="L24" s="346">
        <f t="shared" si="8"/>
        <v>0</v>
      </c>
      <c r="M24" s="346">
        <f t="shared" si="8"/>
        <v>0</v>
      </c>
      <c r="N24" s="346">
        <f t="shared" si="8"/>
        <v>0</v>
      </c>
      <c r="O24" s="346">
        <f t="shared" si="8"/>
        <v>0</v>
      </c>
      <c r="P24" s="346">
        <f t="shared" si="8"/>
        <v>0</v>
      </c>
      <c r="Q24" s="346">
        <f t="shared" si="8"/>
        <v>0</v>
      </c>
      <c r="R24" s="346">
        <f t="shared" si="7"/>
        <v>0</v>
      </c>
      <c r="S24" s="346">
        <f t="shared" si="7"/>
        <v>0</v>
      </c>
      <c r="T24" s="346">
        <f t="shared" si="7"/>
        <v>0</v>
      </c>
      <c r="U24" s="346">
        <f t="shared" si="7"/>
        <v>0</v>
      </c>
    </row>
    <row r="25" spans="1:21" s="344" customFormat="1" x14ac:dyDescent="0.25">
      <c r="A25" s="508"/>
      <c r="B25" s="345" t="str">
        <f t="shared" si="4"/>
        <v>Cooking</v>
      </c>
      <c r="C25" s="346">
        <f t="shared" si="5"/>
        <v>0</v>
      </c>
      <c r="D25" s="346">
        <f t="shared" si="8"/>
        <v>0</v>
      </c>
      <c r="E25" s="346">
        <f t="shared" si="8"/>
        <v>0</v>
      </c>
      <c r="F25" s="346">
        <f t="shared" si="8"/>
        <v>0</v>
      </c>
      <c r="G25" s="346">
        <f t="shared" si="8"/>
        <v>0</v>
      </c>
      <c r="H25" s="346">
        <f t="shared" si="8"/>
        <v>0</v>
      </c>
      <c r="I25" s="346">
        <f t="shared" si="8"/>
        <v>0</v>
      </c>
      <c r="J25" s="346">
        <f t="shared" si="8"/>
        <v>0</v>
      </c>
      <c r="K25" s="346">
        <f t="shared" si="8"/>
        <v>0</v>
      </c>
      <c r="L25" s="346">
        <f t="shared" si="8"/>
        <v>0</v>
      </c>
      <c r="M25" s="346">
        <f t="shared" si="8"/>
        <v>0</v>
      </c>
      <c r="N25" s="346">
        <f t="shared" si="8"/>
        <v>0</v>
      </c>
      <c r="O25" s="346">
        <f t="shared" si="8"/>
        <v>0</v>
      </c>
      <c r="P25" s="346">
        <f t="shared" si="8"/>
        <v>0</v>
      </c>
      <c r="Q25" s="346">
        <f t="shared" si="8"/>
        <v>0</v>
      </c>
      <c r="R25" s="346">
        <f t="shared" si="7"/>
        <v>0</v>
      </c>
      <c r="S25" s="346">
        <f t="shared" si="7"/>
        <v>0</v>
      </c>
      <c r="T25" s="346">
        <f t="shared" si="7"/>
        <v>0</v>
      </c>
      <c r="U25" s="346">
        <f t="shared" si="7"/>
        <v>0</v>
      </c>
    </row>
    <row r="26" spans="1:21" s="344" customFormat="1" x14ac:dyDescent="0.25">
      <c r="A26" s="508"/>
      <c r="B26" s="345" t="str">
        <f t="shared" si="4"/>
        <v>Cooling</v>
      </c>
      <c r="C26" s="346">
        <f t="shared" si="5"/>
        <v>0</v>
      </c>
      <c r="D26" s="346">
        <f t="shared" si="8"/>
        <v>0</v>
      </c>
      <c r="E26" s="346">
        <f t="shared" si="6"/>
        <v>0</v>
      </c>
      <c r="F26" s="346">
        <f t="shared" si="6"/>
        <v>0</v>
      </c>
      <c r="G26" s="346">
        <f t="shared" si="6"/>
        <v>0</v>
      </c>
      <c r="H26" s="346">
        <f t="shared" si="6"/>
        <v>0</v>
      </c>
      <c r="I26" s="346">
        <f t="shared" si="6"/>
        <v>0</v>
      </c>
      <c r="J26" s="346">
        <f t="shared" si="6"/>
        <v>0</v>
      </c>
      <c r="K26" s="346">
        <f t="shared" si="6"/>
        <v>0</v>
      </c>
      <c r="L26" s="346">
        <f t="shared" si="6"/>
        <v>0</v>
      </c>
      <c r="M26" s="346">
        <f t="shared" si="6"/>
        <v>0</v>
      </c>
      <c r="N26" s="346">
        <f t="shared" si="6"/>
        <v>0</v>
      </c>
      <c r="O26" s="346">
        <f t="shared" si="6"/>
        <v>0</v>
      </c>
      <c r="P26" s="346">
        <f t="shared" si="6"/>
        <v>0</v>
      </c>
      <c r="Q26" s="346">
        <f t="shared" si="6"/>
        <v>0</v>
      </c>
      <c r="R26" s="346">
        <f t="shared" si="7"/>
        <v>0</v>
      </c>
      <c r="S26" s="346">
        <f t="shared" si="7"/>
        <v>0</v>
      </c>
      <c r="T26" s="346">
        <f t="shared" si="7"/>
        <v>0</v>
      </c>
      <c r="U26" s="346">
        <f t="shared" si="7"/>
        <v>0</v>
      </c>
    </row>
    <row r="27" spans="1:21" s="344" customFormat="1" x14ac:dyDescent="0.25">
      <c r="A27" s="508"/>
      <c r="B27" s="12" t="str">
        <f t="shared" si="4"/>
        <v>Ext Lighting</v>
      </c>
      <c r="C27" s="346">
        <f t="shared" si="5"/>
        <v>0</v>
      </c>
      <c r="D27" s="346">
        <f t="shared" si="8"/>
        <v>0</v>
      </c>
      <c r="E27" s="346">
        <f t="shared" si="6"/>
        <v>0</v>
      </c>
      <c r="F27" s="346">
        <f t="shared" si="6"/>
        <v>0</v>
      </c>
      <c r="G27" s="346">
        <f t="shared" si="6"/>
        <v>0</v>
      </c>
      <c r="H27" s="346">
        <f t="shared" si="6"/>
        <v>0</v>
      </c>
      <c r="I27" s="346">
        <f t="shared" si="6"/>
        <v>0</v>
      </c>
      <c r="J27" s="346">
        <f t="shared" si="6"/>
        <v>0</v>
      </c>
      <c r="K27" s="346">
        <f t="shared" si="6"/>
        <v>0</v>
      </c>
      <c r="L27" s="346">
        <f t="shared" si="6"/>
        <v>0</v>
      </c>
      <c r="M27" s="346">
        <f t="shared" si="6"/>
        <v>0</v>
      </c>
      <c r="N27" s="346">
        <f t="shared" si="6"/>
        <v>0</v>
      </c>
      <c r="O27" s="346">
        <f t="shared" si="6"/>
        <v>0</v>
      </c>
      <c r="P27" s="346">
        <f t="shared" si="6"/>
        <v>0</v>
      </c>
      <c r="Q27" s="346">
        <f t="shared" si="6"/>
        <v>0</v>
      </c>
      <c r="R27" s="346">
        <f t="shared" ref="R27:U30" si="9">IF(SUM($C$19:$N$19)=0,0,Q27+R9)</f>
        <v>0</v>
      </c>
      <c r="S27" s="346">
        <f t="shared" si="9"/>
        <v>0</v>
      </c>
      <c r="T27" s="346">
        <f t="shared" si="9"/>
        <v>0</v>
      </c>
      <c r="U27" s="346">
        <f t="shared" si="9"/>
        <v>0</v>
      </c>
    </row>
    <row r="28" spans="1:21" s="344" customFormat="1" x14ac:dyDescent="0.25">
      <c r="A28" s="508"/>
      <c r="B28" s="345" t="str">
        <f t="shared" si="4"/>
        <v>Heating</v>
      </c>
      <c r="C28" s="346">
        <f t="shared" si="5"/>
        <v>0</v>
      </c>
      <c r="D28" s="346">
        <f t="shared" si="8"/>
        <v>0</v>
      </c>
      <c r="E28" s="346">
        <f t="shared" si="8"/>
        <v>0</v>
      </c>
      <c r="F28" s="346">
        <f t="shared" si="8"/>
        <v>0</v>
      </c>
      <c r="G28" s="346">
        <f t="shared" si="8"/>
        <v>0</v>
      </c>
      <c r="H28" s="346">
        <f t="shared" si="8"/>
        <v>0</v>
      </c>
      <c r="I28" s="346">
        <f t="shared" si="8"/>
        <v>0</v>
      </c>
      <c r="J28" s="346">
        <f t="shared" si="8"/>
        <v>0</v>
      </c>
      <c r="K28" s="346">
        <f t="shared" si="8"/>
        <v>0</v>
      </c>
      <c r="L28" s="346">
        <f t="shared" si="8"/>
        <v>0</v>
      </c>
      <c r="M28" s="346">
        <f t="shared" si="8"/>
        <v>0</v>
      </c>
      <c r="N28" s="346">
        <f t="shared" si="8"/>
        <v>0</v>
      </c>
      <c r="O28" s="346">
        <f t="shared" si="8"/>
        <v>0</v>
      </c>
      <c r="P28" s="346">
        <f t="shared" si="8"/>
        <v>0</v>
      </c>
      <c r="Q28" s="346">
        <f t="shared" si="8"/>
        <v>0</v>
      </c>
      <c r="R28" s="346">
        <f t="shared" si="9"/>
        <v>0</v>
      </c>
      <c r="S28" s="346">
        <f t="shared" si="9"/>
        <v>0</v>
      </c>
      <c r="T28" s="346">
        <f t="shared" si="9"/>
        <v>0</v>
      </c>
      <c r="U28" s="346">
        <f t="shared" si="9"/>
        <v>0</v>
      </c>
    </row>
    <row r="29" spans="1:21" s="344" customFormat="1" x14ac:dyDescent="0.25">
      <c r="A29" s="508"/>
      <c r="B29" s="345" t="str">
        <f t="shared" si="4"/>
        <v>HVAC</v>
      </c>
      <c r="C29" s="346">
        <f t="shared" si="5"/>
        <v>0</v>
      </c>
      <c r="D29" s="346">
        <f t="shared" si="8"/>
        <v>0</v>
      </c>
      <c r="E29" s="346">
        <f t="shared" si="8"/>
        <v>0</v>
      </c>
      <c r="F29" s="346">
        <f t="shared" si="8"/>
        <v>0</v>
      </c>
      <c r="G29" s="346">
        <f t="shared" si="8"/>
        <v>0</v>
      </c>
      <c r="H29" s="346">
        <f t="shared" si="8"/>
        <v>0</v>
      </c>
      <c r="I29" s="346">
        <f t="shared" si="8"/>
        <v>0</v>
      </c>
      <c r="J29" s="346">
        <f t="shared" si="8"/>
        <v>0</v>
      </c>
      <c r="K29" s="346">
        <f t="shared" si="8"/>
        <v>0</v>
      </c>
      <c r="L29" s="346">
        <f t="shared" si="8"/>
        <v>0</v>
      </c>
      <c r="M29" s="346">
        <f t="shared" si="8"/>
        <v>0</v>
      </c>
      <c r="N29" s="346">
        <f t="shared" si="8"/>
        <v>0</v>
      </c>
      <c r="O29" s="346">
        <f t="shared" si="8"/>
        <v>0</v>
      </c>
      <c r="P29" s="346">
        <f t="shared" si="8"/>
        <v>0</v>
      </c>
      <c r="Q29" s="346">
        <f t="shared" si="8"/>
        <v>0</v>
      </c>
      <c r="R29" s="346">
        <f t="shared" si="9"/>
        <v>0</v>
      </c>
      <c r="S29" s="346">
        <f t="shared" si="9"/>
        <v>0</v>
      </c>
      <c r="T29" s="346">
        <f t="shared" si="9"/>
        <v>0</v>
      </c>
      <c r="U29" s="346">
        <f t="shared" si="9"/>
        <v>0</v>
      </c>
    </row>
    <row r="30" spans="1:21" s="344" customFormat="1" x14ac:dyDescent="0.25">
      <c r="A30" s="508"/>
      <c r="B30" s="345" t="str">
        <f t="shared" si="4"/>
        <v>Lighting</v>
      </c>
      <c r="C30" s="346">
        <f t="shared" si="5"/>
        <v>0</v>
      </c>
      <c r="D30" s="346">
        <f t="shared" si="8"/>
        <v>0</v>
      </c>
      <c r="E30" s="346">
        <f t="shared" si="8"/>
        <v>0</v>
      </c>
      <c r="F30" s="346">
        <f t="shared" si="8"/>
        <v>0</v>
      </c>
      <c r="G30" s="346">
        <f t="shared" si="8"/>
        <v>0</v>
      </c>
      <c r="H30" s="346">
        <f t="shared" si="8"/>
        <v>0</v>
      </c>
      <c r="I30" s="346">
        <f t="shared" si="8"/>
        <v>0</v>
      </c>
      <c r="J30" s="346">
        <f t="shared" si="8"/>
        <v>0</v>
      </c>
      <c r="K30" s="346">
        <f t="shared" si="8"/>
        <v>0</v>
      </c>
      <c r="L30" s="346">
        <f t="shared" si="8"/>
        <v>0</v>
      </c>
      <c r="M30" s="346">
        <f t="shared" si="8"/>
        <v>0</v>
      </c>
      <c r="N30" s="346">
        <f t="shared" si="8"/>
        <v>0</v>
      </c>
      <c r="O30" s="346">
        <f t="shared" si="8"/>
        <v>0</v>
      </c>
      <c r="P30" s="346">
        <f t="shared" si="8"/>
        <v>0</v>
      </c>
      <c r="Q30" s="346">
        <f t="shared" si="8"/>
        <v>0</v>
      </c>
      <c r="R30" s="346">
        <f t="shared" si="9"/>
        <v>0</v>
      </c>
      <c r="S30" s="346">
        <f t="shared" si="9"/>
        <v>0</v>
      </c>
      <c r="T30" s="346">
        <f t="shared" si="9"/>
        <v>0</v>
      </c>
      <c r="U30" s="346">
        <f t="shared" si="9"/>
        <v>0</v>
      </c>
    </row>
    <row r="31" spans="1:21" s="344" customFormat="1" x14ac:dyDescent="0.25">
      <c r="A31" s="508"/>
      <c r="B31" s="345" t="str">
        <f t="shared" si="4"/>
        <v>Miscellaneous</v>
      </c>
      <c r="C31" s="346">
        <f t="shared" si="5"/>
        <v>0</v>
      </c>
      <c r="D31" s="346">
        <f t="shared" si="8"/>
        <v>0</v>
      </c>
      <c r="E31" s="346">
        <f t="shared" si="8"/>
        <v>0</v>
      </c>
      <c r="F31" s="346">
        <f t="shared" si="8"/>
        <v>0</v>
      </c>
      <c r="G31" s="346">
        <f t="shared" si="8"/>
        <v>0</v>
      </c>
      <c r="H31" s="346">
        <f t="shared" si="8"/>
        <v>0</v>
      </c>
      <c r="I31" s="346">
        <f t="shared" si="8"/>
        <v>0</v>
      </c>
      <c r="J31" s="346">
        <f t="shared" si="8"/>
        <v>0</v>
      </c>
      <c r="K31" s="346">
        <f t="shared" si="8"/>
        <v>0</v>
      </c>
      <c r="L31" s="346">
        <f t="shared" si="8"/>
        <v>0</v>
      </c>
      <c r="M31" s="346">
        <f t="shared" si="8"/>
        <v>0</v>
      </c>
      <c r="N31" s="346">
        <f t="shared" si="8"/>
        <v>0</v>
      </c>
      <c r="O31" s="346">
        <f t="shared" si="8"/>
        <v>0</v>
      </c>
      <c r="P31" s="346">
        <f t="shared" si="8"/>
        <v>0</v>
      </c>
      <c r="Q31" s="346">
        <f t="shared" si="8"/>
        <v>0</v>
      </c>
      <c r="R31" s="346">
        <f t="shared" ref="R31:R35" si="10">IF(SUM($C$19:$N$19)=0,0,Q31+R13)</f>
        <v>0</v>
      </c>
      <c r="S31" s="346">
        <f t="shared" ref="S31:S35" si="11">IF(SUM($C$19:$N$19)=0,0,R31+S13)</f>
        <v>0</v>
      </c>
      <c r="T31" s="346">
        <f t="shared" ref="T31:T35" si="12">IF(SUM($C$19:$N$19)=0,0,S31+T13)</f>
        <v>0</v>
      </c>
      <c r="U31" s="346">
        <f t="shared" ref="U31:U35" si="13">IF(SUM($C$19:$N$19)=0,0,T31+U13)</f>
        <v>0</v>
      </c>
    </row>
    <row r="32" spans="1:21" s="344" customFormat="1" ht="15" customHeight="1" x14ac:dyDescent="0.25">
      <c r="A32" s="508"/>
      <c r="B32" s="345" t="str">
        <f t="shared" si="4"/>
        <v>Motors</v>
      </c>
      <c r="C32" s="346">
        <f t="shared" si="5"/>
        <v>0</v>
      </c>
      <c r="D32" s="346">
        <f t="shared" si="8"/>
        <v>0</v>
      </c>
      <c r="E32" s="346">
        <f t="shared" si="8"/>
        <v>0</v>
      </c>
      <c r="F32" s="346">
        <f t="shared" si="8"/>
        <v>0</v>
      </c>
      <c r="G32" s="346">
        <f t="shared" si="8"/>
        <v>0</v>
      </c>
      <c r="H32" s="346">
        <f t="shared" si="8"/>
        <v>0</v>
      </c>
      <c r="I32" s="346">
        <f t="shared" si="8"/>
        <v>0</v>
      </c>
      <c r="J32" s="346">
        <f t="shared" si="8"/>
        <v>0</v>
      </c>
      <c r="K32" s="346">
        <f t="shared" si="8"/>
        <v>0</v>
      </c>
      <c r="L32" s="346">
        <f t="shared" si="8"/>
        <v>0</v>
      </c>
      <c r="M32" s="346">
        <f t="shared" si="8"/>
        <v>0</v>
      </c>
      <c r="N32" s="346">
        <f t="shared" si="8"/>
        <v>0</v>
      </c>
      <c r="O32" s="346">
        <f t="shared" si="8"/>
        <v>0</v>
      </c>
      <c r="P32" s="346">
        <f t="shared" si="8"/>
        <v>0</v>
      </c>
      <c r="Q32" s="346">
        <f t="shared" si="8"/>
        <v>0</v>
      </c>
      <c r="R32" s="346">
        <f t="shared" si="10"/>
        <v>0</v>
      </c>
      <c r="S32" s="346">
        <f t="shared" si="11"/>
        <v>0</v>
      </c>
      <c r="T32" s="346">
        <f t="shared" si="12"/>
        <v>0</v>
      </c>
      <c r="U32" s="346">
        <f t="shared" si="13"/>
        <v>0</v>
      </c>
    </row>
    <row r="33" spans="1:21" s="344" customFormat="1" x14ac:dyDescent="0.25">
      <c r="A33" s="508"/>
      <c r="B33" s="345" t="str">
        <f t="shared" si="4"/>
        <v>Process</v>
      </c>
      <c r="C33" s="346">
        <f t="shared" si="5"/>
        <v>0</v>
      </c>
      <c r="D33" s="346">
        <f t="shared" si="8"/>
        <v>0</v>
      </c>
      <c r="E33" s="346">
        <f t="shared" si="8"/>
        <v>0</v>
      </c>
      <c r="F33" s="346">
        <f t="shared" si="8"/>
        <v>0</v>
      </c>
      <c r="G33" s="346">
        <f t="shared" si="8"/>
        <v>0</v>
      </c>
      <c r="H33" s="346">
        <f t="shared" si="8"/>
        <v>0</v>
      </c>
      <c r="I33" s="346">
        <f t="shared" si="8"/>
        <v>0</v>
      </c>
      <c r="J33" s="346">
        <f t="shared" si="8"/>
        <v>0</v>
      </c>
      <c r="K33" s="346">
        <f t="shared" si="8"/>
        <v>0</v>
      </c>
      <c r="L33" s="346">
        <f t="shared" si="8"/>
        <v>0</v>
      </c>
      <c r="M33" s="346">
        <f t="shared" si="8"/>
        <v>0</v>
      </c>
      <c r="N33" s="346">
        <f t="shared" si="8"/>
        <v>0</v>
      </c>
      <c r="O33" s="346">
        <f t="shared" si="8"/>
        <v>0</v>
      </c>
      <c r="P33" s="346">
        <f t="shared" si="8"/>
        <v>0</v>
      </c>
      <c r="Q33" s="346">
        <f t="shared" si="8"/>
        <v>0</v>
      </c>
      <c r="R33" s="346">
        <f t="shared" si="10"/>
        <v>0</v>
      </c>
      <c r="S33" s="346">
        <f t="shared" si="11"/>
        <v>0</v>
      </c>
      <c r="T33" s="346">
        <f t="shared" si="12"/>
        <v>0</v>
      </c>
      <c r="U33" s="346">
        <f t="shared" si="13"/>
        <v>0</v>
      </c>
    </row>
    <row r="34" spans="1:21" s="344" customFormat="1" x14ac:dyDescent="0.25">
      <c r="A34" s="508"/>
      <c r="B34" s="345" t="str">
        <f t="shared" si="4"/>
        <v>Refrigeration</v>
      </c>
      <c r="C34" s="346">
        <f t="shared" si="5"/>
        <v>0</v>
      </c>
      <c r="D34" s="346">
        <f t="shared" si="8"/>
        <v>0</v>
      </c>
      <c r="E34" s="346">
        <f t="shared" si="8"/>
        <v>0</v>
      </c>
      <c r="F34" s="346">
        <f t="shared" si="8"/>
        <v>0</v>
      </c>
      <c r="G34" s="346">
        <f t="shared" si="8"/>
        <v>0</v>
      </c>
      <c r="H34" s="346">
        <f t="shared" si="8"/>
        <v>0</v>
      </c>
      <c r="I34" s="346">
        <f t="shared" si="8"/>
        <v>0</v>
      </c>
      <c r="J34" s="346">
        <f t="shared" si="8"/>
        <v>0</v>
      </c>
      <c r="K34" s="346">
        <f t="shared" si="8"/>
        <v>0</v>
      </c>
      <c r="L34" s="346">
        <f t="shared" si="8"/>
        <v>0</v>
      </c>
      <c r="M34" s="346">
        <f t="shared" si="8"/>
        <v>0</v>
      </c>
      <c r="N34" s="346">
        <f t="shared" si="8"/>
        <v>0</v>
      </c>
      <c r="O34" s="346">
        <f t="shared" si="8"/>
        <v>0</v>
      </c>
      <c r="P34" s="346">
        <f t="shared" si="8"/>
        <v>0</v>
      </c>
      <c r="Q34" s="346">
        <f t="shared" si="8"/>
        <v>0</v>
      </c>
      <c r="R34" s="346">
        <f t="shared" si="10"/>
        <v>0</v>
      </c>
      <c r="S34" s="346">
        <f t="shared" si="11"/>
        <v>0</v>
      </c>
      <c r="T34" s="346">
        <f t="shared" si="12"/>
        <v>0</v>
      </c>
      <c r="U34" s="346">
        <f t="shared" si="13"/>
        <v>0</v>
      </c>
    </row>
    <row r="35" spans="1:21" s="344" customFormat="1" x14ac:dyDescent="0.25">
      <c r="A35" s="508"/>
      <c r="B35" s="345" t="str">
        <f t="shared" si="4"/>
        <v>Water Heating</v>
      </c>
      <c r="C35" s="346">
        <f t="shared" si="5"/>
        <v>0</v>
      </c>
      <c r="D35" s="346">
        <f t="shared" si="8"/>
        <v>0</v>
      </c>
      <c r="E35" s="346">
        <f t="shared" si="8"/>
        <v>0</v>
      </c>
      <c r="F35" s="346">
        <f t="shared" si="8"/>
        <v>0</v>
      </c>
      <c r="G35" s="346">
        <f t="shared" si="8"/>
        <v>0</v>
      </c>
      <c r="H35" s="346">
        <f t="shared" si="8"/>
        <v>0</v>
      </c>
      <c r="I35" s="346">
        <f t="shared" si="8"/>
        <v>0</v>
      </c>
      <c r="J35" s="346">
        <f t="shared" si="8"/>
        <v>0</v>
      </c>
      <c r="K35" s="346">
        <f t="shared" si="8"/>
        <v>0</v>
      </c>
      <c r="L35" s="346">
        <f t="shared" si="8"/>
        <v>0</v>
      </c>
      <c r="M35" s="346">
        <f t="shared" si="8"/>
        <v>0</v>
      </c>
      <c r="N35" s="346">
        <f t="shared" si="8"/>
        <v>0</v>
      </c>
      <c r="O35" s="346">
        <f t="shared" si="8"/>
        <v>0</v>
      </c>
      <c r="P35" s="346">
        <f t="shared" si="8"/>
        <v>0</v>
      </c>
      <c r="Q35" s="346">
        <f t="shared" si="8"/>
        <v>0</v>
      </c>
      <c r="R35" s="346">
        <f t="shared" si="10"/>
        <v>0</v>
      </c>
      <c r="S35" s="346">
        <f t="shared" si="11"/>
        <v>0</v>
      </c>
      <c r="T35" s="346">
        <f t="shared" si="12"/>
        <v>0</v>
      </c>
      <c r="U35" s="346">
        <f t="shared" si="13"/>
        <v>0</v>
      </c>
    </row>
    <row r="36" spans="1:21" s="344" customFormat="1" ht="15" customHeight="1" x14ac:dyDescent="0.25">
      <c r="A36" s="508"/>
      <c r="B36" s="345" t="str">
        <f t="shared" si="4"/>
        <v xml:space="preserve"> </v>
      </c>
      <c r="C36" s="346"/>
      <c r="D36" s="346"/>
      <c r="E36" s="346"/>
      <c r="F36" s="346"/>
      <c r="G36" s="346"/>
      <c r="H36" s="346"/>
      <c r="I36" s="346"/>
      <c r="J36" s="346"/>
      <c r="K36" s="346"/>
      <c r="L36" s="346"/>
      <c r="M36" s="346"/>
      <c r="N36" s="346"/>
      <c r="O36" s="346"/>
      <c r="P36" s="346"/>
      <c r="Q36" s="346"/>
      <c r="R36" s="346"/>
      <c r="S36" s="346"/>
      <c r="T36" s="346"/>
      <c r="U36" s="346"/>
    </row>
    <row r="37" spans="1:21" s="344" customFormat="1" ht="15" customHeight="1" thickBot="1" x14ac:dyDescent="0.3">
      <c r="A37" s="509"/>
      <c r="B37" s="348" t="str">
        <f t="shared" si="4"/>
        <v>Monthly kWh</v>
      </c>
      <c r="C37" s="349">
        <f>SUM(C23:C35)</f>
        <v>0</v>
      </c>
      <c r="D37" s="349">
        <f t="shared" ref="D37:U37" si="14">SUM(D23:D35)</f>
        <v>0</v>
      </c>
      <c r="E37" s="349">
        <f t="shared" si="14"/>
        <v>0</v>
      </c>
      <c r="F37" s="349">
        <f t="shared" si="14"/>
        <v>0</v>
      </c>
      <c r="G37" s="349">
        <f t="shared" si="14"/>
        <v>0</v>
      </c>
      <c r="H37" s="349">
        <f t="shared" si="14"/>
        <v>0</v>
      </c>
      <c r="I37" s="349">
        <f t="shared" si="14"/>
        <v>0</v>
      </c>
      <c r="J37" s="349">
        <f t="shared" si="14"/>
        <v>0</v>
      </c>
      <c r="K37" s="349">
        <f t="shared" si="14"/>
        <v>0</v>
      </c>
      <c r="L37" s="349">
        <f t="shared" si="14"/>
        <v>0</v>
      </c>
      <c r="M37" s="349">
        <f t="shared" si="14"/>
        <v>0</v>
      </c>
      <c r="N37" s="349">
        <f t="shared" si="14"/>
        <v>0</v>
      </c>
      <c r="O37" s="349">
        <f t="shared" si="14"/>
        <v>0</v>
      </c>
      <c r="P37" s="349">
        <f t="shared" si="14"/>
        <v>0</v>
      </c>
      <c r="Q37" s="349">
        <f t="shared" si="14"/>
        <v>0</v>
      </c>
      <c r="R37" s="349">
        <f t="shared" si="14"/>
        <v>0</v>
      </c>
      <c r="S37" s="349">
        <f t="shared" si="14"/>
        <v>0</v>
      </c>
      <c r="T37" s="349">
        <f t="shared" si="14"/>
        <v>0</v>
      </c>
      <c r="U37" s="349">
        <f t="shared" si="14"/>
        <v>0</v>
      </c>
    </row>
    <row r="38" spans="1:21" x14ac:dyDescent="0.25">
      <c r="A38" s="46"/>
      <c r="B38" s="25"/>
      <c r="C38" s="9"/>
      <c r="D38" s="31"/>
      <c r="E38" s="9"/>
      <c r="F38" s="31"/>
      <c r="G38" s="31"/>
      <c r="H38" s="9"/>
      <c r="I38" s="31"/>
      <c r="J38" s="31"/>
      <c r="K38" s="9"/>
      <c r="L38" s="31"/>
      <c r="M38" s="31"/>
      <c r="N38" s="9"/>
      <c r="O38" s="353" t="s">
        <v>157</v>
      </c>
      <c r="P38" s="354">
        <f>SUM(C19:N19)</f>
        <v>0</v>
      </c>
      <c r="Q38" s="9"/>
      <c r="R38" s="31"/>
      <c r="S38" s="31"/>
      <c r="T38" s="9"/>
      <c r="U38" s="31"/>
    </row>
    <row r="39" spans="1:21" ht="15.75" thickBot="1" x14ac:dyDescent="0.3">
      <c r="A39" s="26"/>
      <c r="B39" s="26"/>
      <c r="C39" s="22"/>
      <c r="D39" s="23"/>
      <c r="E39" s="22"/>
      <c r="F39" s="23"/>
      <c r="G39" s="23"/>
      <c r="H39" s="22"/>
      <c r="I39" s="23"/>
      <c r="J39" s="23"/>
      <c r="K39" s="22"/>
      <c r="L39" s="23"/>
      <c r="M39" s="23"/>
      <c r="N39" s="22"/>
      <c r="O39" s="23"/>
      <c r="P39" s="23"/>
      <c r="Q39" s="22"/>
      <c r="R39" s="212" t="s">
        <v>149</v>
      </c>
      <c r="S39" s="23"/>
      <c r="T39" s="22"/>
      <c r="U39" s="23"/>
    </row>
    <row r="40" spans="1:21" ht="15.75" x14ac:dyDescent="0.25">
      <c r="A40" s="510" t="s">
        <v>16</v>
      </c>
      <c r="B40" s="17" t="str">
        <f t="shared" ref="B40:B55" si="15">B22</f>
        <v>End Use</v>
      </c>
      <c r="C40" s="10">
        <f>C22</f>
        <v>43466</v>
      </c>
      <c r="D40" s="10">
        <f t="shared" ref="D40:U40" si="16">D22</f>
        <v>43497</v>
      </c>
      <c r="E40" s="10">
        <f t="shared" si="16"/>
        <v>43525</v>
      </c>
      <c r="F40" s="10">
        <f t="shared" si="16"/>
        <v>43556</v>
      </c>
      <c r="G40" s="10">
        <f t="shared" si="16"/>
        <v>43586</v>
      </c>
      <c r="H40" s="10">
        <f t="shared" si="16"/>
        <v>43617</v>
      </c>
      <c r="I40" s="10">
        <f t="shared" si="16"/>
        <v>43647</v>
      </c>
      <c r="J40" s="10">
        <f t="shared" si="16"/>
        <v>43678</v>
      </c>
      <c r="K40" s="10">
        <f t="shared" si="16"/>
        <v>43709</v>
      </c>
      <c r="L40" s="10">
        <f t="shared" si="16"/>
        <v>43739</v>
      </c>
      <c r="M40" s="10">
        <f t="shared" si="16"/>
        <v>43770</v>
      </c>
      <c r="N40" s="10">
        <f t="shared" si="16"/>
        <v>43800</v>
      </c>
      <c r="O40" s="10">
        <f t="shared" si="16"/>
        <v>43831</v>
      </c>
      <c r="P40" s="10">
        <f t="shared" si="16"/>
        <v>43862</v>
      </c>
      <c r="Q40" s="10">
        <f t="shared" si="16"/>
        <v>43891</v>
      </c>
      <c r="R40" s="10">
        <f t="shared" si="16"/>
        <v>43922</v>
      </c>
      <c r="S40" s="10">
        <f t="shared" si="16"/>
        <v>43952</v>
      </c>
      <c r="T40" s="10">
        <f t="shared" si="16"/>
        <v>43983</v>
      </c>
      <c r="U40" s="10">
        <f t="shared" si="16"/>
        <v>44013</v>
      </c>
    </row>
    <row r="41" spans="1:21" ht="15" customHeight="1" x14ac:dyDescent="0.25">
      <c r="A41" s="511"/>
      <c r="B41" s="11" t="str">
        <f t="shared" si="15"/>
        <v>Air Comp</v>
      </c>
      <c r="C41" s="3">
        <v>0</v>
      </c>
      <c r="D41" s="3">
        <f>C41</f>
        <v>0</v>
      </c>
      <c r="E41" s="3">
        <f t="shared" ref="E41:Q41" si="17">D41</f>
        <v>0</v>
      </c>
      <c r="F41" s="3">
        <f t="shared" si="17"/>
        <v>0</v>
      </c>
      <c r="G41" s="3">
        <f t="shared" si="17"/>
        <v>0</v>
      </c>
      <c r="H41" s="3">
        <f t="shared" si="17"/>
        <v>0</v>
      </c>
      <c r="I41" s="3">
        <f t="shared" si="17"/>
        <v>0</v>
      </c>
      <c r="J41" s="3">
        <f t="shared" si="17"/>
        <v>0</v>
      </c>
      <c r="K41" s="3">
        <f t="shared" si="17"/>
        <v>0</v>
      </c>
      <c r="L41" s="3">
        <f t="shared" si="17"/>
        <v>0</v>
      </c>
      <c r="M41" s="3">
        <f t="shared" si="17"/>
        <v>0</v>
      </c>
      <c r="N41" s="3">
        <f t="shared" si="17"/>
        <v>0</v>
      </c>
      <c r="O41" s="3">
        <f t="shared" si="17"/>
        <v>0</v>
      </c>
      <c r="P41" s="3">
        <f t="shared" si="17"/>
        <v>0</v>
      </c>
      <c r="Q41" s="3">
        <f t="shared" si="17"/>
        <v>0</v>
      </c>
      <c r="R41" s="251">
        <v>0</v>
      </c>
      <c r="S41" s="3">
        <f>R41</f>
        <v>0</v>
      </c>
      <c r="T41" s="3">
        <f t="shared" ref="T41:U41" si="18">S41</f>
        <v>0</v>
      </c>
      <c r="U41" s="3">
        <f t="shared" si="18"/>
        <v>0</v>
      </c>
    </row>
    <row r="42" spans="1:21" x14ac:dyDescent="0.25">
      <c r="A42" s="511"/>
      <c r="B42" s="12" t="str">
        <f t="shared" si="15"/>
        <v>Building Shell</v>
      </c>
      <c r="C42" s="3">
        <v>0</v>
      </c>
      <c r="D42" s="3">
        <f t="shared" ref="D42:Q42" si="19">C42</f>
        <v>0</v>
      </c>
      <c r="E42" s="3">
        <f t="shared" si="19"/>
        <v>0</v>
      </c>
      <c r="F42" s="3">
        <f t="shared" si="19"/>
        <v>0</v>
      </c>
      <c r="G42" s="3">
        <f t="shared" si="19"/>
        <v>0</v>
      </c>
      <c r="H42" s="3">
        <f t="shared" si="19"/>
        <v>0</v>
      </c>
      <c r="I42" s="3">
        <f t="shared" si="19"/>
        <v>0</v>
      </c>
      <c r="J42" s="3">
        <f t="shared" si="19"/>
        <v>0</v>
      </c>
      <c r="K42" s="3">
        <f t="shared" si="19"/>
        <v>0</v>
      </c>
      <c r="L42" s="3">
        <f t="shared" si="19"/>
        <v>0</v>
      </c>
      <c r="M42" s="3">
        <f t="shared" si="19"/>
        <v>0</v>
      </c>
      <c r="N42" s="3">
        <f t="shared" si="19"/>
        <v>0</v>
      </c>
      <c r="O42" s="3">
        <f t="shared" si="19"/>
        <v>0</v>
      </c>
      <c r="P42" s="3">
        <f t="shared" si="19"/>
        <v>0</v>
      </c>
      <c r="Q42" s="3">
        <f t="shared" si="19"/>
        <v>0</v>
      </c>
      <c r="R42" s="251">
        <v>0</v>
      </c>
      <c r="S42" s="3">
        <f t="shared" ref="S42:U42" si="20">R42</f>
        <v>0</v>
      </c>
      <c r="T42" s="3">
        <f t="shared" si="20"/>
        <v>0</v>
      </c>
      <c r="U42" s="3">
        <f t="shared" si="20"/>
        <v>0</v>
      </c>
    </row>
    <row r="43" spans="1:21" x14ac:dyDescent="0.25">
      <c r="A43" s="511"/>
      <c r="B43" s="11" t="str">
        <f t="shared" si="15"/>
        <v>Cooking</v>
      </c>
      <c r="C43" s="3">
        <v>0</v>
      </c>
      <c r="D43" s="3">
        <f t="shared" ref="D43:Q43" si="21">C43</f>
        <v>0</v>
      </c>
      <c r="E43" s="3">
        <f t="shared" si="21"/>
        <v>0</v>
      </c>
      <c r="F43" s="3">
        <f t="shared" si="21"/>
        <v>0</v>
      </c>
      <c r="G43" s="3">
        <f t="shared" si="21"/>
        <v>0</v>
      </c>
      <c r="H43" s="3">
        <f t="shared" si="21"/>
        <v>0</v>
      </c>
      <c r="I43" s="3">
        <f t="shared" si="21"/>
        <v>0</v>
      </c>
      <c r="J43" s="3">
        <f t="shared" si="21"/>
        <v>0</v>
      </c>
      <c r="K43" s="3">
        <f t="shared" si="21"/>
        <v>0</v>
      </c>
      <c r="L43" s="3">
        <f t="shared" si="21"/>
        <v>0</v>
      </c>
      <c r="M43" s="3">
        <f t="shared" si="21"/>
        <v>0</v>
      </c>
      <c r="N43" s="3">
        <f t="shared" si="21"/>
        <v>0</v>
      </c>
      <c r="O43" s="3">
        <f t="shared" si="21"/>
        <v>0</v>
      </c>
      <c r="P43" s="3">
        <f t="shared" si="21"/>
        <v>0</v>
      </c>
      <c r="Q43" s="3">
        <f t="shared" si="21"/>
        <v>0</v>
      </c>
      <c r="R43" s="251">
        <v>0</v>
      </c>
      <c r="S43" s="3">
        <f t="shared" ref="S43:U43" si="22">R43</f>
        <v>0</v>
      </c>
      <c r="T43" s="3">
        <f t="shared" si="22"/>
        <v>0</v>
      </c>
      <c r="U43" s="3">
        <f t="shared" si="22"/>
        <v>0</v>
      </c>
    </row>
    <row r="44" spans="1:21" x14ac:dyDescent="0.25">
      <c r="A44" s="511"/>
      <c r="B44" s="11" t="str">
        <f t="shared" si="15"/>
        <v>Cooling</v>
      </c>
      <c r="C44" s="3">
        <v>0</v>
      </c>
      <c r="D44" s="3">
        <f t="shared" ref="D44:Q44" si="23">C44</f>
        <v>0</v>
      </c>
      <c r="E44" s="3">
        <f t="shared" si="23"/>
        <v>0</v>
      </c>
      <c r="F44" s="3">
        <f t="shared" si="23"/>
        <v>0</v>
      </c>
      <c r="G44" s="3">
        <f t="shared" si="23"/>
        <v>0</v>
      </c>
      <c r="H44" s="3">
        <f t="shared" si="23"/>
        <v>0</v>
      </c>
      <c r="I44" s="3">
        <f t="shared" si="23"/>
        <v>0</v>
      </c>
      <c r="J44" s="3">
        <f t="shared" si="23"/>
        <v>0</v>
      </c>
      <c r="K44" s="3">
        <f t="shared" si="23"/>
        <v>0</v>
      </c>
      <c r="L44" s="3">
        <f t="shared" si="23"/>
        <v>0</v>
      </c>
      <c r="M44" s="3">
        <f t="shared" si="23"/>
        <v>0</v>
      </c>
      <c r="N44" s="3">
        <f t="shared" si="23"/>
        <v>0</v>
      </c>
      <c r="O44" s="3">
        <f t="shared" si="23"/>
        <v>0</v>
      </c>
      <c r="P44" s="3">
        <f t="shared" si="23"/>
        <v>0</v>
      </c>
      <c r="Q44" s="3">
        <f t="shared" si="23"/>
        <v>0</v>
      </c>
      <c r="R44" s="251">
        <v>0</v>
      </c>
      <c r="S44" s="3">
        <f t="shared" ref="S44:U44" si="24">R44</f>
        <v>0</v>
      </c>
      <c r="T44" s="3">
        <f t="shared" si="24"/>
        <v>0</v>
      </c>
      <c r="U44" s="3">
        <f t="shared" si="24"/>
        <v>0</v>
      </c>
    </row>
    <row r="45" spans="1:21" x14ac:dyDescent="0.25">
      <c r="A45" s="511"/>
      <c r="B45" s="12" t="str">
        <f t="shared" si="15"/>
        <v>Ext Lighting</v>
      </c>
      <c r="C45" s="3">
        <v>0</v>
      </c>
      <c r="D45" s="3">
        <f t="shared" ref="D45:Q45" si="25">C45</f>
        <v>0</v>
      </c>
      <c r="E45" s="3">
        <f t="shared" si="25"/>
        <v>0</v>
      </c>
      <c r="F45" s="3">
        <f t="shared" si="25"/>
        <v>0</v>
      </c>
      <c r="G45" s="3">
        <f t="shared" si="25"/>
        <v>0</v>
      </c>
      <c r="H45" s="3">
        <f t="shared" si="25"/>
        <v>0</v>
      </c>
      <c r="I45" s="3">
        <f t="shared" si="25"/>
        <v>0</v>
      </c>
      <c r="J45" s="3">
        <f t="shared" si="25"/>
        <v>0</v>
      </c>
      <c r="K45" s="3">
        <f t="shared" si="25"/>
        <v>0</v>
      </c>
      <c r="L45" s="3">
        <f t="shared" si="25"/>
        <v>0</v>
      </c>
      <c r="M45" s="3">
        <f t="shared" si="25"/>
        <v>0</v>
      </c>
      <c r="N45" s="3">
        <f t="shared" si="25"/>
        <v>0</v>
      </c>
      <c r="O45" s="3">
        <f t="shared" si="25"/>
        <v>0</v>
      </c>
      <c r="P45" s="3">
        <f t="shared" si="25"/>
        <v>0</v>
      </c>
      <c r="Q45" s="3">
        <f t="shared" si="25"/>
        <v>0</v>
      </c>
      <c r="R45" s="251">
        <v>0</v>
      </c>
      <c r="S45" s="3">
        <f t="shared" ref="S45:U45" si="26">R45</f>
        <v>0</v>
      </c>
      <c r="T45" s="3">
        <f t="shared" si="26"/>
        <v>0</v>
      </c>
      <c r="U45" s="3">
        <f t="shared" si="26"/>
        <v>0</v>
      </c>
    </row>
    <row r="46" spans="1:21" x14ac:dyDescent="0.25">
      <c r="A46" s="511"/>
      <c r="B46" s="11" t="str">
        <f t="shared" si="15"/>
        <v>Heating</v>
      </c>
      <c r="C46" s="3">
        <v>0</v>
      </c>
      <c r="D46" s="3">
        <f t="shared" ref="D46:Q46" si="27">C46</f>
        <v>0</v>
      </c>
      <c r="E46" s="3">
        <f t="shared" si="27"/>
        <v>0</v>
      </c>
      <c r="F46" s="3">
        <f t="shared" si="27"/>
        <v>0</v>
      </c>
      <c r="G46" s="3">
        <f t="shared" si="27"/>
        <v>0</v>
      </c>
      <c r="H46" s="3">
        <f t="shared" si="27"/>
        <v>0</v>
      </c>
      <c r="I46" s="3">
        <f t="shared" si="27"/>
        <v>0</v>
      </c>
      <c r="J46" s="3">
        <f t="shared" si="27"/>
        <v>0</v>
      </c>
      <c r="K46" s="3">
        <f t="shared" si="27"/>
        <v>0</v>
      </c>
      <c r="L46" s="3">
        <f t="shared" si="27"/>
        <v>0</v>
      </c>
      <c r="M46" s="3">
        <f t="shared" si="27"/>
        <v>0</v>
      </c>
      <c r="N46" s="3">
        <f t="shared" si="27"/>
        <v>0</v>
      </c>
      <c r="O46" s="3">
        <f t="shared" si="27"/>
        <v>0</v>
      </c>
      <c r="P46" s="3">
        <f t="shared" si="27"/>
        <v>0</v>
      </c>
      <c r="Q46" s="3">
        <f t="shared" si="27"/>
        <v>0</v>
      </c>
      <c r="R46" s="251">
        <v>0</v>
      </c>
      <c r="S46" s="3">
        <f t="shared" ref="S46:U46" si="28">R46</f>
        <v>0</v>
      </c>
      <c r="T46" s="3">
        <f t="shared" si="28"/>
        <v>0</v>
      </c>
      <c r="U46" s="3">
        <f t="shared" si="28"/>
        <v>0</v>
      </c>
    </row>
    <row r="47" spans="1:21" x14ac:dyDescent="0.25">
      <c r="A47" s="511"/>
      <c r="B47" s="11" t="str">
        <f t="shared" si="15"/>
        <v>HVAC</v>
      </c>
      <c r="C47" s="3">
        <v>0</v>
      </c>
      <c r="D47" s="3">
        <f t="shared" ref="D47:Q47" si="29">C47</f>
        <v>0</v>
      </c>
      <c r="E47" s="3">
        <f t="shared" si="29"/>
        <v>0</v>
      </c>
      <c r="F47" s="3">
        <f t="shared" si="29"/>
        <v>0</v>
      </c>
      <c r="G47" s="3">
        <f t="shared" si="29"/>
        <v>0</v>
      </c>
      <c r="H47" s="3">
        <f t="shared" si="29"/>
        <v>0</v>
      </c>
      <c r="I47" s="3">
        <f t="shared" si="29"/>
        <v>0</v>
      </c>
      <c r="J47" s="3">
        <f t="shared" si="29"/>
        <v>0</v>
      </c>
      <c r="K47" s="3">
        <f t="shared" si="29"/>
        <v>0</v>
      </c>
      <c r="L47" s="3">
        <f t="shared" si="29"/>
        <v>0</v>
      </c>
      <c r="M47" s="3">
        <f t="shared" si="29"/>
        <v>0</v>
      </c>
      <c r="N47" s="3">
        <f t="shared" si="29"/>
        <v>0</v>
      </c>
      <c r="O47" s="3">
        <f t="shared" si="29"/>
        <v>0</v>
      </c>
      <c r="P47" s="3">
        <f t="shared" si="29"/>
        <v>0</v>
      </c>
      <c r="Q47" s="3">
        <f t="shared" si="29"/>
        <v>0</v>
      </c>
      <c r="R47" s="251">
        <v>0</v>
      </c>
      <c r="S47" s="3">
        <f t="shared" ref="S47:U47" si="30">R47</f>
        <v>0</v>
      </c>
      <c r="T47" s="3">
        <f t="shared" si="30"/>
        <v>0</v>
      </c>
      <c r="U47" s="3">
        <f t="shared" si="30"/>
        <v>0</v>
      </c>
    </row>
    <row r="48" spans="1:21" x14ac:dyDescent="0.25">
      <c r="A48" s="511"/>
      <c r="B48" s="11" t="str">
        <f t="shared" si="15"/>
        <v>Lighting</v>
      </c>
      <c r="C48" s="3">
        <v>0</v>
      </c>
      <c r="D48" s="3">
        <f t="shared" ref="D48:Q48" si="31">C48</f>
        <v>0</v>
      </c>
      <c r="E48" s="3">
        <f t="shared" si="31"/>
        <v>0</v>
      </c>
      <c r="F48" s="3">
        <f t="shared" si="31"/>
        <v>0</v>
      </c>
      <c r="G48" s="3">
        <f t="shared" si="31"/>
        <v>0</v>
      </c>
      <c r="H48" s="3">
        <f t="shared" si="31"/>
        <v>0</v>
      </c>
      <c r="I48" s="3">
        <f t="shared" si="31"/>
        <v>0</v>
      </c>
      <c r="J48" s="3">
        <f t="shared" si="31"/>
        <v>0</v>
      </c>
      <c r="K48" s="3">
        <f t="shared" si="31"/>
        <v>0</v>
      </c>
      <c r="L48" s="3">
        <f t="shared" si="31"/>
        <v>0</v>
      </c>
      <c r="M48" s="3">
        <f t="shared" si="31"/>
        <v>0</v>
      </c>
      <c r="N48" s="3">
        <f t="shared" si="31"/>
        <v>0</v>
      </c>
      <c r="O48" s="3">
        <f t="shared" si="31"/>
        <v>0</v>
      </c>
      <c r="P48" s="3">
        <f t="shared" si="31"/>
        <v>0</v>
      </c>
      <c r="Q48" s="3">
        <f t="shared" si="31"/>
        <v>0</v>
      </c>
      <c r="R48" s="251">
        <v>0</v>
      </c>
      <c r="S48" s="3">
        <f t="shared" ref="S48:U48" si="32">R48</f>
        <v>0</v>
      </c>
      <c r="T48" s="3">
        <f t="shared" si="32"/>
        <v>0</v>
      </c>
      <c r="U48" s="3">
        <f t="shared" si="32"/>
        <v>0</v>
      </c>
    </row>
    <row r="49" spans="1:21" x14ac:dyDescent="0.25">
      <c r="A49" s="511"/>
      <c r="B49" s="11" t="str">
        <f t="shared" si="15"/>
        <v>Miscellaneous</v>
      </c>
      <c r="C49" s="3">
        <v>0</v>
      </c>
      <c r="D49" s="3">
        <f t="shared" ref="D49:Q49" si="33">C49</f>
        <v>0</v>
      </c>
      <c r="E49" s="3">
        <f t="shared" si="33"/>
        <v>0</v>
      </c>
      <c r="F49" s="3">
        <f t="shared" si="33"/>
        <v>0</v>
      </c>
      <c r="G49" s="3">
        <f t="shared" si="33"/>
        <v>0</v>
      </c>
      <c r="H49" s="3">
        <f t="shared" si="33"/>
        <v>0</v>
      </c>
      <c r="I49" s="3">
        <f t="shared" si="33"/>
        <v>0</v>
      </c>
      <c r="J49" s="3">
        <f t="shared" si="33"/>
        <v>0</v>
      </c>
      <c r="K49" s="3">
        <f t="shared" si="33"/>
        <v>0</v>
      </c>
      <c r="L49" s="3">
        <f t="shared" si="33"/>
        <v>0</v>
      </c>
      <c r="M49" s="3">
        <f t="shared" si="33"/>
        <v>0</v>
      </c>
      <c r="N49" s="3">
        <f t="shared" si="33"/>
        <v>0</v>
      </c>
      <c r="O49" s="3">
        <f t="shared" si="33"/>
        <v>0</v>
      </c>
      <c r="P49" s="3">
        <f t="shared" si="33"/>
        <v>0</v>
      </c>
      <c r="Q49" s="3">
        <f t="shared" si="33"/>
        <v>0</v>
      </c>
      <c r="R49" s="251">
        <v>0</v>
      </c>
      <c r="S49" s="3">
        <f t="shared" ref="S49:U49" si="34">R49</f>
        <v>0</v>
      </c>
      <c r="T49" s="3">
        <f t="shared" si="34"/>
        <v>0</v>
      </c>
      <c r="U49" s="3">
        <f t="shared" si="34"/>
        <v>0</v>
      </c>
    </row>
    <row r="50" spans="1:21" ht="15" customHeight="1" x14ac:dyDescent="0.25">
      <c r="A50" s="511"/>
      <c r="B50" s="11" t="str">
        <f t="shared" si="15"/>
        <v>Motors</v>
      </c>
      <c r="C50" s="3">
        <v>0</v>
      </c>
      <c r="D50" s="3">
        <f t="shared" ref="D50:Q50" si="35">C50</f>
        <v>0</v>
      </c>
      <c r="E50" s="3">
        <f t="shared" si="35"/>
        <v>0</v>
      </c>
      <c r="F50" s="3">
        <f t="shared" si="35"/>
        <v>0</v>
      </c>
      <c r="G50" s="3">
        <f t="shared" si="35"/>
        <v>0</v>
      </c>
      <c r="H50" s="3">
        <f t="shared" si="35"/>
        <v>0</v>
      </c>
      <c r="I50" s="3">
        <f t="shared" si="35"/>
        <v>0</v>
      </c>
      <c r="J50" s="3">
        <f t="shared" si="35"/>
        <v>0</v>
      </c>
      <c r="K50" s="3">
        <f t="shared" si="35"/>
        <v>0</v>
      </c>
      <c r="L50" s="3">
        <f t="shared" si="35"/>
        <v>0</v>
      </c>
      <c r="M50" s="3">
        <f t="shared" si="35"/>
        <v>0</v>
      </c>
      <c r="N50" s="3">
        <f t="shared" si="35"/>
        <v>0</v>
      </c>
      <c r="O50" s="3">
        <f t="shared" si="35"/>
        <v>0</v>
      </c>
      <c r="P50" s="3">
        <f t="shared" si="35"/>
        <v>0</v>
      </c>
      <c r="Q50" s="3">
        <f t="shared" si="35"/>
        <v>0</v>
      </c>
      <c r="R50" s="251">
        <v>0</v>
      </c>
      <c r="S50" s="3">
        <f t="shared" ref="S50:U50" si="36">R50</f>
        <v>0</v>
      </c>
      <c r="T50" s="3">
        <f t="shared" si="36"/>
        <v>0</v>
      </c>
      <c r="U50" s="3">
        <f t="shared" si="36"/>
        <v>0</v>
      </c>
    </row>
    <row r="51" spans="1:21" x14ac:dyDescent="0.25">
      <c r="A51" s="511"/>
      <c r="B51" s="11" t="str">
        <f t="shared" si="15"/>
        <v>Process</v>
      </c>
      <c r="C51" s="3">
        <v>0</v>
      </c>
      <c r="D51" s="3">
        <f t="shared" ref="D51:Q51" si="37">C51</f>
        <v>0</v>
      </c>
      <c r="E51" s="3">
        <f t="shared" si="37"/>
        <v>0</v>
      </c>
      <c r="F51" s="3">
        <f t="shared" si="37"/>
        <v>0</v>
      </c>
      <c r="G51" s="3">
        <f t="shared" si="37"/>
        <v>0</v>
      </c>
      <c r="H51" s="3">
        <f t="shared" si="37"/>
        <v>0</v>
      </c>
      <c r="I51" s="3">
        <f t="shared" si="37"/>
        <v>0</v>
      </c>
      <c r="J51" s="3">
        <f t="shared" si="37"/>
        <v>0</v>
      </c>
      <c r="K51" s="3">
        <f t="shared" si="37"/>
        <v>0</v>
      </c>
      <c r="L51" s="3">
        <f t="shared" si="37"/>
        <v>0</v>
      </c>
      <c r="M51" s="3">
        <f t="shared" si="37"/>
        <v>0</v>
      </c>
      <c r="N51" s="3">
        <f t="shared" si="37"/>
        <v>0</v>
      </c>
      <c r="O51" s="3">
        <f t="shared" si="37"/>
        <v>0</v>
      </c>
      <c r="P51" s="3">
        <f t="shared" si="37"/>
        <v>0</v>
      </c>
      <c r="Q51" s="3">
        <f t="shared" si="37"/>
        <v>0</v>
      </c>
      <c r="R51" s="251">
        <v>0</v>
      </c>
      <c r="S51" s="3">
        <f t="shared" ref="S51:U51" si="38">R51</f>
        <v>0</v>
      </c>
      <c r="T51" s="3">
        <f t="shared" si="38"/>
        <v>0</v>
      </c>
      <c r="U51" s="3">
        <f t="shared" si="38"/>
        <v>0</v>
      </c>
    </row>
    <row r="52" spans="1:21" x14ac:dyDescent="0.25">
      <c r="A52" s="511"/>
      <c r="B52" s="11" t="str">
        <f t="shared" si="15"/>
        <v>Refrigeration</v>
      </c>
      <c r="C52" s="3">
        <v>0</v>
      </c>
      <c r="D52" s="3">
        <f t="shared" ref="D52:Q52" si="39">C52</f>
        <v>0</v>
      </c>
      <c r="E52" s="3">
        <f t="shared" si="39"/>
        <v>0</v>
      </c>
      <c r="F52" s="3">
        <f t="shared" si="39"/>
        <v>0</v>
      </c>
      <c r="G52" s="3">
        <f t="shared" si="39"/>
        <v>0</v>
      </c>
      <c r="H52" s="3">
        <f t="shared" si="39"/>
        <v>0</v>
      </c>
      <c r="I52" s="3">
        <f t="shared" si="39"/>
        <v>0</v>
      </c>
      <c r="J52" s="3">
        <f t="shared" si="39"/>
        <v>0</v>
      </c>
      <c r="K52" s="3">
        <f t="shared" si="39"/>
        <v>0</v>
      </c>
      <c r="L52" s="3">
        <f t="shared" si="39"/>
        <v>0</v>
      </c>
      <c r="M52" s="3">
        <f t="shared" si="39"/>
        <v>0</v>
      </c>
      <c r="N52" s="3">
        <f t="shared" si="39"/>
        <v>0</v>
      </c>
      <c r="O52" s="3">
        <f t="shared" si="39"/>
        <v>0</v>
      </c>
      <c r="P52" s="3">
        <f t="shared" si="39"/>
        <v>0</v>
      </c>
      <c r="Q52" s="3">
        <f t="shared" si="39"/>
        <v>0</v>
      </c>
      <c r="R52" s="251">
        <v>0</v>
      </c>
      <c r="S52" s="3">
        <f t="shared" ref="S52:U52" si="40">R52</f>
        <v>0</v>
      </c>
      <c r="T52" s="3">
        <f t="shared" si="40"/>
        <v>0</v>
      </c>
      <c r="U52" s="3">
        <f t="shared" si="40"/>
        <v>0</v>
      </c>
    </row>
    <row r="53" spans="1:21" x14ac:dyDescent="0.25">
      <c r="A53" s="511"/>
      <c r="B53" s="11" t="str">
        <f t="shared" si="15"/>
        <v>Water Heating</v>
      </c>
      <c r="C53" s="3">
        <v>0</v>
      </c>
      <c r="D53" s="3">
        <f t="shared" ref="D53:Q53" si="41">C53</f>
        <v>0</v>
      </c>
      <c r="E53" s="3">
        <f t="shared" si="41"/>
        <v>0</v>
      </c>
      <c r="F53" s="3">
        <f t="shared" si="41"/>
        <v>0</v>
      </c>
      <c r="G53" s="3">
        <f t="shared" si="41"/>
        <v>0</v>
      </c>
      <c r="H53" s="3">
        <f t="shared" si="41"/>
        <v>0</v>
      </c>
      <c r="I53" s="3">
        <f t="shared" si="41"/>
        <v>0</v>
      </c>
      <c r="J53" s="3">
        <f t="shared" si="41"/>
        <v>0</v>
      </c>
      <c r="K53" s="3">
        <f t="shared" si="41"/>
        <v>0</v>
      </c>
      <c r="L53" s="3">
        <f t="shared" si="41"/>
        <v>0</v>
      </c>
      <c r="M53" s="3">
        <f t="shared" si="41"/>
        <v>0</v>
      </c>
      <c r="N53" s="3">
        <f t="shared" si="41"/>
        <v>0</v>
      </c>
      <c r="O53" s="3">
        <f t="shared" si="41"/>
        <v>0</v>
      </c>
      <c r="P53" s="3">
        <f t="shared" si="41"/>
        <v>0</v>
      </c>
      <c r="Q53" s="3">
        <f t="shared" si="41"/>
        <v>0</v>
      </c>
      <c r="R53" s="251">
        <v>0</v>
      </c>
      <c r="S53" s="3">
        <f t="shared" ref="S53:U53" si="42">R53</f>
        <v>0</v>
      </c>
      <c r="T53" s="3">
        <f t="shared" si="42"/>
        <v>0</v>
      </c>
      <c r="U53" s="3">
        <f t="shared" si="42"/>
        <v>0</v>
      </c>
    </row>
    <row r="54" spans="1:21" ht="15" customHeight="1" x14ac:dyDescent="0.25">
      <c r="A54" s="511"/>
      <c r="B54" s="11" t="str">
        <f t="shared" si="15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251"/>
      <c r="S54" s="3"/>
      <c r="T54" s="3"/>
      <c r="U54" s="3"/>
    </row>
    <row r="55" spans="1:21" ht="15" customHeight="1" thickBot="1" x14ac:dyDescent="0.3">
      <c r="A55" s="512"/>
      <c r="B55" s="15" t="str">
        <f t="shared" si="15"/>
        <v>Monthly kWh</v>
      </c>
      <c r="C55" s="49">
        <f>SUM(C41:C53)</f>
        <v>0</v>
      </c>
      <c r="D55" s="49">
        <f t="shared" ref="D55:U55" si="43">SUM(D41:D53)</f>
        <v>0</v>
      </c>
      <c r="E55" s="49">
        <f t="shared" si="43"/>
        <v>0</v>
      </c>
      <c r="F55" s="49">
        <f t="shared" si="43"/>
        <v>0</v>
      </c>
      <c r="G55" s="49">
        <f t="shared" si="43"/>
        <v>0</v>
      </c>
      <c r="H55" s="49">
        <f t="shared" si="43"/>
        <v>0</v>
      </c>
      <c r="I55" s="49">
        <f t="shared" si="43"/>
        <v>0</v>
      </c>
      <c r="J55" s="49">
        <f t="shared" si="43"/>
        <v>0</v>
      </c>
      <c r="K55" s="49">
        <f t="shared" si="43"/>
        <v>0</v>
      </c>
      <c r="L55" s="49">
        <f t="shared" si="43"/>
        <v>0</v>
      </c>
      <c r="M55" s="49">
        <f t="shared" si="43"/>
        <v>0</v>
      </c>
      <c r="N55" s="49">
        <f t="shared" si="43"/>
        <v>0</v>
      </c>
      <c r="O55" s="49">
        <f t="shared" si="43"/>
        <v>0</v>
      </c>
      <c r="P55" s="49">
        <f t="shared" si="43"/>
        <v>0</v>
      </c>
      <c r="Q55" s="49">
        <f t="shared" si="43"/>
        <v>0</v>
      </c>
      <c r="R55" s="49">
        <f t="shared" si="43"/>
        <v>0</v>
      </c>
      <c r="S55" s="49">
        <f t="shared" si="43"/>
        <v>0</v>
      </c>
      <c r="T55" s="49">
        <f t="shared" si="43"/>
        <v>0</v>
      </c>
      <c r="U55" s="49">
        <f t="shared" si="43"/>
        <v>0</v>
      </c>
    </row>
    <row r="56" spans="1:21" x14ac:dyDescent="0.25">
      <c r="A56" s="46"/>
      <c r="B56" s="25"/>
      <c r="C56" s="9"/>
      <c r="D56" s="31"/>
      <c r="E56" s="9"/>
      <c r="F56" s="31"/>
      <c r="G56" s="31"/>
      <c r="H56" s="9"/>
      <c r="I56" s="31"/>
      <c r="J56" s="31"/>
      <c r="K56" s="9"/>
      <c r="L56" s="31"/>
      <c r="M56" s="31"/>
      <c r="N56" s="9"/>
      <c r="O56" s="31"/>
      <c r="P56" s="31"/>
      <c r="Q56" s="9"/>
      <c r="R56" s="31"/>
      <c r="S56" s="31"/>
      <c r="T56" s="9"/>
      <c r="U56" s="31"/>
    </row>
    <row r="57" spans="1:21" ht="15.75" thickBot="1" x14ac:dyDescent="0.3">
      <c r="A57" s="26"/>
      <c r="B57" s="26"/>
      <c r="C57" s="22"/>
      <c r="D57" s="23"/>
      <c r="E57" s="22"/>
      <c r="F57" s="23"/>
      <c r="G57" s="23"/>
      <c r="H57" s="22"/>
      <c r="I57" s="23"/>
      <c r="J57" s="23"/>
      <c r="K57" s="22"/>
      <c r="L57" s="23"/>
      <c r="M57" s="23"/>
      <c r="N57" s="22"/>
      <c r="O57" s="23"/>
      <c r="P57" s="23"/>
      <c r="Q57" s="22"/>
      <c r="R57" s="23"/>
      <c r="S57" s="23"/>
      <c r="T57" s="22"/>
      <c r="U57" s="23"/>
    </row>
    <row r="58" spans="1:21" s="344" customFormat="1" ht="15.75" x14ac:dyDescent="0.25">
      <c r="A58" s="513" t="s">
        <v>17</v>
      </c>
      <c r="B58" s="17" t="s">
        <v>10</v>
      </c>
      <c r="C58" s="10">
        <f>C40</f>
        <v>43466</v>
      </c>
      <c r="D58" s="10">
        <f t="shared" ref="D58:U58" si="44">D40</f>
        <v>43497</v>
      </c>
      <c r="E58" s="10">
        <f t="shared" si="44"/>
        <v>43525</v>
      </c>
      <c r="F58" s="10">
        <f t="shared" si="44"/>
        <v>43556</v>
      </c>
      <c r="G58" s="10">
        <f t="shared" si="44"/>
        <v>43586</v>
      </c>
      <c r="H58" s="10">
        <f t="shared" si="44"/>
        <v>43617</v>
      </c>
      <c r="I58" s="10">
        <f t="shared" si="44"/>
        <v>43647</v>
      </c>
      <c r="J58" s="10">
        <f t="shared" si="44"/>
        <v>43678</v>
      </c>
      <c r="K58" s="10">
        <f t="shared" si="44"/>
        <v>43709</v>
      </c>
      <c r="L58" s="10">
        <f t="shared" si="44"/>
        <v>43739</v>
      </c>
      <c r="M58" s="10">
        <f t="shared" si="44"/>
        <v>43770</v>
      </c>
      <c r="N58" s="10">
        <f t="shared" si="44"/>
        <v>43800</v>
      </c>
      <c r="O58" s="10">
        <f t="shared" si="44"/>
        <v>43831</v>
      </c>
      <c r="P58" s="10">
        <f t="shared" si="44"/>
        <v>43862</v>
      </c>
      <c r="Q58" s="10">
        <f t="shared" si="44"/>
        <v>43891</v>
      </c>
      <c r="R58" s="10">
        <f t="shared" si="44"/>
        <v>43922</v>
      </c>
      <c r="S58" s="10">
        <f t="shared" si="44"/>
        <v>43952</v>
      </c>
      <c r="T58" s="10">
        <f t="shared" si="44"/>
        <v>43983</v>
      </c>
      <c r="U58" s="10">
        <f t="shared" si="44"/>
        <v>44013</v>
      </c>
    </row>
    <row r="59" spans="1:21" s="344" customFormat="1" ht="15" customHeight="1" x14ac:dyDescent="0.25">
      <c r="A59" s="514"/>
      <c r="B59" s="13" t="str">
        <f t="shared" ref="B59:B72" si="45">B41</f>
        <v>Air Comp</v>
      </c>
      <c r="C59" s="367">
        <v>0</v>
      </c>
      <c r="D59" s="367">
        <f>IF(D23=0,0,((D5*0.5)+C23-D41)*D78*D93*D$2)</f>
        <v>0</v>
      </c>
      <c r="E59" s="367">
        <f t="shared" ref="E59:U63" si="46">IF(E23=0,0,((E5*0.5)+D23-E41)*E78*E93*E$2)</f>
        <v>0</v>
      </c>
      <c r="F59" s="367">
        <f t="shared" si="46"/>
        <v>0</v>
      </c>
      <c r="G59" s="367">
        <f t="shared" si="46"/>
        <v>0</v>
      </c>
      <c r="H59" s="367">
        <f t="shared" si="46"/>
        <v>0</v>
      </c>
      <c r="I59" s="367">
        <f t="shared" si="46"/>
        <v>0</v>
      </c>
      <c r="J59" s="367">
        <f t="shared" si="46"/>
        <v>0</v>
      </c>
      <c r="K59" s="367">
        <f t="shared" si="46"/>
        <v>0</v>
      </c>
      <c r="L59" s="367">
        <f t="shared" si="46"/>
        <v>0</v>
      </c>
      <c r="M59" s="367">
        <f t="shared" si="46"/>
        <v>0</v>
      </c>
      <c r="N59" s="367">
        <f t="shared" si="46"/>
        <v>0</v>
      </c>
      <c r="O59" s="367">
        <f t="shared" si="46"/>
        <v>0</v>
      </c>
      <c r="P59" s="367">
        <f t="shared" si="46"/>
        <v>0</v>
      </c>
      <c r="Q59" s="367">
        <f t="shared" si="46"/>
        <v>0</v>
      </c>
      <c r="R59" s="367">
        <f t="shared" si="46"/>
        <v>0</v>
      </c>
      <c r="S59" s="367">
        <f t="shared" si="46"/>
        <v>0</v>
      </c>
      <c r="T59" s="367">
        <f t="shared" si="46"/>
        <v>0</v>
      </c>
      <c r="U59" s="367">
        <f t="shared" si="46"/>
        <v>0</v>
      </c>
    </row>
    <row r="60" spans="1:21" s="344" customFormat="1" ht="15.75" x14ac:dyDescent="0.25">
      <c r="A60" s="514"/>
      <c r="B60" s="13" t="str">
        <f t="shared" si="45"/>
        <v>Building Shell</v>
      </c>
      <c r="C60" s="367">
        <v>0</v>
      </c>
      <c r="D60" s="367">
        <f t="shared" ref="D60:S71" si="47">IF(D24=0,0,((D6*0.5)+C24-D42)*D79*D94*D$2)</f>
        <v>0</v>
      </c>
      <c r="E60" s="367">
        <f t="shared" si="47"/>
        <v>0</v>
      </c>
      <c r="F60" s="367">
        <f t="shared" si="47"/>
        <v>0</v>
      </c>
      <c r="G60" s="367">
        <f t="shared" si="47"/>
        <v>0</v>
      </c>
      <c r="H60" s="367">
        <f t="shared" si="47"/>
        <v>0</v>
      </c>
      <c r="I60" s="367">
        <f t="shared" si="47"/>
        <v>0</v>
      </c>
      <c r="J60" s="367">
        <f t="shared" si="47"/>
        <v>0</v>
      </c>
      <c r="K60" s="367">
        <f t="shared" si="47"/>
        <v>0</v>
      </c>
      <c r="L60" s="367">
        <f t="shared" si="47"/>
        <v>0</v>
      </c>
      <c r="M60" s="367">
        <f t="shared" si="47"/>
        <v>0</v>
      </c>
      <c r="N60" s="367">
        <f t="shared" si="47"/>
        <v>0</v>
      </c>
      <c r="O60" s="367">
        <f t="shared" si="47"/>
        <v>0</v>
      </c>
      <c r="P60" s="367">
        <f t="shared" si="47"/>
        <v>0</v>
      </c>
      <c r="Q60" s="367">
        <f t="shared" si="47"/>
        <v>0</v>
      </c>
      <c r="R60" s="367">
        <f t="shared" si="47"/>
        <v>0</v>
      </c>
      <c r="S60" s="367">
        <f t="shared" si="47"/>
        <v>0</v>
      </c>
      <c r="T60" s="367">
        <f t="shared" si="46"/>
        <v>0</v>
      </c>
      <c r="U60" s="367">
        <f t="shared" si="46"/>
        <v>0</v>
      </c>
    </row>
    <row r="61" spans="1:21" s="344" customFormat="1" ht="15.75" x14ac:dyDescent="0.25">
      <c r="A61" s="514"/>
      <c r="B61" s="13" t="str">
        <f t="shared" si="45"/>
        <v>Cooking</v>
      </c>
      <c r="C61" s="367">
        <v>0</v>
      </c>
      <c r="D61" s="367">
        <f t="shared" si="47"/>
        <v>0</v>
      </c>
      <c r="E61" s="367">
        <f t="shared" si="47"/>
        <v>0</v>
      </c>
      <c r="F61" s="367">
        <f t="shared" si="47"/>
        <v>0</v>
      </c>
      <c r="G61" s="367">
        <f t="shared" si="47"/>
        <v>0</v>
      </c>
      <c r="H61" s="367">
        <f t="shared" si="47"/>
        <v>0</v>
      </c>
      <c r="I61" s="367">
        <f t="shared" si="47"/>
        <v>0</v>
      </c>
      <c r="J61" s="367">
        <f t="shared" si="47"/>
        <v>0</v>
      </c>
      <c r="K61" s="367">
        <f t="shared" si="47"/>
        <v>0</v>
      </c>
      <c r="L61" s="367">
        <f t="shared" si="47"/>
        <v>0</v>
      </c>
      <c r="M61" s="367">
        <f t="shared" si="47"/>
        <v>0</v>
      </c>
      <c r="N61" s="367">
        <f t="shared" si="47"/>
        <v>0</v>
      </c>
      <c r="O61" s="367">
        <f t="shared" si="47"/>
        <v>0</v>
      </c>
      <c r="P61" s="367">
        <f t="shared" si="47"/>
        <v>0</v>
      </c>
      <c r="Q61" s="367">
        <f t="shared" si="47"/>
        <v>0</v>
      </c>
      <c r="R61" s="367">
        <f t="shared" si="47"/>
        <v>0</v>
      </c>
      <c r="S61" s="367">
        <f t="shared" si="47"/>
        <v>0</v>
      </c>
      <c r="T61" s="367">
        <f t="shared" si="46"/>
        <v>0</v>
      </c>
      <c r="U61" s="367">
        <f t="shared" si="46"/>
        <v>0</v>
      </c>
    </row>
    <row r="62" spans="1:21" s="344" customFormat="1" ht="15.75" x14ac:dyDescent="0.25">
      <c r="A62" s="514"/>
      <c r="B62" s="13" t="str">
        <f t="shared" si="45"/>
        <v>Cooling</v>
      </c>
      <c r="C62" s="367">
        <v>0</v>
      </c>
      <c r="D62" s="367">
        <f t="shared" si="47"/>
        <v>0</v>
      </c>
      <c r="E62" s="367">
        <f t="shared" si="46"/>
        <v>0</v>
      </c>
      <c r="F62" s="367">
        <f t="shared" si="46"/>
        <v>0</v>
      </c>
      <c r="G62" s="367">
        <f t="shared" si="46"/>
        <v>0</v>
      </c>
      <c r="H62" s="367">
        <f t="shared" si="46"/>
        <v>0</v>
      </c>
      <c r="I62" s="367">
        <f t="shared" si="46"/>
        <v>0</v>
      </c>
      <c r="J62" s="367">
        <f t="shared" si="46"/>
        <v>0</v>
      </c>
      <c r="K62" s="367">
        <f t="shared" si="46"/>
        <v>0</v>
      </c>
      <c r="L62" s="367">
        <f t="shared" si="46"/>
        <v>0</v>
      </c>
      <c r="M62" s="367">
        <f t="shared" si="46"/>
        <v>0</v>
      </c>
      <c r="N62" s="367">
        <f t="shared" si="46"/>
        <v>0</v>
      </c>
      <c r="O62" s="367">
        <f t="shared" si="46"/>
        <v>0</v>
      </c>
      <c r="P62" s="367">
        <f t="shared" si="46"/>
        <v>0</v>
      </c>
      <c r="Q62" s="367">
        <f t="shared" si="46"/>
        <v>0</v>
      </c>
      <c r="R62" s="367">
        <f t="shared" si="46"/>
        <v>0</v>
      </c>
      <c r="S62" s="367">
        <f t="shared" si="46"/>
        <v>0</v>
      </c>
      <c r="T62" s="367">
        <f t="shared" si="46"/>
        <v>0</v>
      </c>
      <c r="U62" s="367">
        <f t="shared" si="46"/>
        <v>0</v>
      </c>
    </row>
    <row r="63" spans="1:21" s="344" customFormat="1" ht="15.75" x14ac:dyDescent="0.25">
      <c r="A63" s="514"/>
      <c r="B63" s="13" t="str">
        <f t="shared" si="45"/>
        <v>Ext Lighting</v>
      </c>
      <c r="C63" s="367">
        <v>0</v>
      </c>
      <c r="D63" s="367">
        <f t="shared" si="47"/>
        <v>0</v>
      </c>
      <c r="E63" s="367">
        <f t="shared" si="46"/>
        <v>0</v>
      </c>
      <c r="F63" s="367">
        <f t="shared" si="46"/>
        <v>0</v>
      </c>
      <c r="G63" s="367">
        <f t="shared" si="46"/>
        <v>0</v>
      </c>
      <c r="H63" s="367">
        <f t="shared" si="46"/>
        <v>0</v>
      </c>
      <c r="I63" s="367">
        <f t="shared" si="46"/>
        <v>0</v>
      </c>
      <c r="J63" s="367">
        <f t="shared" si="46"/>
        <v>0</v>
      </c>
      <c r="K63" s="367">
        <f t="shared" si="46"/>
        <v>0</v>
      </c>
      <c r="L63" s="367">
        <f t="shared" si="46"/>
        <v>0</v>
      </c>
      <c r="M63" s="367">
        <f t="shared" si="46"/>
        <v>0</v>
      </c>
      <c r="N63" s="367">
        <f t="shared" si="46"/>
        <v>0</v>
      </c>
      <c r="O63" s="367">
        <f t="shared" si="46"/>
        <v>0</v>
      </c>
      <c r="P63" s="367">
        <f t="shared" si="46"/>
        <v>0</v>
      </c>
      <c r="Q63" s="367">
        <f t="shared" si="46"/>
        <v>0</v>
      </c>
      <c r="R63" s="367">
        <f t="shared" si="46"/>
        <v>0</v>
      </c>
      <c r="S63" s="367">
        <f t="shared" si="46"/>
        <v>0</v>
      </c>
      <c r="T63" s="367">
        <f t="shared" si="46"/>
        <v>0</v>
      </c>
      <c r="U63" s="367">
        <f t="shared" si="46"/>
        <v>0</v>
      </c>
    </row>
    <row r="64" spans="1:21" s="344" customFormat="1" ht="15.75" x14ac:dyDescent="0.25">
      <c r="A64" s="514"/>
      <c r="B64" s="13" t="str">
        <f t="shared" si="45"/>
        <v>Heating</v>
      </c>
      <c r="C64" s="367">
        <v>0</v>
      </c>
      <c r="D64" s="367">
        <f t="shared" si="47"/>
        <v>0</v>
      </c>
      <c r="E64" s="367">
        <f t="shared" ref="E64:U67" si="48">IF(E28=0,0,((E10*0.5)+D28-E46)*E83*E98*E$2)</f>
        <v>0</v>
      </c>
      <c r="F64" s="367">
        <f t="shared" si="48"/>
        <v>0</v>
      </c>
      <c r="G64" s="367">
        <f t="shared" si="48"/>
        <v>0</v>
      </c>
      <c r="H64" s="367">
        <f t="shared" si="48"/>
        <v>0</v>
      </c>
      <c r="I64" s="367">
        <f t="shared" si="48"/>
        <v>0</v>
      </c>
      <c r="J64" s="367">
        <f t="shared" si="48"/>
        <v>0</v>
      </c>
      <c r="K64" s="367">
        <f t="shared" si="48"/>
        <v>0</v>
      </c>
      <c r="L64" s="367">
        <f t="shared" si="48"/>
        <v>0</v>
      </c>
      <c r="M64" s="367">
        <f t="shared" si="48"/>
        <v>0</v>
      </c>
      <c r="N64" s="367">
        <f t="shared" si="48"/>
        <v>0</v>
      </c>
      <c r="O64" s="367">
        <f t="shared" si="48"/>
        <v>0</v>
      </c>
      <c r="P64" s="367">
        <f t="shared" si="48"/>
        <v>0</v>
      </c>
      <c r="Q64" s="367">
        <f t="shared" si="48"/>
        <v>0</v>
      </c>
      <c r="R64" s="367">
        <f t="shared" si="48"/>
        <v>0</v>
      </c>
      <c r="S64" s="367">
        <f t="shared" si="48"/>
        <v>0</v>
      </c>
      <c r="T64" s="367">
        <f t="shared" si="48"/>
        <v>0</v>
      </c>
      <c r="U64" s="367">
        <f t="shared" si="48"/>
        <v>0</v>
      </c>
    </row>
    <row r="65" spans="1:21" s="344" customFormat="1" ht="15.75" x14ac:dyDescent="0.25">
      <c r="A65" s="514"/>
      <c r="B65" s="13" t="str">
        <f t="shared" si="45"/>
        <v>HVAC</v>
      </c>
      <c r="C65" s="367">
        <v>0</v>
      </c>
      <c r="D65" s="367">
        <f t="shared" si="47"/>
        <v>0</v>
      </c>
      <c r="E65" s="367">
        <f t="shared" si="48"/>
        <v>0</v>
      </c>
      <c r="F65" s="367">
        <f t="shared" si="48"/>
        <v>0</v>
      </c>
      <c r="G65" s="367">
        <f t="shared" si="48"/>
        <v>0</v>
      </c>
      <c r="H65" s="367">
        <f t="shared" si="48"/>
        <v>0</v>
      </c>
      <c r="I65" s="367">
        <f t="shared" si="48"/>
        <v>0</v>
      </c>
      <c r="J65" s="367">
        <f t="shared" si="48"/>
        <v>0</v>
      </c>
      <c r="K65" s="367">
        <f t="shared" si="48"/>
        <v>0</v>
      </c>
      <c r="L65" s="367">
        <f t="shared" si="48"/>
        <v>0</v>
      </c>
      <c r="M65" s="367">
        <f t="shared" si="48"/>
        <v>0</v>
      </c>
      <c r="N65" s="367">
        <f t="shared" si="48"/>
        <v>0</v>
      </c>
      <c r="O65" s="367">
        <f t="shared" si="48"/>
        <v>0</v>
      </c>
      <c r="P65" s="367">
        <f t="shared" si="48"/>
        <v>0</v>
      </c>
      <c r="Q65" s="367">
        <f t="shared" si="48"/>
        <v>0</v>
      </c>
      <c r="R65" s="367">
        <f t="shared" si="48"/>
        <v>0</v>
      </c>
      <c r="S65" s="367">
        <f t="shared" si="48"/>
        <v>0</v>
      </c>
      <c r="T65" s="367">
        <f t="shared" si="48"/>
        <v>0</v>
      </c>
      <c r="U65" s="367">
        <f t="shared" si="48"/>
        <v>0</v>
      </c>
    </row>
    <row r="66" spans="1:21" s="344" customFormat="1" ht="15.75" x14ac:dyDescent="0.25">
      <c r="A66" s="514"/>
      <c r="B66" s="13" t="str">
        <f t="shared" si="45"/>
        <v>Lighting</v>
      </c>
      <c r="C66" s="367">
        <v>0</v>
      </c>
      <c r="D66" s="367">
        <f t="shared" si="47"/>
        <v>0</v>
      </c>
      <c r="E66" s="367">
        <f t="shared" si="48"/>
        <v>0</v>
      </c>
      <c r="F66" s="367">
        <f t="shared" si="48"/>
        <v>0</v>
      </c>
      <c r="G66" s="367">
        <f t="shared" si="48"/>
        <v>0</v>
      </c>
      <c r="H66" s="367">
        <f t="shared" si="48"/>
        <v>0</v>
      </c>
      <c r="I66" s="367">
        <f t="shared" si="48"/>
        <v>0</v>
      </c>
      <c r="J66" s="367">
        <f t="shared" si="48"/>
        <v>0</v>
      </c>
      <c r="K66" s="367">
        <f>IF(K30=0,0,((K12*0.5)+J30-K48)*K85*K100*K$2)</f>
        <v>0</v>
      </c>
      <c r="L66" s="367">
        <f t="shared" si="48"/>
        <v>0</v>
      </c>
      <c r="M66" s="367">
        <f t="shared" si="48"/>
        <v>0</v>
      </c>
      <c r="N66" s="367">
        <f t="shared" si="48"/>
        <v>0</v>
      </c>
      <c r="O66" s="367">
        <f t="shared" si="48"/>
        <v>0</v>
      </c>
      <c r="P66" s="367">
        <f t="shared" si="48"/>
        <v>0</v>
      </c>
      <c r="Q66" s="367">
        <f t="shared" si="48"/>
        <v>0</v>
      </c>
      <c r="R66" s="367">
        <f t="shared" si="48"/>
        <v>0</v>
      </c>
      <c r="S66" s="367">
        <f t="shared" si="48"/>
        <v>0</v>
      </c>
      <c r="T66" s="367">
        <f t="shared" si="48"/>
        <v>0</v>
      </c>
      <c r="U66" s="367">
        <f t="shared" si="48"/>
        <v>0</v>
      </c>
    </row>
    <row r="67" spans="1:21" s="344" customFormat="1" ht="15.75" x14ac:dyDescent="0.25">
      <c r="A67" s="514"/>
      <c r="B67" s="13" t="str">
        <f t="shared" si="45"/>
        <v>Miscellaneous</v>
      </c>
      <c r="C67" s="367">
        <v>0</v>
      </c>
      <c r="D67" s="367">
        <f t="shared" si="47"/>
        <v>0</v>
      </c>
      <c r="E67" s="367">
        <f t="shared" si="48"/>
        <v>0</v>
      </c>
      <c r="F67" s="367">
        <f t="shared" si="48"/>
        <v>0</v>
      </c>
      <c r="G67" s="367">
        <f t="shared" si="48"/>
        <v>0</v>
      </c>
      <c r="H67" s="367">
        <f t="shared" si="48"/>
        <v>0</v>
      </c>
      <c r="I67" s="367">
        <f t="shared" si="48"/>
        <v>0</v>
      </c>
      <c r="J67" s="367">
        <f t="shared" si="48"/>
        <v>0</v>
      </c>
      <c r="K67" s="367">
        <f t="shared" si="48"/>
        <v>0</v>
      </c>
      <c r="L67" s="367">
        <f t="shared" si="48"/>
        <v>0</v>
      </c>
      <c r="M67" s="367">
        <f t="shared" si="48"/>
        <v>0</v>
      </c>
      <c r="N67" s="367">
        <f t="shared" si="48"/>
        <v>0</v>
      </c>
      <c r="O67" s="367">
        <f t="shared" si="48"/>
        <v>0</v>
      </c>
      <c r="P67" s="367">
        <f t="shared" si="48"/>
        <v>0</v>
      </c>
      <c r="Q67" s="367">
        <f t="shared" si="48"/>
        <v>0</v>
      </c>
      <c r="R67" s="367">
        <f t="shared" si="48"/>
        <v>0</v>
      </c>
      <c r="S67" s="367">
        <f t="shared" si="48"/>
        <v>0</v>
      </c>
      <c r="T67" s="367">
        <f t="shared" si="48"/>
        <v>0</v>
      </c>
      <c r="U67" s="367">
        <f t="shared" si="48"/>
        <v>0</v>
      </c>
    </row>
    <row r="68" spans="1:21" s="344" customFormat="1" ht="15.75" customHeight="1" x14ac:dyDescent="0.25">
      <c r="A68" s="514"/>
      <c r="B68" s="13" t="str">
        <f t="shared" si="45"/>
        <v>Motors</v>
      </c>
      <c r="C68" s="367">
        <v>0</v>
      </c>
      <c r="D68" s="367">
        <f t="shared" si="47"/>
        <v>0</v>
      </c>
      <c r="E68" s="367">
        <f t="shared" ref="E68:U71" si="49">IF(E32=0,0,((E14*0.5)+D32-E50)*E87*E102*E$2)</f>
        <v>0</v>
      </c>
      <c r="F68" s="367">
        <f t="shared" si="49"/>
        <v>0</v>
      </c>
      <c r="G68" s="367">
        <f t="shared" si="49"/>
        <v>0</v>
      </c>
      <c r="H68" s="367">
        <f t="shared" si="49"/>
        <v>0</v>
      </c>
      <c r="I68" s="367">
        <f t="shared" si="49"/>
        <v>0</v>
      </c>
      <c r="J68" s="367">
        <f t="shared" si="49"/>
        <v>0</v>
      </c>
      <c r="K68" s="367">
        <f t="shared" si="49"/>
        <v>0</v>
      </c>
      <c r="L68" s="367">
        <f t="shared" si="49"/>
        <v>0</v>
      </c>
      <c r="M68" s="367">
        <f t="shared" si="49"/>
        <v>0</v>
      </c>
      <c r="N68" s="367">
        <f t="shared" si="49"/>
        <v>0</v>
      </c>
      <c r="O68" s="367">
        <f t="shared" si="49"/>
        <v>0</v>
      </c>
      <c r="P68" s="367">
        <f t="shared" si="49"/>
        <v>0</v>
      </c>
      <c r="Q68" s="367">
        <f t="shared" si="49"/>
        <v>0</v>
      </c>
      <c r="R68" s="367">
        <f t="shared" si="49"/>
        <v>0</v>
      </c>
      <c r="S68" s="367">
        <f t="shared" si="49"/>
        <v>0</v>
      </c>
      <c r="T68" s="367">
        <f t="shared" si="49"/>
        <v>0</v>
      </c>
      <c r="U68" s="367">
        <f t="shared" si="49"/>
        <v>0</v>
      </c>
    </row>
    <row r="69" spans="1:21" s="344" customFormat="1" ht="15.75" x14ac:dyDescent="0.25">
      <c r="A69" s="514"/>
      <c r="B69" s="13" t="str">
        <f t="shared" si="45"/>
        <v>Process</v>
      </c>
      <c r="C69" s="367">
        <v>0</v>
      </c>
      <c r="D69" s="367">
        <f t="shared" si="47"/>
        <v>0</v>
      </c>
      <c r="E69" s="367">
        <f t="shared" si="49"/>
        <v>0</v>
      </c>
      <c r="F69" s="367">
        <f t="shared" si="49"/>
        <v>0</v>
      </c>
      <c r="G69" s="367">
        <f t="shared" si="49"/>
        <v>0</v>
      </c>
      <c r="H69" s="367">
        <f t="shared" si="49"/>
        <v>0</v>
      </c>
      <c r="I69" s="367">
        <f t="shared" si="49"/>
        <v>0</v>
      </c>
      <c r="J69" s="367">
        <f t="shared" si="49"/>
        <v>0</v>
      </c>
      <c r="K69" s="367">
        <f t="shared" si="49"/>
        <v>0</v>
      </c>
      <c r="L69" s="367">
        <f t="shared" si="49"/>
        <v>0</v>
      </c>
      <c r="M69" s="367">
        <f t="shared" si="49"/>
        <v>0</v>
      </c>
      <c r="N69" s="367">
        <f t="shared" si="49"/>
        <v>0</v>
      </c>
      <c r="O69" s="367">
        <f t="shared" si="49"/>
        <v>0</v>
      </c>
      <c r="P69" s="367">
        <f t="shared" si="49"/>
        <v>0</v>
      </c>
      <c r="Q69" s="367">
        <f t="shared" si="49"/>
        <v>0</v>
      </c>
      <c r="R69" s="367">
        <f t="shared" si="49"/>
        <v>0</v>
      </c>
      <c r="S69" s="367">
        <f t="shared" si="49"/>
        <v>0</v>
      </c>
      <c r="T69" s="367">
        <f t="shared" si="49"/>
        <v>0</v>
      </c>
      <c r="U69" s="367">
        <f t="shared" si="49"/>
        <v>0</v>
      </c>
    </row>
    <row r="70" spans="1:21" s="344" customFormat="1" ht="15.75" x14ac:dyDescent="0.25">
      <c r="A70" s="514"/>
      <c r="B70" s="13" t="str">
        <f t="shared" si="45"/>
        <v>Refrigeration</v>
      </c>
      <c r="C70" s="367">
        <v>0</v>
      </c>
      <c r="D70" s="367">
        <f t="shared" si="47"/>
        <v>0</v>
      </c>
      <c r="E70" s="367">
        <f t="shared" si="49"/>
        <v>0</v>
      </c>
      <c r="F70" s="367">
        <f t="shared" si="49"/>
        <v>0</v>
      </c>
      <c r="G70" s="367">
        <f t="shared" si="49"/>
        <v>0</v>
      </c>
      <c r="H70" s="367">
        <f t="shared" si="49"/>
        <v>0</v>
      </c>
      <c r="I70" s="367">
        <f t="shared" si="49"/>
        <v>0</v>
      </c>
      <c r="J70" s="367">
        <f t="shared" si="49"/>
        <v>0</v>
      </c>
      <c r="K70" s="367">
        <f t="shared" si="49"/>
        <v>0</v>
      </c>
      <c r="L70" s="367">
        <f t="shared" si="49"/>
        <v>0</v>
      </c>
      <c r="M70" s="367">
        <f t="shared" si="49"/>
        <v>0</v>
      </c>
      <c r="N70" s="367">
        <f t="shared" si="49"/>
        <v>0</v>
      </c>
      <c r="O70" s="367">
        <f t="shared" si="49"/>
        <v>0</v>
      </c>
      <c r="P70" s="367">
        <f t="shared" si="49"/>
        <v>0</v>
      </c>
      <c r="Q70" s="367">
        <f t="shared" si="49"/>
        <v>0</v>
      </c>
      <c r="R70" s="367">
        <f t="shared" si="49"/>
        <v>0</v>
      </c>
      <c r="S70" s="367">
        <f t="shared" si="49"/>
        <v>0</v>
      </c>
      <c r="T70" s="367">
        <f t="shared" si="49"/>
        <v>0</v>
      </c>
      <c r="U70" s="367">
        <f t="shared" si="49"/>
        <v>0</v>
      </c>
    </row>
    <row r="71" spans="1:21" s="344" customFormat="1" ht="15.75" x14ac:dyDescent="0.25">
      <c r="A71" s="514"/>
      <c r="B71" s="13" t="str">
        <f t="shared" si="45"/>
        <v>Water Heating</v>
      </c>
      <c r="C71" s="367">
        <v>0</v>
      </c>
      <c r="D71" s="367">
        <f t="shared" si="47"/>
        <v>0</v>
      </c>
      <c r="E71" s="367">
        <f t="shared" si="49"/>
        <v>0</v>
      </c>
      <c r="F71" s="367">
        <f t="shared" si="49"/>
        <v>0</v>
      </c>
      <c r="G71" s="367">
        <f t="shared" si="49"/>
        <v>0</v>
      </c>
      <c r="H71" s="367">
        <f t="shared" si="49"/>
        <v>0</v>
      </c>
      <c r="I71" s="367">
        <f t="shared" si="49"/>
        <v>0</v>
      </c>
      <c r="J71" s="367">
        <f t="shared" si="49"/>
        <v>0</v>
      </c>
      <c r="K71" s="367">
        <f t="shared" si="49"/>
        <v>0</v>
      </c>
      <c r="L71" s="367">
        <f t="shared" si="49"/>
        <v>0</v>
      </c>
      <c r="M71" s="367">
        <f t="shared" si="49"/>
        <v>0</v>
      </c>
      <c r="N71" s="367">
        <f t="shared" si="49"/>
        <v>0</v>
      </c>
      <c r="O71" s="367">
        <f t="shared" si="49"/>
        <v>0</v>
      </c>
      <c r="P71" s="367">
        <f t="shared" si="49"/>
        <v>0</v>
      </c>
      <c r="Q71" s="367">
        <f t="shared" si="49"/>
        <v>0</v>
      </c>
      <c r="R71" s="367">
        <f t="shared" si="49"/>
        <v>0</v>
      </c>
      <c r="S71" s="367">
        <f t="shared" si="49"/>
        <v>0</v>
      </c>
      <c r="T71" s="367">
        <f t="shared" si="49"/>
        <v>0</v>
      </c>
      <c r="U71" s="367">
        <f t="shared" si="49"/>
        <v>0</v>
      </c>
    </row>
    <row r="72" spans="1:21" s="344" customFormat="1" ht="15.75" customHeight="1" x14ac:dyDescent="0.25">
      <c r="A72" s="514"/>
      <c r="B72" s="13" t="str">
        <f t="shared" si="45"/>
        <v xml:space="preserve"> </v>
      </c>
      <c r="C72" s="346"/>
      <c r="D72" s="346"/>
      <c r="E72" s="346"/>
      <c r="F72" s="346"/>
      <c r="G72" s="346"/>
      <c r="H72" s="346"/>
      <c r="I72" s="346"/>
      <c r="J72" s="346"/>
      <c r="K72" s="346"/>
      <c r="L72" s="346"/>
      <c r="M72" s="346"/>
      <c r="N72" s="346"/>
      <c r="O72" s="346"/>
      <c r="P72" s="346"/>
      <c r="Q72" s="346"/>
      <c r="R72" s="346"/>
      <c r="S72" s="346"/>
      <c r="T72" s="346"/>
      <c r="U72" s="346"/>
    </row>
    <row r="73" spans="1:21" s="344" customFormat="1" ht="15.75" customHeight="1" x14ac:dyDescent="0.25">
      <c r="A73" s="514"/>
      <c r="B73" s="13" t="s">
        <v>26</v>
      </c>
      <c r="C73" s="367">
        <f>SUM(C59:C71)</f>
        <v>0</v>
      </c>
      <c r="D73" s="367">
        <f t="shared" ref="D73:U73" si="50">SUM(D59:D71)</f>
        <v>0</v>
      </c>
      <c r="E73" s="367">
        <f t="shared" si="50"/>
        <v>0</v>
      </c>
      <c r="F73" s="367">
        <f t="shared" si="50"/>
        <v>0</v>
      </c>
      <c r="G73" s="367">
        <f t="shared" si="50"/>
        <v>0</v>
      </c>
      <c r="H73" s="367">
        <f t="shared" si="50"/>
        <v>0</v>
      </c>
      <c r="I73" s="367">
        <f t="shared" si="50"/>
        <v>0</v>
      </c>
      <c r="J73" s="367">
        <f t="shared" si="50"/>
        <v>0</v>
      </c>
      <c r="K73" s="367">
        <f t="shared" si="50"/>
        <v>0</v>
      </c>
      <c r="L73" s="367">
        <f t="shared" si="50"/>
        <v>0</v>
      </c>
      <c r="M73" s="367">
        <f t="shared" si="50"/>
        <v>0</v>
      </c>
      <c r="N73" s="367">
        <f t="shared" si="50"/>
        <v>0</v>
      </c>
      <c r="O73" s="367">
        <f t="shared" si="50"/>
        <v>0</v>
      </c>
      <c r="P73" s="367">
        <f t="shared" si="50"/>
        <v>0</v>
      </c>
      <c r="Q73" s="367">
        <f t="shared" si="50"/>
        <v>0</v>
      </c>
      <c r="R73" s="367">
        <f t="shared" si="50"/>
        <v>0</v>
      </c>
      <c r="S73" s="367">
        <f t="shared" si="50"/>
        <v>0</v>
      </c>
      <c r="T73" s="367">
        <f t="shared" si="50"/>
        <v>0</v>
      </c>
      <c r="U73" s="367">
        <f t="shared" si="50"/>
        <v>0</v>
      </c>
    </row>
    <row r="74" spans="1:21" s="344" customFormat="1" ht="16.5" customHeight="1" thickBot="1" x14ac:dyDescent="0.3">
      <c r="A74" s="515"/>
      <c r="B74" s="14" t="s">
        <v>27</v>
      </c>
      <c r="C74" s="369">
        <f>C73</f>
        <v>0</v>
      </c>
      <c r="D74" s="369">
        <f>C74+D73</f>
        <v>0</v>
      </c>
      <c r="E74" s="369">
        <f t="shared" ref="E74:U74" si="51">D74+E73</f>
        <v>0</v>
      </c>
      <c r="F74" s="369">
        <f t="shared" si="51"/>
        <v>0</v>
      </c>
      <c r="G74" s="369">
        <f t="shared" si="51"/>
        <v>0</v>
      </c>
      <c r="H74" s="369">
        <f t="shared" si="51"/>
        <v>0</v>
      </c>
      <c r="I74" s="369">
        <f t="shared" si="51"/>
        <v>0</v>
      </c>
      <c r="J74" s="369">
        <f t="shared" si="51"/>
        <v>0</v>
      </c>
      <c r="K74" s="369">
        <f t="shared" si="51"/>
        <v>0</v>
      </c>
      <c r="L74" s="369">
        <f t="shared" si="51"/>
        <v>0</v>
      </c>
      <c r="M74" s="369">
        <f t="shared" si="51"/>
        <v>0</v>
      </c>
      <c r="N74" s="369">
        <f t="shared" si="51"/>
        <v>0</v>
      </c>
      <c r="O74" s="369">
        <f t="shared" si="51"/>
        <v>0</v>
      </c>
      <c r="P74" s="369">
        <f t="shared" si="51"/>
        <v>0</v>
      </c>
      <c r="Q74" s="369">
        <f t="shared" si="51"/>
        <v>0</v>
      </c>
      <c r="R74" s="369">
        <f t="shared" si="51"/>
        <v>0</v>
      </c>
      <c r="S74" s="369">
        <f t="shared" si="51"/>
        <v>0</v>
      </c>
      <c r="T74" s="369">
        <f t="shared" si="51"/>
        <v>0</v>
      </c>
      <c r="U74" s="369">
        <f t="shared" si="51"/>
        <v>0</v>
      </c>
    </row>
    <row r="75" spans="1:21" x14ac:dyDescent="0.25">
      <c r="A75" s="8"/>
      <c r="B75" s="36"/>
      <c r="C75" s="31"/>
      <c r="D75" s="37"/>
      <c r="E75" s="31"/>
      <c r="F75" s="37"/>
      <c r="G75" s="31"/>
      <c r="H75" s="37"/>
      <c r="I75" s="31"/>
      <c r="J75" s="37"/>
      <c r="K75" s="31"/>
      <c r="L75" s="37"/>
      <c r="M75" s="31"/>
      <c r="N75" s="37"/>
      <c r="O75" s="31"/>
      <c r="P75" s="37"/>
      <c r="Q75" s="31"/>
      <c r="R75" s="37"/>
      <c r="S75" s="31"/>
      <c r="T75" s="37"/>
      <c r="U75" s="31"/>
    </row>
    <row r="76" spans="1:21" ht="15.75" thickBot="1" x14ac:dyDescent="0.3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</row>
    <row r="77" spans="1:21" ht="15.75" x14ac:dyDescent="0.25">
      <c r="A77" s="519" t="s">
        <v>12</v>
      </c>
      <c r="B77" s="32" t="s">
        <v>12</v>
      </c>
      <c r="C77" s="10">
        <f t="shared" ref="C77:U77" si="52">C58</f>
        <v>43466</v>
      </c>
      <c r="D77" s="10">
        <f t="shared" si="52"/>
        <v>43497</v>
      </c>
      <c r="E77" s="10">
        <f t="shared" si="52"/>
        <v>43525</v>
      </c>
      <c r="F77" s="10">
        <f t="shared" si="52"/>
        <v>43556</v>
      </c>
      <c r="G77" s="10">
        <f t="shared" si="52"/>
        <v>43586</v>
      </c>
      <c r="H77" s="10">
        <f t="shared" si="52"/>
        <v>43617</v>
      </c>
      <c r="I77" s="10">
        <f t="shared" si="52"/>
        <v>43647</v>
      </c>
      <c r="J77" s="10">
        <f t="shared" si="52"/>
        <v>43678</v>
      </c>
      <c r="K77" s="10">
        <f t="shared" si="52"/>
        <v>43709</v>
      </c>
      <c r="L77" s="10">
        <f t="shared" si="52"/>
        <v>43739</v>
      </c>
      <c r="M77" s="10">
        <f t="shared" si="52"/>
        <v>43770</v>
      </c>
      <c r="N77" s="10">
        <f t="shared" si="52"/>
        <v>43800</v>
      </c>
      <c r="O77" s="10">
        <f t="shared" si="52"/>
        <v>43831</v>
      </c>
      <c r="P77" s="10">
        <f t="shared" si="52"/>
        <v>43862</v>
      </c>
      <c r="Q77" s="10">
        <f t="shared" si="52"/>
        <v>43891</v>
      </c>
      <c r="R77" s="10">
        <f t="shared" si="52"/>
        <v>43922</v>
      </c>
      <c r="S77" s="10">
        <f t="shared" si="52"/>
        <v>43952</v>
      </c>
      <c r="T77" s="10">
        <f t="shared" si="52"/>
        <v>43983</v>
      </c>
      <c r="U77" s="10">
        <f t="shared" si="52"/>
        <v>44013</v>
      </c>
    </row>
    <row r="78" spans="1:21" ht="15.75" customHeight="1" x14ac:dyDescent="0.25">
      <c r="A78" s="520"/>
      <c r="B78" s="33" t="str">
        <f>B59</f>
        <v>Air Comp</v>
      </c>
      <c r="C78" s="265">
        <f>'2M - SGS'!C78</f>
        <v>8.5109000000000004E-2</v>
      </c>
      <c r="D78" s="265">
        <f>'2M - SGS'!D78</f>
        <v>7.7715000000000006E-2</v>
      </c>
      <c r="E78" s="265">
        <f>'2M - SGS'!E78</f>
        <v>8.6136000000000004E-2</v>
      </c>
      <c r="F78" s="265">
        <f>'2M - SGS'!F78</f>
        <v>7.9796000000000006E-2</v>
      </c>
      <c r="G78" s="265">
        <f>'2M - SGS'!G78</f>
        <v>8.5334999999999994E-2</v>
      </c>
      <c r="H78" s="265">
        <f>'2M - SGS'!H78</f>
        <v>8.1994999999999998E-2</v>
      </c>
      <c r="I78" s="265">
        <f>'2M - SGS'!I78</f>
        <v>8.4098999999999993E-2</v>
      </c>
      <c r="J78" s="265">
        <f>'2M - SGS'!J78</f>
        <v>8.4198999999999996E-2</v>
      </c>
      <c r="K78" s="265">
        <f>'2M - SGS'!K78</f>
        <v>8.2512000000000002E-2</v>
      </c>
      <c r="L78" s="265">
        <f>'2M - SGS'!L78</f>
        <v>8.5277000000000006E-2</v>
      </c>
      <c r="M78" s="265">
        <f>'2M - SGS'!M78</f>
        <v>8.2588999999999996E-2</v>
      </c>
      <c r="N78" s="265">
        <f>'2M - SGS'!N78</f>
        <v>8.5237999999999994E-2</v>
      </c>
      <c r="O78" s="265">
        <f>'2M - SGS'!O78</f>
        <v>8.5109000000000004E-2</v>
      </c>
      <c r="P78" s="265">
        <f>'2M - SGS'!P78</f>
        <v>7.7715000000000006E-2</v>
      </c>
      <c r="Q78" s="265">
        <f>'2M - SGS'!Q78</f>
        <v>8.6136000000000004E-2</v>
      </c>
      <c r="R78" s="265">
        <f>'2M - SGS'!R78</f>
        <v>7.9796000000000006E-2</v>
      </c>
      <c r="S78" s="265">
        <f>'2M - SGS'!S78</f>
        <v>8.5334999999999994E-2</v>
      </c>
      <c r="T78" s="265">
        <f>'2M - SGS'!T78</f>
        <v>8.1994999999999998E-2</v>
      </c>
      <c r="U78" s="265">
        <f>'2M - SGS'!U78</f>
        <v>8.4098999999999993E-2</v>
      </c>
    </row>
    <row r="79" spans="1:21" ht="15.75" x14ac:dyDescent="0.25">
      <c r="A79" s="520"/>
      <c r="B79" s="33" t="str">
        <f t="shared" ref="B79:B90" si="53">B60</f>
        <v>Building Shell</v>
      </c>
      <c r="C79" s="265">
        <f>'2M - SGS'!C79</f>
        <v>0.107824</v>
      </c>
      <c r="D79" s="265">
        <f>'2M - SGS'!D79</f>
        <v>9.1051999999999994E-2</v>
      </c>
      <c r="E79" s="265">
        <f>'2M - SGS'!E79</f>
        <v>7.1135000000000004E-2</v>
      </c>
      <c r="F79" s="265">
        <f>'2M - SGS'!F79</f>
        <v>4.1179E-2</v>
      </c>
      <c r="G79" s="265">
        <f>'2M - SGS'!G79</f>
        <v>4.4423999999999998E-2</v>
      </c>
      <c r="H79" s="265">
        <f>'2M - SGS'!H79</f>
        <v>0.106128</v>
      </c>
      <c r="I79" s="265">
        <f>'2M - SGS'!I79</f>
        <v>0.14288100000000001</v>
      </c>
      <c r="J79" s="265">
        <f>'2M - SGS'!J79</f>
        <v>0.133494</v>
      </c>
      <c r="K79" s="265">
        <f>'2M - SGS'!K79</f>
        <v>5.781E-2</v>
      </c>
      <c r="L79" s="265">
        <f>'2M - SGS'!L79</f>
        <v>3.8018000000000003E-2</v>
      </c>
      <c r="M79" s="265">
        <f>'2M - SGS'!M79</f>
        <v>6.2103999999999999E-2</v>
      </c>
      <c r="N79" s="265">
        <f>'2M - SGS'!N79</f>
        <v>0.10395</v>
      </c>
      <c r="O79" s="265">
        <f>'2M - SGS'!O79</f>
        <v>0.107824</v>
      </c>
      <c r="P79" s="265">
        <f>'2M - SGS'!P79</f>
        <v>9.1051999999999994E-2</v>
      </c>
      <c r="Q79" s="265">
        <f>'2M - SGS'!Q79</f>
        <v>7.1135000000000004E-2</v>
      </c>
      <c r="R79" s="265">
        <f>'2M - SGS'!R79</f>
        <v>4.1179E-2</v>
      </c>
      <c r="S79" s="265">
        <f>'2M - SGS'!S79</f>
        <v>4.4423999999999998E-2</v>
      </c>
      <c r="T79" s="265">
        <f>'2M - SGS'!T79</f>
        <v>0.106128</v>
      </c>
      <c r="U79" s="265">
        <f>'2M - SGS'!U79</f>
        <v>0.14288100000000001</v>
      </c>
    </row>
    <row r="80" spans="1:21" ht="15.75" x14ac:dyDescent="0.25">
      <c r="A80" s="520"/>
      <c r="B80" s="33" t="str">
        <f t="shared" si="53"/>
        <v>Cooking</v>
      </c>
      <c r="C80" s="265">
        <f>'2M - SGS'!C80</f>
        <v>8.6096000000000006E-2</v>
      </c>
      <c r="D80" s="265">
        <f>'2M - SGS'!D80</f>
        <v>7.8608999999999998E-2</v>
      </c>
      <c r="E80" s="265">
        <f>'2M - SGS'!E80</f>
        <v>8.1547999999999995E-2</v>
      </c>
      <c r="F80" s="265">
        <f>'2M - SGS'!F80</f>
        <v>7.2947999999999999E-2</v>
      </c>
      <c r="G80" s="265">
        <f>'2M - SGS'!G80</f>
        <v>8.6277000000000006E-2</v>
      </c>
      <c r="H80" s="265">
        <f>'2M - SGS'!H80</f>
        <v>8.3294000000000007E-2</v>
      </c>
      <c r="I80" s="265">
        <f>'2M - SGS'!I80</f>
        <v>8.5859000000000005E-2</v>
      </c>
      <c r="J80" s="265">
        <f>'2M - SGS'!J80</f>
        <v>8.5885000000000003E-2</v>
      </c>
      <c r="K80" s="265">
        <f>'2M - SGS'!K80</f>
        <v>8.3474999999999994E-2</v>
      </c>
      <c r="L80" s="265">
        <f>'2M - SGS'!L80</f>
        <v>8.6262000000000005E-2</v>
      </c>
      <c r="M80" s="265">
        <f>'2M - SGS'!M80</f>
        <v>8.3496000000000001E-2</v>
      </c>
      <c r="N80" s="265">
        <f>'2M - SGS'!N80</f>
        <v>8.6250999999999994E-2</v>
      </c>
      <c r="O80" s="265">
        <f>'2M - SGS'!O80</f>
        <v>8.6096000000000006E-2</v>
      </c>
      <c r="P80" s="265">
        <f>'2M - SGS'!P80</f>
        <v>7.8608999999999998E-2</v>
      </c>
      <c r="Q80" s="265">
        <f>'2M - SGS'!Q80</f>
        <v>8.1547999999999995E-2</v>
      </c>
      <c r="R80" s="265">
        <f>'2M - SGS'!R80</f>
        <v>7.2947999999999999E-2</v>
      </c>
      <c r="S80" s="265">
        <f>'2M - SGS'!S80</f>
        <v>8.6277000000000006E-2</v>
      </c>
      <c r="T80" s="265">
        <f>'2M - SGS'!T80</f>
        <v>8.3294000000000007E-2</v>
      </c>
      <c r="U80" s="265">
        <f>'2M - SGS'!U80</f>
        <v>8.5859000000000005E-2</v>
      </c>
    </row>
    <row r="81" spans="1:21" ht="15.75" x14ac:dyDescent="0.25">
      <c r="A81" s="520"/>
      <c r="B81" s="33" t="str">
        <f t="shared" si="53"/>
        <v>Cooling</v>
      </c>
      <c r="C81" s="265">
        <f>'2M - SGS'!C81</f>
        <v>6.0000000000000002E-6</v>
      </c>
      <c r="D81" s="265">
        <f>'2M - SGS'!D81</f>
        <v>2.4699999999999999E-4</v>
      </c>
      <c r="E81" s="265">
        <f>'2M - SGS'!E81</f>
        <v>7.2360000000000002E-3</v>
      </c>
      <c r="F81" s="265">
        <f>'2M - SGS'!F81</f>
        <v>2.1690999999999998E-2</v>
      </c>
      <c r="G81" s="265">
        <f>'2M - SGS'!G81</f>
        <v>6.2979999999999994E-2</v>
      </c>
      <c r="H81" s="265">
        <f>'2M - SGS'!H81</f>
        <v>0.21317</v>
      </c>
      <c r="I81" s="265">
        <f>'2M - SGS'!I81</f>
        <v>0.29002899999999998</v>
      </c>
      <c r="J81" s="265">
        <f>'2M - SGS'!J81</f>
        <v>0.270206</v>
      </c>
      <c r="K81" s="265">
        <f>'2M - SGS'!K81</f>
        <v>0.108695</v>
      </c>
      <c r="L81" s="265">
        <f>'2M - SGS'!L81</f>
        <v>1.9643000000000001E-2</v>
      </c>
      <c r="M81" s="265">
        <f>'2M - SGS'!M81</f>
        <v>6.0299999999999998E-3</v>
      </c>
      <c r="N81" s="265">
        <f>'2M - SGS'!N81</f>
        <v>6.3999999999999997E-5</v>
      </c>
      <c r="O81" s="265">
        <f>'2M - SGS'!O81</f>
        <v>6.0000000000000002E-6</v>
      </c>
      <c r="P81" s="265">
        <f>'2M - SGS'!P81</f>
        <v>2.4699999999999999E-4</v>
      </c>
      <c r="Q81" s="265">
        <f>'2M - SGS'!Q81</f>
        <v>7.2360000000000002E-3</v>
      </c>
      <c r="R81" s="265">
        <f>'2M - SGS'!R81</f>
        <v>2.1690999999999998E-2</v>
      </c>
      <c r="S81" s="265">
        <f>'2M - SGS'!S81</f>
        <v>6.2979999999999994E-2</v>
      </c>
      <c r="T81" s="265">
        <f>'2M - SGS'!T81</f>
        <v>0.21317</v>
      </c>
      <c r="U81" s="265">
        <f>'2M - SGS'!U81</f>
        <v>0.29002899999999998</v>
      </c>
    </row>
    <row r="82" spans="1:21" ht="15.75" x14ac:dyDescent="0.25">
      <c r="A82" s="520"/>
      <c r="B82" s="33" t="str">
        <f t="shared" si="53"/>
        <v>Ext Lighting</v>
      </c>
      <c r="C82" s="265">
        <f>'2M - SGS'!C82</f>
        <v>0.106265</v>
      </c>
      <c r="D82" s="265">
        <f>'2M - SGS'!D82</f>
        <v>8.2161999999999999E-2</v>
      </c>
      <c r="E82" s="265">
        <f>'2M - SGS'!E82</f>
        <v>7.0887000000000006E-2</v>
      </c>
      <c r="F82" s="265">
        <f>'2M - SGS'!F82</f>
        <v>6.8145999999999998E-2</v>
      </c>
      <c r="G82" s="265">
        <f>'2M - SGS'!G82</f>
        <v>8.1852999999999995E-2</v>
      </c>
      <c r="H82" s="265">
        <f>'2M - SGS'!H82</f>
        <v>6.7163E-2</v>
      </c>
      <c r="I82" s="265">
        <f>'2M - SGS'!I82</f>
        <v>8.6751999999999996E-2</v>
      </c>
      <c r="J82" s="265">
        <f>'2M - SGS'!J82</f>
        <v>6.9401000000000004E-2</v>
      </c>
      <c r="K82" s="265">
        <f>'2M - SGS'!K82</f>
        <v>8.2907999999999996E-2</v>
      </c>
      <c r="L82" s="265">
        <f>'2M - SGS'!L82</f>
        <v>0.100507</v>
      </c>
      <c r="M82" s="265">
        <f>'2M - SGS'!M82</f>
        <v>8.7251999999999996E-2</v>
      </c>
      <c r="N82" s="265">
        <f>'2M - SGS'!N82</f>
        <v>9.6703999999999998E-2</v>
      </c>
      <c r="O82" s="265">
        <f>'2M - SGS'!O82</f>
        <v>0.106265</v>
      </c>
      <c r="P82" s="265">
        <f>'2M - SGS'!P82</f>
        <v>8.2161999999999999E-2</v>
      </c>
      <c r="Q82" s="265">
        <f>'2M - SGS'!Q82</f>
        <v>7.0887000000000006E-2</v>
      </c>
      <c r="R82" s="265">
        <f>'2M - SGS'!R82</f>
        <v>6.8145999999999998E-2</v>
      </c>
      <c r="S82" s="265">
        <f>'2M - SGS'!S82</f>
        <v>8.1852999999999995E-2</v>
      </c>
      <c r="T82" s="265">
        <f>'2M - SGS'!T82</f>
        <v>6.7163E-2</v>
      </c>
      <c r="U82" s="265">
        <f>'2M - SGS'!U82</f>
        <v>8.6751999999999996E-2</v>
      </c>
    </row>
    <row r="83" spans="1:21" ht="15.75" x14ac:dyDescent="0.25">
      <c r="A83" s="520"/>
      <c r="B83" s="33" t="str">
        <f t="shared" si="53"/>
        <v>Heating</v>
      </c>
      <c r="C83" s="265">
        <f>'2M - SGS'!C83</f>
        <v>0.210397</v>
      </c>
      <c r="D83" s="265">
        <f>'2M - SGS'!D83</f>
        <v>0.17743600000000001</v>
      </c>
      <c r="E83" s="265">
        <f>'2M - SGS'!E83</f>
        <v>0.13192400000000001</v>
      </c>
      <c r="F83" s="265">
        <f>'2M - SGS'!F83</f>
        <v>5.9718E-2</v>
      </c>
      <c r="G83" s="265">
        <f>'2M - SGS'!G83</f>
        <v>2.6769000000000001E-2</v>
      </c>
      <c r="H83" s="265">
        <f>'2M - SGS'!H83</f>
        <v>4.2950000000000002E-3</v>
      </c>
      <c r="I83" s="265">
        <f>'2M - SGS'!I83</f>
        <v>2.895E-3</v>
      </c>
      <c r="J83" s="265">
        <f>'2M - SGS'!J83</f>
        <v>3.4320000000000002E-3</v>
      </c>
      <c r="K83" s="265">
        <f>'2M - SGS'!K83</f>
        <v>9.4020000000000006E-3</v>
      </c>
      <c r="L83" s="265">
        <f>'2M - SGS'!L83</f>
        <v>5.5496999999999998E-2</v>
      </c>
      <c r="M83" s="265">
        <f>'2M - SGS'!M83</f>
        <v>0.115452</v>
      </c>
      <c r="N83" s="265">
        <f>'2M - SGS'!N83</f>
        <v>0.20278099999999999</v>
      </c>
      <c r="O83" s="265">
        <f>'2M - SGS'!O83</f>
        <v>0.210397</v>
      </c>
      <c r="P83" s="265">
        <f>'2M - SGS'!P83</f>
        <v>0.17743600000000001</v>
      </c>
      <c r="Q83" s="265">
        <f>'2M - SGS'!Q83</f>
        <v>0.13192400000000001</v>
      </c>
      <c r="R83" s="265">
        <f>'2M - SGS'!R83</f>
        <v>5.9718E-2</v>
      </c>
      <c r="S83" s="265">
        <f>'2M - SGS'!S83</f>
        <v>2.6769000000000001E-2</v>
      </c>
      <c r="T83" s="265">
        <f>'2M - SGS'!T83</f>
        <v>4.2950000000000002E-3</v>
      </c>
      <c r="U83" s="265">
        <f>'2M - SGS'!U83</f>
        <v>2.895E-3</v>
      </c>
    </row>
    <row r="84" spans="1:21" ht="15.75" x14ac:dyDescent="0.25">
      <c r="A84" s="520"/>
      <c r="B84" s="33" t="str">
        <f t="shared" si="53"/>
        <v>HVAC</v>
      </c>
      <c r="C84" s="265">
        <f>'2M - SGS'!C84</f>
        <v>0.107824</v>
      </c>
      <c r="D84" s="265">
        <f>'2M - SGS'!D84</f>
        <v>9.1051999999999994E-2</v>
      </c>
      <c r="E84" s="265">
        <f>'2M - SGS'!E84</f>
        <v>7.1135000000000004E-2</v>
      </c>
      <c r="F84" s="265">
        <f>'2M - SGS'!F84</f>
        <v>4.1179E-2</v>
      </c>
      <c r="G84" s="265">
        <f>'2M - SGS'!G84</f>
        <v>4.4423999999999998E-2</v>
      </c>
      <c r="H84" s="265">
        <f>'2M - SGS'!H84</f>
        <v>0.106128</v>
      </c>
      <c r="I84" s="265">
        <f>'2M - SGS'!I84</f>
        <v>0.14288100000000001</v>
      </c>
      <c r="J84" s="265">
        <f>'2M - SGS'!J84</f>
        <v>0.133494</v>
      </c>
      <c r="K84" s="265">
        <f>'2M - SGS'!K84</f>
        <v>5.781E-2</v>
      </c>
      <c r="L84" s="265">
        <f>'2M - SGS'!L84</f>
        <v>3.8018000000000003E-2</v>
      </c>
      <c r="M84" s="265">
        <f>'2M - SGS'!M84</f>
        <v>6.2103999999999999E-2</v>
      </c>
      <c r="N84" s="265">
        <f>'2M - SGS'!N84</f>
        <v>0.10395</v>
      </c>
      <c r="O84" s="265">
        <f>'2M - SGS'!O84</f>
        <v>0.107824</v>
      </c>
      <c r="P84" s="265">
        <f>'2M - SGS'!P84</f>
        <v>9.1051999999999994E-2</v>
      </c>
      <c r="Q84" s="265">
        <f>'2M - SGS'!Q84</f>
        <v>7.1135000000000004E-2</v>
      </c>
      <c r="R84" s="265">
        <f>'2M - SGS'!R84</f>
        <v>4.1179E-2</v>
      </c>
      <c r="S84" s="265">
        <f>'2M - SGS'!S84</f>
        <v>4.4423999999999998E-2</v>
      </c>
      <c r="T84" s="265">
        <f>'2M - SGS'!T84</f>
        <v>0.106128</v>
      </c>
      <c r="U84" s="265">
        <f>'2M - SGS'!U84</f>
        <v>0.14288100000000001</v>
      </c>
    </row>
    <row r="85" spans="1:21" ht="15.75" x14ac:dyDescent="0.25">
      <c r="A85" s="520"/>
      <c r="B85" s="33" t="str">
        <f t="shared" si="53"/>
        <v>Lighting</v>
      </c>
      <c r="C85" s="265">
        <f>'2M - SGS'!C85</f>
        <v>9.3563999999999994E-2</v>
      </c>
      <c r="D85" s="265">
        <f>'2M - SGS'!D85</f>
        <v>7.2162000000000004E-2</v>
      </c>
      <c r="E85" s="265">
        <f>'2M - SGS'!E85</f>
        <v>7.8372999999999998E-2</v>
      </c>
      <c r="F85" s="265">
        <f>'2M - SGS'!F85</f>
        <v>7.6534000000000005E-2</v>
      </c>
      <c r="G85" s="265">
        <f>'2M - SGS'!G85</f>
        <v>9.4246999999999997E-2</v>
      </c>
      <c r="H85" s="265">
        <f>'2M - SGS'!H85</f>
        <v>7.5599E-2</v>
      </c>
      <c r="I85" s="265">
        <f>'2M - SGS'!I85</f>
        <v>9.6199999999999994E-2</v>
      </c>
      <c r="J85" s="265">
        <f>'2M - SGS'!J85</f>
        <v>7.7077999999999994E-2</v>
      </c>
      <c r="K85" s="265">
        <f>'2M - SGS'!K85</f>
        <v>8.1374000000000002E-2</v>
      </c>
      <c r="L85" s="265">
        <f>'2M - SGS'!L85</f>
        <v>9.4072000000000003E-2</v>
      </c>
      <c r="M85" s="265">
        <f>'2M - SGS'!M85</f>
        <v>7.6706999999999997E-2</v>
      </c>
      <c r="N85" s="265">
        <f>'2M - SGS'!N85</f>
        <v>8.4089999999999998E-2</v>
      </c>
      <c r="O85" s="265">
        <f>'2M - SGS'!O85</f>
        <v>9.3563999999999994E-2</v>
      </c>
      <c r="P85" s="265">
        <f>'2M - SGS'!P85</f>
        <v>7.2162000000000004E-2</v>
      </c>
      <c r="Q85" s="265">
        <f>'2M - SGS'!Q85</f>
        <v>7.8372999999999998E-2</v>
      </c>
      <c r="R85" s="265">
        <f>'2M - SGS'!R85</f>
        <v>7.6534000000000005E-2</v>
      </c>
      <c r="S85" s="265">
        <f>'2M - SGS'!S85</f>
        <v>9.4246999999999997E-2</v>
      </c>
      <c r="T85" s="265">
        <f>'2M - SGS'!T85</f>
        <v>7.5599E-2</v>
      </c>
      <c r="U85" s="265">
        <f>'2M - SGS'!U85</f>
        <v>9.6199999999999994E-2</v>
      </c>
    </row>
    <row r="86" spans="1:21" ht="15.75" x14ac:dyDescent="0.25">
      <c r="A86" s="520"/>
      <c r="B86" s="33" t="str">
        <f t="shared" si="53"/>
        <v>Miscellaneous</v>
      </c>
      <c r="C86" s="265">
        <f>'2M - SGS'!C86</f>
        <v>8.5109000000000004E-2</v>
      </c>
      <c r="D86" s="265">
        <f>'2M - SGS'!D86</f>
        <v>7.7715000000000006E-2</v>
      </c>
      <c r="E86" s="265">
        <f>'2M - SGS'!E86</f>
        <v>8.6136000000000004E-2</v>
      </c>
      <c r="F86" s="265">
        <f>'2M - SGS'!F86</f>
        <v>7.9796000000000006E-2</v>
      </c>
      <c r="G86" s="265">
        <f>'2M - SGS'!G86</f>
        <v>8.5334999999999994E-2</v>
      </c>
      <c r="H86" s="265">
        <f>'2M - SGS'!H86</f>
        <v>8.1994999999999998E-2</v>
      </c>
      <c r="I86" s="265">
        <f>'2M - SGS'!I86</f>
        <v>8.4098999999999993E-2</v>
      </c>
      <c r="J86" s="265">
        <f>'2M - SGS'!J86</f>
        <v>8.4198999999999996E-2</v>
      </c>
      <c r="K86" s="265">
        <f>'2M - SGS'!K86</f>
        <v>8.2512000000000002E-2</v>
      </c>
      <c r="L86" s="265">
        <f>'2M - SGS'!L86</f>
        <v>8.5277000000000006E-2</v>
      </c>
      <c r="M86" s="265">
        <f>'2M - SGS'!M86</f>
        <v>8.2588999999999996E-2</v>
      </c>
      <c r="N86" s="265">
        <f>'2M - SGS'!N86</f>
        <v>8.5237999999999994E-2</v>
      </c>
      <c r="O86" s="265">
        <f>'2M - SGS'!O86</f>
        <v>8.5109000000000004E-2</v>
      </c>
      <c r="P86" s="265">
        <f>'2M - SGS'!P86</f>
        <v>7.7715000000000006E-2</v>
      </c>
      <c r="Q86" s="265">
        <f>'2M - SGS'!Q86</f>
        <v>8.6136000000000004E-2</v>
      </c>
      <c r="R86" s="265">
        <f>'2M - SGS'!R86</f>
        <v>7.9796000000000006E-2</v>
      </c>
      <c r="S86" s="265">
        <f>'2M - SGS'!S86</f>
        <v>8.5334999999999994E-2</v>
      </c>
      <c r="T86" s="265">
        <f>'2M - SGS'!T86</f>
        <v>8.1994999999999998E-2</v>
      </c>
      <c r="U86" s="265">
        <f>'2M - SGS'!U86</f>
        <v>8.4098999999999993E-2</v>
      </c>
    </row>
    <row r="87" spans="1:21" ht="15.75" x14ac:dyDescent="0.25">
      <c r="A87" s="520"/>
      <c r="B87" s="33" t="str">
        <f t="shared" si="53"/>
        <v>Motors</v>
      </c>
      <c r="C87" s="265">
        <f>'2M - SGS'!C87</f>
        <v>8.5109000000000004E-2</v>
      </c>
      <c r="D87" s="265">
        <f>'2M - SGS'!D87</f>
        <v>7.7715000000000006E-2</v>
      </c>
      <c r="E87" s="265">
        <f>'2M - SGS'!E87</f>
        <v>8.6136000000000004E-2</v>
      </c>
      <c r="F87" s="265">
        <f>'2M - SGS'!F87</f>
        <v>7.9796000000000006E-2</v>
      </c>
      <c r="G87" s="265">
        <f>'2M - SGS'!G87</f>
        <v>8.5334999999999994E-2</v>
      </c>
      <c r="H87" s="265">
        <f>'2M - SGS'!H87</f>
        <v>8.1994999999999998E-2</v>
      </c>
      <c r="I87" s="265">
        <f>'2M - SGS'!I87</f>
        <v>8.4098999999999993E-2</v>
      </c>
      <c r="J87" s="265">
        <f>'2M - SGS'!J87</f>
        <v>8.4198999999999996E-2</v>
      </c>
      <c r="K87" s="265">
        <f>'2M - SGS'!K87</f>
        <v>8.2512000000000002E-2</v>
      </c>
      <c r="L87" s="265">
        <f>'2M - SGS'!L87</f>
        <v>8.5277000000000006E-2</v>
      </c>
      <c r="M87" s="265">
        <f>'2M - SGS'!M87</f>
        <v>8.2588999999999996E-2</v>
      </c>
      <c r="N87" s="265">
        <f>'2M - SGS'!N87</f>
        <v>8.5237999999999994E-2</v>
      </c>
      <c r="O87" s="265">
        <f>'2M - SGS'!O87</f>
        <v>8.5109000000000004E-2</v>
      </c>
      <c r="P87" s="265">
        <f>'2M - SGS'!P87</f>
        <v>7.7715000000000006E-2</v>
      </c>
      <c r="Q87" s="265">
        <f>'2M - SGS'!Q87</f>
        <v>8.6136000000000004E-2</v>
      </c>
      <c r="R87" s="265">
        <f>'2M - SGS'!R87</f>
        <v>7.9796000000000006E-2</v>
      </c>
      <c r="S87" s="265">
        <f>'2M - SGS'!S87</f>
        <v>8.5334999999999994E-2</v>
      </c>
      <c r="T87" s="265">
        <f>'2M - SGS'!T87</f>
        <v>8.1994999999999998E-2</v>
      </c>
      <c r="U87" s="265">
        <f>'2M - SGS'!U87</f>
        <v>8.4098999999999993E-2</v>
      </c>
    </row>
    <row r="88" spans="1:21" ht="15.75" x14ac:dyDescent="0.25">
      <c r="A88" s="520"/>
      <c r="B88" s="33" t="str">
        <f t="shared" si="53"/>
        <v>Process</v>
      </c>
      <c r="C88" s="265">
        <f>'2M - SGS'!C88</f>
        <v>8.5109000000000004E-2</v>
      </c>
      <c r="D88" s="265">
        <f>'2M - SGS'!D88</f>
        <v>7.7715000000000006E-2</v>
      </c>
      <c r="E88" s="265">
        <f>'2M - SGS'!E88</f>
        <v>8.6136000000000004E-2</v>
      </c>
      <c r="F88" s="265">
        <f>'2M - SGS'!F88</f>
        <v>7.9796000000000006E-2</v>
      </c>
      <c r="G88" s="265">
        <f>'2M - SGS'!G88</f>
        <v>8.5334999999999994E-2</v>
      </c>
      <c r="H88" s="265">
        <f>'2M - SGS'!H88</f>
        <v>8.1994999999999998E-2</v>
      </c>
      <c r="I88" s="265">
        <f>'2M - SGS'!I88</f>
        <v>8.4098999999999993E-2</v>
      </c>
      <c r="J88" s="265">
        <f>'2M - SGS'!J88</f>
        <v>8.4198999999999996E-2</v>
      </c>
      <c r="K88" s="265">
        <f>'2M - SGS'!K88</f>
        <v>8.2512000000000002E-2</v>
      </c>
      <c r="L88" s="265">
        <f>'2M - SGS'!L88</f>
        <v>8.5277000000000006E-2</v>
      </c>
      <c r="M88" s="265">
        <f>'2M - SGS'!M88</f>
        <v>8.2588999999999996E-2</v>
      </c>
      <c r="N88" s="265">
        <f>'2M - SGS'!N88</f>
        <v>8.5237999999999994E-2</v>
      </c>
      <c r="O88" s="265">
        <f>'2M - SGS'!O88</f>
        <v>8.5109000000000004E-2</v>
      </c>
      <c r="P88" s="265">
        <f>'2M - SGS'!P88</f>
        <v>7.7715000000000006E-2</v>
      </c>
      <c r="Q88" s="265">
        <f>'2M - SGS'!Q88</f>
        <v>8.6136000000000004E-2</v>
      </c>
      <c r="R88" s="265">
        <f>'2M - SGS'!R88</f>
        <v>7.9796000000000006E-2</v>
      </c>
      <c r="S88" s="265">
        <f>'2M - SGS'!S88</f>
        <v>8.5334999999999994E-2</v>
      </c>
      <c r="T88" s="265">
        <f>'2M - SGS'!T88</f>
        <v>8.1994999999999998E-2</v>
      </c>
      <c r="U88" s="265">
        <f>'2M - SGS'!U88</f>
        <v>8.4098999999999993E-2</v>
      </c>
    </row>
    <row r="89" spans="1:21" ht="15.75" x14ac:dyDescent="0.25">
      <c r="A89" s="520"/>
      <c r="B89" s="33" t="str">
        <f t="shared" si="53"/>
        <v>Refrigeration</v>
      </c>
      <c r="C89" s="265">
        <f>'2M - SGS'!C89</f>
        <v>8.3486000000000005E-2</v>
      </c>
      <c r="D89" s="265">
        <f>'2M - SGS'!D89</f>
        <v>7.6158000000000003E-2</v>
      </c>
      <c r="E89" s="265">
        <f>'2M - SGS'!E89</f>
        <v>8.3346000000000003E-2</v>
      </c>
      <c r="F89" s="265">
        <f>'2M - SGS'!F89</f>
        <v>8.0782999999999994E-2</v>
      </c>
      <c r="G89" s="265">
        <f>'2M - SGS'!G89</f>
        <v>8.5133E-2</v>
      </c>
      <c r="H89" s="265">
        <f>'2M - SGS'!H89</f>
        <v>8.4294999999999995E-2</v>
      </c>
      <c r="I89" s="265">
        <f>'2M - SGS'!I89</f>
        <v>8.7456999999999993E-2</v>
      </c>
      <c r="J89" s="265">
        <f>'2M - SGS'!J89</f>
        <v>8.7230000000000002E-2</v>
      </c>
      <c r="K89" s="265">
        <f>'2M - SGS'!K89</f>
        <v>8.3319000000000004E-2</v>
      </c>
      <c r="L89" s="265">
        <f>'2M - SGS'!L89</f>
        <v>8.4562999999999999E-2</v>
      </c>
      <c r="M89" s="265">
        <f>'2M - SGS'!M89</f>
        <v>8.1112000000000004E-2</v>
      </c>
      <c r="N89" s="265">
        <f>'2M - SGS'!N89</f>
        <v>8.3118999999999998E-2</v>
      </c>
      <c r="O89" s="265">
        <f>'2M - SGS'!O89</f>
        <v>8.3486000000000005E-2</v>
      </c>
      <c r="P89" s="265">
        <f>'2M - SGS'!P89</f>
        <v>7.6158000000000003E-2</v>
      </c>
      <c r="Q89" s="265">
        <f>'2M - SGS'!Q89</f>
        <v>8.3346000000000003E-2</v>
      </c>
      <c r="R89" s="265">
        <f>'2M - SGS'!R89</f>
        <v>8.0782999999999994E-2</v>
      </c>
      <c r="S89" s="265">
        <f>'2M - SGS'!S89</f>
        <v>8.5133E-2</v>
      </c>
      <c r="T89" s="265">
        <f>'2M - SGS'!T89</f>
        <v>8.4294999999999995E-2</v>
      </c>
      <c r="U89" s="265">
        <f>'2M - SGS'!U89</f>
        <v>8.7456999999999993E-2</v>
      </c>
    </row>
    <row r="90" spans="1:21" ht="16.5" thickBot="1" x14ac:dyDescent="0.3">
      <c r="A90" s="521"/>
      <c r="B90" s="50" t="str">
        <f t="shared" si="53"/>
        <v>Water Heating</v>
      </c>
      <c r="C90" s="266">
        <f>'2M - SGS'!C90</f>
        <v>0.108255</v>
      </c>
      <c r="D90" s="266">
        <f>'2M - SGS'!D90</f>
        <v>9.1078000000000006E-2</v>
      </c>
      <c r="E90" s="266">
        <f>'2M - SGS'!E90</f>
        <v>8.5239999999999996E-2</v>
      </c>
      <c r="F90" s="266">
        <f>'2M - SGS'!F90</f>
        <v>7.2980000000000003E-2</v>
      </c>
      <c r="G90" s="266">
        <f>'2M - SGS'!G90</f>
        <v>7.9849000000000003E-2</v>
      </c>
      <c r="H90" s="266">
        <f>'2M - SGS'!H90</f>
        <v>7.2720999999999994E-2</v>
      </c>
      <c r="I90" s="266">
        <f>'2M - SGS'!I90</f>
        <v>7.4929999999999997E-2</v>
      </c>
      <c r="J90" s="266">
        <f>'2M - SGS'!J90</f>
        <v>7.5861999999999999E-2</v>
      </c>
      <c r="K90" s="266">
        <f>'2M - SGS'!K90</f>
        <v>7.5733999999999996E-2</v>
      </c>
      <c r="L90" s="266">
        <f>'2M - SGS'!L90</f>
        <v>8.2808000000000007E-2</v>
      </c>
      <c r="M90" s="266">
        <f>'2M - SGS'!M90</f>
        <v>8.6345000000000005E-2</v>
      </c>
      <c r="N90" s="266">
        <f>'2M - SGS'!N90</f>
        <v>9.4200000000000006E-2</v>
      </c>
      <c r="O90" s="266">
        <f>'2M - SGS'!O90</f>
        <v>0.108255</v>
      </c>
      <c r="P90" s="266">
        <f>'2M - SGS'!P90</f>
        <v>9.1078000000000006E-2</v>
      </c>
      <c r="Q90" s="266">
        <f>'2M - SGS'!Q90</f>
        <v>8.5239999999999996E-2</v>
      </c>
      <c r="R90" s="266">
        <f>'2M - SGS'!R90</f>
        <v>7.2980000000000003E-2</v>
      </c>
      <c r="S90" s="266">
        <f>'2M - SGS'!S90</f>
        <v>7.9849000000000003E-2</v>
      </c>
      <c r="T90" s="266">
        <f>'2M - SGS'!T90</f>
        <v>7.2720999999999994E-2</v>
      </c>
      <c r="U90" s="266">
        <f>'2M - SGS'!U90</f>
        <v>7.4929999999999997E-2</v>
      </c>
    </row>
    <row r="91" spans="1:21" ht="15.75" thickBot="1" x14ac:dyDescent="0.3"/>
    <row r="92" spans="1:21" ht="15" customHeight="1" x14ac:dyDescent="0.25">
      <c r="A92" s="524" t="s">
        <v>28</v>
      </c>
      <c r="B92" s="91" t="s">
        <v>33</v>
      </c>
      <c r="C92" s="92">
        <f>C77</f>
        <v>43466</v>
      </c>
      <c r="D92" s="92">
        <f t="shared" ref="D92:U92" si="54">D77</f>
        <v>43497</v>
      </c>
      <c r="E92" s="92">
        <f t="shared" si="54"/>
        <v>43525</v>
      </c>
      <c r="F92" s="92">
        <f t="shared" si="54"/>
        <v>43556</v>
      </c>
      <c r="G92" s="92">
        <f t="shared" si="54"/>
        <v>43586</v>
      </c>
      <c r="H92" s="92">
        <f t="shared" si="54"/>
        <v>43617</v>
      </c>
      <c r="I92" s="92">
        <f t="shared" si="54"/>
        <v>43647</v>
      </c>
      <c r="J92" s="92">
        <f t="shared" si="54"/>
        <v>43678</v>
      </c>
      <c r="K92" s="92">
        <f t="shared" si="54"/>
        <v>43709</v>
      </c>
      <c r="L92" s="92">
        <f t="shared" si="54"/>
        <v>43739</v>
      </c>
      <c r="M92" s="92">
        <f t="shared" si="54"/>
        <v>43770</v>
      </c>
      <c r="N92" s="92">
        <f t="shared" si="54"/>
        <v>43800</v>
      </c>
      <c r="O92" s="92">
        <f t="shared" si="54"/>
        <v>43831</v>
      </c>
      <c r="P92" s="92">
        <f t="shared" si="54"/>
        <v>43862</v>
      </c>
      <c r="Q92" s="92">
        <f t="shared" si="54"/>
        <v>43891</v>
      </c>
      <c r="R92" s="92">
        <f t="shared" si="54"/>
        <v>43922</v>
      </c>
      <c r="S92" s="92">
        <f t="shared" si="54"/>
        <v>43952</v>
      </c>
      <c r="T92" s="92">
        <f t="shared" si="54"/>
        <v>43983</v>
      </c>
      <c r="U92" s="92">
        <f t="shared" si="54"/>
        <v>44013</v>
      </c>
    </row>
    <row r="93" spans="1:21" ht="15.75" customHeight="1" x14ac:dyDescent="0.25">
      <c r="A93" s="525"/>
      <c r="B93" s="11" t="s">
        <v>20</v>
      </c>
      <c r="C93" s="90">
        <f>'11M - LPS'!C93</f>
        <v>2.2321000000000001E-2</v>
      </c>
      <c r="D93" s="90">
        <f>'11M - LPS'!D93</f>
        <v>2.3022000000000001E-2</v>
      </c>
      <c r="E93" s="90">
        <f>'11M - LPS'!E93</f>
        <v>2.3028E-2</v>
      </c>
      <c r="F93" s="90">
        <f>'11M - LPS'!F93</f>
        <v>2.3969000000000001E-2</v>
      </c>
      <c r="G93" s="90">
        <f>'11M - LPS'!G93</f>
        <v>2.2296E-2</v>
      </c>
      <c r="H93" s="90">
        <f>'11M - LPS'!H93</f>
        <v>4.7784E-2</v>
      </c>
      <c r="I93" s="90">
        <f>'11M - LPS'!I93</f>
        <v>4.709E-2</v>
      </c>
      <c r="J93" s="90">
        <f>'11M - LPS'!J93</f>
        <v>4.8728E-2</v>
      </c>
      <c r="K93" s="90">
        <f>'11M - LPS'!K93</f>
        <v>5.0555000000000003E-2</v>
      </c>
      <c r="L93" s="90">
        <f>'11M - LPS'!L93</f>
        <v>2.6030999999999999E-2</v>
      </c>
      <c r="M93" s="90">
        <f>'11M - LPS'!M93</f>
        <v>2.5073000000000002E-2</v>
      </c>
      <c r="N93" s="90">
        <f>'11M - LPS'!N93</f>
        <v>2.4128E-2</v>
      </c>
      <c r="O93" s="90">
        <f>'11M - LPS'!O93</f>
        <v>2.2321000000000001E-2</v>
      </c>
      <c r="P93" s="90">
        <f>'11M - LPS'!P93</f>
        <v>2.3022000000000001E-2</v>
      </c>
      <c r="Q93" s="90">
        <f>'11M - LPS'!Q93</f>
        <v>2.3028E-2</v>
      </c>
      <c r="R93" s="255">
        <f>'11M - LPS'!R93</f>
        <v>2.7399E-2</v>
      </c>
      <c r="S93" s="255">
        <f>'11M - LPS'!S93</f>
        <v>3.1260000000000003E-2</v>
      </c>
      <c r="T93" s="255">
        <f>'11M - LPS'!T93</f>
        <v>5.3324000000000003E-2</v>
      </c>
      <c r="U93" s="255">
        <f>'11M - LPS'!U93</f>
        <v>5.024E-2</v>
      </c>
    </row>
    <row r="94" spans="1:21" x14ac:dyDescent="0.25">
      <c r="A94" s="525"/>
      <c r="B94" s="11" t="s">
        <v>0</v>
      </c>
      <c r="C94" s="90">
        <f>'11M - LPS'!C94</f>
        <v>2.8108999999999999E-2</v>
      </c>
      <c r="D94" s="90">
        <f>'11M - LPS'!D94</f>
        <v>2.8694000000000001E-2</v>
      </c>
      <c r="E94" s="90">
        <f>'11M - LPS'!E94</f>
        <v>2.6006000000000001E-2</v>
      </c>
      <c r="F94" s="90">
        <f>'11M - LPS'!F94</f>
        <v>2.4521000000000001E-2</v>
      </c>
      <c r="G94" s="90">
        <f>'11M - LPS'!G94</f>
        <v>3.0636E-2</v>
      </c>
      <c r="H94" s="90">
        <f>'11M - LPS'!H94</f>
        <v>6.9979E-2</v>
      </c>
      <c r="I94" s="90">
        <f>'11M - LPS'!I94</f>
        <v>5.6050000000000003E-2</v>
      </c>
      <c r="J94" s="90">
        <f>'11M - LPS'!J94</f>
        <v>6.5254000000000006E-2</v>
      </c>
      <c r="K94" s="90">
        <f>'11M - LPS'!K94</f>
        <v>7.5671000000000002E-2</v>
      </c>
      <c r="L94" s="90">
        <f>'11M - LPS'!L94</f>
        <v>2.5125999999999999E-2</v>
      </c>
      <c r="M94" s="90">
        <f>'11M - LPS'!M94</f>
        <v>3.2795999999999999E-2</v>
      </c>
      <c r="N94" s="90">
        <f>'11M - LPS'!N94</f>
        <v>2.2974999999999999E-2</v>
      </c>
      <c r="O94" s="90">
        <f>'11M - LPS'!O94</f>
        <v>2.8108999999999999E-2</v>
      </c>
      <c r="P94" s="90">
        <f>'11M - LPS'!P94</f>
        <v>2.8694000000000001E-2</v>
      </c>
      <c r="Q94" s="90">
        <f>'11M - LPS'!Q94</f>
        <v>2.6006000000000001E-2</v>
      </c>
      <c r="R94" s="255">
        <f>'11M - LPS'!R94</f>
        <v>2.7834999999999999E-2</v>
      </c>
      <c r="S94" s="255">
        <f>'11M - LPS'!S94</f>
        <v>3.9120000000000002E-2</v>
      </c>
      <c r="T94" s="255">
        <f>'11M - LPS'!T94</f>
        <v>7.6133999999999993E-2</v>
      </c>
      <c r="U94" s="255">
        <f>'11M - LPS'!U94</f>
        <v>5.8799999999999998E-2</v>
      </c>
    </row>
    <row r="95" spans="1:21" x14ac:dyDescent="0.25">
      <c r="A95" s="525"/>
      <c r="B95" s="11" t="s">
        <v>21</v>
      </c>
      <c r="C95" s="90">
        <f>'11M - LPS'!C95</f>
        <v>2.1930999999999999E-2</v>
      </c>
      <c r="D95" s="90">
        <f>'11M - LPS'!D95</f>
        <v>2.2645999999999999E-2</v>
      </c>
      <c r="E95" s="90">
        <f>'11M - LPS'!E95</f>
        <v>2.58E-2</v>
      </c>
      <c r="F95" s="90">
        <f>'11M - LPS'!F95</f>
        <v>2.7992E-2</v>
      </c>
      <c r="G95" s="90">
        <f>'11M - LPS'!G95</f>
        <v>2.4764000000000001E-2</v>
      </c>
      <c r="H95" s="90">
        <f>'11M - LPS'!H95</f>
        <v>5.4608999999999998E-2</v>
      </c>
      <c r="I95" s="90">
        <f>'11M - LPS'!I95</f>
        <v>4.7024000000000003E-2</v>
      </c>
      <c r="J95" s="90">
        <f>'11M - LPS'!J95</f>
        <v>5.2297999999999997E-2</v>
      </c>
      <c r="K95" s="90">
        <f>'11M - LPS'!K95</f>
        <v>5.6677999999999999E-2</v>
      </c>
      <c r="L95" s="90">
        <f>'11M - LPS'!L95</f>
        <v>2.8719999999999999E-2</v>
      </c>
      <c r="M95" s="90">
        <f>'11M - LPS'!M95</f>
        <v>2.5111000000000001E-2</v>
      </c>
      <c r="N95" s="90">
        <f>'11M - LPS'!N95</f>
        <v>2.6321000000000001E-2</v>
      </c>
      <c r="O95" s="90">
        <f>'11M - LPS'!O95</f>
        <v>2.1930999999999999E-2</v>
      </c>
      <c r="P95" s="90">
        <f>'11M - LPS'!P95</f>
        <v>2.2645999999999999E-2</v>
      </c>
      <c r="Q95" s="90">
        <f>'11M - LPS'!Q95</f>
        <v>2.58E-2</v>
      </c>
      <c r="R95" s="255">
        <f>'11M - LPS'!R95</f>
        <v>3.0592000000000001E-2</v>
      </c>
      <c r="S95" s="255">
        <f>'11M - LPS'!S95</f>
        <v>3.3579999999999999E-2</v>
      </c>
      <c r="T95" s="255">
        <f>'11M - LPS'!T95</f>
        <v>6.0206999999999997E-2</v>
      </c>
      <c r="U95" s="255">
        <f>'11M - LPS'!U95</f>
        <v>5.0174000000000003E-2</v>
      </c>
    </row>
    <row r="96" spans="1:21" x14ac:dyDescent="0.25">
      <c r="A96" s="525"/>
      <c r="B96" s="11" t="s">
        <v>1</v>
      </c>
      <c r="C96" s="90">
        <f>'11M - LPS'!C96</f>
        <v>1.2194E-2</v>
      </c>
      <c r="D96" s="90">
        <f>'11M - LPS'!D96</f>
        <v>1.2194E-2</v>
      </c>
      <c r="E96" s="90">
        <f>'11M - LPS'!E96</f>
        <v>2.4788000000000001E-2</v>
      </c>
      <c r="F96" s="90">
        <f>'11M - LPS'!F96</f>
        <v>2.5434999999999999E-2</v>
      </c>
      <c r="G96" s="90">
        <f>'11M - LPS'!G96</f>
        <v>3.8579000000000002E-2</v>
      </c>
      <c r="H96" s="90">
        <f>'11M - LPS'!H96</f>
        <v>7.0990999999999999E-2</v>
      </c>
      <c r="I96" s="90">
        <f>'11M - LPS'!I96</f>
        <v>5.6469999999999999E-2</v>
      </c>
      <c r="J96" s="90">
        <f>'11M - LPS'!J96</f>
        <v>6.5873000000000001E-2</v>
      </c>
      <c r="K96" s="90">
        <f>'11M - LPS'!K96</f>
        <v>8.0601000000000006E-2</v>
      </c>
      <c r="L96" s="90">
        <f>'11M - LPS'!L96</f>
        <v>2.6006999999999999E-2</v>
      </c>
      <c r="M96" s="90">
        <f>'11M - LPS'!M96</f>
        <v>2.5714000000000001E-2</v>
      </c>
      <c r="N96" s="90">
        <f>'11M - LPS'!N96</f>
        <v>1.2194E-2</v>
      </c>
      <c r="O96" s="90">
        <f>'11M - LPS'!O96</f>
        <v>1.2194E-2</v>
      </c>
      <c r="P96" s="90">
        <f>'11M - LPS'!P96</f>
        <v>1.2194E-2</v>
      </c>
      <c r="Q96" s="90">
        <f>'11M - LPS'!Q96</f>
        <v>2.4788000000000001E-2</v>
      </c>
      <c r="R96" s="255">
        <f>'11M - LPS'!R96</f>
        <v>2.8389999999999999E-2</v>
      </c>
      <c r="S96" s="255">
        <f>'11M - LPS'!S96</f>
        <v>4.6775999999999998E-2</v>
      </c>
      <c r="T96" s="255">
        <f>'11M - LPS'!T96</f>
        <v>7.7183000000000002E-2</v>
      </c>
      <c r="U96" s="255">
        <f>'11M - LPS'!U96</f>
        <v>5.9184E-2</v>
      </c>
    </row>
    <row r="97" spans="1:21" x14ac:dyDescent="0.25">
      <c r="A97" s="525"/>
      <c r="B97" s="11" t="s">
        <v>22</v>
      </c>
      <c r="C97" s="90">
        <f>'11M - LPS'!C97</f>
        <v>1.4092E-2</v>
      </c>
      <c r="D97" s="90">
        <f>'11M - LPS'!D97</f>
        <v>1.4168999999999999E-2</v>
      </c>
      <c r="E97" s="90">
        <f>'11M - LPS'!E97</f>
        <v>1.2477E-2</v>
      </c>
      <c r="F97" s="90">
        <f>'11M - LPS'!F97</f>
        <v>1.4023000000000001E-2</v>
      </c>
      <c r="G97" s="90">
        <f>'11M - LPS'!G97</f>
        <v>9.1229999999999992E-3</v>
      </c>
      <c r="H97" s="90">
        <f>'11M - LPS'!H97</f>
        <v>1.6553999999999999E-2</v>
      </c>
      <c r="I97" s="90">
        <f>'11M - LPS'!I97</f>
        <v>1.5980999999999999E-2</v>
      </c>
      <c r="J97" s="90">
        <f>'11M - LPS'!J97</f>
        <v>1.6664000000000002E-2</v>
      </c>
      <c r="K97" s="90">
        <f>'11M - LPS'!K97</f>
        <v>1.6628E-2</v>
      </c>
      <c r="L97" s="90">
        <f>'11M - LPS'!L97</f>
        <v>1.2432E-2</v>
      </c>
      <c r="M97" s="90">
        <f>'11M - LPS'!M97</f>
        <v>1.2222999999999999E-2</v>
      </c>
      <c r="N97" s="90">
        <f>'11M - LPS'!N97</f>
        <v>1.2434000000000001E-2</v>
      </c>
      <c r="O97" s="90">
        <f>'11M - LPS'!O97</f>
        <v>1.4092E-2</v>
      </c>
      <c r="P97" s="90">
        <f>'11M - LPS'!P97</f>
        <v>1.4168999999999999E-2</v>
      </c>
      <c r="Q97" s="90">
        <f>'11M - LPS'!Q97</f>
        <v>1.2477E-2</v>
      </c>
      <c r="R97" s="255">
        <f>'11M - LPS'!R97</f>
        <v>1.9553000000000001E-2</v>
      </c>
      <c r="S97" s="255">
        <f>'11M - LPS'!S97</f>
        <v>1.8366E-2</v>
      </c>
      <c r="T97" s="255">
        <f>'11M - LPS'!T97</f>
        <v>2.0587999999999999E-2</v>
      </c>
      <c r="U97" s="255">
        <f>'11M - LPS'!U97</f>
        <v>2.001E-2</v>
      </c>
    </row>
    <row r="98" spans="1:21" x14ac:dyDescent="0.25">
      <c r="A98" s="525"/>
      <c r="B98" s="11" t="s">
        <v>9</v>
      </c>
      <c r="C98" s="90">
        <f>'11M - LPS'!C98</f>
        <v>2.8108999999999999E-2</v>
      </c>
      <c r="D98" s="90">
        <f>'11M - LPS'!D98</f>
        <v>2.8716999999999999E-2</v>
      </c>
      <c r="E98" s="90">
        <f>'11M - LPS'!E98</f>
        <v>2.6422999999999999E-2</v>
      </c>
      <c r="F98" s="90">
        <f>'11M - LPS'!F98</f>
        <v>2.8295000000000001E-2</v>
      </c>
      <c r="G98" s="90">
        <f>'11M - LPS'!G98</f>
        <v>2.0648E-2</v>
      </c>
      <c r="H98" s="90">
        <f>'11M - LPS'!H98</f>
        <v>1.5897999999999999E-2</v>
      </c>
      <c r="I98" s="90">
        <f>'11M - LPS'!I98</f>
        <v>1.5897999999999999E-2</v>
      </c>
      <c r="J98" s="90">
        <f>'11M - LPS'!J98</f>
        <v>1.5897999999999999E-2</v>
      </c>
      <c r="K98" s="90">
        <f>'11M - LPS'!K98</f>
        <v>5.3671000000000003E-2</v>
      </c>
      <c r="L98" s="90">
        <f>'11M - LPS'!L98</f>
        <v>2.7396E-2</v>
      </c>
      <c r="M98" s="90">
        <f>'11M - LPS'!M98</f>
        <v>3.3757000000000002E-2</v>
      </c>
      <c r="N98" s="90">
        <f>'11M - LPS'!N98</f>
        <v>2.298E-2</v>
      </c>
      <c r="O98" s="90">
        <f>'11M - LPS'!O98</f>
        <v>2.8108999999999999E-2</v>
      </c>
      <c r="P98" s="90">
        <f>'11M - LPS'!P98</f>
        <v>2.8716999999999999E-2</v>
      </c>
      <c r="Q98" s="90">
        <f>'11M - LPS'!Q98</f>
        <v>2.6422999999999999E-2</v>
      </c>
      <c r="R98" s="255">
        <f>'11M - LPS'!R98</f>
        <v>3.0831000000000001E-2</v>
      </c>
      <c r="S98" s="255">
        <f>'11M - LPS'!S98</f>
        <v>2.9693000000000001E-2</v>
      </c>
      <c r="T98" s="255">
        <f>'11M - LPS'!T98</f>
        <v>1.9928000000000001E-2</v>
      </c>
      <c r="U98" s="255">
        <f>'11M - LPS'!U98</f>
        <v>1.9928000000000001E-2</v>
      </c>
    </row>
    <row r="99" spans="1:21" x14ac:dyDescent="0.25">
      <c r="A99" s="525"/>
      <c r="B99" s="11" t="s">
        <v>3</v>
      </c>
      <c r="C99" s="90">
        <f>'11M - LPS'!C99</f>
        <v>2.8108999999999999E-2</v>
      </c>
      <c r="D99" s="90">
        <f>'11M - LPS'!D99</f>
        <v>2.8694000000000001E-2</v>
      </c>
      <c r="E99" s="90">
        <f>'11M - LPS'!E99</f>
        <v>2.6006000000000001E-2</v>
      </c>
      <c r="F99" s="90">
        <f>'11M - LPS'!F99</f>
        <v>2.4521000000000001E-2</v>
      </c>
      <c r="G99" s="90">
        <f>'11M - LPS'!G99</f>
        <v>3.0636E-2</v>
      </c>
      <c r="H99" s="90">
        <f>'11M - LPS'!H99</f>
        <v>6.9979E-2</v>
      </c>
      <c r="I99" s="90">
        <f>'11M - LPS'!I99</f>
        <v>5.6050000000000003E-2</v>
      </c>
      <c r="J99" s="90">
        <f>'11M - LPS'!J99</f>
        <v>6.5254000000000006E-2</v>
      </c>
      <c r="K99" s="90">
        <f>'11M - LPS'!K99</f>
        <v>7.5671000000000002E-2</v>
      </c>
      <c r="L99" s="90">
        <f>'11M - LPS'!L99</f>
        <v>2.5125999999999999E-2</v>
      </c>
      <c r="M99" s="90">
        <f>'11M - LPS'!M99</f>
        <v>3.2795999999999999E-2</v>
      </c>
      <c r="N99" s="90">
        <f>'11M - LPS'!N99</f>
        <v>2.2974999999999999E-2</v>
      </c>
      <c r="O99" s="90">
        <f>'11M - LPS'!O99</f>
        <v>2.8108999999999999E-2</v>
      </c>
      <c r="P99" s="90">
        <f>'11M - LPS'!P99</f>
        <v>2.8694000000000001E-2</v>
      </c>
      <c r="Q99" s="90">
        <f>'11M - LPS'!Q99</f>
        <v>2.6006000000000001E-2</v>
      </c>
      <c r="R99" s="255">
        <f>'11M - LPS'!R99</f>
        <v>2.7834999999999999E-2</v>
      </c>
      <c r="S99" s="255">
        <f>'11M - LPS'!S99</f>
        <v>3.9120000000000002E-2</v>
      </c>
      <c r="T99" s="255">
        <f>'11M - LPS'!T99</f>
        <v>7.6133999999999993E-2</v>
      </c>
      <c r="U99" s="255">
        <f>'11M - LPS'!U99</f>
        <v>5.8799999999999998E-2</v>
      </c>
    </row>
    <row r="100" spans="1:21" x14ac:dyDescent="0.25">
      <c r="A100" s="525"/>
      <c r="B100" s="11" t="s">
        <v>4</v>
      </c>
      <c r="C100" s="90">
        <f>'11M - LPS'!C100</f>
        <v>2.4101000000000001E-2</v>
      </c>
      <c r="D100" s="90">
        <f>'11M - LPS'!D100</f>
        <v>2.4223999999999999E-2</v>
      </c>
      <c r="E100" s="90">
        <f>'11M - LPS'!E100</f>
        <v>2.4219000000000001E-2</v>
      </c>
      <c r="F100" s="90">
        <f>'11M - LPS'!F100</f>
        <v>2.7071999999999999E-2</v>
      </c>
      <c r="G100" s="90">
        <f>'11M - LPS'!G100</f>
        <v>2.5065E-2</v>
      </c>
      <c r="H100" s="90">
        <f>'11M - LPS'!H100</f>
        <v>5.2904E-2</v>
      </c>
      <c r="I100" s="90">
        <f>'11M - LPS'!I100</f>
        <v>5.0736999999999997E-2</v>
      </c>
      <c r="J100" s="90">
        <f>'11M - LPS'!J100</f>
        <v>5.2405E-2</v>
      </c>
      <c r="K100" s="90">
        <f>'11M - LPS'!K100</f>
        <v>5.3393999999999997E-2</v>
      </c>
      <c r="L100" s="90">
        <f>'11M - LPS'!L100</f>
        <v>2.9243000000000002E-2</v>
      </c>
      <c r="M100" s="90">
        <f>'11M - LPS'!M100</f>
        <v>2.6602000000000001E-2</v>
      </c>
      <c r="N100" s="90">
        <f>'11M - LPS'!N100</f>
        <v>2.5097999999999999E-2</v>
      </c>
      <c r="O100" s="90">
        <f>'11M - LPS'!O100</f>
        <v>2.4101000000000001E-2</v>
      </c>
      <c r="P100" s="90">
        <f>'11M - LPS'!P100</f>
        <v>2.4223999999999999E-2</v>
      </c>
      <c r="Q100" s="90">
        <f>'11M - LPS'!Q100</f>
        <v>2.4219000000000001E-2</v>
      </c>
      <c r="R100" s="255">
        <f>'11M - LPS'!R100</f>
        <v>2.9860999999999999E-2</v>
      </c>
      <c r="S100" s="255">
        <f>'11M - LPS'!S100</f>
        <v>3.3857999999999999E-2</v>
      </c>
      <c r="T100" s="255">
        <f>'11M - LPS'!T100</f>
        <v>5.8526000000000002E-2</v>
      </c>
      <c r="U100" s="255">
        <f>'11M - LPS'!U100</f>
        <v>5.3754999999999997E-2</v>
      </c>
    </row>
    <row r="101" spans="1:21" x14ac:dyDescent="0.25">
      <c r="A101" s="525"/>
      <c r="B101" s="11" t="s">
        <v>5</v>
      </c>
      <c r="C101" s="90">
        <f>'11M - LPS'!C101</f>
        <v>2.2321000000000001E-2</v>
      </c>
      <c r="D101" s="90">
        <f>'11M - LPS'!D101</f>
        <v>2.3022000000000001E-2</v>
      </c>
      <c r="E101" s="90">
        <f>'11M - LPS'!E101</f>
        <v>2.3028E-2</v>
      </c>
      <c r="F101" s="90">
        <f>'11M - LPS'!F101</f>
        <v>2.3969000000000001E-2</v>
      </c>
      <c r="G101" s="90">
        <f>'11M - LPS'!G101</f>
        <v>2.2296E-2</v>
      </c>
      <c r="H101" s="90">
        <f>'11M - LPS'!H101</f>
        <v>4.7784E-2</v>
      </c>
      <c r="I101" s="90">
        <f>'11M - LPS'!I101</f>
        <v>4.709E-2</v>
      </c>
      <c r="J101" s="90">
        <f>'11M - LPS'!J101</f>
        <v>4.8728E-2</v>
      </c>
      <c r="K101" s="90">
        <f>'11M - LPS'!K101</f>
        <v>5.0555000000000003E-2</v>
      </c>
      <c r="L101" s="90">
        <f>'11M - LPS'!L101</f>
        <v>2.6030999999999999E-2</v>
      </c>
      <c r="M101" s="90">
        <f>'11M - LPS'!M101</f>
        <v>2.5073000000000002E-2</v>
      </c>
      <c r="N101" s="90">
        <f>'11M - LPS'!N101</f>
        <v>2.4128E-2</v>
      </c>
      <c r="O101" s="90">
        <f>'11M - LPS'!O101</f>
        <v>2.2321000000000001E-2</v>
      </c>
      <c r="P101" s="90">
        <f>'11M - LPS'!P101</f>
        <v>2.3022000000000001E-2</v>
      </c>
      <c r="Q101" s="90">
        <f>'11M - LPS'!Q101</f>
        <v>2.3028E-2</v>
      </c>
      <c r="R101" s="255">
        <f>'11M - LPS'!R101</f>
        <v>2.7399E-2</v>
      </c>
      <c r="S101" s="255">
        <f>'11M - LPS'!S101</f>
        <v>3.1260000000000003E-2</v>
      </c>
      <c r="T101" s="255">
        <f>'11M - LPS'!T101</f>
        <v>5.3324000000000003E-2</v>
      </c>
      <c r="U101" s="255">
        <f>'11M - LPS'!U101</f>
        <v>5.024E-2</v>
      </c>
    </row>
    <row r="102" spans="1:21" x14ac:dyDescent="0.25">
      <c r="A102" s="525"/>
      <c r="B102" s="11" t="s">
        <v>23</v>
      </c>
      <c r="C102" s="90">
        <f>'11M - LPS'!C102</f>
        <v>2.2321000000000001E-2</v>
      </c>
      <c r="D102" s="90">
        <f>'11M - LPS'!D102</f>
        <v>2.3022000000000001E-2</v>
      </c>
      <c r="E102" s="90">
        <f>'11M - LPS'!E102</f>
        <v>2.3028E-2</v>
      </c>
      <c r="F102" s="90">
        <f>'11M - LPS'!F102</f>
        <v>2.3969000000000001E-2</v>
      </c>
      <c r="G102" s="90">
        <f>'11M - LPS'!G102</f>
        <v>2.2296E-2</v>
      </c>
      <c r="H102" s="90">
        <f>'11M - LPS'!H102</f>
        <v>4.7784E-2</v>
      </c>
      <c r="I102" s="90">
        <f>'11M - LPS'!I102</f>
        <v>4.709E-2</v>
      </c>
      <c r="J102" s="90">
        <f>'11M - LPS'!J102</f>
        <v>4.8728E-2</v>
      </c>
      <c r="K102" s="90">
        <f>'11M - LPS'!K102</f>
        <v>5.0555000000000003E-2</v>
      </c>
      <c r="L102" s="90">
        <f>'11M - LPS'!L102</f>
        <v>2.6030999999999999E-2</v>
      </c>
      <c r="M102" s="90">
        <f>'11M - LPS'!M102</f>
        <v>2.5073000000000002E-2</v>
      </c>
      <c r="N102" s="90">
        <f>'11M - LPS'!N102</f>
        <v>2.4128E-2</v>
      </c>
      <c r="O102" s="90">
        <f>'11M - LPS'!O102</f>
        <v>2.2321000000000001E-2</v>
      </c>
      <c r="P102" s="90">
        <f>'11M - LPS'!P102</f>
        <v>2.3022000000000001E-2</v>
      </c>
      <c r="Q102" s="90">
        <f>'11M - LPS'!Q102</f>
        <v>2.3028E-2</v>
      </c>
      <c r="R102" s="255">
        <f>'11M - LPS'!R102</f>
        <v>2.7399E-2</v>
      </c>
      <c r="S102" s="255">
        <f>'11M - LPS'!S102</f>
        <v>3.1260000000000003E-2</v>
      </c>
      <c r="T102" s="255">
        <f>'11M - LPS'!T102</f>
        <v>5.3324000000000003E-2</v>
      </c>
      <c r="U102" s="255">
        <f>'11M - LPS'!U102</f>
        <v>5.024E-2</v>
      </c>
    </row>
    <row r="103" spans="1:21" x14ac:dyDescent="0.25">
      <c r="A103" s="525"/>
      <c r="B103" s="11" t="s">
        <v>24</v>
      </c>
      <c r="C103" s="90">
        <f>'11M - LPS'!C103</f>
        <v>2.2321000000000001E-2</v>
      </c>
      <c r="D103" s="90">
        <f>'11M - LPS'!D103</f>
        <v>2.3022000000000001E-2</v>
      </c>
      <c r="E103" s="90">
        <f>'11M - LPS'!E103</f>
        <v>2.3028E-2</v>
      </c>
      <c r="F103" s="90">
        <f>'11M - LPS'!F103</f>
        <v>2.3969000000000001E-2</v>
      </c>
      <c r="G103" s="90">
        <f>'11M - LPS'!G103</f>
        <v>2.2296E-2</v>
      </c>
      <c r="H103" s="90">
        <f>'11M - LPS'!H103</f>
        <v>4.7784E-2</v>
      </c>
      <c r="I103" s="90">
        <f>'11M - LPS'!I103</f>
        <v>4.709E-2</v>
      </c>
      <c r="J103" s="90">
        <f>'11M - LPS'!J103</f>
        <v>4.8728E-2</v>
      </c>
      <c r="K103" s="90">
        <f>'11M - LPS'!K103</f>
        <v>5.0555000000000003E-2</v>
      </c>
      <c r="L103" s="90">
        <f>'11M - LPS'!L103</f>
        <v>2.6030999999999999E-2</v>
      </c>
      <c r="M103" s="90">
        <f>'11M - LPS'!M103</f>
        <v>2.5073000000000002E-2</v>
      </c>
      <c r="N103" s="90">
        <f>'11M - LPS'!N103</f>
        <v>2.4128E-2</v>
      </c>
      <c r="O103" s="90">
        <f>'11M - LPS'!O103</f>
        <v>2.2321000000000001E-2</v>
      </c>
      <c r="P103" s="90">
        <f>'11M - LPS'!P103</f>
        <v>2.3022000000000001E-2</v>
      </c>
      <c r="Q103" s="90">
        <f>'11M - LPS'!Q103</f>
        <v>2.3028E-2</v>
      </c>
      <c r="R103" s="255">
        <f>'11M - LPS'!R103</f>
        <v>2.7399E-2</v>
      </c>
      <c r="S103" s="255">
        <f>'11M - LPS'!S103</f>
        <v>3.1260000000000003E-2</v>
      </c>
      <c r="T103" s="255">
        <f>'11M - LPS'!T103</f>
        <v>5.3324000000000003E-2</v>
      </c>
      <c r="U103" s="255">
        <f>'11M - LPS'!U103</f>
        <v>5.024E-2</v>
      </c>
    </row>
    <row r="104" spans="1:21" x14ac:dyDescent="0.25">
      <c r="A104" s="525"/>
      <c r="B104" s="11" t="s">
        <v>7</v>
      </c>
      <c r="C104" s="90">
        <f>'11M - LPS'!C104</f>
        <v>2.0583000000000001E-2</v>
      </c>
      <c r="D104" s="90">
        <f>'11M - LPS'!D104</f>
        <v>2.1208999999999999E-2</v>
      </c>
      <c r="E104" s="90">
        <f>'11M - LPS'!E104</f>
        <v>2.2630999999999998E-2</v>
      </c>
      <c r="F104" s="90">
        <f>'11M - LPS'!F104</f>
        <v>2.3497000000000001E-2</v>
      </c>
      <c r="G104" s="90">
        <f>'11M - LPS'!G104</f>
        <v>2.0456999999999999E-2</v>
      </c>
      <c r="H104" s="90">
        <f>'11M - LPS'!H104</f>
        <v>4.4803999999999997E-2</v>
      </c>
      <c r="I104" s="90">
        <f>'11M - LPS'!I104</f>
        <v>4.1438999999999997E-2</v>
      </c>
      <c r="J104" s="90">
        <f>'11M - LPS'!J104</f>
        <v>4.4228000000000003E-2</v>
      </c>
      <c r="K104" s="90">
        <f>'11M - LPS'!K104</f>
        <v>4.6254000000000003E-2</v>
      </c>
      <c r="L104" s="90">
        <f>'11M - LPS'!L104</f>
        <v>2.4185000000000002E-2</v>
      </c>
      <c r="M104" s="90">
        <f>'11M - LPS'!M104</f>
        <v>2.2780000000000002E-2</v>
      </c>
      <c r="N104" s="90">
        <f>'11M - LPS'!N104</f>
        <v>2.2468999999999999E-2</v>
      </c>
      <c r="O104" s="90">
        <f>'11M - LPS'!O104</f>
        <v>2.0583000000000001E-2</v>
      </c>
      <c r="P104" s="90">
        <f>'11M - LPS'!P104</f>
        <v>2.1208999999999999E-2</v>
      </c>
      <c r="Q104" s="90">
        <f>'11M - LPS'!Q104</f>
        <v>2.2630999999999998E-2</v>
      </c>
      <c r="R104" s="255">
        <f>'11M - LPS'!R104</f>
        <v>2.7033000000000001E-2</v>
      </c>
      <c r="S104" s="255">
        <f>'11M - LPS'!S104</f>
        <v>2.9512E-2</v>
      </c>
      <c r="T104" s="255">
        <f>'11M - LPS'!T104</f>
        <v>5.0269000000000001E-2</v>
      </c>
      <c r="U104" s="255">
        <f>'11M - LPS'!U104</f>
        <v>4.4694999999999999E-2</v>
      </c>
    </row>
    <row r="105" spans="1:21" ht="15.75" thickBot="1" x14ac:dyDescent="0.3">
      <c r="A105" s="526"/>
      <c r="B105" s="15" t="s">
        <v>8</v>
      </c>
      <c r="C105" s="90">
        <f>'11M - LPS'!C105</f>
        <v>2.053E-2</v>
      </c>
      <c r="D105" s="90">
        <f>'11M - LPS'!D105</f>
        <v>2.1174999999999999E-2</v>
      </c>
      <c r="E105" s="90">
        <f>'11M - LPS'!E105</f>
        <v>2.4917000000000002E-2</v>
      </c>
      <c r="F105" s="90">
        <f>'11M - LPS'!F105</f>
        <v>2.7082999999999999E-2</v>
      </c>
      <c r="G105" s="90">
        <f>'11M - LPS'!G105</f>
        <v>2.4223000000000001E-2</v>
      </c>
      <c r="H105" s="90">
        <f>'11M - LPS'!H105</f>
        <v>5.6577000000000002E-2</v>
      </c>
      <c r="I105" s="90">
        <f>'11M - LPS'!I105</f>
        <v>4.4496000000000001E-2</v>
      </c>
      <c r="J105" s="90">
        <f>'11M - LPS'!J105</f>
        <v>5.1532000000000001E-2</v>
      </c>
      <c r="K105" s="90">
        <f>'11M - LPS'!K105</f>
        <v>5.5321000000000002E-2</v>
      </c>
      <c r="L105" s="90">
        <f>'11M - LPS'!L105</f>
        <v>2.8691000000000001E-2</v>
      </c>
      <c r="M105" s="90">
        <f>'11M - LPS'!M105</f>
        <v>2.3977999999999999E-2</v>
      </c>
      <c r="N105" s="90">
        <f>'11M - LPS'!N105</f>
        <v>2.5832000000000001E-2</v>
      </c>
      <c r="O105" s="90">
        <f>'11M - LPS'!O105</f>
        <v>2.053E-2</v>
      </c>
      <c r="P105" s="90">
        <f>'11M - LPS'!P105</f>
        <v>2.1174999999999999E-2</v>
      </c>
      <c r="Q105" s="90">
        <f>'11M - LPS'!Q105</f>
        <v>2.4917000000000002E-2</v>
      </c>
      <c r="R105" s="255">
        <f>'11M - LPS'!R105</f>
        <v>2.9871000000000002E-2</v>
      </c>
      <c r="S105" s="255">
        <f>'11M - LPS'!S105</f>
        <v>3.3069000000000001E-2</v>
      </c>
      <c r="T105" s="255">
        <f>'11M - LPS'!T105</f>
        <v>6.2137999999999999E-2</v>
      </c>
      <c r="U105" s="255">
        <f>'11M - LPS'!U105</f>
        <v>4.7690999999999997E-2</v>
      </c>
    </row>
    <row r="107" spans="1:21" ht="14.45" hidden="1" customHeight="1" x14ac:dyDescent="0.25">
      <c r="A107" s="548" t="s">
        <v>111</v>
      </c>
      <c r="B107" s="551" t="s">
        <v>112</v>
      </c>
      <c r="C107" s="552"/>
      <c r="D107" s="552"/>
      <c r="E107" s="552"/>
      <c r="F107" s="552"/>
      <c r="G107" s="552"/>
      <c r="H107" s="552"/>
      <c r="I107" s="552"/>
      <c r="J107" s="552"/>
      <c r="K107" s="552"/>
      <c r="L107" s="552"/>
      <c r="M107" s="552"/>
      <c r="N107" s="553"/>
      <c r="O107" s="551" t="s">
        <v>112</v>
      </c>
      <c r="P107" s="552"/>
      <c r="Q107" s="552"/>
      <c r="R107" s="552"/>
      <c r="S107" s="552"/>
      <c r="T107" s="552"/>
      <c r="U107" s="552"/>
    </row>
    <row r="108" spans="1:21" ht="14.45" hidden="1" customHeight="1" x14ac:dyDescent="0.25">
      <c r="A108" s="549"/>
      <c r="B108" s="532" t="s">
        <v>113</v>
      </c>
      <c r="C108" s="546"/>
      <c r="D108" s="546"/>
      <c r="E108" s="546"/>
      <c r="F108" s="546"/>
      <c r="G108" s="546"/>
      <c r="H108" s="546"/>
      <c r="I108" s="546"/>
      <c r="J108" s="546"/>
      <c r="K108" s="546"/>
      <c r="L108" s="546"/>
      <c r="M108" s="546"/>
      <c r="N108" s="547"/>
      <c r="O108" s="532" t="s">
        <v>113</v>
      </c>
      <c r="P108" s="546"/>
      <c r="Q108" s="546"/>
      <c r="R108" s="546"/>
      <c r="S108" s="546"/>
      <c r="T108" s="546"/>
      <c r="U108" s="546"/>
    </row>
    <row r="109" spans="1:21" hidden="1" x14ac:dyDescent="0.25">
      <c r="A109" s="549"/>
      <c r="B109" s="124" t="s">
        <v>134</v>
      </c>
      <c r="C109" s="181">
        <f>C4</f>
        <v>43466</v>
      </c>
      <c r="D109" s="181">
        <f t="shared" ref="D109:U109" si="55">D4</f>
        <v>43497</v>
      </c>
      <c r="E109" s="181">
        <f t="shared" si="55"/>
        <v>43525</v>
      </c>
      <c r="F109" s="181">
        <f t="shared" si="55"/>
        <v>43556</v>
      </c>
      <c r="G109" s="181">
        <f t="shared" si="55"/>
        <v>43586</v>
      </c>
      <c r="H109" s="181">
        <f t="shared" si="55"/>
        <v>43617</v>
      </c>
      <c r="I109" s="181">
        <f t="shared" si="55"/>
        <v>43647</v>
      </c>
      <c r="J109" s="181">
        <f t="shared" si="55"/>
        <v>43678</v>
      </c>
      <c r="K109" s="181">
        <f t="shared" si="55"/>
        <v>43709</v>
      </c>
      <c r="L109" s="181">
        <f t="shared" si="55"/>
        <v>43739</v>
      </c>
      <c r="M109" s="181">
        <f t="shared" si="55"/>
        <v>43770</v>
      </c>
      <c r="N109" s="181">
        <f t="shared" si="55"/>
        <v>43800</v>
      </c>
      <c r="O109" s="181">
        <f t="shared" si="55"/>
        <v>43831</v>
      </c>
      <c r="P109" s="181">
        <f t="shared" si="55"/>
        <v>43862</v>
      </c>
      <c r="Q109" s="181">
        <f t="shared" si="55"/>
        <v>43891</v>
      </c>
      <c r="R109" s="181">
        <f t="shared" si="55"/>
        <v>43922</v>
      </c>
      <c r="S109" s="181">
        <f t="shared" si="55"/>
        <v>43952</v>
      </c>
      <c r="T109" s="181">
        <f t="shared" si="55"/>
        <v>43983</v>
      </c>
      <c r="U109" s="181">
        <f t="shared" si="55"/>
        <v>44013</v>
      </c>
    </row>
    <row r="110" spans="1:21" hidden="1" x14ac:dyDescent="0.25">
      <c r="A110" s="549"/>
      <c r="B110" s="126" t="s">
        <v>20</v>
      </c>
      <c r="C110" s="127">
        <v>1.2195000000000001E-2</v>
      </c>
      <c r="D110" s="127">
        <v>1.2194E-2</v>
      </c>
      <c r="E110" s="127">
        <v>1.2194E-2</v>
      </c>
      <c r="F110" s="127">
        <v>1.2195000000000001E-2</v>
      </c>
      <c r="G110" s="127">
        <v>1.2194E-2</v>
      </c>
      <c r="H110" s="127">
        <v>1.5897999999999999E-2</v>
      </c>
      <c r="I110" s="127">
        <v>1.5897000000000005E-2</v>
      </c>
      <c r="J110" s="127">
        <v>1.5897999999999999E-2</v>
      </c>
      <c r="K110" s="127">
        <v>1.5897999999999999E-2</v>
      </c>
      <c r="L110" s="127">
        <v>1.2194E-2</v>
      </c>
      <c r="M110" s="127">
        <v>1.2194E-2</v>
      </c>
      <c r="N110" s="127">
        <v>1.2195000000000001E-2</v>
      </c>
      <c r="O110" s="127">
        <v>1.2195000000000001E-2</v>
      </c>
      <c r="P110" s="127">
        <v>1.2194E-2</v>
      </c>
      <c r="Q110" s="127">
        <v>1.2194E-2</v>
      </c>
      <c r="R110" s="261">
        <v>1.8068592000000015E-2</v>
      </c>
      <c r="S110" s="261">
        <v>1.8068591999999987E-2</v>
      </c>
      <c r="T110" s="261">
        <v>1.9927983999999961E-2</v>
      </c>
      <c r="U110" s="261">
        <v>1.9927983999999899E-2</v>
      </c>
    </row>
    <row r="111" spans="1:21" hidden="1" x14ac:dyDescent="0.25">
      <c r="A111" s="549"/>
      <c r="B111" s="126" t="s">
        <v>0</v>
      </c>
      <c r="C111" s="127">
        <v>1.2194999999999998E-2</v>
      </c>
      <c r="D111" s="127">
        <v>1.2195000000000001E-2</v>
      </c>
      <c r="E111" s="127">
        <v>1.2195000000000001E-2</v>
      </c>
      <c r="F111" s="127">
        <v>1.2195000000000001E-2</v>
      </c>
      <c r="G111" s="127">
        <v>1.2194E-2</v>
      </c>
      <c r="H111" s="127">
        <v>1.5897999999999999E-2</v>
      </c>
      <c r="I111" s="127">
        <v>1.5897999999999999E-2</v>
      </c>
      <c r="J111" s="127">
        <v>1.5897999999999999E-2</v>
      </c>
      <c r="K111" s="127">
        <v>1.5897999999999999E-2</v>
      </c>
      <c r="L111" s="127">
        <v>1.2194999999999998E-2</v>
      </c>
      <c r="M111" s="127">
        <v>1.2194E-2</v>
      </c>
      <c r="N111" s="127">
        <v>1.2194E-2</v>
      </c>
      <c r="O111" s="127">
        <v>1.2194999999999998E-2</v>
      </c>
      <c r="P111" s="127">
        <v>1.2195000000000001E-2</v>
      </c>
      <c r="Q111" s="127">
        <v>1.2195000000000001E-2</v>
      </c>
      <c r="R111" s="261">
        <v>1.8068592000000015E-2</v>
      </c>
      <c r="S111" s="261">
        <v>1.8068591999999987E-2</v>
      </c>
      <c r="T111" s="261">
        <v>1.9927983999999961E-2</v>
      </c>
      <c r="U111" s="261">
        <v>1.9927983999999899E-2</v>
      </c>
    </row>
    <row r="112" spans="1:21" hidden="1" x14ac:dyDescent="0.25">
      <c r="A112" s="549"/>
      <c r="B112" s="126" t="s">
        <v>21</v>
      </c>
      <c r="C112" s="127">
        <v>1.2195000000000001E-2</v>
      </c>
      <c r="D112" s="127">
        <v>1.2194E-2</v>
      </c>
      <c r="E112" s="127">
        <v>1.2194E-2</v>
      </c>
      <c r="F112" s="127">
        <v>1.2195000000000001E-2</v>
      </c>
      <c r="G112" s="127">
        <v>1.2194E-2</v>
      </c>
      <c r="H112" s="127">
        <v>1.5897999999999999E-2</v>
      </c>
      <c r="I112" s="127">
        <v>1.5897999999999999E-2</v>
      </c>
      <c r="J112" s="127">
        <v>1.5896999999999998E-2</v>
      </c>
      <c r="K112" s="127">
        <v>1.5897999999999999E-2</v>
      </c>
      <c r="L112" s="127">
        <v>1.2194E-2</v>
      </c>
      <c r="M112" s="127">
        <v>1.2194E-2</v>
      </c>
      <c r="N112" s="127">
        <v>1.2195000000000001E-2</v>
      </c>
      <c r="O112" s="127">
        <v>1.2195000000000001E-2</v>
      </c>
      <c r="P112" s="127">
        <v>1.2194E-2</v>
      </c>
      <c r="Q112" s="127">
        <v>1.2194E-2</v>
      </c>
      <c r="R112" s="261">
        <v>1.8068592000000015E-2</v>
      </c>
      <c r="S112" s="261">
        <v>1.8068591999999987E-2</v>
      </c>
      <c r="T112" s="261">
        <v>1.9927983999999961E-2</v>
      </c>
      <c r="U112" s="261">
        <v>1.9927983999999899E-2</v>
      </c>
    </row>
    <row r="113" spans="1:21" hidden="1" x14ac:dyDescent="0.25">
      <c r="A113" s="549"/>
      <c r="B113" s="126" t="s">
        <v>1</v>
      </c>
      <c r="C113" s="127">
        <v>1.2194E-2</v>
      </c>
      <c r="D113" s="127">
        <v>1.2194E-2</v>
      </c>
      <c r="E113" s="127">
        <v>1.2195000000000001E-2</v>
      </c>
      <c r="F113" s="127">
        <v>1.2195000000000001E-2</v>
      </c>
      <c r="G113" s="127">
        <v>1.2195000000000001E-2</v>
      </c>
      <c r="H113" s="127">
        <v>1.5896999999999998E-2</v>
      </c>
      <c r="I113" s="127">
        <v>1.5897000000000005E-2</v>
      </c>
      <c r="J113" s="127">
        <v>1.5897999999999999E-2</v>
      </c>
      <c r="K113" s="127">
        <v>1.5897999999999999E-2</v>
      </c>
      <c r="L113" s="127">
        <v>1.2194E-2</v>
      </c>
      <c r="M113" s="127">
        <v>1.2194E-2</v>
      </c>
      <c r="N113" s="127">
        <v>1.2194E-2</v>
      </c>
      <c r="O113" s="127">
        <v>1.2194E-2</v>
      </c>
      <c r="P113" s="127">
        <v>1.2194E-2</v>
      </c>
      <c r="Q113" s="127">
        <v>1.2195000000000001E-2</v>
      </c>
      <c r="R113" s="261">
        <v>1.8068592000000015E-2</v>
      </c>
      <c r="S113" s="261">
        <v>1.8068591999999987E-2</v>
      </c>
      <c r="T113" s="261">
        <v>1.9927983999999961E-2</v>
      </c>
      <c r="U113" s="261">
        <v>1.9927983999999899E-2</v>
      </c>
    </row>
    <row r="114" spans="1:21" hidden="1" x14ac:dyDescent="0.25">
      <c r="A114" s="549"/>
      <c r="B114" s="126" t="s">
        <v>22</v>
      </c>
      <c r="C114" s="127">
        <v>1.2195000000000001E-2</v>
      </c>
      <c r="D114" s="127">
        <v>1.2194999999999999E-2</v>
      </c>
      <c r="E114" s="127">
        <v>1.2194E-2</v>
      </c>
      <c r="F114" s="127">
        <v>1.2195000000000001E-2</v>
      </c>
      <c r="G114" s="127">
        <v>9.1229999999999992E-3</v>
      </c>
      <c r="H114" s="127">
        <v>1.5896999999999998E-2</v>
      </c>
      <c r="I114" s="127">
        <v>1.5897999999999999E-2</v>
      </c>
      <c r="J114" s="127">
        <v>1.5897999999999999E-2</v>
      </c>
      <c r="K114" s="127">
        <v>1.5897000000000001E-2</v>
      </c>
      <c r="L114" s="127">
        <v>1.2195000000000001E-2</v>
      </c>
      <c r="M114" s="127">
        <v>1.2194E-2</v>
      </c>
      <c r="N114" s="127">
        <v>1.2195000000000001E-2</v>
      </c>
      <c r="O114" s="127">
        <v>1.2195000000000001E-2</v>
      </c>
      <c r="P114" s="127">
        <v>1.2194999999999999E-2</v>
      </c>
      <c r="Q114" s="127">
        <v>1.2194E-2</v>
      </c>
      <c r="R114" s="261">
        <v>1.8068592000000015E-2</v>
      </c>
      <c r="S114" s="261">
        <v>1.8068591999999987E-2</v>
      </c>
      <c r="T114" s="261">
        <v>1.9927983999999961E-2</v>
      </c>
      <c r="U114" s="261">
        <v>1.9927983999999899E-2</v>
      </c>
    </row>
    <row r="115" spans="1:21" hidden="1" x14ac:dyDescent="0.25">
      <c r="A115" s="549"/>
      <c r="B115" s="128" t="s">
        <v>9</v>
      </c>
      <c r="C115" s="127">
        <v>1.2194E-2</v>
      </c>
      <c r="D115" s="127">
        <v>1.2194E-2</v>
      </c>
      <c r="E115" s="127">
        <v>1.2194999999999998E-2</v>
      </c>
      <c r="F115" s="127">
        <v>1.2194E-2</v>
      </c>
      <c r="G115" s="127">
        <v>1.2194E-2</v>
      </c>
      <c r="H115" s="127">
        <v>1.5897999999999999E-2</v>
      </c>
      <c r="I115" s="127">
        <v>1.5897999999999999E-2</v>
      </c>
      <c r="J115" s="127">
        <v>1.5897999999999999E-2</v>
      </c>
      <c r="K115" s="127">
        <v>1.5897999999999999E-2</v>
      </c>
      <c r="L115" s="127">
        <v>1.2194E-2</v>
      </c>
      <c r="M115" s="127">
        <v>1.2194E-2</v>
      </c>
      <c r="N115" s="127">
        <v>1.2194E-2</v>
      </c>
      <c r="O115" s="127">
        <v>1.2194E-2</v>
      </c>
      <c r="P115" s="127">
        <v>1.2194E-2</v>
      </c>
      <c r="Q115" s="127">
        <v>1.2194999999999998E-2</v>
      </c>
      <c r="R115" s="261">
        <v>1.8068592000000015E-2</v>
      </c>
      <c r="S115" s="261">
        <v>1.8068591999999987E-2</v>
      </c>
      <c r="T115" s="261">
        <v>1.9927983999999961E-2</v>
      </c>
      <c r="U115" s="261">
        <v>1.9927983999999899E-2</v>
      </c>
    </row>
    <row r="116" spans="1:21" hidden="1" x14ac:dyDescent="0.25">
      <c r="A116" s="549"/>
      <c r="B116" s="128" t="s">
        <v>3</v>
      </c>
      <c r="C116" s="127">
        <v>1.2194999999999998E-2</v>
      </c>
      <c r="D116" s="127">
        <v>1.2195000000000001E-2</v>
      </c>
      <c r="E116" s="127">
        <v>1.2195000000000001E-2</v>
      </c>
      <c r="F116" s="127">
        <v>1.2195000000000001E-2</v>
      </c>
      <c r="G116" s="127">
        <v>1.2194E-2</v>
      </c>
      <c r="H116" s="127">
        <v>1.5897999999999999E-2</v>
      </c>
      <c r="I116" s="127">
        <v>1.5897999999999999E-2</v>
      </c>
      <c r="J116" s="127">
        <v>1.5897999999999999E-2</v>
      </c>
      <c r="K116" s="127">
        <v>1.5897999999999999E-2</v>
      </c>
      <c r="L116" s="127">
        <v>1.2194999999999998E-2</v>
      </c>
      <c r="M116" s="127">
        <v>1.2194E-2</v>
      </c>
      <c r="N116" s="127">
        <v>1.2194E-2</v>
      </c>
      <c r="O116" s="127">
        <v>1.2194999999999998E-2</v>
      </c>
      <c r="P116" s="127">
        <v>1.2195000000000001E-2</v>
      </c>
      <c r="Q116" s="127">
        <v>1.2195000000000001E-2</v>
      </c>
      <c r="R116" s="261">
        <v>1.8068592000000015E-2</v>
      </c>
      <c r="S116" s="261">
        <v>1.8068591999999987E-2</v>
      </c>
      <c r="T116" s="261">
        <v>1.9927983999999961E-2</v>
      </c>
      <c r="U116" s="261">
        <v>1.9927983999999899E-2</v>
      </c>
    </row>
    <row r="117" spans="1:21" hidden="1" x14ac:dyDescent="0.25">
      <c r="A117" s="549"/>
      <c r="B117" s="128" t="s">
        <v>4</v>
      </c>
      <c r="C117" s="127">
        <v>1.2194E-2</v>
      </c>
      <c r="D117" s="127">
        <v>1.2194999999999998E-2</v>
      </c>
      <c r="E117" s="127">
        <v>1.2194E-2</v>
      </c>
      <c r="F117" s="127">
        <v>1.2195000000000001E-2</v>
      </c>
      <c r="G117" s="127">
        <v>1.2195000000000001E-2</v>
      </c>
      <c r="H117" s="127">
        <v>1.5897999999999999E-2</v>
      </c>
      <c r="I117" s="127">
        <v>1.5896999999999991E-2</v>
      </c>
      <c r="J117" s="127">
        <v>1.5897000000000005E-2</v>
      </c>
      <c r="K117" s="127">
        <v>1.5896999999999998E-2</v>
      </c>
      <c r="L117" s="127">
        <v>1.2195000000000001E-2</v>
      </c>
      <c r="M117" s="127">
        <v>1.2194E-2</v>
      </c>
      <c r="N117" s="127">
        <v>1.2194E-2</v>
      </c>
      <c r="O117" s="127">
        <v>1.2194E-2</v>
      </c>
      <c r="P117" s="127">
        <v>1.2194999999999998E-2</v>
      </c>
      <c r="Q117" s="127">
        <v>1.2194E-2</v>
      </c>
      <c r="R117" s="261">
        <v>1.8068592000000015E-2</v>
      </c>
      <c r="S117" s="261">
        <v>1.8068591999999987E-2</v>
      </c>
      <c r="T117" s="261">
        <v>1.9927983999999961E-2</v>
      </c>
      <c r="U117" s="261">
        <v>1.9927983999999899E-2</v>
      </c>
    </row>
    <row r="118" spans="1:21" hidden="1" x14ac:dyDescent="0.25">
      <c r="A118" s="549"/>
      <c r="B118" s="128" t="s">
        <v>5</v>
      </c>
      <c r="C118" s="127">
        <v>1.2195000000000001E-2</v>
      </c>
      <c r="D118" s="127">
        <v>1.2194E-2</v>
      </c>
      <c r="E118" s="127">
        <v>1.2194E-2</v>
      </c>
      <c r="F118" s="127">
        <v>1.2195000000000001E-2</v>
      </c>
      <c r="G118" s="127">
        <v>1.2194E-2</v>
      </c>
      <c r="H118" s="127">
        <v>1.5897999999999999E-2</v>
      </c>
      <c r="I118" s="127">
        <v>1.5897000000000005E-2</v>
      </c>
      <c r="J118" s="127">
        <v>1.5897999999999999E-2</v>
      </c>
      <c r="K118" s="127">
        <v>1.5897999999999999E-2</v>
      </c>
      <c r="L118" s="127">
        <v>1.2194E-2</v>
      </c>
      <c r="M118" s="127">
        <v>1.2194E-2</v>
      </c>
      <c r="N118" s="127">
        <v>1.2195000000000001E-2</v>
      </c>
      <c r="O118" s="127">
        <v>1.2195000000000001E-2</v>
      </c>
      <c r="P118" s="127">
        <v>1.2194E-2</v>
      </c>
      <c r="Q118" s="127">
        <v>1.2194E-2</v>
      </c>
      <c r="R118" s="261">
        <v>1.8068592000000015E-2</v>
      </c>
      <c r="S118" s="261">
        <v>1.8068591999999987E-2</v>
      </c>
      <c r="T118" s="261">
        <v>1.9927983999999961E-2</v>
      </c>
      <c r="U118" s="261">
        <v>1.9927983999999899E-2</v>
      </c>
    </row>
    <row r="119" spans="1:21" hidden="1" x14ac:dyDescent="0.25">
      <c r="A119" s="549"/>
      <c r="B119" s="128" t="s">
        <v>23</v>
      </c>
      <c r="C119" s="127">
        <v>1.2195000000000001E-2</v>
      </c>
      <c r="D119" s="127">
        <v>1.2194E-2</v>
      </c>
      <c r="E119" s="127">
        <v>1.2194E-2</v>
      </c>
      <c r="F119" s="127">
        <v>1.2195000000000001E-2</v>
      </c>
      <c r="G119" s="127">
        <v>1.2194E-2</v>
      </c>
      <c r="H119" s="127">
        <v>1.5897999999999999E-2</v>
      </c>
      <c r="I119" s="127">
        <v>1.5897000000000005E-2</v>
      </c>
      <c r="J119" s="127">
        <v>1.5897999999999999E-2</v>
      </c>
      <c r="K119" s="127">
        <v>1.5897999999999999E-2</v>
      </c>
      <c r="L119" s="127">
        <v>1.2194E-2</v>
      </c>
      <c r="M119" s="127">
        <v>1.2194E-2</v>
      </c>
      <c r="N119" s="127">
        <v>1.2195000000000001E-2</v>
      </c>
      <c r="O119" s="127">
        <v>1.2195000000000001E-2</v>
      </c>
      <c r="P119" s="127">
        <v>1.2194E-2</v>
      </c>
      <c r="Q119" s="127">
        <v>1.2194E-2</v>
      </c>
      <c r="R119" s="261">
        <v>1.8068592000000015E-2</v>
      </c>
      <c r="S119" s="261">
        <v>1.8068591999999987E-2</v>
      </c>
      <c r="T119" s="261">
        <v>1.9927983999999961E-2</v>
      </c>
      <c r="U119" s="261">
        <v>1.9927983999999899E-2</v>
      </c>
    </row>
    <row r="120" spans="1:21" hidden="1" x14ac:dyDescent="0.25">
      <c r="A120" s="549"/>
      <c r="B120" s="128" t="s">
        <v>24</v>
      </c>
      <c r="C120" s="127">
        <v>1.2195000000000001E-2</v>
      </c>
      <c r="D120" s="127">
        <v>1.2194E-2</v>
      </c>
      <c r="E120" s="127">
        <v>1.2194E-2</v>
      </c>
      <c r="F120" s="127">
        <v>1.2195000000000001E-2</v>
      </c>
      <c r="G120" s="127">
        <v>1.2194E-2</v>
      </c>
      <c r="H120" s="127">
        <v>1.5897999999999999E-2</v>
      </c>
      <c r="I120" s="127">
        <v>1.5897000000000005E-2</v>
      </c>
      <c r="J120" s="127">
        <v>1.5897999999999999E-2</v>
      </c>
      <c r="K120" s="127">
        <v>1.5897999999999999E-2</v>
      </c>
      <c r="L120" s="127">
        <v>1.2194E-2</v>
      </c>
      <c r="M120" s="127">
        <v>1.2194E-2</v>
      </c>
      <c r="N120" s="127">
        <v>1.2195000000000001E-2</v>
      </c>
      <c r="O120" s="127">
        <v>1.2195000000000001E-2</v>
      </c>
      <c r="P120" s="127">
        <v>1.2194E-2</v>
      </c>
      <c r="Q120" s="127">
        <v>1.2194E-2</v>
      </c>
      <c r="R120" s="261">
        <v>1.8068592000000015E-2</v>
      </c>
      <c r="S120" s="261">
        <v>1.8068591999999987E-2</v>
      </c>
      <c r="T120" s="261">
        <v>1.9927983999999961E-2</v>
      </c>
      <c r="U120" s="261">
        <v>1.9927983999999899E-2</v>
      </c>
    </row>
    <row r="121" spans="1:21" hidden="1" x14ac:dyDescent="0.25">
      <c r="A121" s="549"/>
      <c r="B121" s="128" t="s">
        <v>7</v>
      </c>
      <c r="C121" s="127">
        <v>1.2195000000000001E-2</v>
      </c>
      <c r="D121" s="127">
        <v>1.2195000000000001E-2</v>
      </c>
      <c r="E121" s="127">
        <v>1.2194E-2</v>
      </c>
      <c r="F121" s="127">
        <v>1.2195000000000001E-2</v>
      </c>
      <c r="G121" s="127">
        <v>1.2194E-2</v>
      </c>
      <c r="H121" s="127">
        <v>1.5897999999999999E-2</v>
      </c>
      <c r="I121" s="127">
        <v>1.5897999999999999E-2</v>
      </c>
      <c r="J121" s="127">
        <v>1.5897000000000005E-2</v>
      </c>
      <c r="K121" s="127">
        <v>1.5897999999999999E-2</v>
      </c>
      <c r="L121" s="127">
        <v>1.2195000000000001E-2</v>
      </c>
      <c r="M121" s="127">
        <v>1.2194E-2</v>
      </c>
      <c r="N121" s="127">
        <v>1.2194999999999998E-2</v>
      </c>
      <c r="O121" s="127">
        <v>1.2195000000000001E-2</v>
      </c>
      <c r="P121" s="127">
        <v>1.2195000000000001E-2</v>
      </c>
      <c r="Q121" s="127">
        <v>1.2194E-2</v>
      </c>
      <c r="R121" s="261">
        <v>1.8068592000000015E-2</v>
      </c>
      <c r="S121" s="261">
        <v>1.8068591999999987E-2</v>
      </c>
      <c r="T121" s="261">
        <v>1.9927983999999961E-2</v>
      </c>
      <c r="U121" s="261">
        <v>1.9927983999999899E-2</v>
      </c>
    </row>
    <row r="122" spans="1:21" hidden="1" x14ac:dyDescent="0.25">
      <c r="A122" s="550"/>
      <c r="B122" s="128" t="s">
        <v>8</v>
      </c>
      <c r="C122" s="127">
        <v>1.2194E-2</v>
      </c>
      <c r="D122" s="127">
        <v>1.2194E-2</v>
      </c>
      <c r="E122" s="127">
        <v>1.2195000000000001E-2</v>
      </c>
      <c r="F122" s="127">
        <v>1.2194E-2</v>
      </c>
      <c r="G122" s="127">
        <v>1.2194E-2</v>
      </c>
      <c r="H122" s="127">
        <v>1.5896999999999998E-2</v>
      </c>
      <c r="I122" s="127">
        <v>1.5897000000000005E-2</v>
      </c>
      <c r="J122" s="127">
        <v>1.5897000000000005E-2</v>
      </c>
      <c r="K122" s="127">
        <v>1.5897000000000005E-2</v>
      </c>
      <c r="L122" s="127">
        <v>1.2195000000000001E-2</v>
      </c>
      <c r="M122" s="127">
        <v>1.2194E-2</v>
      </c>
      <c r="N122" s="127">
        <v>1.2194E-2</v>
      </c>
      <c r="O122" s="127">
        <v>1.2194E-2</v>
      </c>
      <c r="P122" s="127">
        <v>1.2194E-2</v>
      </c>
      <c r="Q122" s="127">
        <v>1.2195000000000001E-2</v>
      </c>
      <c r="R122" s="261">
        <v>1.8068592000000015E-2</v>
      </c>
      <c r="S122" s="261">
        <v>1.8068591999999987E-2</v>
      </c>
      <c r="T122" s="261">
        <v>1.9927983999999961E-2</v>
      </c>
      <c r="U122" s="261">
        <v>1.9927983999999899E-2</v>
      </c>
    </row>
    <row r="123" spans="1:21" hidden="1" x14ac:dyDescent="0.25">
      <c r="A123" s="131"/>
      <c r="B123" s="131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</row>
    <row r="124" spans="1:21" hidden="1" x14ac:dyDescent="0.25"/>
    <row r="125" spans="1:21" ht="14.45" hidden="1" customHeight="1" x14ac:dyDescent="0.25">
      <c r="C125" s="554" t="s">
        <v>115</v>
      </c>
      <c r="D125" s="555"/>
      <c r="E125" s="555"/>
      <c r="F125" s="555"/>
      <c r="G125" s="555"/>
      <c r="H125" s="555"/>
      <c r="I125" s="555"/>
      <c r="J125" s="555"/>
      <c r="K125" s="555"/>
      <c r="L125" s="555"/>
      <c r="M125" s="555"/>
      <c r="N125" s="556"/>
      <c r="O125" s="554" t="s">
        <v>115</v>
      </c>
      <c r="P125" s="555"/>
      <c r="Q125" s="555"/>
      <c r="R125" s="555"/>
      <c r="S125" s="555"/>
      <c r="T125" s="555"/>
      <c r="U125" s="555"/>
    </row>
    <row r="126" spans="1:21" hidden="1" x14ac:dyDescent="0.25">
      <c r="A126" s="548" t="s">
        <v>116</v>
      </c>
      <c r="B126" s="124" t="s">
        <v>134</v>
      </c>
      <c r="C126" s="181">
        <f>C4</f>
        <v>43466</v>
      </c>
      <c r="D126" s="181">
        <f t="shared" ref="D126:U126" si="56">D4</f>
        <v>43497</v>
      </c>
      <c r="E126" s="181">
        <f t="shared" si="56"/>
        <v>43525</v>
      </c>
      <c r="F126" s="181">
        <f t="shared" si="56"/>
        <v>43556</v>
      </c>
      <c r="G126" s="181">
        <f t="shared" si="56"/>
        <v>43586</v>
      </c>
      <c r="H126" s="181">
        <f t="shared" si="56"/>
        <v>43617</v>
      </c>
      <c r="I126" s="181">
        <f t="shared" si="56"/>
        <v>43647</v>
      </c>
      <c r="J126" s="181">
        <f t="shared" si="56"/>
        <v>43678</v>
      </c>
      <c r="K126" s="181">
        <f t="shared" si="56"/>
        <v>43709</v>
      </c>
      <c r="L126" s="181">
        <f t="shared" si="56"/>
        <v>43739</v>
      </c>
      <c r="M126" s="181">
        <f t="shared" si="56"/>
        <v>43770</v>
      </c>
      <c r="N126" s="181">
        <f t="shared" si="56"/>
        <v>43800</v>
      </c>
      <c r="O126" s="181">
        <f t="shared" si="56"/>
        <v>43831</v>
      </c>
      <c r="P126" s="181">
        <f t="shared" si="56"/>
        <v>43862</v>
      </c>
      <c r="Q126" s="181">
        <f t="shared" si="56"/>
        <v>43891</v>
      </c>
      <c r="R126" s="181">
        <f t="shared" si="56"/>
        <v>43922</v>
      </c>
      <c r="S126" s="181">
        <f t="shared" si="56"/>
        <v>43952</v>
      </c>
      <c r="T126" s="181">
        <f t="shared" si="56"/>
        <v>43983</v>
      </c>
      <c r="U126" s="181">
        <f t="shared" si="56"/>
        <v>44013</v>
      </c>
    </row>
    <row r="127" spans="1:21" hidden="1" x14ac:dyDescent="0.25">
      <c r="A127" s="549"/>
      <c r="B127" s="126" t="s">
        <v>20</v>
      </c>
      <c r="C127" s="137">
        <v>1.0126E-2</v>
      </c>
      <c r="D127" s="137">
        <v>1.0828000000000001E-2</v>
      </c>
      <c r="E127" s="137">
        <v>1.0834E-2</v>
      </c>
      <c r="F127" s="137">
        <v>1.1774E-2</v>
      </c>
      <c r="G127" s="137">
        <v>1.0102E-2</v>
      </c>
      <c r="H127" s="137">
        <v>3.1885999999999998E-2</v>
      </c>
      <c r="I127" s="137">
        <v>3.1192999999999999E-2</v>
      </c>
      <c r="J127" s="137">
        <v>3.2829999999999998E-2</v>
      </c>
      <c r="K127" s="137">
        <v>3.4657E-2</v>
      </c>
      <c r="L127" s="137">
        <v>1.3837E-2</v>
      </c>
      <c r="M127" s="137">
        <v>1.2879E-2</v>
      </c>
      <c r="N127" s="137">
        <v>1.1932999999999999E-2</v>
      </c>
      <c r="O127" s="137">
        <v>1.0126E-2</v>
      </c>
      <c r="P127" s="137">
        <v>1.0828000000000001E-2</v>
      </c>
      <c r="Q127" s="137">
        <v>1.0834E-2</v>
      </c>
      <c r="R127" s="262">
        <v>9.3300694720660927E-3</v>
      </c>
      <c r="S127" s="262">
        <v>1.3190972391467491E-2</v>
      </c>
      <c r="T127" s="262">
        <v>3.3396509974146636E-2</v>
      </c>
      <c r="U127" s="262">
        <v>3.0311628255511709E-2</v>
      </c>
    </row>
    <row r="128" spans="1:21" hidden="1" x14ac:dyDescent="0.25">
      <c r="A128" s="549"/>
      <c r="B128" s="126" t="s">
        <v>0</v>
      </c>
      <c r="C128" s="137">
        <v>1.5914000000000001E-2</v>
      </c>
      <c r="D128" s="137">
        <v>1.6499E-2</v>
      </c>
      <c r="E128" s="137">
        <v>1.3811E-2</v>
      </c>
      <c r="F128" s="137">
        <v>1.2326E-2</v>
      </c>
      <c r="G128" s="137">
        <v>1.8442E-2</v>
      </c>
      <c r="H128" s="137">
        <v>5.4080999999999997E-2</v>
      </c>
      <c r="I128" s="137">
        <v>4.0152E-2</v>
      </c>
      <c r="J128" s="137">
        <v>4.9355999999999997E-2</v>
      </c>
      <c r="K128" s="137">
        <v>5.9773E-2</v>
      </c>
      <c r="L128" s="137">
        <v>1.2931E-2</v>
      </c>
      <c r="M128" s="137">
        <v>2.0601999999999999E-2</v>
      </c>
      <c r="N128" s="137">
        <v>1.0781000000000001E-2</v>
      </c>
      <c r="O128" s="137">
        <v>1.5914000000000001E-2</v>
      </c>
      <c r="P128" s="137">
        <v>1.6499E-2</v>
      </c>
      <c r="Q128" s="137">
        <v>1.3811E-2</v>
      </c>
      <c r="R128" s="262">
        <v>9.7664417356625004E-3</v>
      </c>
      <c r="S128" s="262">
        <v>2.1051463283982559E-2</v>
      </c>
      <c r="T128" s="262">
        <v>5.6205642178387479E-2</v>
      </c>
      <c r="U128" s="262">
        <v>3.8871954473552781E-2</v>
      </c>
    </row>
    <row r="129" spans="1:21" hidden="1" x14ac:dyDescent="0.25">
      <c r="A129" s="549"/>
      <c r="B129" s="126" t="s">
        <v>21</v>
      </c>
      <c r="C129" s="137">
        <v>9.7359999999999999E-3</v>
      </c>
      <c r="D129" s="137">
        <v>1.0451999999999999E-2</v>
      </c>
      <c r="E129" s="137">
        <v>1.3606E-2</v>
      </c>
      <c r="F129" s="137">
        <v>1.5796999999999999E-2</v>
      </c>
      <c r="G129" s="137">
        <v>1.257E-2</v>
      </c>
      <c r="H129" s="137">
        <v>3.8711000000000002E-2</v>
      </c>
      <c r="I129" s="137">
        <v>3.1126000000000001E-2</v>
      </c>
      <c r="J129" s="137">
        <v>3.6401000000000003E-2</v>
      </c>
      <c r="K129" s="137">
        <v>4.0779999999999997E-2</v>
      </c>
      <c r="L129" s="137">
        <v>1.6525999999999999E-2</v>
      </c>
      <c r="M129" s="137">
        <v>1.2917E-2</v>
      </c>
      <c r="N129" s="137">
        <v>1.4126E-2</v>
      </c>
      <c r="O129" s="137">
        <v>9.7359999999999999E-3</v>
      </c>
      <c r="P129" s="137">
        <v>1.0451999999999999E-2</v>
      </c>
      <c r="Q129" s="137">
        <v>1.3606E-2</v>
      </c>
      <c r="R129" s="262">
        <v>1.2523477953738765E-2</v>
      </c>
      <c r="S129" s="262">
        <v>1.5511017884555292E-2</v>
      </c>
      <c r="T129" s="262">
        <v>4.0279244842641462E-2</v>
      </c>
      <c r="U129" s="262">
        <v>3.0246490222571087E-2</v>
      </c>
    </row>
    <row r="130" spans="1:21" hidden="1" x14ac:dyDescent="0.25">
      <c r="A130" s="549"/>
      <c r="B130" s="126" t="s">
        <v>1</v>
      </c>
      <c r="C130" s="137">
        <v>0</v>
      </c>
      <c r="D130" s="137">
        <v>0</v>
      </c>
      <c r="E130" s="137">
        <v>1.2593E-2</v>
      </c>
      <c r="F130" s="137">
        <v>1.324E-2</v>
      </c>
      <c r="G130" s="137">
        <v>2.6384000000000001E-2</v>
      </c>
      <c r="H130" s="137">
        <v>5.5093999999999997E-2</v>
      </c>
      <c r="I130" s="137">
        <v>4.0572999999999998E-2</v>
      </c>
      <c r="J130" s="137">
        <v>4.9974999999999999E-2</v>
      </c>
      <c r="K130" s="137">
        <v>6.4702999999999997E-2</v>
      </c>
      <c r="L130" s="137">
        <v>1.3813000000000001E-2</v>
      </c>
      <c r="M130" s="137">
        <v>1.3520000000000001E-2</v>
      </c>
      <c r="N130" s="137">
        <v>0</v>
      </c>
      <c r="O130" s="137">
        <v>0</v>
      </c>
      <c r="P130" s="137">
        <v>0</v>
      </c>
      <c r="Q130" s="137">
        <v>1.2593E-2</v>
      </c>
      <c r="R130" s="262">
        <v>1.0321710579863055E-2</v>
      </c>
      <c r="S130" s="262">
        <v>2.8707370508953747E-2</v>
      </c>
      <c r="T130" s="262">
        <v>5.725490240748439E-2</v>
      </c>
      <c r="U130" s="262">
        <v>3.9256023626103941E-2</v>
      </c>
    </row>
    <row r="131" spans="1:21" hidden="1" x14ac:dyDescent="0.25">
      <c r="A131" s="549"/>
      <c r="B131" s="126" t="s">
        <v>22</v>
      </c>
      <c r="C131" s="137">
        <v>1.897E-3</v>
      </c>
      <c r="D131" s="137">
        <v>1.9740000000000001E-3</v>
      </c>
      <c r="E131" s="137">
        <v>2.8299999999999999E-4</v>
      </c>
      <c r="F131" s="137">
        <v>1.828E-3</v>
      </c>
      <c r="G131" s="137">
        <v>0</v>
      </c>
      <c r="H131" s="137">
        <v>6.5700000000000003E-4</v>
      </c>
      <c r="I131" s="137">
        <v>8.2999999999999998E-5</v>
      </c>
      <c r="J131" s="137">
        <v>7.6599999999999997E-4</v>
      </c>
      <c r="K131" s="137">
        <v>7.3099999999999999E-4</v>
      </c>
      <c r="L131" s="137">
        <v>2.3699999999999999E-4</v>
      </c>
      <c r="M131" s="137">
        <v>2.9E-5</v>
      </c>
      <c r="N131" s="137">
        <v>2.3900000000000001E-4</v>
      </c>
      <c r="O131" s="137">
        <v>1.897E-3</v>
      </c>
      <c r="P131" s="137">
        <v>1.9740000000000001E-3</v>
      </c>
      <c r="Q131" s="137">
        <v>2.8299999999999999E-4</v>
      </c>
      <c r="R131" s="262">
        <v>1.4844313197169632E-3</v>
      </c>
      <c r="S131" s="262">
        <v>2.9707296977562786E-4</v>
      </c>
      <c r="T131" s="262">
        <v>6.6015297877556852E-4</v>
      </c>
      <c r="U131" s="262">
        <v>8.1969564125558496E-5</v>
      </c>
    </row>
    <row r="132" spans="1:21" hidden="1" x14ac:dyDescent="0.25">
      <c r="A132" s="549"/>
      <c r="B132" s="128" t="s">
        <v>9</v>
      </c>
      <c r="C132" s="137">
        <v>1.5914999999999999E-2</v>
      </c>
      <c r="D132" s="137">
        <v>1.6522999999999999E-2</v>
      </c>
      <c r="E132" s="137">
        <v>1.4227999999999999E-2</v>
      </c>
      <c r="F132" s="137">
        <v>1.6101000000000001E-2</v>
      </c>
      <c r="G132" s="137">
        <v>8.4539999999999997E-3</v>
      </c>
      <c r="H132" s="137">
        <v>0</v>
      </c>
      <c r="I132" s="137">
        <v>0</v>
      </c>
      <c r="J132" s="137">
        <v>0</v>
      </c>
      <c r="K132" s="137">
        <v>3.7773000000000001E-2</v>
      </c>
      <c r="L132" s="137">
        <v>1.5202E-2</v>
      </c>
      <c r="M132" s="137">
        <v>2.1562999999999999E-2</v>
      </c>
      <c r="N132" s="137">
        <v>1.0786E-2</v>
      </c>
      <c r="O132" s="137">
        <v>1.5914999999999999E-2</v>
      </c>
      <c r="P132" s="137">
        <v>1.6522999999999999E-2</v>
      </c>
      <c r="Q132" s="137">
        <v>1.4227999999999999E-2</v>
      </c>
      <c r="R132" s="262">
        <v>1.2761917396770914E-2</v>
      </c>
      <c r="S132" s="262">
        <v>1.1624343448128488E-2</v>
      </c>
      <c r="T132" s="262">
        <v>0</v>
      </c>
      <c r="U132" s="262">
        <v>0</v>
      </c>
    </row>
    <row r="133" spans="1:21" hidden="1" x14ac:dyDescent="0.25">
      <c r="A133" s="549"/>
      <c r="B133" s="128" t="s">
        <v>3</v>
      </c>
      <c r="C133" s="137">
        <v>1.5914000000000001E-2</v>
      </c>
      <c r="D133" s="137">
        <v>1.6499E-2</v>
      </c>
      <c r="E133" s="137">
        <v>1.3811E-2</v>
      </c>
      <c r="F133" s="137">
        <v>1.2326E-2</v>
      </c>
      <c r="G133" s="137">
        <v>1.8442E-2</v>
      </c>
      <c r="H133" s="137">
        <v>5.4080999999999997E-2</v>
      </c>
      <c r="I133" s="137">
        <v>4.0152E-2</v>
      </c>
      <c r="J133" s="137">
        <v>4.9355999999999997E-2</v>
      </c>
      <c r="K133" s="137">
        <v>5.9773E-2</v>
      </c>
      <c r="L133" s="137">
        <v>1.2931E-2</v>
      </c>
      <c r="M133" s="137">
        <v>2.0601999999999999E-2</v>
      </c>
      <c r="N133" s="137">
        <v>1.0781000000000001E-2</v>
      </c>
      <c r="O133" s="137">
        <v>1.5914000000000001E-2</v>
      </c>
      <c r="P133" s="137">
        <v>1.6499E-2</v>
      </c>
      <c r="Q133" s="137">
        <v>1.3811E-2</v>
      </c>
      <c r="R133" s="262">
        <v>9.7664417356625004E-3</v>
      </c>
      <c r="S133" s="262">
        <v>2.1051463283982559E-2</v>
      </c>
      <c r="T133" s="262">
        <v>5.6205642178387479E-2</v>
      </c>
      <c r="U133" s="262">
        <v>3.8871954473552781E-2</v>
      </c>
    </row>
    <row r="134" spans="1:21" hidden="1" x14ac:dyDescent="0.25">
      <c r="A134" s="549"/>
      <c r="B134" s="128" t="s">
        <v>4</v>
      </c>
      <c r="C134" s="137">
        <v>1.1906999999999999E-2</v>
      </c>
      <c r="D134" s="137">
        <v>1.2029E-2</v>
      </c>
      <c r="E134" s="137">
        <v>1.2024999999999999E-2</v>
      </c>
      <c r="F134" s="137">
        <v>1.4877E-2</v>
      </c>
      <c r="G134" s="137">
        <v>1.2869999999999999E-2</v>
      </c>
      <c r="H134" s="137">
        <v>3.7005999999999997E-2</v>
      </c>
      <c r="I134" s="137">
        <v>3.4840000000000003E-2</v>
      </c>
      <c r="J134" s="137">
        <v>3.6507999999999999E-2</v>
      </c>
      <c r="K134" s="137">
        <v>3.7497000000000003E-2</v>
      </c>
      <c r="L134" s="137">
        <v>1.7048000000000001E-2</v>
      </c>
      <c r="M134" s="137">
        <v>1.4408000000000001E-2</v>
      </c>
      <c r="N134" s="137">
        <v>1.2904000000000001E-2</v>
      </c>
      <c r="O134" s="137">
        <v>1.1906999999999999E-2</v>
      </c>
      <c r="P134" s="137">
        <v>1.2029E-2</v>
      </c>
      <c r="Q134" s="137">
        <v>1.2024999999999999E-2</v>
      </c>
      <c r="R134" s="262">
        <v>1.1792871777240846E-2</v>
      </c>
      <c r="S134" s="262">
        <v>1.578914962311392E-2</v>
      </c>
      <c r="T134" s="262">
        <v>3.8597945966901144E-2</v>
      </c>
      <c r="U134" s="262">
        <v>3.3826852839564304E-2</v>
      </c>
    </row>
    <row r="135" spans="1:21" hidden="1" x14ac:dyDescent="0.25">
      <c r="A135" s="549"/>
      <c r="B135" s="128" t="s">
        <v>5</v>
      </c>
      <c r="C135" s="137">
        <v>1.0126E-2</v>
      </c>
      <c r="D135" s="137">
        <v>1.0828000000000001E-2</v>
      </c>
      <c r="E135" s="137">
        <v>1.0834E-2</v>
      </c>
      <c r="F135" s="137">
        <v>1.1774E-2</v>
      </c>
      <c r="G135" s="137">
        <v>1.0102E-2</v>
      </c>
      <c r="H135" s="137">
        <v>3.1885999999999998E-2</v>
      </c>
      <c r="I135" s="137">
        <v>3.1192999999999999E-2</v>
      </c>
      <c r="J135" s="137">
        <v>3.2829999999999998E-2</v>
      </c>
      <c r="K135" s="137">
        <v>3.4657E-2</v>
      </c>
      <c r="L135" s="137">
        <v>1.3837E-2</v>
      </c>
      <c r="M135" s="137">
        <v>1.2879E-2</v>
      </c>
      <c r="N135" s="137">
        <v>1.1932999999999999E-2</v>
      </c>
      <c r="O135" s="137">
        <v>1.0126E-2</v>
      </c>
      <c r="P135" s="137">
        <v>1.0828000000000001E-2</v>
      </c>
      <c r="Q135" s="137">
        <v>1.0834E-2</v>
      </c>
      <c r="R135" s="262">
        <v>9.3300694720660927E-3</v>
      </c>
      <c r="S135" s="262">
        <v>1.3190972391467491E-2</v>
      </c>
      <c r="T135" s="262">
        <v>3.3396509974146636E-2</v>
      </c>
      <c r="U135" s="262">
        <v>3.0311628255511709E-2</v>
      </c>
    </row>
    <row r="136" spans="1:21" hidden="1" x14ac:dyDescent="0.25">
      <c r="A136" s="549"/>
      <c r="B136" s="128" t="s">
        <v>23</v>
      </c>
      <c r="C136" s="137">
        <v>1.0126E-2</v>
      </c>
      <c r="D136" s="137">
        <v>1.0828000000000001E-2</v>
      </c>
      <c r="E136" s="137">
        <v>1.0834E-2</v>
      </c>
      <c r="F136" s="137">
        <v>1.1774E-2</v>
      </c>
      <c r="G136" s="137">
        <v>1.0102E-2</v>
      </c>
      <c r="H136" s="137">
        <v>3.1885999999999998E-2</v>
      </c>
      <c r="I136" s="137">
        <v>3.1192999999999999E-2</v>
      </c>
      <c r="J136" s="137">
        <v>3.2829999999999998E-2</v>
      </c>
      <c r="K136" s="137">
        <v>3.4657E-2</v>
      </c>
      <c r="L136" s="137">
        <v>1.3837E-2</v>
      </c>
      <c r="M136" s="137">
        <v>1.2879E-2</v>
      </c>
      <c r="N136" s="137">
        <v>1.1932999999999999E-2</v>
      </c>
      <c r="O136" s="137">
        <v>1.0126E-2</v>
      </c>
      <c r="P136" s="137">
        <v>1.0828000000000001E-2</v>
      </c>
      <c r="Q136" s="137">
        <v>1.0834E-2</v>
      </c>
      <c r="R136" s="262">
        <v>9.3300694720660927E-3</v>
      </c>
      <c r="S136" s="262">
        <v>1.3190972391467491E-2</v>
      </c>
      <c r="T136" s="262">
        <v>3.3396509974146636E-2</v>
      </c>
      <c r="U136" s="262">
        <v>3.0311628255511709E-2</v>
      </c>
    </row>
    <row r="137" spans="1:21" hidden="1" x14ac:dyDescent="0.25">
      <c r="A137" s="549"/>
      <c r="B137" s="128" t="s">
        <v>24</v>
      </c>
      <c r="C137" s="137">
        <v>1.0126E-2</v>
      </c>
      <c r="D137" s="137">
        <v>1.0828000000000001E-2</v>
      </c>
      <c r="E137" s="137">
        <v>1.0834E-2</v>
      </c>
      <c r="F137" s="137">
        <v>1.1774E-2</v>
      </c>
      <c r="G137" s="137">
        <v>1.0102E-2</v>
      </c>
      <c r="H137" s="137">
        <v>3.1885999999999998E-2</v>
      </c>
      <c r="I137" s="137">
        <v>3.1192999999999999E-2</v>
      </c>
      <c r="J137" s="137">
        <v>3.2829999999999998E-2</v>
      </c>
      <c r="K137" s="137">
        <v>3.4657E-2</v>
      </c>
      <c r="L137" s="137">
        <v>1.3837E-2</v>
      </c>
      <c r="M137" s="137">
        <v>1.2879E-2</v>
      </c>
      <c r="N137" s="137">
        <v>1.1932999999999999E-2</v>
      </c>
      <c r="O137" s="137">
        <v>1.0126E-2</v>
      </c>
      <c r="P137" s="137">
        <v>1.0828000000000001E-2</v>
      </c>
      <c r="Q137" s="137">
        <v>1.0834E-2</v>
      </c>
      <c r="R137" s="262">
        <v>9.3300694720660927E-3</v>
      </c>
      <c r="S137" s="262">
        <v>1.3190972391467491E-2</v>
      </c>
      <c r="T137" s="262">
        <v>3.3396509974146636E-2</v>
      </c>
      <c r="U137" s="262">
        <v>3.0311628255511709E-2</v>
      </c>
    </row>
    <row r="138" spans="1:21" hidden="1" x14ac:dyDescent="0.25">
      <c r="A138" s="549"/>
      <c r="B138" s="128" t="s">
        <v>7</v>
      </c>
      <c r="C138" s="137">
        <v>8.3879999999999996E-3</v>
      </c>
      <c r="D138" s="137">
        <v>9.0139999999999994E-3</v>
      </c>
      <c r="E138" s="137">
        <v>1.0437E-2</v>
      </c>
      <c r="F138" s="137">
        <v>1.1302E-2</v>
      </c>
      <c r="G138" s="137">
        <v>8.2629999999999995E-3</v>
      </c>
      <c r="H138" s="137">
        <v>2.8906000000000001E-2</v>
      </c>
      <c r="I138" s="137">
        <v>2.5541000000000001E-2</v>
      </c>
      <c r="J138" s="137">
        <v>2.8330999999999999E-2</v>
      </c>
      <c r="K138" s="137">
        <v>3.0356000000000001E-2</v>
      </c>
      <c r="L138" s="137">
        <v>1.1990000000000001E-2</v>
      </c>
      <c r="M138" s="137">
        <v>1.0586E-2</v>
      </c>
      <c r="N138" s="137">
        <v>1.0274E-2</v>
      </c>
      <c r="O138" s="137">
        <v>8.3879999999999996E-3</v>
      </c>
      <c r="P138" s="137">
        <v>9.0139999999999994E-3</v>
      </c>
      <c r="Q138" s="137">
        <v>1.0437E-2</v>
      </c>
      <c r="R138" s="262">
        <v>8.9643969886217239E-3</v>
      </c>
      <c r="S138" s="262">
        <v>1.1442954360114992E-2</v>
      </c>
      <c r="T138" s="262">
        <v>3.0341130046812329E-2</v>
      </c>
      <c r="U138" s="262">
        <v>2.4767427374638579E-2</v>
      </c>
    </row>
    <row r="139" spans="1:21" hidden="1" x14ac:dyDescent="0.25">
      <c r="A139" s="550"/>
      <c r="B139" s="128" t="s">
        <v>8</v>
      </c>
      <c r="C139" s="137">
        <v>8.3359999999999997E-3</v>
      </c>
      <c r="D139" s="137">
        <v>8.9809999999999994E-3</v>
      </c>
      <c r="E139" s="137">
        <v>1.2722000000000001E-2</v>
      </c>
      <c r="F139" s="137">
        <v>1.4888999999999999E-2</v>
      </c>
      <c r="G139" s="137">
        <v>1.2029E-2</v>
      </c>
      <c r="H139" s="137">
        <v>4.0680000000000001E-2</v>
      </c>
      <c r="I139" s="137">
        <v>2.8598999999999999E-2</v>
      </c>
      <c r="J139" s="137">
        <v>3.5635E-2</v>
      </c>
      <c r="K139" s="137">
        <v>3.9424000000000001E-2</v>
      </c>
      <c r="L139" s="137">
        <v>1.6496E-2</v>
      </c>
      <c r="M139" s="137">
        <v>1.1783999999999999E-2</v>
      </c>
      <c r="N139" s="137">
        <v>1.3638000000000001E-2</v>
      </c>
      <c r="O139" s="137">
        <v>8.3359999999999997E-3</v>
      </c>
      <c r="P139" s="137">
        <v>8.9809999999999994E-3</v>
      </c>
      <c r="Q139" s="137">
        <v>1.2722000000000001E-2</v>
      </c>
      <c r="R139" s="262">
        <v>1.1802242805610763E-2</v>
      </c>
      <c r="S139" s="262">
        <v>1.5000840581295125E-2</v>
      </c>
      <c r="T139" s="262">
        <v>4.2210463928937021E-2</v>
      </c>
      <c r="U139" s="262">
        <v>2.7762795137090041E-2</v>
      </c>
    </row>
    <row r="140" spans="1:21" hidden="1" x14ac:dyDescent="0.25"/>
    <row r="141" spans="1:21" hidden="1" x14ac:dyDescent="0.25">
      <c r="A141" s="131"/>
      <c r="B141" s="131"/>
      <c r="C141" s="140"/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</row>
    <row r="142" spans="1:21" ht="15.75" hidden="1" x14ac:dyDescent="0.25">
      <c r="A142" s="538" t="s">
        <v>117</v>
      </c>
      <c r="B142" s="141" t="s">
        <v>114</v>
      </c>
      <c r="C142" s="142">
        <v>43466</v>
      </c>
      <c r="D142" s="142">
        <v>43497</v>
      </c>
      <c r="E142" s="142">
        <v>43525</v>
      </c>
      <c r="F142" s="142">
        <v>43556</v>
      </c>
      <c r="G142" s="142">
        <v>43586</v>
      </c>
      <c r="H142" s="142">
        <v>43617</v>
      </c>
      <c r="I142" s="142">
        <v>43647</v>
      </c>
      <c r="J142" s="142">
        <v>43678</v>
      </c>
      <c r="K142" s="142">
        <v>43709</v>
      </c>
      <c r="L142" s="142">
        <v>43739</v>
      </c>
      <c r="M142" s="142">
        <v>43770</v>
      </c>
      <c r="N142" s="142">
        <v>43800</v>
      </c>
      <c r="O142" s="142">
        <v>43831</v>
      </c>
      <c r="P142" s="142">
        <v>43862</v>
      </c>
      <c r="Q142" s="142">
        <v>43891</v>
      </c>
      <c r="R142" s="142">
        <v>43922</v>
      </c>
      <c r="S142" s="142">
        <v>43952</v>
      </c>
      <c r="T142" s="142">
        <v>43983</v>
      </c>
      <c r="U142" s="142">
        <v>44013</v>
      </c>
    </row>
    <row r="143" spans="1:21" hidden="1" x14ac:dyDescent="0.25">
      <c r="A143" s="539"/>
      <c r="B143" s="143" t="s">
        <v>20</v>
      </c>
      <c r="C143" s="27">
        <f>IF(C23=0,0,((C5*0.5)-C41)*C78*C110*C$2)</f>
        <v>0</v>
      </c>
      <c r="D143" s="27">
        <f>IF(D23=0,0,((D5*0.5)+C23-D41)*D78*D110*D$2)</f>
        <v>0</v>
      </c>
      <c r="E143" s="27">
        <f t="shared" ref="E143:H143" si="57">IF(E23=0,0,((E5*0.5)+D23-E41)*E78*E110*E$2)</f>
        <v>0</v>
      </c>
      <c r="F143" s="27">
        <f t="shared" si="57"/>
        <v>0</v>
      </c>
      <c r="G143" s="27">
        <f t="shared" si="57"/>
        <v>0</v>
      </c>
      <c r="H143" s="27">
        <f t="shared" si="57"/>
        <v>0</v>
      </c>
      <c r="I143" s="27">
        <f t="shared" ref="I143:I155" si="58">IF(I23=0,0,((I5*0.5)+H23-I41)*I78*I110*I$2)</f>
        <v>0</v>
      </c>
      <c r="J143" s="27">
        <f t="shared" ref="J143:J155" si="59">IF(J23=0,0,((J5*0.5)+I23-J41)*J78*J110*J$2)</f>
        <v>0</v>
      </c>
      <c r="K143" s="27">
        <f t="shared" ref="K143:K155" si="60">IF(K23=0,0,((K5*0.5)+J23-K41)*K78*K110*K$2)</f>
        <v>0</v>
      </c>
      <c r="L143" s="27">
        <f t="shared" ref="L143:L155" si="61">IF(L23=0,0,((L5*0.5)+K23-L41)*L78*L110*L$2)</f>
        <v>0</v>
      </c>
      <c r="M143" s="27">
        <f t="shared" ref="M143:M155" si="62">IF(M23=0,0,((M5*0.5)+L23-M41)*M78*M110*M$2)</f>
        <v>0</v>
      </c>
      <c r="N143" s="27">
        <f t="shared" ref="N143:N155" si="63">IF(N23=0,0,((N5*0.5)+M23-N41)*N78*N110*N$2)</f>
        <v>0</v>
      </c>
      <c r="O143" s="27">
        <f t="shared" ref="O143:O155" si="64">IF(O23=0,0,((O5*0.5)+N23-O41)*O78*O110*O$2)</f>
        <v>0</v>
      </c>
      <c r="P143" s="27">
        <f t="shared" ref="P143:P155" si="65">IF(P23=0,0,((P5*0.5)+O23-P41)*P78*P110*P$2)</f>
        <v>0</v>
      </c>
      <c r="Q143" s="27">
        <f t="shared" ref="Q143:Q155" si="66">IF(Q23=0,0,((Q5*0.5)+P23-Q41)*Q78*Q110*Q$2)</f>
        <v>0</v>
      </c>
      <c r="R143" s="27">
        <f t="shared" ref="R143:R155" si="67">IF(R23=0,0,((R5*0.5)+Q23-R41)*R78*R110*R$2)</f>
        <v>0</v>
      </c>
      <c r="S143" s="27">
        <f t="shared" ref="S143:S155" si="68">IF(S23=0,0,((S5*0.5)+R23-S41)*S78*S110*S$2)</f>
        <v>0</v>
      </c>
      <c r="T143" s="27">
        <f t="shared" ref="T143:T155" si="69">IF(T23=0,0,((T5*0.5)+S23-T41)*T78*T110*T$2)</f>
        <v>0</v>
      </c>
      <c r="U143" s="27">
        <f t="shared" ref="U143:U155" si="70">IF(U23=0,0,((U5*0.5)+T23-U41)*U78*U110*U$2)</f>
        <v>0</v>
      </c>
    </row>
    <row r="144" spans="1:21" hidden="1" x14ac:dyDescent="0.25">
      <c r="A144" s="539"/>
      <c r="B144" s="143" t="s">
        <v>0</v>
      </c>
      <c r="C144" s="27">
        <f t="shared" ref="C144:C155" si="71">IF(C24=0,0,((C6*0.5)-C42)*C79*C111*C$2)</f>
        <v>0</v>
      </c>
      <c r="D144" s="27">
        <f t="shared" ref="D144:H155" si="72">IF(D24=0,0,((D6*0.5)+C24-D42)*D79*D111*D$2)</f>
        <v>0</v>
      </c>
      <c r="E144" s="27">
        <f t="shared" si="72"/>
        <v>0</v>
      </c>
      <c r="F144" s="27">
        <f t="shared" si="72"/>
        <v>0</v>
      </c>
      <c r="G144" s="27">
        <f t="shared" si="72"/>
        <v>0</v>
      </c>
      <c r="H144" s="27">
        <f t="shared" si="72"/>
        <v>0</v>
      </c>
      <c r="I144" s="27">
        <f t="shared" si="58"/>
        <v>0</v>
      </c>
      <c r="J144" s="27">
        <f t="shared" si="59"/>
        <v>0</v>
      </c>
      <c r="K144" s="27">
        <f t="shared" si="60"/>
        <v>0</v>
      </c>
      <c r="L144" s="27">
        <f t="shared" si="61"/>
        <v>0</v>
      </c>
      <c r="M144" s="27">
        <f t="shared" si="62"/>
        <v>0</v>
      </c>
      <c r="N144" s="27">
        <f t="shared" si="63"/>
        <v>0</v>
      </c>
      <c r="O144" s="27">
        <f t="shared" si="64"/>
        <v>0</v>
      </c>
      <c r="P144" s="27">
        <f t="shared" si="65"/>
        <v>0</v>
      </c>
      <c r="Q144" s="27">
        <f t="shared" si="66"/>
        <v>0</v>
      </c>
      <c r="R144" s="27">
        <f t="shared" si="67"/>
        <v>0</v>
      </c>
      <c r="S144" s="27">
        <f t="shared" si="68"/>
        <v>0</v>
      </c>
      <c r="T144" s="27">
        <f t="shared" si="69"/>
        <v>0</v>
      </c>
      <c r="U144" s="27">
        <f t="shared" si="70"/>
        <v>0</v>
      </c>
    </row>
    <row r="145" spans="1:21" hidden="1" x14ac:dyDescent="0.25">
      <c r="A145" s="539"/>
      <c r="B145" s="143" t="s">
        <v>21</v>
      </c>
      <c r="C145" s="27">
        <f t="shared" si="71"/>
        <v>0</v>
      </c>
      <c r="D145" s="27">
        <f t="shared" si="72"/>
        <v>0</v>
      </c>
      <c r="E145" s="27">
        <f t="shared" si="72"/>
        <v>0</v>
      </c>
      <c r="F145" s="27">
        <f t="shared" si="72"/>
        <v>0</v>
      </c>
      <c r="G145" s="27">
        <f t="shared" si="72"/>
        <v>0</v>
      </c>
      <c r="H145" s="27">
        <f t="shared" si="72"/>
        <v>0</v>
      </c>
      <c r="I145" s="27">
        <f t="shared" si="58"/>
        <v>0</v>
      </c>
      <c r="J145" s="27">
        <f t="shared" si="59"/>
        <v>0</v>
      </c>
      <c r="K145" s="27">
        <f t="shared" si="60"/>
        <v>0</v>
      </c>
      <c r="L145" s="27">
        <f t="shared" si="61"/>
        <v>0</v>
      </c>
      <c r="M145" s="27">
        <f t="shared" si="62"/>
        <v>0</v>
      </c>
      <c r="N145" s="27">
        <f t="shared" si="63"/>
        <v>0</v>
      </c>
      <c r="O145" s="27">
        <f t="shared" si="64"/>
        <v>0</v>
      </c>
      <c r="P145" s="27">
        <f t="shared" si="65"/>
        <v>0</v>
      </c>
      <c r="Q145" s="27">
        <f t="shared" si="66"/>
        <v>0</v>
      </c>
      <c r="R145" s="27">
        <f t="shared" si="67"/>
        <v>0</v>
      </c>
      <c r="S145" s="27">
        <f t="shared" si="68"/>
        <v>0</v>
      </c>
      <c r="T145" s="27">
        <f t="shared" si="69"/>
        <v>0</v>
      </c>
      <c r="U145" s="27">
        <f t="shared" si="70"/>
        <v>0</v>
      </c>
    </row>
    <row r="146" spans="1:21" hidden="1" x14ac:dyDescent="0.25">
      <c r="A146" s="539"/>
      <c r="B146" s="143" t="s">
        <v>1</v>
      </c>
      <c r="C146" s="27">
        <f t="shared" si="71"/>
        <v>0</v>
      </c>
      <c r="D146" s="27">
        <f t="shared" si="72"/>
        <v>0</v>
      </c>
      <c r="E146" s="27">
        <f t="shared" si="72"/>
        <v>0</v>
      </c>
      <c r="F146" s="27">
        <f t="shared" si="72"/>
        <v>0</v>
      </c>
      <c r="G146" s="27">
        <f t="shared" si="72"/>
        <v>0</v>
      </c>
      <c r="H146" s="27">
        <f t="shared" si="72"/>
        <v>0</v>
      </c>
      <c r="I146" s="27">
        <f t="shared" si="58"/>
        <v>0</v>
      </c>
      <c r="J146" s="27">
        <f t="shared" si="59"/>
        <v>0</v>
      </c>
      <c r="K146" s="27">
        <f t="shared" si="60"/>
        <v>0</v>
      </c>
      <c r="L146" s="27">
        <f t="shared" si="61"/>
        <v>0</v>
      </c>
      <c r="M146" s="27">
        <f t="shared" si="62"/>
        <v>0</v>
      </c>
      <c r="N146" s="27">
        <f t="shared" si="63"/>
        <v>0</v>
      </c>
      <c r="O146" s="27">
        <f t="shared" si="64"/>
        <v>0</v>
      </c>
      <c r="P146" s="27">
        <f t="shared" si="65"/>
        <v>0</v>
      </c>
      <c r="Q146" s="27">
        <f t="shared" si="66"/>
        <v>0</v>
      </c>
      <c r="R146" s="27">
        <f t="shared" si="67"/>
        <v>0</v>
      </c>
      <c r="S146" s="27">
        <f t="shared" si="68"/>
        <v>0</v>
      </c>
      <c r="T146" s="27">
        <f t="shared" si="69"/>
        <v>0</v>
      </c>
      <c r="U146" s="27">
        <f t="shared" si="70"/>
        <v>0</v>
      </c>
    </row>
    <row r="147" spans="1:21" hidden="1" x14ac:dyDescent="0.25">
      <c r="A147" s="539"/>
      <c r="B147" s="143" t="s">
        <v>22</v>
      </c>
      <c r="C147" s="27">
        <f t="shared" si="71"/>
        <v>0</v>
      </c>
      <c r="D147" s="27">
        <f t="shared" si="72"/>
        <v>0</v>
      </c>
      <c r="E147" s="27">
        <f t="shared" si="72"/>
        <v>0</v>
      </c>
      <c r="F147" s="27">
        <f t="shared" si="72"/>
        <v>0</v>
      </c>
      <c r="G147" s="27">
        <f t="shared" si="72"/>
        <v>0</v>
      </c>
      <c r="H147" s="27">
        <f t="shared" si="72"/>
        <v>0</v>
      </c>
      <c r="I147" s="27">
        <f t="shared" si="58"/>
        <v>0</v>
      </c>
      <c r="J147" s="27">
        <f t="shared" si="59"/>
        <v>0</v>
      </c>
      <c r="K147" s="27">
        <f t="shared" si="60"/>
        <v>0</v>
      </c>
      <c r="L147" s="27">
        <f t="shared" si="61"/>
        <v>0</v>
      </c>
      <c r="M147" s="27">
        <f t="shared" si="62"/>
        <v>0</v>
      </c>
      <c r="N147" s="27">
        <f t="shared" si="63"/>
        <v>0</v>
      </c>
      <c r="O147" s="27">
        <f t="shared" si="64"/>
        <v>0</v>
      </c>
      <c r="P147" s="27">
        <f t="shared" si="65"/>
        <v>0</v>
      </c>
      <c r="Q147" s="27">
        <f t="shared" si="66"/>
        <v>0</v>
      </c>
      <c r="R147" s="27">
        <f t="shared" si="67"/>
        <v>0</v>
      </c>
      <c r="S147" s="27">
        <f t="shared" si="68"/>
        <v>0</v>
      </c>
      <c r="T147" s="27">
        <f t="shared" si="69"/>
        <v>0</v>
      </c>
      <c r="U147" s="27">
        <f t="shared" si="70"/>
        <v>0</v>
      </c>
    </row>
    <row r="148" spans="1:21" hidden="1" x14ac:dyDescent="0.25">
      <c r="A148" s="539"/>
      <c r="B148" s="144" t="s">
        <v>9</v>
      </c>
      <c r="C148" s="27">
        <f t="shared" si="71"/>
        <v>0</v>
      </c>
      <c r="D148" s="27">
        <f t="shared" si="72"/>
        <v>0</v>
      </c>
      <c r="E148" s="27">
        <f t="shared" si="72"/>
        <v>0</v>
      </c>
      <c r="F148" s="27">
        <f t="shared" si="72"/>
        <v>0</v>
      </c>
      <c r="G148" s="27">
        <f t="shared" si="72"/>
        <v>0</v>
      </c>
      <c r="H148" s="27">
        <f t="shared" si="72"/>
        <v>0</v>
      </c>
      <c r="I148" s="27">
        <f t="shared" si="58"/>
        <v>0</v>
      </c>
      <c r="J148" s="27">
        <f t="shared" si="59"/>
        <v>0</v>
      </c>
      <c r="K148" s="27">
        <f t="shared" si="60"/>
        <v>0</v>
      </c>
      <c r="L148" s="27">
        <f t="shared" si="61"/>
        <v>0</v>
      </c>
      <c r="M148" s="27">
        <f t="shared" si="62"/>
        <v>0</v>
      </c>
      <c r="N148" s="27">
        <f t="shared" si="63"/>
        <v>0</v>
      </c>
      <c r="O148" s="27">
        <f t="shared" si="64"/>
        <v>0</v>
      </c>
      <c r="P148" s="27">
        <f t="shared" si="65"/>
        <v>0</v>
      </c>
      <c r="Q148" s="27">
        <f t="shared" si="66"/>
        <v>0</v>
      </c>
      <c r="R148" s="27">
        <f t="shared" si="67"/>
        <v>0</v>
      </c>
      <c r="S148" s="27">
        <f t="shared" si="68"/>
        <v>0</v>
      </c>
      <c r="T148" s="27">
        <f t="shared" si="69"/>
        <v>0</v>
      </c>
      <c r="U148" s="27">
        <f t="shared" si="70"/>
        <v>0</v>
      </c>
    </row>
    <row r="149" spans="1:21" hidden="1" x14ac:dyDescent="0.25">
      <c r="A149" s="539"/>
      <c r="B149" s="144" t="s">
        <v>3</v>
      </c>
      <c r="C149" s="27">
        <f t="shared" si="71"/>
        <v>0</v>
      </c>
      <c r="D149" s="27">
        <f t="shared" si="72"/>
        <v>0</v>
      </c>
      <c r="E149" s="27">
        <f t="shared" si="72"/>
        <v>0</v>
      </c>
      <c r="F149" s="27">
        <f t="shared" si="72"/>
        <v>0</v>
      </c>
      <c r="G149" s="27">
        <f t="shared" si="72"/>
        <v>0</v>
      </c>
      <c r="H149" s="27">
        <f t="shared" si="72"/>
        <v>0</v>
      </c>
      <c r="I149" s="27">
        <f t="shared" si="58"/>
        <v>0</v>
      </c>
      <c r="J149" s="27">
        <f t="shared" si="59"/>
        <v>0</v>
      </c>
      <c r="K149" s="27">
        <f t="shared" si="60"/>
        <v>0</v>
      </c>
      <c r="L149" s="27">
        <f t="shared" si="61"/>
        <v>0</v>
      </c>
      <c r="M149" s="27">
        <f t="shared" si="62"/>
        <v>0</v>
      </c>
      <c r="N149" s="27">
        <f t="shared" si="63"/>
        <v>0</v>
      </c>
      <c r="O149" s="27">
        <f t="shared" si="64"/>
        <v>0</v>
      </c>
      <c r="P149" s="27">
        <f t="shared" si="65"/>
        <v>0</v>
      </c>
      <c r="Q149" s="27">
        <f t="shared" si="66"/>
        <v>0</v>
      </c>
      <c r="R149" s="27">
        <f t="shared" si="67"/>
        <v>0</v>
      </c>
      <c r="S149" s="27">
        <f t="shared" si="68"/>
        <v>0</v>
      </c>
      <c r="T149" s="27">
        <f t="shared" si="69"/>
        <v>0</v>
      </c>
      <c r="U149" s="27">
        <f t="shared" si="70"/>
        <v>0</v>
      </c>
    </row>
    <row r="150" spans="1:21" ht="15.75" hidden="1" customHeight="1" x14ac:dyDescent="0.25">
      <c r="A150" s="539"/>
      <c r="B150" s="144" t="s">
        <v>4</v>
      </c>
      <c r="C150" s="27">
        <f t="shared" si="71"/>
        <v>0</v>
      </c>
      <c r="D150" s="27">
        <f t="shared" si="72"/>
        <v>0</v>
      </c>
      <c r="E150" s="145">
        <f t="shared" si="72"/>
        <v>0</v>
      </c>
      <c r="F150" s="27">
        <f t="shared" si="72"/>
        <v>0</v>
      </c>
      <c r="G150" s="27">
        <f t="shared" si="72"/>
        <v>0</v>
      </c>
      <c r="H150" s="27">
        <f t="shared" si="72"/>
        <v>0</v>
      </c>
      <c r="I150" s="27">
        <f t="shared" si="58"/>
        <v>0</v>
      </c>
      <c r="J150" s="27">
        <f t="shared" si="59"/>
        <v>0</v>
      </c>
      <c r="K150" s="27">
        <f t="shared" si="60"/>
        <v>0</v>
      </c>
      <c r="L150" s="27">
        <f t="shared" si="61"/>
        <v>0</v>
      </c>
      <c r="M150" s="27">
        <f t="shared" si="62"/>
        <v>0</v>
      </c>
      <c r="N150" s="27">
        <f t="shared" si="63"/>
        <v>0</v>
      </c>
      <c r="O150" s="27">
        <f t="shared" si="64"/>
        <v>0</v>
      </c>
      <c r="P150" s="27">
        <f t="shared" si="65"/>
        <v>0</v>
      </c>
      <c r="Q150" s="27">
        <f t="shared" si="66"/>
        <v>0</v>
      </c>
      <c r="R150" s="27">
        <f t="shared" si="67"/>
        <v>0</v>
      </c>
      <c r="S150" s="27">
        <f t="shared" si="68"/>
        <v>0</v>
      </c>
      <c r="T150" s="27">
        <f t="shared" si="69"/>
        <v>0</v>
      </c>
      <c r="U150" s="27">
        <f t="shared" si="70"/>
        <v>0</v>
      </c>
    </row>
    <row r="151" spans="1:21" hidden="1" x14ac:dyDescent="0.25">
      <c r="A151" s="539"/>
      <c r="B151" s="144" t="s">
        <v>5</v>
      </c>
      <c r="C151" s="27">
        <f t="shared" si="71"/>
        <v>0</v>
      </c>
      <c r="D151" s="27">
        <f t="shared" si="72"/>
        <v>0</v>
      </c>
      <c r="E151" s="27">
        <f t="shared" si="72"/>
        <v>0</v>
      </c>
      <c r="F151" s="27">
        <f t="shared" si="72"/>
        <v>0</v>
      </c>
      <c r="G151" s="27">
        <f t="shared" si="72"/>
        <v>0</v>
      </c>
      <c r="H151" s="27">
        <f t="shared" si="72"/>
        <v>0</v>
      </c>
      <c r="I151" s="27">
        <f t="shared" si="58"/>
        <v>0</v>
      </c>
      <c r="J151" s="27">
        <f t="shared" si="59"/>
        <v>0</v>
      </c>
      <c r="K151" s="27">
        <f t="shared" si="60"/>
        <v>0</v>
      </c>
      <c r="L151" s="27">
        <f t="shared" si="61"/>
        <v>0</v>
      </c>
      <c r="M151" s="27">
        <f t="shared" si="62"/>
        <v>0</v>
      </c>
      <c r="N151" s="27">
        <f t="shared" si="63"/>
        <v>0</v>
      </c>
      <c r="O151" s="27">
        <f t="shared" si="64"/>
        <v>0</v>
      </c>
      <c r="P151" s="27">
        <f t="shared" si="65"/>
        <v>0</v>
      </c>
      <c r="Q151" s="27">
        <f t="shared" si="66"/>
        <v>0</v>
      </c>
      <c r="R151" s="27">
        <f t="shared" si="67"/>
        <v>0</v>
      </c>
      <c r="S151" s="27">
        <f t="shared" si="68"/>
        <v>0</v>
      </c>
      <c r="T151" s="27">
        <f t="shared" si="69"/>
        <v>0</v>
      </c>
      <c r="U151" s="27">
        <f t="shared" si="70"/>
        <v>0</v>
      </c>
    </row>
    <row r="152" spans="1:21" hidden="1" x14ac:dyDescent="0.25">
      <c r="A152" s="539"/>
      <c r="B152" s="144" t="s">
        <v>23</v>
      </c>
      <c r="C152" s="27">
        <f t="shared" si="71"/>
        <v>0</v>
      </c>
      <c r="D152" s="27">
        <f t="shared" si="72"/>
        <v>0</v>
      </c>
      <c r="E152" s="27">
        <f t="shared" si="72"/>
        <v>0</v>
      </c>
      <c r="F152" s="27">
        <f t="shared" si="72"/>
        <v>0</v>
      </c>
      <c r="G152" s="27">
        <f t="shared" si="72"/>
        <v>0</v>
      </c>
      <c r="H152" s="27">
        <f t="shared" si="72"/>
        <v>0</v>
      </c>
      <c r="I152" s="27">
        <f t="shared" si="58"/>
        <v>0</v>
      </c>
      <c r="J152" s="27">
        <f t="shared" si="59"/>
        <v>0</v>
      </c>
      <c r="K152" s="27">
        <f t="shared" si="60"/>
        <v>0</v>
      </c>
      <c r="L152" s="27">
        <f t="shared" si="61"/>
        <v>0</v>
      </c>
      <c r="M152" s="27">
        <f t="shared" si="62"/>
        <v>0</v>
      </c>
      <c r="N152" s="27">
        <f t="shared" si="63"/>
        <v>0</v>
      </c>
      <c r="O152" s="27">
        <f t="shared" si="64"/>
        <v>0</v>
      </c>
      <c r="P152" s="27">
        <f t="shared" si="65"/>
        <v>0</v>
      </c>
      <c r="Q152" s="27">
        <f t="shared" si="66"/>
        <v>0</v>
      </c>
      <c r="R152" s="27">
        <f t="shared" si="67"/>
        <v>0</v>
      </c>
      <c r="S152" s="27">
        <f t="shared" si="68"/>
        <v>0</v>
      </c>
      <c r="T152" s="27">
        <f t="shared" si="69"/>
        <v>0</v>
      </c>
      <c r="U152" s="27">
        <f t="shared" si="70"/>
        <v>0</v>
      </c>
    </row>
    <row r="153" spans="1:21" hidden="1" x14ac:dyDescent="0.25">
      <c r="A153" s="539"/>
      <c r="B153" s="144" t="s">
        <v>24</v>
      </c>
      <c r="C153" s="27">
        <f t="shared" si="71"/>
        <v>0</v>
      </c>
      <c r="D153" s="27">
        <f t="shared" si="72"/>
        <v>0</v>
      </c>
      <c r="E153" s="27">
        <f t="shared" si="72"/>
        <v>0</v>
      </c>
      <c r="F153" s="27">
        <f t="shared" si="72"/>
        <v>0</v>
      </c>
      <c r="G153" s="27">
        <f t="shared" si="72"/>
        <v>0</v>
      </c>
      <c r="H153" s="27">
        <f t="shared" si="72"/>
        <v>0</v>
      </c>
      <c r="I153" s="27">
        <f t="shared" si="58"/>
        <v>0</v>
      </c>
      <c r="J153" s="27">
        <f t="shared" si="59"/>
        <v>0</v>
      </c>
      <c r="K153" s="27">
        <f t="shared" si="60"/>
        <v>0</v>
      </c>
      <c r="L153" s="27">
        <f t="shared" si="61"/>
        <v>0</v>
      </c>
      <c r="M153" s="27">
        <f t="shared" si="62"/>
        <v>0</v>
      </c>
      <c r="N153" s="27">
        <f t="shared" si="63"/>
        <v>0</v>
      </c>
      <c r="O153" s="27">
        <f t="shared" si="64"/>
        <v>0</v>
      </c>
      <c r="P153" s="27">
        <f t="shared" si="65"/>
        <v>0</v>
      </c>
      <c r="Q153" s="27">
        <f t="shared" si="66"/>
        <v>0</v>
      </c>
      <c r="R153" s="27">
        <f t="shared" si="67"/>
        <v>0</v>
      </c>
      <c r="S153" s="27">
        <f t="shared" si="68"/>
        <v>0</v>
      </c>
      <c r="T153" s="27">
        <f t="shared" si="69"/>
        <v>0</v>
      </c>
      <c r="U153" s="27">
        <f t="shared" si="70"/>
        <v>0</v>
      </c>
    </row>
    <row r="154" spans="1:21" ht="15.75" hidden="1" customHeight="1" x14ac:dyDescent="0.25">
      <c r="A154" s="539"/>
      <c r="B154" s="144" t="s">
        <v>7</v>
      </c>
      <c r="C154" s="27">
        <f t="shared" si="71"/>
        <v>0</v>
      </c>
      <c r="D154" s="27">
        <f t="shared" si="72"/>
        <v>0</v>
      </c>
      <c r="E154" s="27">
        <f t="shared" si="72"/>
        <v>0</v>
      </c>
      <c r="F154" s="27">
        <f t="shared" si="72"/>
        <v>0</v>
      </c>
      <c r="G154" s="27">
        <f t="shared" si="72"/>
        <v>0</v>
      </c>
      <c r="H154" s="27">
        <f t="shared" si="72"/>
        <v>0</v>
      </c>
      <c r="I154" s="27">
        <f t="shared" si="58"/>
        <v>0</v>
      </c>
      <c r="J154" s="27">
        <f t="shared" si="59"/>
        <v>0</v>
      </c>
      <c r="K154" s="27">
        <f t="shared" si="60"/>
        <v>0</v>
      </c>
      <c r="L154" s="27">
        <f t="shared" si="61"/>
        <v>0</v>
      </c>
      <c r="M154" s="27">
        <f t="shared" si="62"/>
        <v>0</v>
      </c>
      <c r="N154" s="27">
        <f t="shared" si="63"/>
        <v>0</v>
      </c>
      <c r="O154" s="27">
        <f t="shared" si="64"/>
        <v>0</v>
      </c>
      <c r="P154" s="27">
        <f t="shared" si="65"/>
        <v>0</v>
      </c>
      <c r="Q154" s="27">
        <f t="shared" si="66"/>
        <v>0</v>
      </c>
      <c r="R154" s="27">
        <f t="shared" si="67"/>
        <v>0</v>
      </c>
      <c r="S154" s="27">
        <f t="shared" si="68"/>
        <v>0</v>
      </c>
      <c r="T154" s="27">
        <f t="shared" si="69"/>
        <v>0</v>
      </c>
      <c r="U154" s="27">
        <f t="shared" si="70"/>
        <v>0</v>
      </c>
    </row>
    <row r="155" spans="1:21" ht="15.75" hidden="1" customHeight="1" x14ac:dyDescent="0.25">
      <c r="A155" s="539"/>
      <c r="B155" s="144" t="s">
        <v>8</v>
      </c>
      <c r="C155" s="27">
        <f t="shared" si="71"/>
        <v>0</v>
      </c>
      <c r="D155" s="27">
        <f t="shared" si="72"/>
        <v>0</v>
      </c>
      <c r="E155" s="27">
        <f t="shared" si="72"/>
        <v>0</v>
      </c>
      <c r="F155" s="27">
        <f t="shared" si="72"/>
        <v>0</v>
      </c>
      <c r="G155" s="27">
        <f t="shared" si="72"/>
        <v>0</v>
      </c>
      <c r="H155" s="27">
        <f t="shared" si="72"/>
        <v>0</v>
      </c>
      <c r="I155" s="27">
        <f t="shared" si="58"/>
        <v>0</v>
      </c>
      <c r="J155" s="27">
        <f t="shared" si="59"/>
        <v>0</v>
      </c>
      <c r="K155" s="27">
        <f t="shared" si="60"/>
        <v>0</v>
      </c>
      <c r="L155" s="27">
        <f t="shared" si="61"/>
        <v>0</v>
      </c>
      <c r="M155" s="27">
        <f t="shared" si="62"/>
        <v>0</v>
      </c>
      <c r="N155" s="27">
        <f t="shared" si="63"/>
        <v>0</v>
      </c>
      <c r="O155" s="27">
        <f t="shared" si="64"/>
        <v>0</v>
      </c>
      <c r="P155" s="27">
        <f t="shared" si="65"/>
        <v>0</v>
      </c>
      <c r="Q155" s="27">
        <f t="shared" si="66"/>
        <v>0</v>
      </c>
      <c r="R155" s="27">
        <f t="shared" si="67"/>
        <v>0</v>
      </c>
      <c r="S155" s="27">
        <f t="shared" si="68"/>
        <v>0</v>
      </c>
      <c r="T155" s="27">
        <f t="shared" si="69"/>
        <v>0</v>
      </c>
      <c r="U155" s="27">
        <f t="shared" si="70"/>
        <v>0</v>
      </c>
    </row>
    <row r="156" spans="1:21" ht="15.75" hidden="1" customHeight="1" x14ac:dyDescent="0.25">
      <c r="A156" s="539"/>
      <c r="B156" s="3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spans="1:21" ht="15.75" hidden="1" customHeight="1" x14ac:dyDescent="0.25">
      <c r="A157" s="539"/>
      <c r="B157" s="33" t="s">
        <v>26</v>
      </c>
      <c r="C157" s="27">
        <f>SUM(C143:C155)</f>
        <v>0</v>
      </c>
      <c r="D157" s="27">
        <f t="shared" ref="D157:H157" si="73">SUM(D143:D155)</f>
        <v>0</v>
      </c>
      <c r="E157" s="27">
        <f t="shared" si="73"/>
        <v>0</v>
      </c>
      <c r="F157" s="27">
        <f t="shared" si="73"/>
        <v>0</v>
      </c>
      <c r="G157" s="27">
        <f t="shared" si="73"/>
        <v>0</v>
      </c>
      <c r="H157" s="27">
        <f t="shared" si="73"/>
        <v>0</v>
      </c>
      <c r="I157" s="27">
        <f t="shared" ref="I157:U157" si="74">SUM(I143:I155)</f>
        <v>0</v>
      </c>
      <c r="J157" s="27">
        <f t="shared" si="74"/>
        <v>0</v>
      </c>
      <c r="K157" s="27">
        <f t="shared" si="74"/>
        <v>0</v>
      </c>
      <c r="L157" s="27">
        <f t="shared" si="74"/>
        <v>0</v>
      </c>
      <c r="M157" s="27">
        <f t="shared" si="74"/>
        <v>0</v>
      </c>
      <c r="N157" s="27">
        <f t="shared" si="74"/>
        <v>0</v>
      </c>
      <c r="O157" s="27">
        <f t="shared" si="74"/>
        <v>0</v>
      </c>
      <c r="P157" s="27">
        <f t="shared" si="74"/>
        <v>0</v>
      </c>
      <c r="Q157" s="27">
        <f t="shared" si="74"/>
        <v>0</v>
      </c>
      <c r="R157" s="27">
        <f t="shared" si="74"/>
        <v>0</v>
      </c>
      <c r="S157" s="27">
        <f t="shared" si="74"/>
        <v>0</v>
      </c>
      <c r="T157" s="27">
        <f t="shared" si="74"/>
        <v>0</v>
      </c>
      <c r="U157" s="27">
        <f t="shared" si="74"/>
        <v>0</v>
      </c>
    </row>
    <row r="158" spans="1:21" ht="16.5" hidden="1" customHeight="1" thickBot="1" x14ac:dyDescent="0.3">
      <c r="A158" s="540"/>
      <c r="B158" s="50" t="s">
        <v>27</v>
      </c>
      <c r="C158" s="28">
        <f>C157</f>
        <v>0</v>
      </c>
      <c r="D158" s="28">
        <f>C158+D157</f>
        <v>0</v>
      </c>
      <c r="E158" s="28">
        <f t="shared" ref="E158:H158" si="75">D158+E157</f>
        <v>0</v>
      </c>
      <c r="F158" s="28">
        <f t="shared" si="75"/>
        <v>0</v>
      </c>
      <c r="G158" s="28">
        <f t="shared" si="75"/>
        <v>0</v>
      </c>
      <c r="H158" s="28">
        <f t="shared" si="75"/>
        <v>0</v>
      </c>
      <c r="I158" s="28">
        <f t="shared" ref="I158" si="76">H158+I157</f>
        <v>0</v>
      </c>
      <c r="J158" s="28">
        <f t="shared" ref="J158" si="77">I158+J157</f>
        <v>0</v>
      </c>
      <c r="K158" s="28">
        <f t="shared" ref="K158" si="78">J158+K157</f>
        <v>0</v>
      </c>
      <c r="L158" s="28">
        <f t="shared" ref="L158" si="79">K158+L157</f>
        <v>0</v>
      </c>
      <c r="M158" s="28">
        <f t="shared" ref="M158" si="80">L158+M157</f>
        <v>0</v>
      </c>
      <c r="N158" s="28">
        <f t="shared" ref="N158" si="81">M158+N157</f>
        <v>0</v>
      </c>
      <c r="O158" s="28">
        <f t="shared" ref="O158" si="82">N158+O157</f>
        <v>0</v>
      </c>
      <c r="P158" s="28">
        <f t="shared" ref="P158" si="83">O158+P157</f>
        <v>0</v>
      </c>
      <c r="Q158" s="28">
        <f t="shared" ref="Q158" si="84">P158+Q157</f>
        <v>0</v>
      </c>
      <c r="R158" s="28">
        <f t="shared" ref="R158" si="85">Q158+R157</f>
        <v>0</v>
      </c>
      <c r="S158" s="28">
        <f t="shared" ref="S158" si="86">R158+S157</f>
        <v>0</v>
      </c>
      <c r="T158" s="28">
        <f t="shared" ref="T158" si="87">S158+T157</f>
        <v>0</v>
      </c>
      <c r="U158" s="28">
        <f t="shared" ref="U158" si="88">T158+U157</f>
        <v>0</v>
      </c>
    </row>
    <row r="159" spans="1:21" hidden="1" x14ac:dyDescent="0.25">
      <c r="A159" s="131"/>
      <c r="B159" s="131"/>
      <c r="C159" s="140"/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230"/>
    </row>
    <row r="160" spans="1:21" hidden="1" x14ac:dyDescent="0.25">
      <c r="A160" s="131"/>
      <c r="B160" s="131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230"/>
    </row>
    <row r="161" spans="1:21" ht="15.75" hidden="1" x14ac:dyDescent="0.25">
      <c r="A161" s="538" t="s">
        <v>118</v>
      </c>
      <c r="B161" s="141" t="s">
        <v>114</v>
      </c>
      <c r="C161" s="142">
        <v>43466</v>
      </c>
      <c r="D161" s="142">
        <v>43497</v>
      </c>
      <c r="E161" s="142">
        <v>43525</v>
      </c>
      <c r="F161" s="142">
        <v>43556</v>
      </c>
      <c r="G161" s="142">
        <v>43586</v>
      </c>
      <c r="H161" s="142">
        <v>43617</v>
      </c>
      <c r="I161" s="142">
        <v>43647</v>
      </c>
      <c r="J161" s="142">
        <v>43678</v>
      </c>
      <c r="K161" s="142">
        <v>43709</v>
      </c>
      <c r="L161" s="142">
        <v>43739</v>
      </c>
      <c r="M161" s="142">
        <v>43770</v>
      </c>
      <c r="N161" s="142">
        <v>43800</v>
      </c>
      <c r="O161" s="142">
        <v>43831</v>
      </c>
      <c r="P161" s="142">
        <v>43862</v>
      </c>
      <c r="Q161" s="142">
        <v>43891</v>
      </c>
      <c r="R161" s="142">
        <v>43922</v>
      </c>
      <c r="S161" s="142">
        <v>43952</v>
      </c>
      <c r="T161" s="142">
        <v>43983</v>
      </c>
      <c r="U161" s="142">
        <v>44013</v>
      </c>
    </row>
    <row r="162" spans="1:21" hidden="1" x14ac:dyDescent="0.25">
      <c r="A162" s="539"/>
      <c r="B162" s="143" t="s">
        <v>20</v>
      </c>
      <c r="C162" s="27">
        <f>IF(C23=0,0,((C5*0.5)-C41)*C78*C127*C$2)</f>
        <v>0</v>
      </c>
      <c r="D162" s="27">
        <f>IF(D23=0,0,((D5*0.5)+C23-D41)*D78*D127*D$2)</f>
        <v>0</v>
      </c>
      <c r="E162" s="27">
        <f t="shared" ref="E162:K162" si="89">IF(E23=0,0,((E5*0.5)+D23-E41)*E78*E127*E$2)</f>
        <v>0</v>
      </c>
      <c r="F162" s="27">
        <f t="shared" si="89"/>
        <v>0</v>
      </c>
      <c r="G162" s="27">
        <f t="shared" si="89"/>
        <v>0</v>
      </c>
      <c r="H162" s="27">
        <f t="shared" si="89"/>
        <v>0</v>
      </c>
      <c r="I162" s="27">
        <f t="shared" si="89"/>
        <v>0</v>
      </c>
      <c r="J162" s="27">
        <f t="shared" si="89"/>
        <v>0</v>
      </c>
      <c r="K162" s="27">
        <f t="shared" si="89"/>
        <v>0</v>
      </c>
      <c r="L162" s="27">
        <f t="shared" ref="L162:L174" si="90">IF(L23=0,0,((L5*0.5)+K23-L41)*L78*L127*L$2)</f>
        <v>0</v>
      </c>
      <c r="M162" s="27">
        <f t="shared" ref="M162:M174" si="91">IF(M23=0,0,((M5*0.5)+L23-M41)*M78*M127*M$2)</f>
        <v>0</v>
      </c>
      <c r="N162" s="27">
        <f t="shared" ref="N162:N174" si="92">IF(N23=0,0,((N5*0.5)+M23-N41)*N78*N127*N$2)</f>
        <v>0</v>
      </c>
      <c r="O162" s="27">
        <f t="shared" ref="O162:O174" si="93">IF(O23=0,0,((O5*0.5)+N23-O41)*O78*O127*O$2)</f>
        <v>0</v>
      </c>
      <c r="P162" s="27">
        <f t="shared" ref="P162:P174" si="94">IF(P23=0,0,((P5*0.5)+O23-P41)*P78*P127*P$2)</f>
        <v>0</v>
      </c>
      <c r="Q162" s="27">
        <f t="shared" ref="Q162:Q174" si="95">IF(Q23=0,0,((Q5*0.5)+P23-Q41)*Q78*Q127*Q$2)</f>
        <v>0</v>
      </c>
      <c r="R162" s="27">
        <f t="shared" ref="R162:R174" si="96">IF(R23=0,0,((R5*0.5)+Q23-R41)*R78*R127*R$2)</f>
        <v>0</v>
      </c>
      <c r="S162" s="27">
        <f t="shared" ref="S162:S174" si="97">IF(S23=0,0,((S5*0.5)+R23-S41)*S78*S127*S$2)</f>
        <v>0</v>
      </c>
      <c r="T162" s="27">
        <f t="shared" ref="T162:T174" si="98">IF(T23=0,0,((T5*0.5)+S23-T41)*T78*T127*T$2)</f>
        <v>0</v>
      </c>
      <c r="U162" s="27">
        <f t="shared" ref="U162:U174" si="99">IF(U23=0,0,((U5*0.5)+T23-U41)*U78*U127*U$2)</f>
        <v>0</v>
      </c>
    </row>
    <row r="163" spans="1:21" hidden="1" x14ac:dyDescent="0.25">
      <c r="A163" s="539"/>
      <c r="B163" s="143" t="s">
        <v>0</v>
      </c>
      <c r="C163" s="27">
        <f t="shared" ref="C163:C174" si="100">IF(C24=0,0,((C6*0.5)-C42)*C79*C128*C$2)</f>
        <v>0</v>
      </c>
      <c r="D163" s="27">
        <f t="shared" ref="D163:K174" si="101">IF(D24=0,0,((D6*0.5)+C24-D42)*D79*D128*D$2)</f>
        <v>0</v>
      </c>
      <c r="E163" s="27">
        <f t="shared" si="101"/>
        <v>0</v>
      </c>
      <c r="F163" s="27">
        <f t="shared" si="101"/>
        <v>0</v>
      </c>
      <c r="G163" s="27">
        <f t="shared" si="101"/>
        <v>0</v>
      </c>
      <c r="H163" s="27">
        <f t="shared" si="101"/>
        <v>0</v>
      </c>
      <c r="I163" s="27">
        <f t="shared" si="101"/>
        <v>0</v>
      </c>
      <c r="J163" s="27">
        <f t="shared" si="101"/>
        <v>0</v>
      </c>
      <c r="K163" s="27">
        <f t="shared" si="101"/>
        <v>0</v>
      </c>
      <c r="L163" s="27">
        <f t="shared" si="90"/>
        <v>0</v>
      </c>
      <c r="M163" s="27">
        <f t="shared" si="91"/>
        <v>0</v>
      </c>
      <c r="N163" s="27">
        <f t="shared" si="92"/>
        <v>0</v>
      </c>
      <c r="O163" s="27">
        <f t="shared" si="93"/>
        <v>0</v>
      </c>
      <c r="P163" s="27">
        <f t="shared" si="94"/>
        <v>0</v>
      </c>
      <c r="Q163" s="27">
        <f t="shared" si="95"/>
        <v>0</v>
      </c>
      <c r="R163" s="27">
        <f t="shared" si="96"/>
        <v>0</v>
      </c>
      <c r="S163" s="27">
        <f t="shared" si="97"/>
        <v>0</v>
      </c>
      <c r="T163" s="27">
        <f t="shared" si="98"/>
        <v>0</v>
      </c>
      <c r="U163" s="27">
        <f t="shared" si="99"/>
        <v>0</v>
      </c>
    </row>
    <row r="164" spans="1:21" hidden="1" x14ac:dyDescent="0.25">
      <c r="A164" s="539"/>
      <c r="B164" s="143" t="s">
        <v>21</v>
      </c>
      <c r="C164" s="27">
        <f t="shared" si="100"/>
        <v>0</v>
      </c>
      <c r="D164" s="27">
        <f t="shared" si="101"/>
        <v>0</v>
      </c>
      <c r="E164" s="27">
        <f t="shared" si="101"/>
        <v>0</v>
      </c>
      <c r="F164" s="27">
        <f t="shared" si="101"/>
        <v>0</v>
      </c>
      <c r="G164" s="27">
        <f t="shared" si="101"/>
        <v>0</v>
      </c>
      <c r="H164" s="27">
        <f t="shared" si="101"/>
        <v>0</v>
      </c>
      <c r="I164" s="27">
        <f t="shared" si="101"/>
        <v>0</v>
      </c>
      <c r="J164" s="27">
        <f t="shared" si="101"/>
        <v>0</v>
      </c>
      <c r="K164" s="27">
        <f t="shared" si="101"/>
        <v>0</v>
      </c>
      <c r="L164" s="27">
        <f t="shared" si="90"/>
        <v>0</v>
      </c>
      <c r="M164" s="27">
        <f t="shared" si="91"/>
        <v>0</v>
      </c>
      <c r="N164" s="27">
        <f t="shared" si="92"/>
        <v>0</v>
      </c>
      <c r="O164" s="27">
        <f t="shared" si="93"/>
        <v>0</v>
      </c>
      <c r="P164" s="27">
        <f t="shared" si="94"/>
        <v>0</v>
      </c>
      <c r="Q164" s="27">
        <f t="shared" si="95"/>
        <v>0</v>
      </c>
      <c r="R164" s="27">
        <f t="shared" si="96"/>
        <v>0</v>
      </c>
      <c r="S164" s="27">
        <f t="shared" si="97"/>
        <v>0</v>
      </c>
      <c r="T164" s="27">
        <f t="shared" si="98"/>
        <v>0</v>
      </c>
      <c r="U164" s="27">
        <f t="shared" si="99"/>
        <v>0</v>
      </c>
    </row>
    <row r="165" spans="1:21" hidden="1" x14ac:dyDescent="0.25">
      <c r="A165" s="539"/>
      <c r="B165" s="143" t="s">
        <v>1</v>
      </c>
      <c r="C165" s="27">
        <f t="shared" si="100"/>
        <v>0</v>
      </c>
      <c r="D165" s="27">
        <f t="shared" si="101"/>
        <v>0</v>
      </c>
      <c r="E165" s="27">
        <f t="shared" si="101"/>
        <v>0</v>
      </c>
      <c r="F165" s="27">
        <f t="shared" si="101"/>
        <v>0</v>
      </c>
      <c r="G165" s="27">
        <f t="shared" si="101"/>
        <v>0</v>
      </c>
      <c r="H165" s="27">
        <f t="shared" si="101"/>
        <v>0</v>
      </c>
      <c r="I165" s="27">
        <f t="shared" si="101"/>
        <v>0</v>
      </c>
      <c r="J165" s="27">
        <f t="shared" si="101"/>
        <v>0</v>
      </c>
      <c r="K165" s="27">
        <f t="shared" si="101"/>
        <v>0</v>
      </c>
      <c r="L165" s="27">
        <f t="shared" si="90"/>
        <v>0</v>
      </c>
      <c r="M165" s="27">
        <f t="shared" si="91"/>
        <v>0</v>
      </c>
      <c r="N165" s="27">
        <f t="shared" si="92"/>
        <v>0</v>
      </c>
      <c r="O165" s="27">
        <f t="shared" si="93"/>
        <v>0</v>
      </c>
      <c r="P165" s="27">
        <f t="shared" si="94"/>
        <v>0</v>
      </c>
      <c r="Q165" s="27">
        <f t="shared" si="95"/>
        <v>0</v>
      </c>
      <c r="R165" s="27">
        <f t="shared" si="96"/>
        <v>0</v>
      </c>
      <c r="S165" s="27">
        <f t="shared" si="97"/>
        <v>0</v>
      </c>
      <c r="T165" s="27">
        <f t="shared" si="98"/>
        <v>0</v>
      </c>
      <c r="U165" s="27">
        <f t="shared" si="99"/>
        <v>0</v>
      </c>
    </row>
    <row r="166" spans="1:21" hidden="1" x14ac:dyDescent="0.25">
      <c r="A166" s="539"/>
      <c r="B166" s="143" t="s">
        <v>22</v>
      </c>
      <c r="C166" s="27">
        <f t="shared" si="100"/>
        <v>0</v>
      </c>
      <c r="D166" s="27">
        <f t="shared" si="101"/>
        <v>0</v>
      </c>
      <c r="E166" s="27">
        <f t="shared" si="101"/>
        <v>0</v>
      </c>
      <c r="F166" s="27">
        <f t="shared" si="101"/>
        <v>0</v>
      </c>
      <c r="G166" s="27">
        <f t="shared" si="101"/>
        <v>0</v>
      </c>
      <c r="H166" s="27">
        <f t="shared" si="101"/>
        <v>0</v>
      </c>
      <c r="I166" s="27">
        <f t="shared" si="101"/>
        <v>0</v>
      </c>
      <c r="J166" s="27">
        <f t="shared" si="101"/>
        <v>0</v>
      </c>
      <c r="K166" s="27">
        <f t="shared" si="101"/>
        <v>0</v>
      </c>
      <c r="L166" s="27">
        <f t="shared" si="90"/>
        <v>0</v>
      </c>
      <c r="M166" s="27">
        <f t="shared" si="91"/>
        <v>0</v>
      </c>
      <c r="N166" s="27">
        <f t="shared" si="92"/>
        <v>0</v>
      </c>
      <c r="O166" s="27">
        <f t="shared" si="93"/>
        <v>0</v>
      </c>
      <c r="P166" s="27">
        <f t="shared" si="94"/>
        <v>0</v>
      </c>
      <c r="Q166" s="27">
        <f t="shared" si="95"/>
        <v>0</v>
      </c>
      <c r="R166" s="27">
        <f t="shared" si="96"/>
        <v>0</v>
      </c>
      <c r="S166" s="27">
        <f t="shared" si="97"/>
        <v>0</v>
      </c>
      <c r="T166" s="27">
        <f t="shared" si="98"/>
        <v>0</v>
      </c>
      <c r="U166" s="27">
        <f t="shared" si="99"/>
        <v>0</v>
      </c>
    </row>
    <row r="167" spans="1:21" hidden="1" x14ac:dyDescent="0.25">
      <c r="A167" s="539"/>
      <c r="B167" s="144" t="s">
        <v>9</v>
      </c>
      <c r="C167" s="27">
        <f t="shared" si="100"/>
        <v>0</v>
      </c>
      <c r="D167" s="27">
        <f t="shared" si="101"/>
        <v>0</v>
      </c>
      <c r="E167" s="27">
        <f t="shared" si="101"/>
        <v>0</v>
      </c>
      <c r="F167" s="27">
        <f t="shared" si="101"/>
        <v>0</v>
      </c>
      <c r="G167" s="27">
        <f t="shared" si="101"/>
        <v>0</v>
      </c>
      <c r="H167" s="27">
        <f t="shared" si="101"/>
        <v>0</v>
      </c>
      <c r="I167" s="27">
        <f t="shared" si="101"/>
        <v>0</v>
      </c>
      <c r="J167" s="27">
        <f t="shared" si="101"/>
        <v>0</v>
      </c>
      <c r="K167" s="27">
        <f t="shared" si="101"/>
        <v>0</v>
      </c>
      <c r="L167" s="27">
        <f t="shared" si="90"/>
        <v>0</v>
      </c>
      <c r="M167" s="27">
        <f t="shared" si="91"/>
        <v>0</v>
      </c>
      <c r="N167" s="27">
        <f t="shared" si="92"/>
        <v>0</v>
      </c>
      <c r="O167" s="27">
        <f t="shared" si="93"/>
        <v>0</v>
      </c>
      <c r="P167" s="27">
        <f t="shared" si="94"/>
        <v>0</v>
      </c>
      <c r="Q167" s="27">
        <f t="shared" si="95"/>
        <v>0</v>
      </c>
      <c r="R167" s="27">
        <f t="shared" si="96"/>
        <v>0</v>
      </c>
      <c r="S167" s="27">
        <f t="shared" si="97"/>
        <v>0</v>
      </c>
      <c r="T167" s="27">
        <f t="shared" si="98"/>
        <v>0</v>
      </c>
      <c r="U167" s="27">
        <f t="shared" si="99"/>
        <v>0</v>
      </c>
    </row>
    <row r="168" spans="1:21" hidden="1" x14ac:dyDescent="0.25">
      <c r="A168" s="539"/>
      <c r="B168" s="144" t="s">
        <v>3</v>
      </c>
      <c r="C168" s="27">
        <f t="shared" si="100"/>
        <v>0</v>
      </c>
      <c r="D168" s="27">
        <f t="shared" si="101"/>
        <v>0</v>
      </c>
      <c r="E168" s="27">
        <f t="shared" si="101"/>
        <v>0</v>
      </c>
      <c r="F168" s="27">
        <f t="shared" si="101"/>
        <v>0</v>
      </c>
      <c r="G168" s="27">
        <f t="shared" si="101"/>
        <v>0</v>
      </c>
      <c r="H168" s="27">
        <f t="shared" si="101"/>
        <v>0</v>
      </c>
      <c r="I168" s="27">
        <f t="shared" si="101"/>
        <v>0</v>
      </c>
      <c r="J168" s="27">
        <f t="shared" si="101"/>
        <v>0</v>
      </c>
      <c r="K168" s="27">
        <f t="shared" si="101"/>
        <v>0</v>
      </c>
      <c r="L168" s="27">
        <f t="shared" si="90"/>
        <v>0</v>
      </c>
      <c r="M168" s="27">
        <f t="shared" si="91"/>
        <v>0</v>
      </c>
      <c r="N168" s="27">
        <f t="shared" si="92"/>
        <v>0</v>
      </c>
      <c r="O168" s="27">
        <f t="shared" si="93"/>
        <v>0</v>
      </c>
      <c r="P168" s="27">
        <f t="shared" si="94"/>
        <v>0</v>
      </c>
      <c r="Q168" s="27">
        <f t="shared" si="95"/>
        <v>0</v>
      </c>
      <c r="R168" s="27">
        <f t="shared" si="96"/>
        <v>0</v>
      </c>
      <c r="S168" s="27">
        <f t="shared" si="97"/>
        <v>0</v>
      </c>
      <c r="T168" s="27">
        <f t="shared" si="98"/>
        <v>0</v>
      </c>
      <c r="U168" s="27">
        <f t="shared" si="99"/>
        <v>0</v>
      </c>
    </row>
    <row r="169" spans="1:21" ht="15.75" hidden="1" customHeight="1" x14ac:dyDescent="0.25">
      <c r="A169" s="539"/>
      <c r="B169" s="144" t="s">
        <v>4</v>
      </c>
      <c r="C169" s="27">
        <f t="shared" si="100"/>
        <v>0</v>
      </c>
      <c r="D169" s="27">
        <f t="shared" si="101"/>
        <v>0</v>
      </c>
      <c r="E169" s="27">
        <f t="shared" si="101"/>
        <v>0</v>
      </c>
      <c r="F169" s="27">
        <f t="shared" si="101"/>
        <v>0</v>
      </c>
      <c r="G169" s="27">
        <f t="shared" si="101"/>
        <v>0</v>
      </c>
      <c r="H169" s="27">
        <f t="shared" si="101"/>
        <v>0</v>
      </c>
      <c r="I169" s="27">
        <f t="shared" si="101"/>
        <v>0</v>
      </c>
      <c r="J169" s="27">
        <f t="shared" si="101"/>
        <v>0</v>
      </c>
      <c r="K169" s="27">
        <f t="shared" si="101"/>
        <v>0</v>
      </c>
      <c r="L169" s="27">
        <f t="shared" si="90"/>
        <v>0</v>
      </c>
      <c r="M169" s="27">
        <f t="shared" si="91"/>
        <v>0</v>
      </c>
      <c r="N169" s="27">
        <f t="shared" si="92"/>
        <v>0</v>
      </c>
      <c r="O169" s="27">
        <f t="shared" si="93"/>
        <v>0</v>
      </c>
      <c r="P169" s="27">
        <f t="shared" si="94"/>
        <v>0</v>
      </c>
      <c r="Q169" s="27">
        <f t="shared" si="95"/>
        <v>0</v>
      </c>
      <c r="R169" s="27">
        <f t="shared" si="96"/>
        <v>0</v>
      </c>
      <c r="S169" s="27">
        <f t="shared" si="97"/>
        <v>0</v>
      </c>
      <c r="T169" s="27">
        <f t="shared" si="98"/>
        <v>0</v>
      </c>
      <c r="U169" s="27">
        <f t="shared" si="99"/>
        <v>0</v>
      </c>
    </row>
    <row r="170" spans="1:21" hidden="1" x14ac:dyDescent="0.25">
      <c r="A170" s="539"/>
      <c r="B170" s="144" t="s">
        <v>5</v>
      </c>
      <c r="C170" s="27">
        <f t="shared" si="100"/>
        <v>0</v>
      </c>
      <c r="D170" s="27">
        <f t="shared" si="101"/>
        <v>0</v>
      </c>
      <c r="E170" s="27">
        <f t="shared" si="101"/>
        <v>0</v>
      </c>
      <c r="F170" s="27">
        <f t="shared" si="101"/>
        <v>0</v>
      </c>
      <c r="G170" s="27">
        <f t="shared" si="101"/>
        <v>0</v>
      </c>
      <c r="H170" s="27">
        <f t="shared" si="101"/>
        <v>0</v>
      </c>
      <c r="I170" s="27">
        <f t="shared" si="101"/>
        <v>0</v>
      </c>
      <c r="J170" s="27">
        <f t="shared" si="101"/>
        <v>0</v>
      </c>
      <c r="K170" s="27">
        <f t="shared" si="101"/>
        <v>0</v>
      </c>
      <c r="L170" s="27">
        <f t="shared" si="90"/>
        <v>0</v>
      </c>
      <c r="M170" s="27">
        <f t="shared" si="91"/>
        <v>0</v>
      </c>
      <c r="N170" s="27">
        <f t="shared" si="92"/>
        <v>0</v>
      </c>
      <c r="O170" s="27">
        <f t="shared" si="93"/>
        <v>0</v>
      </c>
      <c r="P170" s="27">
        <f t="shared" si="94"/>
        <v>0</v>
      </c>
      <c r="Q170" s="27">
        <f t="shared" si="95"/>
        <v>0</v>
      </c>
      <c r="R170" s="27">
        <f t="shared" si="96"/>
        <v>0</v>
      </c>
      <c r="S170" s="27">
        <f t="shared" si="97"/>
        <v>0</v>
      </c>
      <c r="T170" s="27">
        <f t="shared" si="98"/>
        <v>0</v>
      </c>
      <c r="U170" s="27">
        <f t="shared" si="99"/>
        <v>0</v>
      </c>
    </row>
    <row r="171" spans="1:21" hidden="1" x14ac:dyDescent="0.25">
      <c r="A171" s="539"/>
      <c r="B171" s="144" t="s">
        <v>23</v>
      </c>
      <c r="C171" s="27">
        <f t="shared" si="100"/>
        <v>0</v>
      </c>
      <c r="D171" s="27">
        <f t="shared" si="101"/>
        <v>0</v>
      </c>
      <c r="E171" s="27">
        <f t="shared" si="101"/>
        <v>0</v>
      </c>
      <c r="F171" s="27">
        <f t="shared" si="101"/>
        <v>0</v>
      </c>
      <c r="G171" s="27">
        <f t="shared" si="101"/>
        <v>0</v>
      </c>
      <c r="H171" s="27">
        <f t="shared" si="101"/>
        <v>0</v>
      </c>
      <c r="I171" s="27">
        <f t="shared" si="101"/>
        <v>0</v>
      </c>
      <c r="J171" s="27">
        <f t="shared" si="101"/>
        <v>0</v>
      </c>
      <c r="K171" s="27">
        <f t="shared" si="101"/>
        <v>0</v>
      </c>
      <c r="L171" s="27">
        <f t="shared" si="90"/>
        <v>0</v>
      </c>
      <c r="M171" s="27">
        <f t="shared" si="91"/>
        <v>0</v>
      </c>
      <c r="N171" s="27">
        <f t="shared" si="92"/>
        <v>0</v>
      </c>
      <c r="O171" s="27">
        <f t="shared" si="93"/>
        <v>0</v>
      </c>
      <c r="P171" s="27">
        <f t="shared" si="94"/>
        <v>0</v>
      </c>
      <c r="Q171" s="27">
        <f t="shared" si="95"/>
        <v>0</v>
      </c>
      <c r="R171" s="27">
        <f t="shared" si="96"/>
        <v>0</v>
      </c>
      <c r="S171" s="27">
        <f t="shared" si="97"/>
        <v>0</v>
      </c>
      <c r="T171" s="27">
        <f t="shared" si="98"/>
        <v>0</v>
      </c>
      <c r="U171" s="27">
        <f t="shared" si="99"/>
        <v>0</v>
      </c>
    </row>
    <row r="172" spans="1:21" hidden="1" x14ac:dyDescent="0.25">
      <c r="A172" s="539"/>
      <c r="B172" s="144" t="s">
        <v>24</v>
      </c>
      <c r="C172" s="27">
        <f t="shared" si="100"/>
        <v>0</v>
      </c>
      <c r="D172" s="27">
        <f t="shared" si="101"/>
        <v>0</v>
      </c>
      <c r="E172" s="27">
        <f t="shared" si="101"/>
        <v>0</v>
      </c>
      <c r="F172" s="27">
        <f t="shared" si="101"/>
        <v>0</v>
      </c>
      <c r="G172" s="27">
        <f t="shared" si="101"/>
        <v>0</v>
      </c>
      <c r="H172" s="27">
        <f t="shared" si="101"/>
        <v>0</v>
      </c>
      <c r="I172" s="27">
        <f t="shared" si="101"/>
        <v>0</v>
      </c>
      <c r="J172" s="27">
        <f t="shared" si="101"/>
        <v>0</v>
      </c>
      <c r="K172" s="27">
        <f t="shared" si="101"/>
        <v>0</v>
      </c>
      <c r="L172" s="27">
        <f t="shared" si="90"/>
        <v>0</v>
      </c>
      <c r="M172" s="27">
        <f t="shared" si="91"/>
        <v>0</v>
      </c>
      <c r="N172" s="27">
        <f t="shared" si="92"/>
        <v>0</v>
      </c>
      <c r="O172" s="27">
        <f t="shared" si="93"/>
        <v>0</v>
      </c>
      <c r="P172" s="27">
        <f t="shared" si="94"/>
        <v>0</v>
      </c>
      <c r="Q172" s="27">
        <f t="shared" si="95"/>
        <v>0</v>
      </c>
      <c r="R172" s="27">
        <f t="shared" si="96"/>
        <v>0</v>
      </c>
      <c r="S172" s="27">
        <f t="shared" si="97"/>
        <v>0</v>
      </c>
      <c r="T172" s="27">
        <f t="shared" si="98"/>
        <v>0</v>
      </c>
      <c r="U172" s="27">
        <f t="shared" si="99"/>
        <v>0</v>
      </c>
    </row>
    <row r="173" spans="1:21" ht="15.75" hidden="1" customHeight="1" x14ac:dyDescent="0.25">
      <c r="A173" s="539"/>
      <c r="B173" s="144" t="s">
        <v>7</v>
      </c>
      <c r="C173" s="27">
        <f t="shared" si="100"/>
        <v>0</v>
      </c>
      <c r="D173" s="27">
        <f t="shared" si="101"/>
        <v>0</v>
      </c>
      <c r="E173" s="27">
        <f t="shared" si="101"/>
        <v>0</v>
      </c>
      <c r="F173" s="27">
        <f t="shared" si="101"/>
        <v>0</v>
      </c>
      <c r="G173" s="27">
        <f t="shared" si="101"/>
        <v>0</v>
      </c>
      <c r="H173" s="27">
        <f t="shared" si="101"/>
        <v>0</v>
      </c>
      <c r="I173" s="27">
        <f t="shared" si="101"/>
        <v>0</v>
      </c>
      <c r="J173" s="27">
        <f t="shared" si="101"/>
        <v>0</v>
      </c>
      <c r="K173" s="27">
        <f t="shared" si="101"/>
        <v>0</v>
      </c>
      <c r="L173" s="27">
        <f t="shared" si="90"/>
        <v>0</v>
      </c>
      <c r="M173" s="27">
        <f t="shared" si="91"/>
        <v>0</v>
      </c>
      <c r="N173" s="27">
        <f t="shared" si="92"/>
        <v>0</v>
      </c>
      <c r="O173" s="27">
        <f t="shared" si="93"/>
        <v>0</v>
      </c>
      <c r="P173" s="27">
        <f t="shared" si="94"/>
        <v>0</v>
      </c>
      <c r="Q173" s="27">
        <f t="shared" si="95"/>
        <v>0</v>
      </c>
      <c r="R173" s="27">
        <f t="shared" si="96"/>
        <v>0</v>
      </c>
      <c r="S173" s="27">
        <f t="shared" si="97"/>
        <v>0</v>
      </c>
      <c r="T173" s="27">
        <f t="shared" si="98"/>
        <v>0</v>
      </c>
      <c r="U173" s="27">
        <f t="shared" si="99"/>
        <v>0</v>
      </c>
    </row>
    <row r="174" spans="1:21" ht="15.75" hidden="1" customHeight="1" x14ac:dyDescent="0.25">
      <c r="A174" s="539"/>
      <c r="B174" s="144" t="s">
        <v>8</v>
      </c>
      <c r="C174" s="27">
        <f t="shared" si="100"/>
        <v>0</v>
      </c>
      <c r="D174" s="27">
        <f t="shared" si="101"/>
        <v>0</v>
      </c>
      <c r="E174" s="27">
        <f t="shared" si="101"/>
        <v>0</v>
      </c>
      <c r="F174" s="27">
        <f t="shared" si="101"/>
        <v>0</v>
      </c>
      <c r="G174" s="27">
        <f t="shared" si="101"/>
        <v>0</v>
      </c>
      <c r="H174" s="27">
        <f t="shared" si="101"/>
        <v>0</v>
      </c>
      <c r="I174" s="27">
        <f t="shared" si="101"/>
        <v>0</v>
      </c>
      <c r="J174" s="27">
        <f t="shared" si="101"/>
        <v>0</v>
      </c>
      <c r="K174" s="27">
        <f t="shared" si="101"/>
        <v>0</v>
      </c>
      <c r="L174" s="27">
        <f t="shared" si="90"/>
        <v>0</v>
      </c>
      <c r="M174" s="27">
        <f t="shared" si="91"/>
        <v>0</v>
      </c>
      <c r="N174" s="27">
        <f t="shared" si="92"/>
        <v>0</v>
      </c>
      <c r="O174" s="27">
        <f t="shared" si="93"/>
        <v>0</v>
      </c>
      <c r="P174" s="27">
        <f t="shared" si="94"/>
        <v>0</v>
      </c>
      <c r="Q174" s="27">
        <f t="shared" si="95"/>
        <v>0</v>
      </c>
      <c r="R174" s="27">
        <f t="shared" si="96"/>
        <v>0</v>
      </c>
      <c r="S174" s="27">
        <f t="shared" si="97"/>
        <v>0</v>
      </c>
      <c r="T174" s="27">
        <f t="shared" si="98"/>
        <v>0</v>
      </c>
      <c r="U174" s="27">
        <f t="shared" si="99"/>
        <v>0</v>
      </c>
    </row>
    <row r="175" spans="1:21" ht="15.75" hidden="1" customHeight="1" x14ac:dyDescent="0.25">
      <c r="A175" s="539"/>
      <c r="B175" s="3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spans="1:21" ht="15.75" hidden="1" customHeight="1" x14ac:dyDescent="0.25">
      <c r="A176" s="539"/>
      <c r="B176" s="33" t="s">
        <v>26</v>
      </c>
      <c r="C176" s="27">
        <f>SUM(C162:C174)</f>
        <v>0</v>
      </c>
      <c r="D176" s="27">
        <f t="shared" ref="D176:K176" si="102">SUM(D162:D174)</f>
        <v>0</v>
      </c>
      <c r="E176" s="27">
        <f t="shared" si="102"/>
        <v>0</v>
      </c>
      <c r="F176" s="27">
        <f t="shared" si="102"/>
        <v>0</v>
      </c>
      <c r="G176" s="27">
        <f t="shared" si="102"/>
        <v>0</v>
      </c>
      <c r="H176" s="27">
        <f t="shared" si="102"/>
        <v>0</v>
      </c>
      <c r="I176" s="27">
        <f t="shared" si="102"/>
        <v>0</v>
      </c>
      <c r="J176" s="27">
        <f t="shared" si="102"/>
        <v>0</v>
      </c>
      <c r="K176" s="27">
        <f t="shared" si="102"/>
        <v>0</v>
      </c>
      <c r="L176" s="27">
        <f t="shared" ref="L176:U176" si="103">SUM(L162:L174)</f>
        <v>0</v>
      </c>
      <c r="M176" s="27">
        <f t="shared" si="103"/>
        <v>0</v>
      </c>
      <c r="N176" s="27">
        <f t="shared" si="103"/>
        <v>0</v>
      </c>
      <c r="O176" s="27">
        <f t="shared" si="103"/>
        <v>0</v>
      </c>
      <c r="P176" s="27">
        <f t="shared" si="103"/>
        <v>0</v>
      </c>
      <c r="Q176" s="27">
        <f t="shared" si="103"/>
        <v>0</v>
      </c>
      <c r="R176" s="27">
        <f t="shared" si="103"/>
        <v>0</v>
      </c>
      <c r="S176" s="27">
        <f t="shared" si="103"/>
        <v>0</v>
      </c>
      <c r="T176" s="27">
        <f t="shared" si="103"/>
        <v>0</v>
      </c>
      <c r="U176" s="27">
        <f t="shared" si="103"/>
        <v>0</v>
      </c>
    </row>
    <row r="177" spans="1:21" ht="16.5" hidden="1" customHeight="1" thickBot="1" x14ac:dyDescent="0.3">
      <c r="A177" s="540"/>
      <c r="B177" s="50" t="s">
        <v>27</v>
      </c>
      <c r="C177" s="28">
        <f>C176</f>
        <v>0</v>
      </c>
      <c r="D177" s="28">
        <f>C177+D176</f>
        <v>0</v>
      </c>
      <c r="E177" s="28">
        <f t="shared" ref="E177:K177" si="104">D177+E176</f>
        <v>0</v>
      </c>
      <c r="F177" s="28">
        <f t="shared" si="104"/>
        <v>0</v>
      </c>
      <c r="G177" s="28">
        <f t="shared" si="104"/>
        <v>0</v>
      </c>
      <c r="H177" s="28">
        <f t="shared" si="104"/>
        <v>0</v>
      </c>
      <c r="I177" s="28">
        <f t="shared" si="104"/>
        <v>0</v>
      </c>
      <c r="J177" s="28">
        <f t="shared" si="104"/>
        <v>0</v>
      </c>
      <c r="K177" s="28">
        <f t="shared" si="104"/>
        <v>0</v>
      </c>
      <c r="L177" s="28">
        <f t="shared" ref="L177" si="105">K177+L176</f>
        <v>0</v>
      </c>
      <c r="M177" s="28">
        <f t="shared" ref="M177" si="106">L177+M176</f>
        <v>0</v>
      </c>
      <c r="N177" s="28">
        <f t="shared" ref="N177" si="107">M177+N176</f>
        <v>0</v>
      </c>
      <c r="O177" s="28">
        <f t="shared" ref="O177" si="108">N177+O176</f>
        <v>0</v>
      </c>
      <c r="P177" s="28">
        <f t="shared" ref="P177" si="109">O177+P176</f>
        <v>0</v>
      </c>
      <c r="Q177" s="28">
        <f t="shared" ref="Q177" si="110">P177+Q176</f>
        <v>0</v>
      </c>
      <c r="R177" s="28">
        <f t="shared" ref="R177" si="111">Q177+R176</f>
        <v>0</v>
      </c>
      <c r="S177" s="28">
        <f t="shared" ref="S177" si="112">R177+S176</f>
        <v>0</v>
      </c>
      <c r="T177" s="28">
        <f t="shared" ref="T177" si="113">S177+T176</f>
        <v>0</v>
      </c>
      <c r="U177" s="28">
        <f t="shared" ref="U177" si="114">T177+U176</f>
        <v>0</v>
      </c>
    </row>
    <row r="178" spans="1:21" s="148" customFormat="1" hidden="1" x14ac:dyDescent="0.25">
      <c r="A178" s="131"/>
      <c r="B178" s="131" t="s">
        <v>119</v>
      </c>
      <c r="C178" s="147"/>
      <c r="D178" s="147"/>
      <c r="E178" s="147">
        <f>E157+E176</f>
        <v>0</v>
      </c>
      <c r="F178" s="147">
        <f t="shared" ref="F178:K178" si="115">F157+F176</f>
        <v>0</v>
      </c>
      <c r="G178" s="147">
        <f t="shared" si="115"/>
        <v>0</v>
      </c>
      <c r="H178" s="147">
        <f t="shared" si="115"/>
        <v>0</v>
      </c>
      <c r="I178" s="147">
        <f t="shared" si="115"/>
        <v>0</v>
      </c>
      <c r="J178" s="147">
        <f t="shared" si="115"/>
        <v>0</v>
      </c>
      <c r="K178" s="147">
        <f t="shared" si="115"/>
        <v>0</v>
      </c>
      <c r="L178" s="147">
        <f t="shared" ref="L178:U178" si="116">L157+L176</f>
        <v>0</v>
      </c>
      <c r="M178" s="147">
        <f t="shared" si="116"/>
        <v>0</v>
      </c>
      <c r="N178" s="147">
        <f t="shared" si="116"/>
        <v>0</v>
      </c>
      <c r="O178" s="147">
        <f t="shared" si="116"/>
        <v>0</v>
      </c>
      <c r="P178" s="147">
        <f t="shared" si="116"/>
        <v>0</v>
      </c>
      <c r="Q178" s="147">
        <f t="shared" si="116"/>
        <v>0</v>
      </c>
      <c r="R178" s="147">
        <f t="shared" si="116"/>
        <v>0</v>
      </c>
      <c r="S178" s="147">
        <f t="shared" si="116"/>
        <v>0</v>
      </c>
      <c r="T178" s="147">
        <f t="shared" si="116"/>
        <v>0</v>
      </c>
      <c r="U178" s="147">
        <f t="shared" si="116"/>
        <v>0</v>
      </c>
    </row>
    <row r="179" spans="1:21" hidden="1" x14ac:dyDescent="0.25">
      <c r="A179" s="131"/>
      <c r="B179" s="131"/>
      <c r="C179" s="140"/>
      <c r="D179" s="140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230"/>
    </row>
    <row r="180" spans="1:21" hidden="1" x14ac:dyDescent="0.25">
      <c r="A180" s="236" t="s">
        <v>144</v>
      </c>
      <c r="B180" s="131"/>
      <c r="C180" s="140"/>
      <c r="D180" s="140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230"/>
    </row>
    <row r="181" spans="1:21" ht="15.75" hidden="1" thickBot="1" x14ac:dyDescent="0.3">
      <c r="A181" s="131"/>
      <c r="B181" s="149" t="s">
        <v>40</v>
      </c>
      <c r="C181" s="150">
        <v>43466</v>
      </c>
      <c r="D181" s="151">
        <v>43497</v>
      </c>
      <c r="E181" s="151">
        <v>43525</v>
      </c>
      <c r="F181" s="151">
        <v>43556</v>
      </c>
      <c r="G181" s="151">
        <v>43586</v>
      </c>
      <c r="H181" s="151">
        <v>43617</v>
      </c>
      <c r="I181" s="151">
        <v>43647</v>
      </c>
      <c r="J181" s="151">
        <v>43678</v>
      </c>
      <c r="K181" s="151">
        <v>43709</v>
      </c>
      <c r="L181" s="151">
        <v>43739</v>
      </c>
      <c r="M181" s="151">
        <v>43770</v>
      </c>
      <c r="N181" s="153">
        <v>43800</v>
      </c>
      <c r="O181" s="151">
        <v>43831</v>
      </c>
      <c r="P181" s="151">
        <v>43862</v>
      </c>
      <c r="Q181" s="151">
        <v>43891</v>
      </c>
      <c r="R181" s="151">
        <v>43922</v>
      </c>
      <c r="S181" s="151">
        <v>43952</v>
      </c>
      <c r="T181" s="151">
        <v>43983</v>
      </c>
      <c r="U181" s="151">
        <v>44013</v>
      </c>
    </row>
    <row r="182" spans="1:21" hidden="1" x14ac:dyDescent="0.25">
      <c r="A182" s="131"/>
      <c r="B182" s="154" t="s">
        <v>120</v>
      </c>
      <c r="C182" s="155">
        <f>C157*SUMMARY!C44</f>
        <v>0</v>
      </c>
      <c r="D182" s="155">
        <f>D157*SUMMARY!D44</f>
        <v>0</v>
      </c>
      <c r="E182" s="155">
        <f>E157*SUMMARY!E44</f>
        <v>0</v>
      </c>
      <c r="F182" s="155">
        <f>F157*SUMMARY!F44</f>
        <v>0</v>
      </c>
      <c r="G182" s="155">
        <f>G157*SUMMARY!G44</f>
        <v>0</v>
      </c>
      <c r="H182" s="155">
        <f>H157*SUMMARY!H44</f>
        <v>0</v>
      </c>
      <c r="I182" s="155">
        <f>I157*SUMMARY!I44</f>
        <v>0</v>
      </c>
      <c r="J182" s="155">
        <f>J157*SUMMARY!J44</f>
        <v>0</v>
      </c>
      <c r="K182" s="155">
        <f>K157*SUMMARY!K44</f>
        <v>0</v>
      </c>
      <c r="L182" s="155">
        <f>L157*SUMMARY!L44</f>
        <v>0</v>
      </c>
      <c r="M182" s="155">
        <f>M157*SUMMARY!M44</f>
        <v>0</v>
      </c>
      <c r="N182" s="155">
        <f>N157*SUMMARY!N44</f>
        <v>0</v>
      </c>
      <c r="O182" s="219">
        <f>O157*SUMMARY!O44</f>
        <v>0</v>
      </c>
      <c r="P182" s="219">
        <f>P157*SUMMARY!P44</f>
        <v>0</v>
      </c>
      <c r="Q182" s="219">
        <f>Q157*SUMMARY!Q44</f>
        <v>0</v>
      </c>
      <c r="R182" s="219">
        <f>R157*SUMMARY!R44</f>
        <v>0</v>
      </c>
      <c r="S182" s="219">
        <f>S157*SUMMARY!S44</f>
        <v>0</v>
      </c>
      <c r="T182" s="219">
        <f>T157*SUMMARY!T44</f>
        <v>0</v>
      </c>
      <c r="U182" s="219">
        <f>U157*SUMMARY!U44</f>
        <v>0</v>
      </c>
    </row>
    <row r="183" spans="1:21" ht="15.75" hidden="1" thickBot="1" x14ac:dyDescent="0.3">
      <c r="A183" s="131"/>
      <c r="B183" s="156" t="s">
        <v>121</v>
      </c>
      <c r="C183" s="157">
        <f>C176*SUMMARY!C44</f>
        <v>0</v>
      </c>
      <c r="D183" s="157">
        <f>D176*SUMMARY!D44</f>
        <v>0</v>
      </c>
      <c r="E183" s="157">
        <f>E176*SUMMARY!E44</f>
        <v>0</v>
      </c>
      <c r="F183" s="157">
        <f>F176*SUMMARY!F44</f>
        <v>0</v>
      </c>
      <c r="G183" s="157">
        <f>G176*SUMMARY!G44</f>
        <v>0</v>
      </c>
      <c r="H183" s="157">
        <f>H176*SUMMARY!H44</f>
        <v>0</v>
      </c>
      <c r="I183" s="157">
        <f>I176*SUMMARY!I44</f>
        <v>0</v>
      </c>
      <c r="J183" s="157">
        <f>J176*SUMMARY!J44</f>
        <v>0</v>
      </c>
      <c r="K183" s="157">
        <f>K176*SUMMARY!K44</f>
        <v>0</v>
      </c>
      <c r="L183" s="157">
        <f>L176*SUMMARY!L44</f>
        <v>0</v>
      </c>
      <c r="M183" s="157">
        <f>M176*SUMMARY!M44</f>
        <v>0</v>
      </c>
      <c r="N183" s="157">
        <f>N176*SUMMARY!N44</f>
        <v>0</v>
      </c>
      <c r="O183" s="220">
        <f>O176*SUMMARY!O44</f>
        <v>0</v>
      </c>
      <c r="P183" s="220">
        <f>P176*SUMMARY!P44</f>
        <v>0</v>
      </c>
      <c r="Q183" s="220">
        <f>Q176*SUMMARY!Q44</f>
        <v>0</v>
      </c>
      <c r="R183" s="220">
        <f>R176*SUMMARY!R44</f>
        <v>0</v>
      </c>
      <c r="S183" s="220">
        <f>S176*SUMMARY!S44</f>
        <v>0</v>
      </c>
      <c r="T183" s="220">
        <f>T176*SUMMARY!T44</f>
        <v>0</v>
      </c>
      <c r="U183" s="220">
        <f>U176*SUMMARY!U44</f>
        <v>0</v>
      </c>
    </row>
    <row r="184" spans="1:21" hidden="1" x14ac:dyDescent="0.25">
      <c r="A184" s="131"/>
      <c r="B184" s="154" t="s">
        <v>122</v>
      </c>
      <c r="C184" s="158">
        <f>IFERROR(C182/C73,0)</f>
        <v>0</v>
      </c>
      <c r="D184" s="158">
        <f t="shared" ref="D184:U184" si="117">IFERROR(D182/D73,0)</f>
        <v>0</v>
      </c>
      <c r="E184" s="158">
        <f t="shared" si="117"/>
        <v>0</v>
      </c>
      <c r="F184" s="158">
        <f t="shared" si="117"/>
        <v>0</v>
      </c>
      <c r="G184" s="158">
        <f t="shared" si="117"/>
        <v>0</v>
      </c>
      <c r="H184" s="158">
        <f t="shared" si="117"/>
        <v>0</v>
      </c>
      <c r="I184" s="158">
        <f t="shared" si="117"/>
        <v>0</v>
      </c>
      <c r="J184" s="158">
        <f t="shared" si="117"/>
        <v>0</v>
      </c>
      <c r="K184" s="158">
        <f t="shared" si="117"/>
        <v>0</v>
      </c>
      <c r="L184" s="158">
        <f t="shared" si="117"/>
        <v>0</v>
      </c>
      <c r="M184" s="158">
        <f t="shared" si="117"/>
        <v>0</v>
      </c>
      <c r="N184" s="159">
        <f t="shared" si="117"/>
        <v>0</v>
      </c>
      <c r="O184" s="222">
        <f t="shared" si="117"/>
        <v>0</v>
      </c>
      <c r="P184" s="221">
        <f t="shared" si="117"/>
        <v>0</v>
      </c>
      <c r="Q184" s="221">
        <f t="shared" si="117"/>
        <v>0</v>
      </c>
      <c r="R184" s="221">
        <f t="shared" si="117"/>
        <v>0</v>
      </c>
      <c r="S184" s="221">
        <f t="shared" si="117"/>
        <v>0</v>
      </c>
      <c r="T184" s="221">
        <f t="shared" si="117"/>
        <v>0</v>
      </c>
      <c r="U184" s="221">
        <f t="shared" si="117"/>
        <v>0</v>
      </c>
    </row>
    <row r="185" spans="1:21" ht="15.75" hidden="1" thickBot="1" x14ac:dyDescent="0.3">
      <c r="A185" s="131"/>
      <c r="B185" s="161" t="s">
        <v>123</v>
      </c>
      <c r="C185" s="182">
        <f>IFERROR(C183/C73,0)</f>
        <v>0</v>
      </c>
      <c r="D185" s="162">
        <f t="shared" ref="D185:M185" si="118">IFERROR(D183/D73,0)</f>
        <v>0</v>
      </c>
      <c r="E185" s="162">
        <f t="shared" si="118"/>
        <v>0</v>
      </c>
      <c r="F185" s="162">
        <f t="shared" si="118"/>
        <v>0</v>
      </c>
      <c r="G185" s="162">
        <f t="shared" si="118"/>
        <v>0</v>
      </c>
      <c r="H185" s="162">
        <f t="shared" si="118"/>
        <v>0</v>
      </c>
      <c r="I185" s="162">
        <f t="shared" si="118"/>
        <v>0</v>
      </c>
      <c r="J185" s="162">
        <f t="shared" si="118"/>
        <v>0</v>
      </c>
      <c r="K185" s="162">
        <f t="shared" si="118"/>
        <v>0</v>
      </c>
      <c r="L185" s="162">
        <f t="shared" si="118"/>
        <v>0</v>
      </c>
      <c r="M185" s="162">
        <f t="shared" si="118"/>
        <v>0</v>
      </c>
      <c r="N185" s="163">
        <f>IFERROR(N183/N73,0)</f>
        <v>0</v>
      </c>
      <c r="O185" s="224">
        <f>IFERROR(O183/O73,0)</f>
        <v>0</v>
      </c>
      <c r="P185" s="223">
        <f t="shared" ref="P185:U185" si="119">IFERROR(P183/P73,0)</f>
        <v>0</v>
      </c>
      <c r="Q185" s="223">
        <f t="shared" si="119"/>
        <v>0</v>
      </c>
      <c r="R185" s="223">
        <f t="shared" si="119"/>
        <v>0</v>
      </c>
      <c r="S185" s="223">
        <f t="shared" si="119"/>
        <v>0</v>
      </c>
      <c r="T185" s="223">
        <f t="shared" si="119"/>
        <v>0</v>
      </c>
      <c r="U185" s="223">
        <f t="shared" si="119"/>
        <v>0</v>
      </c>
    </row>
    <row r="186" spans="1:21" ht="15.75" hidden="1" thickBot="1" x14ac:dyDescent="0.3">
      <c r="A186" s="131"/>
      <c r="B186" s="166" t="s">
        <v>124</v>
      </c>
      <c r="C186" s="184">
        <f>C184+C185</f>
        <v>0</v>
      </c>
      <c r="D186" s="168">
        <f t="shared" ref="D186:N186" si="120">D184+D185</f>
        <v>0</v>
      </c>
      <c r="E186" s="169">
        <f t="shared" si="120"/>
        <v>0</v>
      </c>
      <c r="F186" s="169">
        <f t="shared" si="120"/>
        <v>0</v>
      </c>
      <c r="G186" s="169">
        <f t="shared" si="120"/>
        <v>0</v>
      </c>
      <c r="H186" s="169">
        <f t="shared" si="120"/>
        <v>0</v>
      </c>
      <c r="I186" s="169">
        <f t="shared" si="120"/>
        <v>0</v>
      </c>
      <c r="J186" s="169">
        <f t="shared" si="120"/>
        <v>0</v>
      </c>
      <c r="K186" s="169">
        <f t="shared" si="120"/>
        <v>0</v>
      </c>
      <c r="L186" s="169">
        <f t="shared" si="120"/>
        <v>0</v>
      </c>
      <c r="M186" s="170">
        <f t="shared" si="120"/>
        <v>0</v>
      </c>
      <c r="N186" s="186">
        <f t="shared" si="120"/>
        <v>0</v>
      </c>
      <c r="O186" s="225">
        <f>O184+O185</f>
        <v>0</v>
      </c>
      <c r="P186" s="225">
        <f t="shared" ref="P186:U186" si="121">P184+P185</f>
        <v>0</v>
      </c>
      <c r="Q186" s="226">
        <f t="shared" si="121"/>
        <v>0</v>
      </c>
      <c r="R186" s="226">
        <f t="shared" si="121"/>
        <v>0</v>
      </c>
      <c r="S186" s="226">
        <f t="shared" si="121"/>
        <v>0</v>
      </c>
      <c r="T186" s="226">
        <f t="shared" si="121"/>
        <v>0</v>
      </c>
      <c r="U186" s="226">
        <f t="shared" si="121"/>
        <v>0</v>
      </c>
    </row>
    <row r="187" spans="1:21" hidden="1" x14ac:dyDescent="0.25">
      <c r="A187" s="131"/>
      <c r="B187" s="131"/>
      <c r="C187" s="140"/>
      <c r="D187" s="140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140"/>
      <c r="U187" s="140"/>
    </row>
    <row r="188" spans="1:21" ht="15.75" hidden="1" thickBot="1" x14ac:dyDescent="0.3">
      <c r="A188" s="131"/>
      <c r="B188" s="149" t="s">
        <v>38</v>
      </c>
      <c r="C188" s="150">
        <v>43466</v>
      </c>
      <c r="D188" s="151">
        <v>43497</v>
      </c>
      <c r="E188" s="151">
        <v>43525</v>
      </c>
      <c r="F188" s="151">
        <v>43556</v>
      </c>
      <c r="G188" s="151">
        <v>43586</v>
      </c>
      <c r="H188" s="151">
        <v>43617</v>
      </c>
      <c r="I188" s="151">
        <v>43647</v>
      </c>
      <c r="J188" s="151">
        <v>43678</v>
      </c>
      <c r="K188" s="151">
        <v>43709</v>
      </c>
      <c r="L188" s="151">
        <v>43739</v>
      </c>
      <c r="M188" s="151">
        <v>43770</v>
      </c>
      <c r="N188" s="153">
        <v>43800</v>
      </c>
      <c r="O188" s="151">
        <v>43831</v>
      </c>
      <c r="P188" s="151">
        <v>43862</v>
      </c>
      <c r="Q188" s="151">
        <v>43891</v>
      </c>
      <c r="R188" s="151">
        <v>43922</v>
      </c>
      <c r="S188" s="151">
        <v>43952</v>
      </c>
      <c r="T188" s="151">
        <v>43983</v>
      </c>
      <c r="U188" s="151">
        <v>44013</v>
      </c>
    </row>
    <row r="189" spans="1:21" hidden="1" x14ac:dyDescent="0.25">
      <c r="A189" s="131"/>
      <c r="B189" s="154" t="s">
        <v>125</v>
      </c>
      <c r="C189" s="155">
        <f>C157*SUMMARY!C45</f>
        <v>0</v>
      </c>
      <c r="D189" s="155">
        <f>D157*SUMMARY!D45</f>
        <v>0</v>
      </c>
      <c r="E189" s="155">
        <f>E157*SUMMARY!E45</f>
        <v>0</v>
      </c>
      <c r="F189" s="155">
        <f>F157*SUMMARY!F45</f>
        <v>0</v>
      </c>
      <c r="G189" s="155">
        <f>G157*SUMMARY!G45</f>
        <v>0</v>
      </c>
      <c r="H189" s="155">
        <f>H157*SUMMARY!H45</f>
        <v>0</v>
      </c>
      <c r="I189" s="155">
        <f>I157*SUMMARY!I45</f>
        <v>0</v>
      </c>
      <c r="J189" s="155">
        <f>J157*SUMMARY!J45</f>
        <v>0</v>
      </c>
      <c r="K189" s="155">
        <f>K157*SUMMARY!K45</f>
        <v>0</v>
      </c>
      <c r="L189" s="155">
        <f>L157*SUMMARY!L45</f>
        <v>0</v>
      </c>
      <c r="M189" s="155">
        <f>M157*SUMMARY!M45</f>
        <v>0</v>
      </c>
      <c r="N189" s="155">
        <f>N157*SUMMARY!N45</f>
        <v>0</v>
      </c>
      <c r="O189" s="219">
        <f>O157*SUMMARY!O45</f>
        <v>0</v>
      </c>
      <c r="P189" s="219">
        <f>P157*SUMMARY!P45</f>
        <v>0</v>
      </c>
      <c r="Q189" s="227">
        <f>Q157*SUMMARY!Q45</f>
        <v>0</v>
      </c>
      <c r="R189" s="227">
        <f>R157*SUMMARY!R45</f>
        <v>0</v>
      </c>
      <c r="S189" s="227">
        <f>S157*SUMMARY!S45</f>
        <v>0</v>
      </c>
      <c r="T189" s="227">
        <f>T157*SUMMARY!T45</f>
        <v>0</v>
      </c>
      <c r="U189" s="227">
        <f>U157*SUMMARY!U45</f>
        <v>0</v>
      </c>
    </row>
    <row r="190" spans="1:21" ht="15.75" hidden="1" thickBot="1" x14ac:dyDescent="0.3">
      <c r="A190" s="131"/>
      <c r="B190" s="156" t="s">
        <v>126</v>
      </c>
      <c r="C190" s="157">
        <f>C176*SUMMARY!C45</f>
        <v>0</v>
      </c>
      <c r="D190" s="157">
        <f>D176*SUMMARY!D45</f>
        <v>0</v>
      </c>
      <c r="E190" s="157">
        <f>E176*SUMMARY!E45</f>
        <v>0</v>
      </c>
      <c r="F190" s="157">
        <f>F176*SUMMARY!F45</f>
        <v>0</v>
      </c>
      <c r="G190" s="157">
        <f>G176*SUMMARY!G45</f>
        <v>0</v>
      </c>
      <c r="H190" s="157">
        <f>H176*SUMMARY!H45</f>
        <v>0</v>
      </c>
      <c r="I190" s="157">
        <f>I176*SUMMARY!I45</f>
        <v>0</v>
      </c>
      <c r="J190" s="157">
        <f>J176*SUMMARY!J45</f>
        <v>0</v>
      </c>
      <c r="K190" s="157">
        <f>K176*SUMMARY!K45</f>
        <v>0</v>
      </c>
      <c r="L190" s="157">
        <f>L176*SUMMARY!L45</f>
        <v>0</v>
      </c>
      <c r="M190" s="157">
        <f>M176*SUMMARY!M45</f>
        <v>0</v>
      </c>
      <c r="N190" s="157">
        <f>N176*SUMMARY!N45</f>
        <v>0</v>
      </c>
      <c r="O190" s="220">
        <f>O176*SUMMARY!O45</f>
        <v>0</v>
      </c>
      <c r="P190" s="220">
        <f>P176*SUMMARY!P45</f>
        <v>0</v>
      </c>
      <c r="Q190" s="228">
        <f>Q176*SUMMARY!Q45</f>
        <v>0</v>
      </c>
      <c r="R190" s="228">
        <f>R176*SUMMARY!R45</f>
        <v>0</v>
      </c>
      <c r="S190" s="228">
        <f>S176*SUMMARY!S45</f>
        <v>0</v>
      </c>
      <c r="T190" s="228">
        <f>T176*SUMMARY!T45</f>
        <v>0</v>
      </c>
      <c r="U190" s="228">
        <f>U176*SUMMARY!U45</f>
        <v>0</v>
      </c>
    </row>
    <row r="191" spans="1:21" hidden="1" x14ac:dyDescent="0.25">
      <c r="A191" s="131"/>
      <c r="B191" s="154" t="s">
        <v>127</v>
      </c>
      <c r="C191" s="158">
        <f>IFERROR(C189/C73,0)</f>
        <v>0</v>
      </c>
      <c r="D191" s="158">
        <f t="shared" ref="D191:N191" si="122">IFERROR(D189/D73,0)</f>
        <v>0</v>
      </c>
      <c r="E191" s="158">
        <f t="shared" si="122"/>
        <v>0</v>
      </c>
      <c r="F191" s="158">
        <f t="shared" si="122"/>
        <v>0</v>
      </c>
      <c r="G191" s="158">
        <f t="shared" si="122"/>
        <v>0</v>
      </c>
      <c r="H191" s="158">
        <f t="shared" si="122"/>
        <v>0</v>
      </c>
      <c r="I191" s="158">
        <f t="shared" si="122"/>
        <v>0</v>
      </c>
      <c r="J191" s="158">
        <f t="shared" si="122"/>
        <v>0</v>
      </c>
      <c r="K191" s="158">
        <f t="shared" si="122"/>
        <v>0</v>
      </c>
      <c r="L191" s="158">
        <f t="shared" si="122"/>
        <v>0</v>
      </c>
      <c r="M191" s="158">
        <f t="shared" si="122"/>
        <v>0</v>
      </c>
      <c r="N191" s="159">
        <f t="shared" si="122"/>
        <v>0</v>
      </c>
      <c r="O191" s="229">
        <f>IFERROR(O189/O73,0)</f>
        <v>0</v>
      </c>
      <c r="P191" s="229">
        <f t="shared" ref="P191:U191" si="123">IFERROR(P189/P73,0)</f>
        <v>0</v>
      </c>
      <c r="Q191" s="229">
        <f t="shared" si="123"/>
        <v>0</v>
      </c>
      <c r="R191" s="229">
        <f t="shared" si="123"/>
        <v>0</v>
      </c>
      <c r="S191" s="229">
        <f t="shared" si="123"/>
        <v>0</v>
      </c>
      <c r="T191" s="229">
        <f t="shared" si="123"/>
        <v>0</v>
      </c>
      <c r="U191" s="229">
        <f t="shared" si="123"/>
        <v>0</v>
      </c>
    </row>
    <row r="192" spans="1:21" ht="15.75" hidden="1" thickBot="1" x14ac:dyDescent="0.3">
      <c r="A192" s="131"/>
      <c r="B192" s="161" t="s">
        <v>128</v>
      </c>
      <c r="C192" s="162">
        <f>IFERROR(C190/C73,0)</f>
        <v>0</v>
      </c>
      <c r="D192" s="162">
        <f t="shared" ref="D192:N192" si="124">IFERROR(D190/D73,0)</f>
        <v>0</v>
      </c>
      <c r="E192" s="162">
        <f t="shared" si="124"/>
        <v>0</v>
      </c>
      <c r="F192" s="162">
        <f t="shared" si="124"/>
        <v>0</v>
      </c>
      <c r="G192" s="162">
        <f t="shared" si="124"/>
        <v>0</v>
      </c>
      <c r="H192" s="162">
        <f t="shared" si="124"/>
        <v>0</v>
      </c>
      <c r="I192" s="162">
        <f t="shared" si="124"/>
        <v>0</v>
      </c>
      <c r="J192" s="162">
        <f t="shared" si="124"/>
        <v>0</v>
      </c>
      <c r="K192" s="162">
        <f t="shared" si="124"/>
        <v>0</v>
      </c>
      <c r="L192" s="162">
        <f t="shared" si="124"/>
        <v>0</v>
      </c>
      <c r="M192" s="162">
        <f t="shared" si="124"/>
        <v>0</v>
      </c>
      <c r="N192" s="163">
        <f t="shared" si="124"/>
        <v>0</v>
      </c>
      <c r="O192" s="223">
        <f>IFERROR(O190/O73,0)</f>
        <v>0</v>
      </c>
      <c r="P192" s="223">
        <f t="shared" ref="P192:U192" si="125">IFERROR(P190/P73,0)</f>
        <v>0</v>
      </c>
      <c r="Q192" s="223">
        <f t="shared" si="125"/>
        <v>0</v>
      </c>
      <c r="R192" s="223">
        <f t="shared" si="125"/>
        <v>0</v>
      </c>
      <c r="S192" s="223">
        <f t="shared" si="125"/>
        <v>0</v>
      </c>
      <c r="T192" s="223">
        <f t="shared" si="125"/>
        <v>0</v>
      </c>
      <c r="U192" s="223">
        <f t="shared" si="125"/>
        <v>0</v>
      </c>
    </row>
    <row r="193" spans="1:21" ht="15.75" hidden="1" thickBot="1" x14ac:dyDescent="0.3">
      <c r="A193" s="131"/>
      <c r="B193" s="166" t="s">
        <v>129</v>
      </c>
      <c r="C193" s="184">
        <f>C191+C192</f>
        <v>0</v>
      </c>
      <c r="D193" s="168">
        <f t="shared" ref="D193:L193" si="126">D191+D192</f>
        <v>0</v>
      </c>
      <c r="E193" s="169">
        <f t="shared" si="126"/>
        <v>0</v>
      </c>
      <c r="F193" s="169">
        <f t="shared" si="126"/>
        <v>0</v>
      </c>
      <c r="G193" s="169">
        <f t="shared" si="126"/>
        <v>0</v>
      </c>
      <c r="H193" s="169">
        <f t="shared" si="126"/>
        <v>0</v>
      </c>
      <c r="I193" s="169">
        <f t="shared" si="126"/>
        <v>0</v>
      </c>
      <c r="J193" s="169">
        <f t="shared" si="126"/>
        <v>0</v>
      </c>
      <c r="K193" s="169">
        <f t="shared" si="126"/>
        <v>0</v>
      </c>
      <c r="L193" s="169">
        <f t="shared" si="126"/>
        <v>0</v>
      </c>
      <c r="M193" s="170">
        <f>M191+M192</f>
        <v>0</v>
      </c>
      <c r="N193" s="186">
        <f>N191+N192</f>
        <v>0</v>
      </c>
      <c r="O193" s="225">
        <f>O191+O192</f>
        <v>0</v>
      </c>
      <c r="P193" s="225">
        <f t="shared" ref="P193:U193" si="127">P191+P192</f>
        <v>0</v>
      </c>
      <c r="Q193" s="226">
        <f t="shared" si="127"/>
        <v>0</v>
      </c>
      <c r="R193" s="226">
        <f t="shared" si="127"/>
        <v>0</v>
      </c>
      <c r="S193" s="226">
        <f t="shared" si="127"/>
        <v>0</v>
      </c>
      <c r="T193" s="226">
        <f t="shared" si="127"/>
        <v>0</v>
      </c>
      <c r="U193" s="226">
        <f t="shared" si="127"/>
        <v>0</v>
      </c>
    </row>
    <row r="194" spans="1:21" hidden="1" x14ac:dyDescent="0.25">
      <c r="A194" s="131"/>
      <c r="B194" s="131" t="s">
        <v>130</v>
      </c>
      <c r="C194" s="174">
        <f>C186+C193</f>
        <v>0</v>
      </c>
      <c r="D194" s="174">
        <f t="shared" ref="D194:N194" si="128">D186+D193</f>
        <v>0</v>
      </c>
      <c r="E194" s="174">
        <f t="shared" si="128"/>
        <v>0</v>
      </c>
      <c r="F194" s="174">
        <f t="shared" si="128"/>
        <v>0</v>
      </c>
      <c r="G194" s="174">
        <f t="shared" si="128"/>
        <v>0</v>
      </c>
      <c r="H194" s="174">
        <f t="shared" si="128"/>
        <v>0</v>
      </c>
      <c r="I194" s="174">
        <f t="shared" si="128"/>
        <v>0</v>
      </c>
      <c r="J194" s="174">
        <f t="shared" si="128"/>
        <v>0</v>
      </c>
      <c r="K194" s="174">
        <f t="shared" si="128"/>
        <v>0</v>
      </c>
      <c r="L194" s="174">
        <f t="shared" si="128"/>
        <v>0</v>
      </c>
      <c r="M194" s="174">
        <f t="shared" si="128"/>
        <v>0</v>
      </c>
      <c r="N194" s="174">
        <f t="shared" si="128"/>
        <v>0</v>
      </c>
      <c r="O194" s="237">
        <f>O186+O193</f>
        <v>0</v>
      </c>
      <c r="P194" s="237">
        <f t="shared" ref="P194:U194" si="129">P186+P193</f>
        <v>0</v>
      </c>
      <c r="Q194" s="237">
        <f t="shared" si="129"/>
        <v>0</v>
      </c>
      <c r="R194" s="237">
        <f t="shared" si="129"/>
        <v>0</v>
      </c>
      <c r="S194" s="237">
        <f t="shared" si="129"/>
        <v>0</v>
      </c>
      <c r="T194" s="237">
        <f t="shared" si="129"/>
        <v>0</v>
      </c>
      <c r="U194" s="237">
        <f t="shared" si="129"/>
        <v>0</v>
      </c>
    </row>
    <row r="195" spans="1:21" hidden="1" x14ac:dyDescent="0.25">
      <c r="A195" s="131"/>
      <c r="B195" s="131"/>
      <c r="C195" s="140"/>
      <c r="D195" s="140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140"/>
      <c r="U195" s="140"/>
    </row>
    <row r="196" spans="1:21" hidden="1" x14ac:dyDescent="0.25">
      <c r="A196" s="131"/>
      <c r="B196" s="131" t="s">
        <v>131</v>
      </c>
      <c r="C196" s="175">
        <f t="shared" ref="C196:D196" si="130">SUM(C182:C183)</f>
        <v>0</v>
      </c>
      <c r="D196" s="175">
        <f t="shared" si="130"/>
        <v>0</v>
      </c>
      <c r="E196" s="176">
        <f>SUM(E182:E183)</f>
        <v>0</v>
      </c>
      <c r="F196" s="176">
        <f t="shared" ref="F196:P196" si="131">SUM(F182:F183)</f>
        <v>0</v>
      </c>
      <c r="G196" s="176">
        <f t="shared" si="131"/>
        <v>0</v>
      </c>
      <c r="H196" s="176">
        <f t="shared" si="131"/>
        <v>0</v>
      </c>
      <c r="I196" s="176">
        <f t="shared" si="131"/>
        <v>0</v>
      </c>
      <c r="J196" s="176">
        <f t="shared" si="131"/>
        <v>0</v>
      </c>
      <c r="K196" s="176">
        <f t="shared" si="131"/>
        <v>0</v>
      </c>
      <c r="L196" s="176">
        <f t="shared" si="131"/>
        <v>0</v>
      </c>
      <c r="M196" s="177">
        <f t="shared" si="131"/>
        <v>0</v>
      </c>
      <c r="N196" s="177">
        <f t="shared" si="131"/>
        <v>0</v>
      </c>
      <c r="O196" s="238">
        <f t="shared" si="131"/>
        <v>0</v>
      </c>
      <c r="P196" s="238">
        <f t="shared" si="131"/>
        <v>0</v>
      </c>
      <c r="Q196" s="239">
        <f>SUM(Q182:Q183)</f>
        <v>0</v>
      </c>
      <c r="R196" s="239">
        <f t="shared" ref="R196:U196" si="132">SUM(R182:R183)</f>
        <v>0</v>
      </c>
      <c r="S196" s="239">
        <f t="shared" si="132"/>
        <v>0</v>
      </c>
      <c r="T196" s="239">
        <f t="shared" si="132"/>
        <v>0</v>
      </c>
      <c r="U196" s="239">
        <f t="shared" si="132"/>
        <v>0</v>
      </c>
    </row>
    <row r="197" spans="1:21" hidden="1" x14ac:dyDescent="0.25">
      <c r="A197" s="131"/>
      <c r="B197" s="131" t="s">
        <v>132</v>
      </c>
      <c r="C197" s="175">
        <f t="shared" ref="C197:D197" si="133">SUM(C189:C190)</f>
        <v>0</v>
      </c>
      <c r="D197" s="175">
        <f t="shared" si="133"/>
        <v>0</v>
      </c>
      <c r="E197" s="176">
        <f>SUM(E189:E190)</f>
        <v>0</v>
      </c>
      <c r="F197" s="176">
        <f t="shared" ref="F197:P197" si="134">SUM(F189:F190)</f>
        <v>0</v>
      </c>
      <c r="G197" s="176">
        <f t="shared" si="134"/>
        <v>0</v>
      </c>
      <c r="H197" s="176">
        <f t="shared" si="134"/>
        <v>0</v>
      </c>
      <c r="I197" s="176">
        <f t="shared" si="134"/>
        <v>0</v>
      </c>
      <c r="J197" s="176">
        <f t="shared" si="134"/>
        <v>0</v>
      </c>
      <c r="K197" s="176">
        <f t="shared" si="134"/>
        <v>0</v>
      </c>
      <c r="L197" s="176">
        <f t="shared" si="134"/>
        <v>0</v>
      </c>
      <c r="M197" s="177">
        <f t="shared" si="134"/>
        <v>0</v>
      </c>
      <c r="N197" s="177">
        <f t="shared" si="134"/>
        <v>0</v>
      </c>
      <c r="O197" s="238">
        <f t="shared" si="134"/>
        <v>0</v>
      </c>
      <c r="P197" s="238">
        <f t="shared" si="134"/>
        <v>0</v>
      </c>
      <c r="Q197" s="239">
        <f>SUM(Q189:Q190)</f>
        <v>0</v>
      </c>
      <c r="R197" s="239">
        <f t="shared" ref="R197:U197" si="135">SUM(R189:R190)</f>
        <v>0</v>
      </c>
      <c r="S197" s="239">
        <f t="shared" si="135"/>
        <v>0</v>
      </c>
      <c r="T197" s="239">
        <f t="shared" si="135"/>
        <v>0</v>
      </c>
      <c r="U197" s="239">
        <f t="shared" si="135"/>
        <v>0</v>
      </c>
    </row>
    <row r="198" spans="1:21" hidden="1" x14ac:dyDescent="0.25">
      <c r="A198" s="131"/>
      <c r="B198" s="131" t="s">
        <v>119</v>
      </c>
      <c r="C198" s="178">
        <f t="shared" ref="C198:E198" si="136">SUM(C196:C197)</f>
        <v>0</v>
      </c>
      <c r="D198" s="178">
        <f t="shared" si="136"/>
        <v>0</v>
      </c>
      <c r="E198" s="178">
        <f t="shared" si="136"/>
        <v>0</v>
      </c>
      <c r="F198" s="178">
        <f>SUM(F196:F197)</f>
        <v>0</v>
      </c>
      <c r="G198" s="178">
        <f t="shared" ref="G198:L198" si="137">SUM(G196:G197)</f>
        <v>0</v>
      </c>
      <c r="H198" s="178">
        <f t="shared" si="137"/>
        <v>0</v>
      </c>
      <c r="I198" s="178">
        <f t="shared" si="137"/>
        <v>0</v>
      </c>
      <c r="J198" s="178">
        <f t="shared" si="137"/>
        <v>0</v>
      </c>
      <c r="K198" s="178">
        <f t="shared" si="137"/>
        <v>0</v>
      </c>
      <c r="L198" s="178">
        <f t="shared" si="137"/>
        <v>0</v>
      </c>
      <c r="M198" s="179">
        <f>SUM(M196:M197)</f>
        <v>0</v>
      </c>
      <c r="N198" s="179">
        <f t="shared" ref="N198:Q198" si="138">SUM(N196:N197)</f>
        <v>0</v>
      </c>
      <c r="O198" s="240">
        <f t="shared" si="138"/>
        <v>0</v>
      </c>
      <c r="P198" s="240">
        <f t="shared" si="138"/>
        <v>0</v>
      </c>
      <c r="Q198" s="240">
        <f t="shared" si="138"/>
        <v>0</v>
      </c>
      <c r="R198" s="240">
        <f>SUM(R196:R197)</f>
        <v>0</v>
      </c>
      <c r="S198" s="240">
        <f t="shared" ref="S198:U198" si="139">SUM(S196:S197)</f>
        <v>0</v>
      </c>
      <c r="T198" s="240">
        <f t="shared" si="139"/>
        <v>0</v>
      </c>
      <c r="U198" s="240">
        <f t="shared" si="139"/>
        <v>0</v>
      </c>
    </row>
    <row r="199" spans="1:21" hidden="1" x14ac:dyDescent="0.25"/>
  </sheetData>
  <mergeCells count="16">
    <mergeCell ref="A126:A139"/>
    <mergeCell ref="A142:A158"/>
    <mergeCell ref="A161:A177"/>
    <mergeCell ref="C125:N125"/>
    <mergeCell ref="O125:U125"/>
    <mergeCell ref="A107:A122"/>
    <mergeCell ref="B107:N107"/>
    <mergeCell ref="O107:U107"/>
    <mergeCell ref="B108:N108"/>
    <mergeCell ref="O108:U108"/>
    <mergeCell ref="A92:A105"/>
    <mergeCell ref="A77:A90"/>
    <mergeCell ref="A4:A19"/>
    <mergeCell ref="A22:A37"/>
    <mergeCell ref="A40:A55"/>
    <mergeCell ref="A58:A74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W109"/>
  <sheetViews>
    <sheetView zoomScale="90" zoomScaleNormal="90" workbookViewId="0">
      <pane xSplit="2" topLeftCell="C1" activePane="topRight" state="frozen"/>
      <selection activeCell="B2" sqref="B2:B3"/>
      <selection pane="topRight" activeCell="W39" sqref="W39"/>
    </sheetView>
  </sheetViews>
  <sheetFormatPr defaultRowHeight="15" x14ac:dyDescent="0.25"/>
  <cols>
    <col min="1" max="1" width="8" customWidth="1"/>
    <col min="2" max="2" width="24.5703125" customWidth="1"/>
    <col min="3" max="3" width="15.5703125" bestFit="1" customWidth="1"/>
    <col min="4" max="4" width="11.5703125" bestFit="1" customWidth="1"/>
    <col min="5" max="6" width="12.5703125" bestFit="1" customWidth="1"/>
    <col min="7" max="14" width="14.42578125" bestFit="1" customWidth="1"/>
    <col min="15" max="21" width="15.42578125" bestFit="1" customWidth="1"/>
    <col min="22" max="23" width="10.5703125" bestFit="1" customWidth="1"/>
  </cols>
  <sheetData>
    <row r="1" spans="1:23" s="2" customFormat="1" ht="15.75" thickBo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/>
      <c r="W1"/>
    </row>
    <row r="2" spans="1:23" ht="15.75" thickBot="1" x14ac:dyDescent="0.3">
      <c r="A2" s="18"/>
      <c r="B2" s="30" t="s">
        <v>13</v>
      </c>
      <c r="C2" s="336">
        <v>0</v>
      </c>
      <c r="D2" s="336">
        <v>0</v>
      </c>
      <c r="E2" s="337">
        <f>' 1M - RES'!E2</f>
        <v>0.76774979104266816</v>
      </c>
      <c r="F2" s="334">
        <f t="shared" ref="F2:U2" si="0">E2</f>
        <v>0.76774979104266816</v>
      </c>
      <c r="G2" s="334">
        <f t="shared" si="0"/>
        <v>0.76774979104266816</v>
      </c>
      <c r="H2" s="334">
        <f t="shared" si="0"/>
        <v>0.76774979104266816</v>
      </c>
      <c r="I2" s="334">
        <f t="shared" si="0"/>
        <v>0.76774979104266816</v>
      </c>
      <c r="J2" s="334">
        <f t="shared" si="0"/>
        <v>0.76774979104266816</v>
      </c>
      <c r="K2" s="334">
        <f t="shared" si="0"/>
        <v>0.76774979104266816</v>
      </c>
      <c r="L2" s="334">
        <f t="shared" si="0"/>
        <v>0.76774979104266816</v>
      </c>
      <c r="M2" s="334">
        <f t="shared" si="0"/>
        <v>0.76774979104266816</v>
      </c>
      <c r="N2" s="334">
        <f t="shared" si="0"/>
        <v>0.76774979104266816</v>
      </c>
      <c r="O2" s="334">
        <f t="shared" si="0"/>
        <v>0.76774979104266816</v>
      </c>
      <c r="P2" s="334">
        <f t="shared" si="0"/>
        <v>0.76774979104266816</v>
      </c>
      <c r="Q2" s="334">
        <f t="shared" si="0"/>
        <v>0.76774979104266816</v>
      </c>
      <c r="R2" s="334">
        <f t="shared" si="0"/>
        <v>0.76774979104266816</v>
      </c>
      <c r="S2" s="334">
        <f t="shared" si="0"/>
        <v>0.76774979104266816</v>
      </c>
      <c r="T2" s="334">
        <f t="shared" si="0"/>
        <v>0.76774979104266816</v>
      </c>
      <c r="U2" s="334">
        <f t="shared" si="0"/>
        <v>0.76774979104266816</v>
      </c>
    </row>
    <row r="3" spans="1:23" s="7" customFormat="1" ht="15.75" thickBot="1" x14ac:dyDescent="0.3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342" t="s">
        <v>156</v>
      </c>
      <c r="Q3" s="339" t="str">
        <f>IF(SUM(C19:N19)='BIZ kWh ENTRY'!O113,"ok","ERROR")</f>
        <v>ok</v>
      </c>
      <c r="R3" s="18"/>
      <c r="S3" s="18"/>
      <c r="T3" s="18"/>
      <c r="U3" s="18"/>
    </row>
    <row r="4" spans="1:23" ht="15.75" customHeight="1" x14ac:dyDescent="0.25">
      <c r="A4" s="504" t="s">
        <v>30</v>
      </c>
      <c r="B4" s="17" t="s">
        <v>10</v>
      </c>
      <c r="C4" s="10">
        <f>'LI 11M - LPS'!C4</f>
        <v>43466</v>
      </c>
      <c r="D4" s="10">
        <f>'LI 11M - LPS'!D4</f>
        <v>43497</v>
      </c>
      <c r="E4" s="10">
        <f>'LI 11M - LPS'!E4</f>
        <v>43525</v>
      </c>
      <c r="F4" s="10">
        <f>'LI 11M - LPS'!F4</f>
        <v>43556</v>
      </c>
      <c r="G4" s="10">
        <f>'LI 11M - LPS'!G4</f>
        <v>43586</v>
      </c>
      <c r="H4" s="10">
        <f>'LI 11M - LPS'!H4</f>
        <v>43617</v>
      </c>
      <c r="I4" s="10">
        <f>'LI 11M - LPS'!I4</f>
        <v>43647</v>
      </c>
      <c r="J4" s="10">
        <f>'LI 11M - LPS'!J4</f>
        <v>43678</v>
      </c>
      <c r="K4" s="10">
        <f>'LI 11M - LPS'!K4</f>
        <v>43709</v>
      </c>
      <c r="L4" s="10">
        <f>'LI 11M - LPS'!L4</f>
        <v>43739</v>
      </c>
      <c r="M4" s="10">
        <f>'LI 11M - LPS'!M4</f>
        <v>43770</v>
      </c>
      <c r="N4" s="10">
        <f>'LI 11M - LPS'!N4</f>
        <v>43800</v>
      </c>
      <c r="O4" s="10">
        <f>'LI 11M - LPS'!O4</f>
        <v>43831</v>
      </c>
      <c r="P4" s="10">
        <f>'LI 11M - LPS'!P4</f>
        <v>43862</v>
      </c>
      <c r="Q4" s="10">
        <f>'LI 11M - LPS'!Q4</f>
        <v>43891</v>
      </c>
      <c r="R4" s="10">
        <f>'LI 11M - LPS'!R4</f>
        <v>43922</v>
      </c>
      <c r="S4" s="10">
        <f>'LI 11M - LPS'!S4</f>
        <v>43952</v>
      </c>
      <c r="T4" s="10">
        <f>'LI 11M - LPS'!T4</f>
        <v>43983</v>
      </c>
      <c r="U4" s="10">
        <f>'LI 11M - LPS'!U4</f>
        <v>44013</v>
      </c>
    </row>
    <row r="5" spans="1:23" ht="15" customHeight="1" x14ac:dyDescent="0.25">
      <c r="A5" s="505"/>
      <c r="B5" s="11" t="s">
        <v>20</v>
      </c>
      <c r="C5" s="3">
        <f>'BIZ kWh ENTRY'!C100</f>
        <v>0</v>
      </c>
      <c r="D5" s="3">
        <f>'BIZ kWh ENTRY'!D100</f>
        <v>0</v>
      </c>
      <c r="E5" s="3">
        <f>'BIZ kWh ENTRY'!E100</f>
        <v>0</v>
      </c>
      <c r="F5" s="3">
        <f>'BIZ kWh ENTRY'!F100</f>
        <v>0</v>
      </c>
      <c r="G5" s="3">
        <f>'BIZ kWh ENTRY'!G100</f>
        <v>0</v>
      </c>
      <c r="H5" s="3">
        <f>'BIZ kWh ENTRY'!H100</f>
        <v>0</v>
      </c>
      <c r="I5" s="3">
        <f>'BIZ kWh ENTRY'!I100</f>
        <v>0</v>
      </c>
      <c r="J5" s="3">
        <f>'BIZ kWh ENTRY'!J100</f>
        <v>0</v>
      </c>
      <c r="K5" s="3">
        <f>'BIZ kWh ENTRY'!K100</f>
        <v>0</v>
      </c>
      <c r="L5" s="3">
        <f>'BIZ kWh ENTRY'!L100</f>
        <v>0</v>
      </c>
      <c r="M5" s="3">
        <f>'BIZ kWh ENTRY'!M100</f>
        <v>0</v>
      </c>
      <c r="N5" s="3">
        <f>'BIZ kWh ENTRY'!N100</f>
        <v>0</v>
      </c>
      <c r="O5" s="215">
        <v>0</v>
      </c>
      <c r="P5" s="215">
        <v>0</v>
      </c>
      <c r="Q5" s="215">
        <v>0</v>
      </c>
      <c r="R5" s="215">
        <v>0</v>
      </c>
      <c r="S5" s="215">
        <v>0</v>
      </c>
      <c r="T5" s="215">
        <v>0</v>
      </c>
      <c r="U5" s="215">
        <v>0</v>
      </c>
    </row>
    <row r="6" spans="1:23" x14ac:dyDescent="0.25">
      <c r="A6" s="505"/>
      <c r="B6" s="12" t="s">
        <v>0</v>
      </c>
      <c r="C6" s="3">
        <f>'BIZ kWh ENTRY'!C101</f>
        <v>0</v>
      </c>
      <c r="D6" s="3">
        <f>'BIZ kWh ENTRY'!D101</f>
        <v>0</v>
      </c>
      <c r="E6" s="3">
        <f>'BIZ kWh ENTRY'!E101</f>
        <v>0</v>
      </c>
      <c r="F6" s="3">
        <f>'BIZ kWh ENTRY'!F101</f>
        <v>0</v>
      </c>
      <c r="G6" s="3">
        <f>'BIZ kWh ENTRY'!G101</f>
        <v>0</v>
      </c>
      <c r="H6" s="3">
        <f>'BIZ kWh ENTRY'!H101</f>
        <v>0</v>
      </c>
      <c r="I6" s="3">
        <f>'BIZ kWh ENTRY'!I101</f>
        <v>0</v>
      </c>
      <c r="J6" s="3">
        <f>'BIZ kWh ENTRY'!J101</f>
        <v>0</v>
      </c>
      <c r="K6" s="3">
        <f>'BIZ kWh ENTRY'!K101</f>
        <v>0</v>
      </c>
      <c r="L6" s="3">
        <f>'BIZ kWh ENTRY'!L101</f>
        <v>0</v>
      </c>
      <c r="M6" s="3">
        <f>'BIZ kWh ENTRY'!M101</f>
        <v>0</v>
      </c>
      <c r="N6" s="3">
        <f>'BIZ kWh ENTRY'!N101</f>
        <v>0</v>
      </c>
      <c r="O6" s="215">
        <v>0</v>
      </c>
      <c r="P6" s="215">
        <v>0</v>
      </c>
      <c r="Q6" s="215">
        <v>0</v>
      </c>
      <c r="R6" s="215">
        <v>0</v>
      </c>
      <c r="S6" s="215">
        <v>0</v>
      </c>
      <c r="T6" s="215">
        <v>0</v>
      </c>
      <c r="U6" s="215">
        <v>0</v>
      </c>
    </row>
    <row r="7" spans="1:23" x14ac:dyDescent="0.25">
      <c r="A7" s="505"/>
      <c r="B7" s="11" t="s">
        <v>21</v>
      </c>
      <c r="C7" s="3">
        <f>'BIZ kWh ENTRY'!C102</f>
        <v>0</v>
      </c>
      <c r="D7" s="3">
        <f>'BIZ kWh ENTRY'!D102</f>
        <v>0</v>
      </c>
      <c r="E7" s="3">
        <f>'BIZ kWh ENTRY'!E102</f>
        <v>0</v>
      </c>
      <c r="F7" s="3">
        <f>'BIZ kWh ENTRY'!F102</f>
        <v>0</v>
      </c>
      <c r="G7" s="3">
        <f>'BIZ kWh ENTRY'!G102</f>
        <v>0</v>
      </c>
      <c r="H7" s="3">
        <f>'BIZ kWh ENTRY'!H102</f>
        <v>0</v>
      </c>
      <c r="I7" s="3">
        <f>'BIZ kWh ENTRY'!I102</f>
        <v>0</v>
      </c>
      <c r="J7" s="3">
        <f>'BIZ kWh ENTRY'!J102</f>
        <v>0</v>
      </c>
      <c r="K7" s="3">
        <f>'BIZ kWh ENTRY'!K102</f>
        <v>0</v>
      </c>
      <c r="L7" s="3">
        <f>'BIZ kWh ENTRY'!L102</f>
        <v>0</v>
      </c>
      <c r="M7" s="3">
        <f>'BIZ kWh ENTRY'!M102</f>
        <v>0</v>
      </c>
      <c r="N7" s="3">
        <f>'BIZ kWh ENTRY'!N102</f>
        <v>0</v>
      </c>
      <c r="O7" s="215">
        <v>0</v>
      </c>
      <c r="P7" s="215">
        <v>0</v>
      </c>
      <c r="Q7" s="215">
        <v>0</v>
      </c>
      <c r="R7" s="215">
        <v>0</v>
      </c>
      <c r="S7" s="215">
        <v>0</v>
      </c>
      <c r="T7" s="215">
        <v>0</v>
      </c>
      <c r="U7" s="215">
        <v>0</v>
      </c>
    </row>
    <row r="8" spans="1:23" x14ac:dyDescent="0.25">
      <c r="A8" s="505"/>
      <c r="B8" s="11" t="s">
        <v>1</v>
      </c>
      <c r="C8" s="3">
        <f>'BIZ kWh ENTRY'!C103</f>
        <v>0</v>
      </c>
      <c r="D8" s="3">
        <f>'BIZ kWh ENTRY'!D103</f>
        <v>0</v>
      </c>
      <c r="E8" s="3">
        <f>'BIZ kWh ENTRY'!E103</f>
        <v>0</v>
      </c>
      <c r="F8" s="3">
        <f>'BIZ kWh ENTRY'!F103</f>
        <v>0</v>
      </c>
      <c r="G8" s="3">
        <f>'BIZ kWh ENTRY'!G103</f>
        <v>0</v>
      </c>
      <c r="H8" s="3">
        <f>'BIZ kWh ENTRY'!H103</f>
        <v>0</v>
      </c>
      <c r="I8" s="3">
        <f>'BIZ kWh ENTRY'!I103</f>
        <v>0</v>
      </c>
      <c r="J8" s="3">
        <f>'BIZ kWh ENTRY'!J103</f>
        <v>0</v>
      </c>
      <c r="K8" s="3">
        <f>'BIZ kWh ENTRY'!K103</f>
        <v>0</v>
      </c>
      <c r="L8" s="3">
        <f>'BIZ kWh ENTRY'!L103</f>
        <v>0</v>
      </c>
      <c r="M8" s="3">
        <f>'BIZ kWh ENTRY'!M103</f>
        <v>0</v>
      </c>
      <c r="N8" s="3">
        <f>'BIZ kWh ENTRY'!N103</f>
        <v>0</v>
      </c>
      <c r="O8" s="215">
        <v>0</v>
      </c>
      <c r="P8" s="215">
        <v>0</v>
      </c>
      <c r="Q8" s="215">
        <v>0</v>
      </c>
      <c r="R8" s="215">
        <v>0</v>
      </c>
      <c r="S8" s="215">
        <v>0</v>
      </c>
      <c r="T8" s="215">
        <v>0</v>
      </c>
      <c r="U8" s="215">
        <v>0</v>
      </c>
    </row>
    <row r="9" spans="1:23" x14ac:dyDescent="0.25">
      <c r="A9" s="505"/>
      <c r="B9" s="12" t="s">
        <v>22</v>
      </c>
      <c r="C9" s="3">
        <f>'BIZ kWh ENTRY'!C104</f>
        <v>0</v>
      </c>
      <c r="D9" s="3">
        <f>'BIZ kWh ENTRY'!D104</f>
        <v>0</v>
      </c>
      <c r="E9" s="3">
        <f>'BIZ kWh ENTRY'!E104</f>
        <v>0</v>
      </c>
      <c r="F9" s="3">
        <f>'BIZ kWh ENTRY'!F104</f>
        <v>0</v>
      </c>
      <c r="G9" s="3">
        <f>'BIZ kWh ENTRY'!G104</f>
        <v>0</v>
      </c>
      <c r="H9" s="3">
        <f>'BIZ kWh ENTRY'!H104</f>
        <v>0</v>
      </c>
      <c r="I9" s="3">
        <f>'BIZ kWh ENTRY'!I104</f>
        <v>0</v>
      </c>
      <c r="J9" s="3">
        <f>'BIZ kWh ENTRY'!J104</f>
        <v>0</v>
      </c>
      <c r="K9" s="3">
        <f>'BIZ kWh ENTRY'!K104</f>
        <v>0</v>
      </c>
      <c r="L9" s="3">
        <f>'BIZ kWh ENTRY'!L104</f>
        <v>0</v>
      </c>
      <c r="M9" s="3">
        <f>'BIZ kWh ENTRY'!M104</f>
        <v>0</v>
      </c>
      <c r="N9" s="3">
        <f>'BIZ kWh ENTRY'!N104</f>
        <v>0</v>
      </c>
      <c r="O9" s="215">
        <v>0</v>
      </c>
      <c r="P9" s="215">
        <v>0</v>
      </c>
      <c r="Q9" s="215">
        <v>0</v>
      </c>
      <c r="R9" s="215">
        <v>0</v>
      </c>
      <c r="S9" s="215">
        <v>0</v>
      </c>
      <c r="T9" s="215">
        <v>0</v>
      </c>
      <c r="U9" s="215">
        <v>0</v>
      </c>
    </row>
    <row r="10" spans="1:23" x14ac:dyDescent="0.25">
      <c r="A10" s="505"/>
      <c r="B10" s="11" t="s">
        <v>9</v>
      </c>
      <c r="C10" s="3">
        <f>'BIZ kWh ENTRY'!C105</f>
        <v>0</v>
      </c>
      <c r="D10" s="3">
        <f>'BIZ kWh ENTRY'!D105</f>
        <v>0</v>
      </c>
      <c r="E10" s="3">
        <f>'BIZ kWh ENTRY'!E105</f>
        <v>0</v>
      </c>
      <c r="F10" s="3">
        <f>'BIZ kWh ENTRY'!F105</f>
        <v>0</v>
      </c>
      <c r="G10" s="3">
        <f>'BIZ kWh ENTRY'!G105</f>
        <v>0</v>
      </c>
      <c r="H10" s="3">
        <f>'BIZ kWh ENTRY'!H105</f>
        <v>0</v>
      </c>
      <c r="I10" s="3">
        <f>'BIZ kWh ENTRY'!I105</f>
        <v>0</v>
      </c>
      <c r="J10" s="3">
        <f>'BIZ kWh ENTRY'!J105</f>
        <v>0</v>
      </c>
      <c r="K10" s="3">
        <f>'BIZ kWh ENTRY'!K105</f>
        <v>0</v>
      </c>
      <c r="L10" s="3">
        <f>'BIZ kWh ENTRY'!L105</f>
        <v>0</v>
      </c>
      <c r="M10" s="3">
        <f>'BIZ kWh ENTRY'!M105</f>
        <v>0</v>
      </c>
      <c r="N10" s="3">
        <f>'BIZ kWh ENTRY'!N105</f>
        <v>0</v>
      </c>
      <c r="O10" s="215">
        <v>0</v>
      </c>
      <c r="P10" s="215">
        <v>0</v>
      </c>
      <c r="Q10" s="215">
        <v>0</v>
      </c>
      <c r="R10" s="215">
        <v>0</v>
      </c>
      <c r="S10" s="215">
        <v>0</v>
      </c>
      <c r="T10" s="215">
        <v>0</v>
      </c>
      <c r="U10" s="215">
        <v>0</v>
      </c>
    </row>
    <row r="11" spans="1:23" x14ac:dyDescent="0.25">
      <c r="A11" s="505"/>
      <c r="B11" s="11" t="s">
        <v>3</v>
      </c>
      <c r="C11" s="3">
        <f>'BIZ kWh ENTRY'!C106</f>
        <v>0</v>
      </c>
      <c r="D11" s="3">
        <f>'BIZ kWh ENTRY'!D106</f>
        <v>0</v>
      </c>
      <c r="E11" s="3">
        <f>'BIZ kWh ENTRY'!E106</f>
        <v>0</v>
      </c>
      <c r="F11" s="3">
        <f>'BIZ kWh ENTRY'!F106</f>
        <v>0</v>
      </c>
      <c r="G11" s="3">
        <f>'BIZ kWh ENTRY'!G106</f>
        <v>0</v>
      </c>
      <c r="H11" s="3">
        <f>'BIZ kWh ENTRY'!H106</f>
        <v>0</v>
      </c>
      <c r="I11" s="3">
        <f>'BIZ kWh ENTRY'!I106</f>
        <v>0</v>
      </c>
      <c r="J11" s="3">
        <f>'BIZ kWh ENTRY'!J106</f>
        <v>0</v>
      </c>
      <c r="K11" s="3">
        <f>'BIZ kWh ENTRY'!K106</f>
        <v>0</v>
      </c>
      <c r="L11" s="3">
        <f>'BIZ kWh ENTRY'!L106</f>
        <v>0</v>
      </c>
      <c r="M11" s="3">
        <f>'BIZ kWh ENTRY'!M106</f>
        <v>0</v>
      </c>
      <c r="N11" s="3">
        <f>'BIZ kWh ENTRY'!N106</f>
        <v>0</v>
      </c>
      <c r="O11" s="215">
        <v>0</v>
      </c>
      <c r="P11" s="215">
        <v>0</v>
      </c>
      <c r="Q11" s="215">
        <v>0</v>
      </c>
      <c r="R11" s="215">
        <v>0</v>
      </c>
      <c r="S11" s="215">
        <v>0</v>
      </c>
      <c r="T11" s="215">
        <v>0</v>
      </c>
      <c r="U11" s="215">
        <v>0</v>
      </c>
    </row>
    <row r="12" spans="1:23" x14ac:dyDescent="0.25">
      <c r="A12" s="505"/>
      <c r="B12" s="11" t="s">
        <v>4</v>
      </c>
      <c r="C12" s="3">
        <f>'BIZ kWh ENTRY'!C107</f>
        <v>0</v>
      </c>
      <c r="D12" s="3">
        <f>'BIZ kWh ENTRY'!D107</f>
        <v>0</v>
      </c>
      <c r="E12" s="3">
        <f>'BIZ kWh ENTRY'!E107</f>
        <v>0</v>
      </c>
      <c r="F12" s="3">
        <f>'BIZ kWh ENTRY'!F107</f>
        <v>0</v>
      </c>
      <c r="G12" s="3">
        <f>'BIZ kWh ENTRY'!G107</f>
        <v>0</v>
      </c>
      <c r="H12" s="3">
        <f>'BIZ kWh ENTRY'!H107</f>
        <v>0</v>
      </c>
      <c r="I12" s="3">
        <f>'BIZ kWh ENTRY'!I107</f>
        <v>0</v>
      </c>
      <c r="J12" s="3">
        <f>'BIZ kWh ENTRY'!J107</f>
        <v>0</v>
      </c>
      <c r="K12" s="3">
        <f>'BIZ kWh ENTRY'!K107</f>
        <v>0</v>
      </c>
      <c r="L12" s="3">
        <f>'BIZ kWh ENTRY'!L107</f>
        <v>0</v>
      </c>
      <c r="M12" s="3">
        <f>'BIZ kWh ENTRY'!M107</f>
        <v>0</v>
      </c>
      <c r="N12" s="3">
        <f>'BIZ kWh ENTRY'!N107</f>
        <v>0</v>
      </c>
      <c r="O12" s="215">
        <v>0</v>
      </c>
      <c r="P12" s="215">
        <v>0</v>
      </c>
      <c r="Q12" s="215">
        <v>0</v>
      </c>
      <c r="R12" s="215">
        <v>0</v>
      </c>
      <c r="S12" s="215">
        <v>0</v>
      </c>
      <c r="T12" s="215">
        <v>0</v>
      </c>
      <c r="U12" s="215">
        <v>0</v>
      </c>
    </row>
    <row r="13" spans="1:23" x14ac:dyDescent="0.25">
      <c r="A13" s="505"/>
      <c r="B13" s="11" t="s">
        <v>5</v>
      </c>
      <c r="C13" s="3">
        <f>'BIZ kWh ENTRY'!C108</f>
        <v>0</v>
      </c>
      <c r="D13" s="3">
        <f>'BIZ kWh ENTRY'!D108</f>
        <v>0</v>
      </c>
      <c r="E13" s="3">
        <f>'BIZ kWh ENTRY'!E108</f>
        <v>0</v>
      </c>
      <c r="F13" s="3">
        <f>'BIZ kWh ENTRY'!F108</f>
        <v>0</v>
      </c>
      <c r="G13" s="3">
        <f>'BIZ kWh ENTRY'!G108</f>
        <v>0</v>
      </c>
      <c r="H13" s="3">
        <f>'BIZ kWh ENTRY'!H108</f>
        <v>0</v>
      </c>
      <c r="I13" s="3">
        <f>'BIZ kWh ENTRY'!I108</f>
        <v>0</v>
      </c>
      <c r="J13" s="3">
        <f>'BIZ kWh ENTRY'!J108</f>
        <v>0</v>
      </c>
      <c r="K13" s="3">
        <f>'BIZ kWh ENTRY'!K108</f>
        <v>0</v>
      </c>
      <c r="L13" s="3">
        <f>'BIZ kWh ENTRY'!L108</f>
        <v>0</v>
      </c>
      <c r="M13" s="3">
        <f>'BIZ kWh ENTRY'!M108</f>
        <v>0</v>
      </c>
      <c r="N13" s="3">
        <f>'BIZ kWh ENTRY'!N108</f>
        <v>11254.770000000011</v>
      </c>
      <c r="O13" s="215">
        <v>0</v>
      </c>
      <c r="P13" s="215">
        <v>0</v>
      </c>
      <c r="Q13" s="215">
        <v>0</v>
      </c>
      <c r="R13" s="215">
        <v>0</v>
      </c>
      <c r="S13" s="215">
        <v>0</v>
      </c>
      <c r="T13" s="215">
        <v>0</v>
      </c>
      <c r="U13" s="215">
        <v>0</v>
      </c>
    </row>
    <row r="14" spans="1:23" x14ac:dyDescent="0.25">
      <c r="A14" s="505"/>
      <c r="B14" s="11" t="s">
        <v>23</v>
      </c>
      <c r="C14" s="3">
        <f>'BIZ kWh ENTRY'!C109</f>
        <v>0</v>
      </c>
      <c r="D14" s="3">
        <f>'BIZ kWh ENTRY'!D109</f>
        <v>0</v>
      </c>
      <c r="E14" s="3">
        <f>'BIZ kWh ENTRY'!E109</f>
        <v>0</v>
      </c>
      <c r="F14" s="3">
        <f>'BIZ kWh ENTRY'!F109</f>
        <v>0</v>
      </c>
      <c r="G14" s="3">
        <f>'BIZ kWh ENTRY'!G109</f>
        <v>0</v>
      </c>
      <c r="H14" s="3">
        <f>'BIZ kWh ENTRY'!H109</f>
        <v>0</v>
      </c>
      <c r="I14" s="3">
        <f>'BIZ kWh ENTRY'!I109</f>
        <v>0</v>
      </c>
      <c r="J14" s="3">
        <f>'BIZ kWh ENTRY'!J109</f>
        <v>0</v>
      </c>
      <c r="K14" s="3">
        <f>'BIZ kWh ENTRY'!K109</f>
        <v>0</v>
      </c>
      <c r="L14" s="3">
        <f>'BIZ kWh ENTRY'!L109</f>
        <v>0</v>
      </c>
      <c r="M14" s="3">
        <f>'BIZ kWh ENTRY'!M109</f>
        <v>0</v>
      </c>
      <c r="N14" s="3">
        <f>'BIZ kWh ENTRY'!N109</f>
        <v>0</v>
      </c>
      <c r="O14" s="215">
        <v>0</v>
      </c>
      <c r="P14" s="215">
        <v>0</v>
      </c>
      <c r="Q14" s="215">
        <v>0</v>
      </c>
      <c r="R14" s="215">
        <v>0</v>
      </c>
      <c r="S14" s="215">
        <v>0</v>
      </c>
      <c r="T14" s="215">
        <v>0</v>
      </c>
      <c r="U14" s="215">
        <v>0</v>
      </c>
    </row>
    <row r="15" spans="1:23" x14ac:dyDescent="0.25">
      <c r="A15" s="505"/>
      <c r="B15" s="11" t="s">
        <v>24</v>
      </c>
      <c r="C15" s="3">
        <f>'BIZ kWh ENTRY'!C110</f>
        <v>0</v>
      </c>
      <c r="D15" s="3">
        <f>'BIZ kWh ENTRY'!D110</f>
        <v>0</v>
      </c>
      <c r="E15" s="3">
        <f>'BIZ kWh ENTRY'!E110</f>
        <v>0</v>
      </c>
      <c r="F15" s="3">
        <f>'BIZ kWh ENTRY'!F110</f>
        <v>0</v>
      </c>
      <c r="G15" s="3">
        <f>'BIZ kWh ENTRY'!G110</f>
        <v>0</v>
      </c>
      <c r="H15" s="3">
        <f>'BIZ kWh ENTRY'!H110</f>
        <v>0</v>
      </c>
      <c r="I15" s="3">
        <f>'BIZ kWh ENTRY'!I110</f>
        <v>0</v>
      </c>
      <c r="J15" s="3">
        <f>'BIZ kWh ENTRY'!J110</f>
        <v>0</v>
      </c>
      <c r="K15" s="3">
        <f>'BIZ kWh ENTRY'!K110</f>
        <v>0</v>
      </c>
      <c r="L15" s="3">
        <f>'BIZ kWh ENTRY'!L110</f>
        <v>0</v>
      </c>
      <c r="M15" s="3">
        <f>'BIZ kWh ENTRY'!M110</f>
        <v>0</v>
      </c>
      <c r="N15" s="3">
        <f>'BIZ kWh ENTRY'!N110</f>
        <v>0</v>
      </c>
      <c r="O15" s="215">
        <v>0</v>
      </c>
      <c r="P15" s="215">
        <v>0</v>
      </c>
      <c r="Q15" s="215">
        <v>0</v>
      </c>
      <c r="R15" s="215">
        <v>0</v>
      </c>
      <c r="S15" s="215">
        <v>0</v>
      </c>
      <c r="T15" s="215">
        <v>0</v>
      </c>
      <c r="U15" s="215">
        <v>0</v>
      </c>
    </row>
    <row r="16" spans="1:23" x14ac:dyDescent="0.25">
      <c r="A16" s="505"/>
      <c r="B16" s="11" t="s">
        <v>7</v>
      </c>
      <c r="C16" s="3">
        <f>'BIZ kWh ENTRY'!C111</f>
        <v>0</v>
      </c>
      <c r="D16" s="3">
        <f>'BIZ kWh ENTRY'!D111</f>
        <v>0</v>
      </c>
      <c r="E16" s="3">
        <f>'BIZ kWh ENTRY'!E111</f>
        <v>0</v>
      </c>
      <c r="F16" s="3">
        <f>'BIZ kWh ENTRY'!F111</f>
        <v>0</v>
      </c>
      <c r="G16" s="3">
        <f>'BIZ kWh ENTRY'!G111</f>
        <v>0</v>
      </c>
      <c r="H16" s="3">
        <f>'BIZ kWh ENTRY'!H111</f>
        <v>0</v>
      </c>
      <c r="I16" s="3">
        <f>'BIZ kWh ENTRY'!I111</f>
        <v>0</v>
      </c>
      <c r="J16" s="3">
        <f>'BIZ kWh ENTRY'!J111</f>
        <v>0</v>
      </c>
      <c r="K16" s="3">
        <f>'BIZ kWh ENTRY'!K111</f>
        <v>0</v>
      </c>
      <c r="L16" s="3">
        <f>'BIZ kWh ENTRY'!L111</f>
        <v>0</v>
      </c>
      <c r="M16" s="3">
        <f>'BIZ kWh ENTRY'!M111</f>
        <v>0</v>
      </c>
      <c r="N16" s="3">
        <f>'BIZ kWh ENTRY'!N111</f>
        <v>0</v>
      </c>
      <c r="O16" s="215">
        <v>0</v>
      </c>
      <c r="P16" s="215">
        <v>0</v>
      </c>
      <c r="Q16" s="215">
        <v>0</v>
      </c>
      <c r="R16" s="215">
        <v>0</v>
      </c>
      <c r="S16" s="215">
        <v>0</v>
      </c>
      <c r="T16" s="215">
        <v>0</v>
      </c>
      <c r="U16" s="215">
        <v>0</v>
      </c>
    </row>
    <row r="17" spans="1:21" x14ac:dyDescent="0.25">
      <c r="A17" s="505"/>
      <c r="B17" s="11" t="s">
        <v>8</v>
      </c>
      <c r="C17" s="3">
        <f>'BIZ kWh ENTRY'!C112</f>
        <v>0</v>
      </c>
      <c r="D17" s="3">
        <f>'BIZ kWh ENTRY'!D112</f>
        <v>0</v>
      </c>
      <c r="E17" s="3">
        <f>'BIZ kWh ENTRY'!E112</f>
        <v>0</v>
      </c>
      <c r="F17" s="3">
        <f>'BIZ kWh ENTRY'!F112</f>
        <v>0</v>
      </c>
      <c r="G17" s="3">
        <f>'BIZ kWh ENTRY'!G112</f>
        <v>0</v>
      </c>
      <c r="H17" s="3">
        <f>'BIZ kWh ENTRY'!H112</f>
        <v>0</v>
      </c>
      <c r="I17" s="3">
        <f>'BIZ kWh ENTRY'!I112</f>
        <v>0</v>
      </c>
      <c r="J17" s="3">
        <f>'BIZ kWh ENTRY'!J112</f>
        <v>0</v>
      </c>
      <c r="K17" s="3">
        <f>'BIZ kWh ENTRY'!K112</f>
        <v>0</v>
      </c>
      <c r="L17" s="3">
        <f>'BIZ kWh ENTRY'!L112</f>
        <v>0</v>
      </c>
      <c r="M17" s="3">
        <f>'BIZ kWh ENTRY'!M112</f>
        <v>0</v>
      </c>
      <c r="N17" s="3">
        <f>'BIZ kWh ENTRY'!N112</f>
        <v>0</v>
      </c>
      <c r="O17" s="215">
        <v>0</v>
      </c>
      <c r="P17" s="215">
        <v>0</v>
      </c>
      <c r="Q17" s="215">
        <v>0</v>
      </c>
      <c r="R17" s="215">
        <v>0</v>
      </c>
      <c r="S17" s="215">
        <v>0</v>
      </c>
      <c r="T17" s="215">
        <v>0</v>
      </c>
      <c r="U17" s="215">
        <v>0</v>
      </c>
    </row>
    <row r="18" spans="1:21" x14ac:dyDescent="0.25">
      <c r="A18" s="505"/>
      <c r="B18" s="11" t="s">
        <v>11</v>
      </c>
      <c r="C18" s="3"/>
      <c r="D18" s="3"/>
      <c r="E18" s="4"/>
      <c r="F18" s="4"/>
      <c r="G18" s="4"/>
      <c r="H18" s="4"/>
      <c r="I18" s="4"/>
      <c r="J18" s="4"/>
      <c r="K18" s="4"/>
      <c r="L18" s="4"/>
      <c r="M18" s="4"/>
      <c r="N18" s="4"/>
      <c r="O18" s="215"/>
      <c r="P18" s="215"/>
      <c r="Q18" s="215"/>
      <c r="R18" s="215"/>
      <c r="S18" s="215"/>
      <c r="T18" s="215"/>
      <c r="U18" s="215"/>
    </row>
    <row r="19" spans="1:21" ht="15.75" thickBot="1" x14ac:dyDescent="0.3">
      <c r="A19" s="506"/>
      <c r="B19" s="15" t="s">
        <v>25</v>
      </c>
      <c r="C19" s="49">
        <f t="shared" ref="C19:U19" si="1">SUM(C5:C17)</f>
        <v>0</v>
      </c>
      <c r="D19" s="49">
        <f t="shared" si="1"/>
        <v>0</v>
      </c>
      <c r="E19" s="49">
        <f t="shared" si="1"/>
        <v>0</v>
      </c>
      <c r="F19" s="49">
        <f t="shared" si="1"/>
        <v>0</v>
      </c>
      <c r="G19" s="49">
        <f t="shared" si="1"/>
        <v>0</v>
      </c>
      <c r="H19" s="49">
        <f t="shared" si="1"/>
        <v>0</v>
      </c>
      <c r="I19" s="49">
        <f t="shared" si="1"/>
        <v>0</v>
      </c>
      <c r="J19" s="49">
        <f t="shared" si="1"/>
        <v>0</v>
      </c>
      <c r="K19" s="49">
        <f t="shared" si="1"/>
        <v>0</v>
      </c>
      <c r="L19" s="49">
        <f t="shared" si="1"/>
        <v>0</v>
      </c>
      <c r="M19" s="49">
        <f t="shared" si="1"/>
        <v>0</v>
      </c>
      <c r="N19" s="49">
        <f t="shared" ref="N19" si="2">SUM(N5:N17)</f>
        <v>11254.770000000011</v>
      </c>
      <c r="O19" s="216">
        <f t="shared" si="1"/>
        <v>0</v>
      </c>
      <c r="P19" s="216">
        <f t="shared" si="1"/>
        <v>0</v>
      </c>
      <c r="Q19" s="216">
        <f t="shared" si="1"/>
        <v>0</v>
      </c>
      <c r="R19" s="216">
        <f t="shared" si="1"/>
        <v>0</v>
      </c>
      <c r="S19" s="216">
        <f t="shared" si="1"/>
        <v>0</v>
      </c>
      <c r="T19" s="216">
        <f t="shared" si="1"/>
        <v>0</v>
      </c>
      <c r="U19" s="216">
        <f t="shared" si="1"/>
        <v>0</v>
      </c>
    </row>
    <row r="20" spans="1:21" x14ac:dyDescent="0.25">
      <c r="A20" s="45"/>
      <c r="B20" s="25"/>
      <c r="C20" s="9"/>
      <c r="D20" s="31"/>
      <c r="E20" s="9"/>
      <c r="F20" s="31"/>
      <c r="G20" s="31"/>
      <c r="H20" s="31"/>
      <c r="I20" s="31"/>
      <c r="J20" s="31"/>
      <c r="K20" s="9"/>
      <c r="L20" s="31"/>
      <c r="M20" s="31"/>
      <c r="N20" s="9"/>
      <c r="O20" s="353" t="s">
        <v>164</v>
      </c>
      <c r="P20" s="354">
        <f>SUM(C19:N19)</f>
        <v>11254.770000000011</v>
      </c>
      <c r="Q20" s="340"/>
      <c r="R20" s="31"/>
      <c r="S20" s="31"/>
      <c r="T20" s="9"/>
      <c r="U20" s="31"/>
    </row>
    <row r="21" spans="1:21" ht="15.75" thickBot="1" x14ac:dyDescent="0.3">
      <c r="A21" s="26"/>
      <c r="B21" s="26"/>
      <c r="C21" s="22"/>
      <c r="D21" s="23"/>
      <c r="E21" s="22"/>
      <c r="F21" s="23"/>
      <c r="G21" s="23"/>
      <c r="H21" s="22"/>
      <c r="I21" s="23"/>
      <c r="J21" s="23"/>
      <c r="K21" s="22"/>
      <c r="L21" s="23"/>
      <c r="M21" s="23"/>
      <c r="N21" s="22"/>
      <c r="O21" s="23"/>
      <c r="P21" s="342" t="s">
        <v>156</v>
      </c>
      <c r="Q21" s="339" t="str">
        <f>IF(SUM(C37:N37)='BIZ kWh ENTRY'!AE113,"ok","ERROR")</f>
        <v>ok</v>
      </c>
      <c r="R21" s="23"/>
      <c r="S21" s="23"/>
      <c r="T21" s="22"/>
      <c r="U21" s="23"/>
    </row>
    <row r="22" spans="1:21" ht="15.75" x14ac:dyDescent="0.25">
      <c r="A22" s="507" t="s">
        <v>31</v>
      </c>
      <c r="B22" s="17" t="str">
        <f t="shared" ref="B22:U22" si="3">B4</f>
        <v>End Use</v>
      </c>
      <c r="C22" s="10">
        <f t="shared" si="3"/>
        <v>43466</v>
      </c>
      <c r="D22" s="10">
        <f t="shared" si="3"/>
        <v>43497</v>
      </c>
      <c r="E22" s="10">
        <f t="shared" si="3"/>
        <v>43525</v>
      </c>
      <c r="F22" s="10">
        <f t="shared" si="3"/>
        <v>43556</v>
      </c>
      <c r="G22" s="10">
        <f t="shared" si="3"/>
        <v>43586</v>
      </c>
      <c r="H22" s="10">
        <f t="shared" si="3"/>
        <v>43617</v>
      </c>
      <c r="I22" s="10">
        <f t="shared" si="3"/>
        <v>43647</v>
      </c>
      <c r="J22" s="10">
        <f t="shared" si="3"/>
        <v>43678</v>
      </c>
      <c r="K22" s="10">
        <f t="shared" si="3"/>
        <v>43709</v>
      </c>
      <c r="L22" s="10">
        <f t="shared" si="3"/>
        <v>43739</v>
      </c>
      <c r="M22" s="10">
        <f t="shared" si="3"/>
        <v>43770</v>
      </c>
      <c r="N22" s="10">
        <f t="shared" si="3"/>
        <v>43800</v>
      </c>
      <c r="O22" s="10">
        <f t="shared" si="3"/>
        <v>43831</v>
      </c>
      <c r="P22" s="10">
        <f t="shared" si="3"/>
        <v>43862</v>
      </c>
      <c r="Q22" s="10">
        <f t="shared" si="3"/>
        <v>43891</v>
      </c>
      <c r="R22" s="10">
        <f t="shared" si="3"/>
        <v>43922</v>
      </c>
      <c r="S22" s="10">
        <f t="shared" si="3"/>
        <v>43952</v>
      </c>
      <c r="T22" s="10">
        <f t="shared" si="3"/>
        <v>43983</v>
      </c>
      <c r="U22" s="10">
        <f t="shared" si="3"/>
        <v>44013</v>
      </c>
    </row>
    <row r="23" spans="1:21" ht="15" customHeight="1" x14ac:dyDescent="0.25">
      <c r="A23" s="508"/>
      <c r="B23" s="11" t="str">
        <f t="shared" ref="B23:B37" si="4">B5</f>
        <v>Air Comp</v>
      </c>
      <c r="C23" s="3">
        <f>'BIZ kWh ENTRY'!S100</f>
        <v>0</v>
      </c>
      <c r="D23" s="3">
        <f>'BIZ kWh ENTRY'!T100</f>
        <v>0</v>
      </c>
      <c r="E23" s="3">
        <f>'BIZ kWh ENTRY'!U100</f>
        <v>0</v>
      </c>
      <c r="F23" s="3">
        <f>'BIZ kWh ENTRY'!V100</f>
        <v>0</v>
      </c>
      <c r="G23" s="3">
        <f>'BIZ kWh ENTRY'!W100</f>
        <v>0</v>
      </c>
      <c r="H23" s="3">
        <f>'BIZ kWh ENTRY'!X100</f>
        <v>0</v>
      </c>
      <c r="I23" s="3">
        <f>'BIZ kWh ENTRY'!Y100</f>
        <v>0</v>
      </c>
      <c r="J23" s="3">
        <f>'BIZ kWh ENTRY'!Z100</f>
        <v>0</v>
      </c>
      <c r="K23" s="3">
        <f>'BIZ kWh ENTRY'!AA100</f>
        <v>0</v>
      </c>
      <c r="L23" s="3">
        <f>'BIZ kWh ENTRY'!AB100</f>
        <v>0</v>
      </c>
      <c r="M23" s="3">
        <f>'BIZ kWh ENTRY'!AC100</f>
        <v>0</v>
      </c>
      <c r="N23" s="3">
        <f>'BIZ kWh ENTRY'!AD100</f>
        <v>0</v>
      </c>
      <c r="O23" s="215">
        <v>0</v>
      </c>
      <c r="P23" s="215">
        <v>0</v>
      </c>
      <c r="Q23" s="215">
        <v>0</v>
      </c>
      <c r="R23" s="215">
        <v>0</v>
      </c>
      <c r="S23" s="215">
        <v>0</v>
      </c>
      <c r="T23" s="215">
        <v>0</v>
      </c>
      <c r="U23" s="215">
        <v>0</v>
      </c>
    </row>
    <row r="24" spans="1:21" x14ac:dyDescent="0.25">
      <c r="A24" s="508"/>
      <c r="B24" s="12" t="str">
        <f t="shared" si="4"/>
        <v>Building Shell</v>
      </c>
      <c r="C24" s="3">
        <f>'BIZ kWh ENTRY'!S101</f>
        <v>0</v>
      </c>
      <c r="D24" s="3">
        <f>'BIZ kWh ENTRY'!T101</f>
        <v>0</v>
      </c>
      <c r="E24" s="3">
        <f>'BIZ kWh ENTRY'!U101</f>
        <v>0</v>
      </c>
      <c r="F24" s="3">
        <f>'BIZ kWh ENTRY'!V101</f>
        <v>0</v>
      </c>
      <c r="G24" s="3">
        <f>'BIZ kWh ENTRY'!W101</f>
        <v>0</v>
      </c>
      <c r="H24" s="3">
        <f>'BIZ kWh ENTRY'!X101</f>
        <v>0</v>
      </c>
      <c r="I24" s="3">
        <f>'BIZ kWh ENTRY'!Y101</f>
        <v>0</v>
      </c>
      <c r="J24" s="3">
        <f>'BIZ kWh ENTRY'!Z101</f>
        <v>0</v>
      </c>
      <c r="K24" s="3">
        <f>'BIZ kWh ENTRY'!AA101</f>
        <v>0</v>
      </c>
      <c r="L24" s="3">
        <f>'BIZ kWh ENTRY'!AB101</f>
        <v>0</v>
      </c>
      <c r="M24" s="3">
        <f>'BIZ kWh ENTRY'!AC101</f>
        <v>0</v>
      </c>
      <c r="N24" s="3">
        <f>'BIZ kWh ENTRY'!AD101</f>
        <v>0</v>
      </c>
      <c r="O24" s="215">
        <v>0</v>
      </c>
      <c r="P24" s="215">
        <v>0</v>
      </c>
      <c r="Q24" s="215">
        <v>0</v>
      </c>
      <c r="R24" s="215">
        <v>0</v>
      </c>
      <c r="S24" s="215">
        <v>0</v>
      </c>
      <c r="T24" s="215">
        <v>0</v>
      </c>
      <c r="U24" s="215">
        <v>0</v>
      </c>
    </row>
    <row r="25" spans="1:21" x14ac:dyDescent="0.25">
      <c r="A25" s="508"/>
      <c r="B25" s="11" t="str">
        <f t="shared" si="4"/>
        <v>Cooking</v>
      </c>
      <c r="C25" s="3">
        <f>'BIZ kWh ENTRY'!S102</f>
        <v>0</v>
      </c>
      <c r="D25" s="3">
        <f>'BIZ kWh ENTRY'!T102</f>
        <v>0</v>
      </c>
      <c r="E25" s="3">
        <f>'BIZ kWh ENTRY'!U102</f>
        <v>0</v>
      </c>
      <c r="F25" s="3">
        <f>'BIZ kWh ENTRY'!V102</f>
        <v>0</v>
      </c>
      <c r="G25" s="3">
        <f>'BIZ kWh ENTRY'!W102</f>
        <v>0</v>
      </c>
      <c r="H25" s="3">
        <f>'BIZ kWh ENTRY'!X102</f>
        <v>0</v>
      </c>
      <c r="I25" s="3">
        <f>'BIZ kWh ENTRY'!Y102</f>
        <v>0</v>
      </c>
      <c r="J25" s="3">
        <f>'BIZ kWh ENTRY'!Z102</f>
        <v>0</v>
      </c>
      <c r="K25" s="3">
        <f>'BIZ kWh ENTRY'!AA102</f>
        <v>0</v>
      </c>
      <c r="L25" s="3">
        <f>'BIZ kWh ENTRY'!AB102</f>
        <v>0</v>
      </c>
      <c r="M25" s="3">
        <f>'BIZ kWh ENTRY'!AC102</f>
        <v>0</v>
      </c>
      <c r="N25" s="3">
        <f>'BIZ kWh ENTRY'!AD102</f>
        <v>0</v>
      </c>
      <c r="O25" s="215">
        <v>0</v>
      </c>
      <c r="P25" s="215">
        <v>0</v>
      </c>
      <c r="Q25" s="215">
        <v>0</v>
      </c>
      <c r="R25" s="215">
        <v>0</v>
      </c>
      <c r="S25" s="215">
        <v>0</v>
      </c>
      <c r="T25" s="215">
        <v>0</v>
      </c>
      <c r="U25" s="215">
        <v>0</v>
      </c>
    </row>
    <row r="26" spans="1:21" x14ac:dyDescent="0.25">
      <c r="A26" s="508"/>
      <c r="B26" s="11" t="str">
        <f t="shared" si="4"/>
        <v>Cooling</v>
      </c>
      <c r="C26" s="3">
        <f>'BIZ kWh ENTRY'!S103</f>
        <v>0</v>
      </c>
      <c r="D26" s="3">
        <f>'BIZ kWh ENTRY'!T103</f>
        <v>0</v>
      </c>
      <c r="E26" s="3">
        <f>'BIZ kWh ENTRY'!U103</f>
        <v>0</v>
      </c>
      <c r="F26" s="3">
        <f>'BIZ kWh ENTRY'!V103</f>
        <v>0</v>
      </c>
      <c r="G26" s="3">
        <f>'BIZ kWh ENTRY'!W103</f>
        <v>0</v>
      </c>
      <c r="H26" s="3">
        <f>'BIZ kWh ENTRY'!X103</f>
        <v>0</v>
      </c>
      <c r="I26" s="3">
        <f>'BIZ kWh ENTRY'!Y103</f>
        <v>0</v>
      </c>
      <c r="J26" s="3">
        <f>'BIZ kWh ENTRY'!Z103</f>
        <v>0</v>
      </c>
      <c r="K26" s="3">
        <f>'BIZ kWh ENTRY'!AA103</f>
        <v>0</v>
      </c>
      <c r="L26" s="3">
        <f>'BIZ kWh ENTRY'!AB103</f>
        <v>0</v>
      </c>
      <c r="M26" s="3">
        <f>'BIZ kWh ENTRY'!AC103</f>
        <v>0</v>
      </c>
      <c r="N26" s="3">
        <f>'BIZ kWh ENTRY'!AD103</f>
        <v>0</v>
      </c>
      <c r="O26" s="215">
        <v>0</v>
      </c>
      <c r="P26" s="215">
        <v>0</v>
      </c>
      <c r="Q26" s="215">
        <v>0</v>
      </c>
      <c r="R26" s="215">
        <v>0</v>
      </c>
      <c r="S26" s="215">
        <v>0</v>
      </c>
      <c r="T26" s="215">
        <v>0</v>
      </c>
      <c r="U26" s="215">
        <v>0</v>
      </c>
    </row>
    <row r="27" spans="1:21" x14ac:dyDescent="0.25">
      <c r="A27" s="508"/>
      <c r="B27" s="12" t="str">
        <f t="shared" si="4"/>
        <v>Ext Lighting</v>
      </c>
      <c r="C27" s="3">
        <f>'BIZ kWh ENTRY'!S104</f>
        <v>0</v>
      </c>
      <c r="D27" s="3">
        <f>'BIZ kWh ENTRY'!T104</f>
        <v>0</v>
      </c>
      <c r="E27" s="3">
        <f>'BIZ kWh ENTRY'!U104</f>
        <v>0</v>
      </c>
      <c r="F27" s="3">
        <f>'BIZ kWh ENTRY'!V104</f>
        <v>0</v>
      </c>
      <c r="G27" s="3">
        <f>'BIZ kWh ENTRY'!W104</f>
        <v>0</v>
      </c>
      <c r="H27" s="3">
        <f>'BIZ kWh ENTRY'!X104</f>
        <v>0</v>
      </c>
      <c r="I27" s="3">
        <f>'BIZ kWh ENTRY'!Y104</f>
        <v>0</v>
      </c>
      <c r="J27" s="3">
        <f>'BIZ kWh ENTRY'!Z104</f>
        <v>0</v>
      </c>
      <c r="K27" s="3">
        <f>'BIZ kWh ENTRY'!AA104</f>
        <v>0</v>
      </c>
      <c r="L27" s="3">
        <f>'BIZ kWh ENTRY'!AB104</f>
        <v>0</v>
      </c>
      <c r="M27" s="3">
        <f>'BIZ kWh ENTRY'!AC104</f>
        <v>0</v>
      </c>
      <c r="N27" s="3">
        <f>'BIZ kWh ENTRY'!AD104</f>
        <v>0</v>
      </c>
      <c r="O27" s="215">
        <v>0</v>
      </c>
      <c r="P27" s="215">
        <v>0</v>
      </c>
      <c r="Q27" s="215">
        <v>0</v>
      </c>
      <c r="R27" s="215">
        <v>0</v>
      </c>
      <c r="S27" s="215">
        <v>0</v>
      </c>
      <c r="T27" s="215">
        <v>0</v>
      </c>
      <c r="U27" s="215">
        <v>0</v>
      </c>
    </row>
    <row r="28" spans="1:21" x14ac:dyDescent="0.25">
      <c r="A28" s="508"/>
      <c r="B28" s="11" t="str">
        <f t="shared" si="4"/>
        <v>Heating</v>
      </c>
      <c r="C28" s="3">
        <f>'BIZ kWh ENTRY'!S105</f>
        <v>0</v>
      </c>
      <c r="D28" s="3">
        <f>'BIZ kWh ENTRY'!T105</f>
        <v>0</v>
      </c>
      <c r="E28" s="3">
        <f>'BIZ kWh ENTRY'!U105</f>
        <v>0</v>
      </c>
      <c r="F28" s="3">
        <f>'BIZ kWh ENTRY'!V105</f>
        <v>0</v>
      </c>
      <c r="G28" s="3">
        <f>'BIZ kWh ENTRY'!W105</f>
        <v>0</v>
      </c>
      <c r="H28" s="3">
        <f>'BIZ kWh ENTRY'!X105</f>
        <v>0</v>
      </c>
      <c r="I28" s="3">
        <f>'BIZ kWh ENTRY'!Y105</f>
        <v>0</v>
      </c>
      <c r="J28" s="3">
        <f>'BIZ kWh ENTRY'!Z105</f>
        <v>0</v>
      </c>
      <c r="K28" s="3">
        <f>'BIZ kWh ENTRY'!AA105</f>
        <v>0</v>
      </c>
      <c r="L28" s="3">
        <f>'BIZ kWh ENTRY'!AB105</f>
        <v>0</v>
      </c>
      <c r="M28" s="3">
        <f>'BIZ kWh ENTRY'!AC105</f>
        <v>0</v>
      </c>
      <c r="N28" s="3">
        <f>'BIZ kWh ENTRY'!AD105</f>
        <v>0</v>
      </c>
      <c r="O28" s="215">
        <v>0</v>
      </c>
      <c r="P28" s="215">
        <v>0</v>
      </c>
      <c r="Q28" s="215">
        <v>0</v>
      </c>
      <c r="R28" s="215">
        <v>0</v>
      </c>
      <c r="S28" s="215">
        <v>0</v>
      </c>
      <c r="T28" s="215">
        <v>0</v>
      </c>
      <c r="U28" s="215">
        <v>0</v>
      </c>
    </row>
    <row r="29" spans="1:21" x14ac:dyDescent="0.25">
      <c r="A29" s="508"/>
      <c r="B29" s="11" t="str">
        <f t="shared" si="4"/>
        <v>HVAC</v>
      </c>
      <c r="C29" s="3">
        <f>'BIZ kWh ENTRY'!S106</f>
        <v>0</v>
      </c>
      <c r="D29" s="3">
        <f>'BIZ kWh ENTRY'!T106</f>
        <v>0</v>
      </c>
      <c r="E29" s="3">
        <f>'BIZ kWh ENTRY'!U106</f>
        <v>0</v>
      </c>
      <c r="F29" s="3">
        <f>'BIZ kWh ENTRY'!V106</f>
        <v>0</v>
      </c>
      <c r="G29" s="3">
        <f>'BIZ kWh ENTRY'!W106</f>
        <v>0</v>
      </c>
      <c r="H29" s="3">
        <f>'BIZ kWh ENTRY'!X106</f>
        <v>0</v>
      </c>
      <c r="I29" s="3">
        <f>'BIZ kWh ENTRY'!Y106</f>
        <v>0</v>
      </c>
      <c r="J29" s="3">
        <f>'BIZ kWh ENTRY'!Z106</f>
        <v>0</v>
      </c>
      <c r="K29" s="3">
        <f>'BIZ kWh ENTRY'!AA106</f>
        <v>0</v>
      </c>
      <c r="L29" s="3">
        <f>'BIZ kWh ENTRY'!AB106</f>
        <v>0</v>
      </c>
      <c r="M29" s="3">
        <f>'BIZ kWh ENTRY'!AC106</f>
        <v>0</v>
      </c>
      <c r="N29" s="3">
        <f>'BIZ kWh ENTRY'!AD106</f>
        <v>0</v>
      </c>
      <c r="O29" s="215">
        <v>0</v>
      </c>
      <c r="P29" s="215">
        <v>0</v>
      </c>
      <c r="Q29" s="215">
        <v>0</v>
      </c>
      <c r="R29" s="215">
        <v>0</v>
      </c>
      <c r="S29" s="215">
        <v>0</v>
      </c>
      <c r="T29" s="215">
        <v>0</v>
      </c>
      <c r="U29" s="215">
        <v>0</v>
      </c>
    </row>
    <row r="30" spans="1:21" x14ac:dyDescent="0.25">
      <c r="A30" s="508"/>
      <c r="B30" s="11" t="str">
        <f t="shared" si="4"/>
        <v>Lighting</v>
      </c>
      <c r="C30" s="3">
        <f>'BIZ kWh ENTRY'!S107</f>
        <v>0</v>
      </c>
      <c r="D30" s="3">
        <f>'BIZ kWh ENTRY'!T107</f>
        <v>0</v>
      </c>
      <c r="E30" s="3">
        <f>'BIZ kWh ENTRY'!U107</f>
        <v>0</v>
      </c>
      <c r="F30" s="3">
        <f>'BIZ kWh ENTRY'!V107</f>
        <v>0</v>
      </c>
      <c r="G30" s="3">
        <f>'BIZ kWh ENTRY'!W107</f>
        <v>0</v>
      </c>
      <c r="H30" s="3">
        <f>'BIZ kWh ENTRY'!X107</f>
        <v>0</v>
      </c>
      <c r="I30" s="3">
        <f>'BIZ kWh ENTRY'!Y107</f>
        <v>0</v>
      </c>
      <c r="J30" s="3">
        <f>'BIZ kWh ENTRY'!Z107</f>
        <v>0</v>
      </c>
      <c r="K30" s="3">
        <f>'BIZ kWh ENTRY'!AA107</f>
        <v>0</v>
      </c>
      <c r="L30" s="3">
        <f>'BIZ kWh ENTRY'!AB107</f>
        <v>0</v>
      </c>
      <c r="M30" s="3">
        <f>'BIZ kWh ENTRY'!AC107</f>
        <v>0</v>
      </c>
      <c r="N30" s="3">
        <f>'BIZ kWh ENTRY'!AD107</f>
        <v>0</v>
      </c>
      <c r="O30" s="215">
        <v>0</v>
      </c>
      <c r="P30" s="215">
        <v>0</v>
      </c>
      <c r="Q30" s="215">
        <v>0</v>
      </c>
      <c r="R30" s="215">
        <v>0</v>
      </c>
      <c r="S30" s="215">
        <v>0</v>
      </c>
      <c r="T30" s="215">
        <v>0</v>
      </c>
      <c r="U30" s="215">
        <v>0</v>
      </c>
    </row>
    <row r="31" spans="1:21" x14ac:dyDescent="0.25">
      <c r="A31" s="508"/>
      <c r="B31" s="11" t="str">
        <f t="shared" si="4"/>
        <v>Miscellaneous</v>
      </c>
      <c r="C31" s="3">
        <f>'BIZ kWh ENTRY'!S108</f>
        <v>0</v>
      </c>
      <c r="D31" s="3">
        <f>'BIZ kWh ENTRY'!T108</f>
        <v>0</v>
      </c>
      <c r="E31" s="3">
        <f>'BIZ kWh ENTRY'!U108</f>
        <v>0</v>
      </c>
      <c r="F31" s="3">
        <f>'BIZ kWh ENTRY'!V108</f>
        <v>0</v>
      </c>
      <c r="G31" s="3">
        <f>'BIZ kWh ENTRY'!W108</f>
        <v>0</v>
      </c>
      <c r="H31" s="3">
        <f>'BIZ kWh ENTRY'!X108</f>
        <v>0</v>
      </c>
      <c r="I31" s="3">
        <f>'BIZ kWh ENTRY'!Y108</f>
        <v>0</v>
      </c>
      <c r="J31" s="3">
        <f>'BIZ kWh ENTRY'!Z108</f>
        <v>16930.329325000002</v>
      </c>
      <c r="K31" s="3">
        <f>'BIZ kWh ENTRY'!AA108</f>
        <v>21095.652124999997</v>
      </c>
      <c r="L31" s="3">
        <f>'BIZ kWh ENTRY'!AB108</f>
        <v>0</v>
      </c>
      <c r="M31" s="3">
        <f>'BIZ kWh ENTRY'!AC108</f>
        <v>0</v>
      </c>
      <c r="N31" s="3">
        <f>'BIZ kWh ENTRY'!AD108</f>
        <v>4714.6073249999981</v>
      </c>
      <c r="O31" s="215">
        <v>0</v>
      </c>
      <c r="P31" s="215">
        <v>0</v>
      </c>
      <c r="Q31" s="215">
        <v>0</v>
      </c>
      <c r="R31" s="215">
        <v>0</v>
      </c>
      <c r="S31" s="215">
        <v>0</v>
      </c>
      <c r="T31" s="215">
        <v>0</v>
      </c>
      <c r="U31" s="215">
        <v>0</v>
      </c>
    </row>
    <row r="32" spans="1:21" ht="15" customHeight="1" x14ac:dyDescent="0.25">
      <c r="A32" s="508"/>
      <c r="B32" s="11" t="str">
        <f t="shared" si="4"/>
        <v>Motors</v>
      </c>
      <c r="C32" s="3">
        <f>'BIZ kWh ENTRY'!S109</f>
        <v>0</v>
      </c>
      <c r="D32" s="3">
        <f>'BIZ kWh ENTRY'!T109</f>
        <v>0</v>
      </c>
      <c r="E32" s="3">
        <f>'BIZ kWh ENTRY'!U109</f>
        <v>0</v>
      </c>
      <c r="F32" s="3">
        <f>'BIZ kWh ENTRY'!V109</f>
        <v>0</v>
      </c>
      <c r="G32" s="3">
        <f>'BIZ kWh ENTRY'!W109</f>
        <v>0</v>
      </c>
      <c r="H32" s="3">
        <f>'BIZ kWh ENTRY'!X109</f>
        <v>0</v>
      </c>
      <c r="I32" s="3">
        <f>'BIZ kWh ENTRY'!Y109</f>
        <v>0</v>
      </c>
      <c r="J32" s="3">
        <f>'BIZ kWh ENTRY'!Z109</f>
        <v>0</v>
      </c>
      <c r="K32" s="3">
        <f>'BIZ kWh ENTRY'!AA109</f>
        <v>0</v>
      </c>
      <c r="L32" s="3">
        <f>'BIZ kWh ENTRY'!AB109</f>
        <v>0</v>
      </c>
      <c r="M32" s="3">
        <f>'BIZ kWh ENTRY'!AC109</f>
        <v>0</v>
      </c>
      <c r="N32" s="3">
        <f>'BIZ kWh ENTRY'!AD109</f>
        <v>0</v>
      </c>
      <c r="O32" s="215">
        <v>0</v>
      </c>
      <c r="P32" s="215">
        <v>0</v>
      </c>
      <c r="Q32" s="215">
        <v>0</v>
      </c>
      <c r="R32" s="215">
        <v>0</v>
      </c>
      <c r="S32" s="215">
        <v>0</v>
      </c>
      <c r="T32" s="215">
        <v>0</v>
      </c>
      <c r="U32" s="215">
        <v>0</v>
      </c>
    </row>
    <row r="33" spans="1:21" x14ac:dyDescent="0.25">
      <c r="A33" s="508"/>
      <c r="B33" s="11" t="str">
        <f t="shared" si="4"/>
        <v>Process</v>
      </c>
      <c r="C33" s="3">
        <f>'BIZ kWh ENTRY'!S110</f>
        <v>0</v>
      </c>
      <c r="D33" s="3">
        <f>'BIZ kWh ENTRY'!T110</f>
        <v>0</v>
      </c>
      <c r="E33" s="3">
        <f>'BIZ kWh ENTRY'!U110</f>
        <v>0</v>
      </c>
      <c r="F33" s="3">
        <f>'BIZ kWh ENTRY'!V110</f>
        <v>0</v>
      </c>
      <c r="G33" s="3">
        <f>'BIZ kWh ENTRY'!W110</f>
        <v>0</v>
      </c>
      <c r="H33" s="3">
        <f>'BIZ kWh ENTRY'!X110</f>
        <v>0</v>
      </c>
      <c r="I33" s="3">
        <f>'BIZ kWh ENTRY'!Y110</f>
        <v>0</v>
      </c>
      <c r="J33" s="3">
        <f>'BIZ kWh ENTRY'!Z110</f>
        <v>0</v>
      </c>
      <c r="K33" s="3">
        <f>'BIZ kWh ENTRY'!AA110</f>
        <v>0</v>
      </c>
      <c r="L33" s="3">
        <f>'BIZ kWh ENTRY'!AB110</f>
        <v>0</v>
      </c>
      <c r="M33" s="3">
        <f>'BIZ kWh ENTRY'!AC110</f>
        <v>0</v>
      </c>
      <c r="N33" s="3">
        <f>'BIZ kWh ENTRY'!AD110</f>
        <v>0</v>
      </c>
      <c r="O33" s="215">
        <v>0</v>
      </c>
      <c r="P33" s="215">
        <v>0</v>
      </c>
      <c r="Q33" s="215">
        <v>0</v>
      </c>
      <c r="R33" s="215">
        <v>0</v>
      </c>
      <c r="S33" s="215">
        <v>0</v>
      </c>
      <c r="T33" s="215">
        <v>0</v>
      </c>
      <c r="U33" s="215">
        <v>0</v>
      </c>
    </row>
    <row r="34" spans="1:21" x14ac:dyDescent="0.25">
      <c r="A34" s="508"/>
      <c r="B34" s="11" t="str">
        <f t="shared" si="4"/>
        <v>Refrigeration</v>
      </c>
      <c r="C34" s="3">
        <f>'BIZ kWh ENTRY'!S111</f>
        <v>0</v>
      </c>
      <c r="D34" s="3">
        <f>'BIZ kWh ENTRY'!T111</f>
        <v>0</v>
      </c>
      <c r="E34" s="3">
        <f>'BIZ kWh ENTRY'!U111</f>
        <v>0</v>
      </c>
      <c r="F34" s="3">
        <f>'BIZ kWh ENTRY'!V111</f>
        <v>0</v>
      </c>
      <c r="G34" s="3">
        <f>'BIZ kWh ENTRY'!W111</f>
        <v>0</v>
      </c>
      <c r="H34" s="3">
        <f>'BIZ kWh ENTRY'!X111</f>
        <v>0</v>
      </c>
      <c r="I34" s="3">
        <f>'BIZ kWh ENTRY'!Y111</f>
        <v>0</v>
      </c>
      <c r="J34" s="3">
        <f>'BIZ kWh ENTRY'!Z111</f>
        <v>0</v>
      </c>
      <c r="K34" s="3">
        <f>'BIZ kWh ENTRY'!AA111</f>
        <v>0</v>
      </c>
      <c r="L34" s="3">
        <f>'BIZ kWh ENTRY'!AB111</f>
        <v>0</v>
      </c>
      <c r="M34" s="3">
        <f>'BIZ kWh ENTRY'!AC111</f>
        <v>0</v>
      </c>
      <c r="N34" s="3">
        <f>'BIZ kWh ENTRY'!AD111</f>
        <v>0</v>
      </c>
      <c r="O34" s="215">
        <v>0</v>
      </c>
      <c r="P34" s="215">
        <v>0</v>
      </c>
      <c r="Q34" s="215">
        <v>0</v>
      </c>
      <c r="R34" s="215">
        <v>0</v>
      </c>
      <c r="S34" s="215">
        <v>0</v>
      </c>
      <c r="T34" s="215">
        <v>0</v>
      </c>
      <c r="U34" s="215">
        <v>0</v>
      </c>
    </row>
    <row r="35" spans="1:21" x14ac:dyDescent="0.25">
      <c r="A35" s="508"/>
      <c r="B35" s="11" t="str">
        <f t="shared" si="4"/>
        <v>Water Heating</v>
      </c>
      <c r="C35" s="3">
        <f>'BIZ kWh ENTRY'!S112</f>
        <v>0</v>
      </c>
      <c r="D35" s="3">
        <f>'BIZ kWh ENTRY'!T112</f>
        <v>0</v>
      </c>
      <c r="E35" s="3">
        <f>'BIZ kWh ENTRY'!U112</f>
        <v>0</v>
      </c>
      <c r="F35" s="3">
        <f>'BIZ kWh ENTRY'!V112</f>
        <v>0</v>
      </c>
      <c r="G35" s="3">
        <f>'BIZ kWh ENTRY'!W112</f>
        <v>0</v>
      </c>
      <c r="H35" s="3">
        <f>'BIZ kWh ENTRY'!X112</f>
        <v>0</v>
      </c>
      <c r="I35" s="3">
        <f>'BIZ kWh ENTRY'!Y112</f>
        <v>0</v>
      </c>
      <c r="J35" s="3">
        <f>'BIZ kWh ENTRY'!Z112</f>
        <v>0</v>
      </c>
      <c r="K35" s="3">
        <f>'BIZ kWh ENTRY'!AA112</f>
        <v>0</v>
      </c>
      <c r="L35" s="3">
        <f>'BIZ kWh ENTRY'!AB112</f>
        <v>0</v>
      </c>
      <c r="M35" s="3">
        <f>'BIZ kWh ENTRY'!AC112</f>
        <v>0</v>
      </c>
      <c r="N35" s="3">
        <f>'BIZ kWh ENTRY'!AD112</f>
        <v>0</v>
      </c>
      <c r="O35" s="215">
        <v>0</v>
      </c>
      <c r="P35" s="215">
        <v>0</v>
      </c>
      <c r="Q35" s="215">
        <v>0</v>
      </c>
      <c r="R35" s="215">
        <v>0</v>
      </c>
      <c r="S35" s="215">
        <v>0</v>
      </c>
      <c r="T35" s="215">
        <v>0</v>
      </c>
      <c r="U35" s="215">
        <v>0</v>
      </c>
    </row>
    <row r="36" spans="1:21" ht="15" customHeight="1" x14ac:dyDescent="0.25">
      <c r="A36" s="508"/>
      <c r="B36" s="11" t="str">
        <f t="shared" si="4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215"/>
      <c r="P36" s="215"/>
      <c r="Q36" s="215"/>
      <c r="R36" s="215"/>
      <c r="S36" s="215"/>
      <c r="T36" s="215"/>
      <c r="U36" s="215"/>
    </row>
    <row r="37" spans="1:21" ht="15" customHeight="1" thickBot="1" x14ac:dyDescent="0.3">
      <c r="A37" s="509"/>
      <c r="B37" s="15" t="str">
        <f t="shared" si="4"/>
        <v>Monthly kWh</v>
      </c>
      <c r="C37" s="49">
        <f t="shared" ref="C37:U37" si="5">SUM(C23:C35)</f>
        <v>0</v>
      </c>
      <c r="D37" s="49">
        <f t="shared" si="5"/>
        <v>0</v>
      </c>
      <c r="E37" s="49">
        <f t="shared" si="5"/>
        <v>0</v>
      </c>
      <c r="F37" s="49">
        <f t="shared" si="5"/>
        <v>0</v>
      </c>
      <c r="G37" s="49">
        <f t="shared" si="5"/>
        <v>0</v>
      </c>
      <c r="H37" s="49">
        <f t="shared" si="5"/>
        <v>0</v>
      </c>
      <c r="I37" s="49">
        <f t="shared" si="5"/>
        <v>0</v>
      </c>
      <c r="J37" s="49">
        <f t="shared" si="5"/>
        <v>16930.329325000002</v>
      </c>
      <c r="K37" s="49">
        <f t="shared" si="5"/>
        <v>21095.652124999997</v>
      </c>
      <c r="L37" s="49">
        <f t="shared" si="5"/>
        <v>0</v>
      </c>
      <c r="M37" s="49">
        <f t="shared" si="5"/>
        <v>0</v>
      </c>
      <c r="N37" s="49">
        <f t="shared" ref="N37" si="6">SUM(N23:N35)</f>
        <v>4714.6073249999981</v>
      </c>
      <c r="O37" s="216">
        <f t="shared" si="5"/>
        <v>0</v>
      </c>
      <c r="P37" s="216">
        <f t="shared" si="5"/>
        <v>0</v>
      </c>
      <c r="Q37" s="216">
        <f t="shared" si="5"/>
        <v>0</v>
      </c>
      <c r="R37" s="216">
        <f t="shared" si="5"/>
        <v>0</v>
      </c>
      <c r="S37" s="216">
        <f t="shared" si="5"/>
        <v>0</v>
      </c>
      <c r="T37" s="216">
        <f t="shared" si="5"/>
        <v>0</v>
      </c>
      <c r="U37" s="216">
        <f t="shared" si="5"/>
        <v>0</v>
      </c>
    </row>
    <row r="38" spans="1:21" x14ac:dyDescent="0.25">
      <c r="A38" s="46"/>
      <c r="B38" s="25"/>
      <c r="C38" s="9"/>
      <c r="D38" s="31"/>
      <c r="E38" s="9"/>
      <c r="F38" s="31"/>
      <c r="G38" s="31"/>
      <c r="H38" s="9"/>
      <c r="I38" s="31"/>
      <c r="J38" s="31"/>
      <c r="K38" s="9"/>
      <c r="L38" s="31"/>
      <c r="M38" s="31"/>
      <c r="N38" s="9"/>
      <c r="O38" s="353" t="s">
        <v>164</v>
      </c>
      <c r="P38" s="354">
        <f>SUM(C37:N37)</f>
        <v>42740.588774999997</v>
      </c>
      <c r="Q38" s="340"/>
      <c r="R38" s="31"/>
      <c r="S38" s="31"/>
      <c r="T38" s="9"/>
      <c r="U38" s="31"/>
    </row>
    <row r="39" spans="1:21" ht="15.75" thickBot="1" x14ac:dyDescent="0.3">
      <c r="A39" s="26"/>
      <c r="B39" s="26"/>
      <c r="C39" s="22"/>
      <c r="D39" s="23"/>
      <c r="E39" s="22"/>
      <c r="F39" s="23"/>
      <c r="G39" s="23"/>
      <c r="H39" s="22"/>
      <c r="I39" s="23"/>
      <c r="J39" s="23"/>
      <c r="K39" s="22"/>
      <c r="L39" s="23"/>
      <c r="M39" s="23"/>
      <c r="N39" s="22"/>
      <c r="O39" s="23"/>
      <c r="P39" s="342" t="s">
        <v>156</v>
      </c>
      <c r="Q39" s="339" t="str">
        <f>IF(SUM(C55:N55)='BIZ kWh ENTRY'!AU113,"ok","ERROR")</f>
        <v>ok</v>
      </c>
      <c r="R39" s="23"/>
      <c r="S39" s="23"/>
      <c r="T39" s="22"/>
      <c r="U39" s="23"/>
    </row>
    <row r="40" spans="1:21" ht="15.75" x14ac:dyDescent="0.25">
      <c r="A40" s="510" t="s">
        <v>32</v>
      </c>
      <c r="B40" s="17" t="str">
        <f t="shared" ref="B40:U40" si="7">B22</f>
        <v>End Use</v>
      </c>
      <c r="C40" s="10">
        <f t="shared" si="7"/>
        <v>43466</v>
      </c>
      <c r="D40" s="10">
        <f t="shared" si="7"/>
        <v>43497</v>
      </c>
      <c r="E40" s="10">
        <f t="shared" si="7"/>
        <v>43525</v>
      </c>
      <c r="F40" s="10">
        <f t="shared" si="7"/>
        <v>43556</v>
      </c>
      <c r="G40" s="10">
        <f t="shared" si="7"/>
        <v>43586</v>
      </c>
      <c r="H40" s="10">
        <f t="shared" si="7"/>
        <v>43617</v>
      </c>
      <c r="I40" s="10">
        <f t="shared" si="7"/>
        <v>43647</v>
      </c>
      <c r="J40" s="10">
        <f t="shared" si="7"/>
        <v>43678</v>
      </c>
      <c r="K40" s="10">
        <f t="shared" si="7"/>
        <v>43709</v>
      </c>
      <c r="L40" s="10">
        <f t="shared" si="7"/>
        <v>43739</v>
      </c>
      <c r="M40" s="10">
        <f t="shared" si="7"/>
        <v>43770</v>
      </c>
      <c r="N40" s="10">
        <f t="shared" si="7"/>
        <v>43800</v>
      </c>
      <c r="O40" s="10">
        <f t="shared" si="7"/>
        <v>43831</v>
      </c>
      <c r="P40" s="10">
        <f t="shared" si="7"/>
        <v>43862</v>
      </c>
      <c r="Q40" s="10">
        <f t="shared" si="7"/>
        <v>43891</v>
      </c>
      <c r="R40" s="10">
        <f t="shared" si="7"/>
        <v>43922</v>
      </c>
      <c r="S40" s="10">
        <f t="shared" si="7"/>
        <v>43952</v>
      </c>
      <c r="T40" s="10">
        <f t="shared" si="7"/>
        <v>43983</v>
      </c>
      <c r="U40" s="10">
        <f t="shared" si="7"/>
        <v>44013</v>
      </c>
    </row>
    <row r="41" spans="1:21" ht="15" customHeight="1" x14ac:dyDescent="0.25">
      <c r="A41" s="511"/>
      <c r="B41" s="11" t="str">
        <f t="shared" ref="B41:B55" si="8">B23</f>
        <v>Air Comp</v>
      </c>
      <c r="C41" s="3">
        <f>'BIZ kWh ENTRY'!AI100</f>
        <v>0</v>
      </c>
      <c r="D41" s="3">
        <f>'BIZ kWh ENTRY'!AJ100</f>
        <v>0</v>
      </c>
      <c r="E41" s="3">
        <f>'BIZ kWh ENTRY'!AK100</f>
        <v>0</v>
      </c>
      <c r="F41" s="3">
        <f>'BIZ kWh ENTRY'!AL100</f>
        <v>0</v>
      </c>
      <c r="G41" s="3">
        <f>'BIZ kWh ENTRY'!AM100</f>
        <v>0</v>
      </c>
      <c r="H41" s="3">
        <f>'BIZ kWh ENTRY'!AN100</f>
        <v>0</v>
      </c>
      <c r="I41" s="3">
        <f>'BIZ kWh ENTRY'!AO100</f>
        <v>0</v>
      </c>
      <c r="J41" s="3">
        <f>'BIZ kWh ENTRY'!AP100</f>
        <v>0</v>
      </c>
      <c r="K41" s="3">
        <f>'BIZ kWh ENTRY'!AQ100</f>
        <v>0</v>
      </c>
      <c r="L41" s="3">
        <f>'BIZ kWh ENTRY'!AR100</f>
        <v>0</v>
      </c>
      <c r="M41" s="3">
        <f>'BIZ kWh ENTRY'!AS100</f>
        <v>0</v>
      </c>
      <c r="N41" s="3">
        <f>'BIZ kWh ENTRY'!AT100</f>
        <v>0</v>
      </c>
      <c r="O41" s="215">
        <v>0</v>
      </c>
      <c r="P41" s="215">
        <v>0</v>
      </c>
      <c r="Q41" s="215">
        <v>0</v>
      </c>
      <c r="R41" s="215">
        <v>0</v>
      </c>
      <c r="S41" s="215">
        <v>0</v>
      </c>
      <c r="T41" s="215">
        <v>0</v>
      </c>
      <c r="U41" s="215">
        <v>0</v>
      </c>
    </row>
    <row r="42" spans="1:21" x14ac:dyDescent="0.25">
      <c r="A42" s="511"/>
      <c r="B42" s="12" t="str">
        <f t="shared" si="8"/>
        <v>Building Shell</v>
      </c>
      <c r="C42" s="3">
        <f>'BIZ kWh ENTRY'!AI101</f>
        <v>0</v>
      </c>
      <c r="D42" s="3">
        <f>'BIZ kWh ENTRY'!AJ101</f>
        <v>0</v>
      </c>
      <c r="E42" s="3">
        <f>'BIZ kWh ENTRY'!AK101</f>
        <v>0</v>
      </c>
      <c r="F42" s="3">
        <f>'BIZ kWh ENTRY'!AL101</f>
        <v>0</v>
      </c>
      <c r="G42" s="3">
        <f>'BIZ kWh ENTRY'!AM101</f>
        <v>0</v>
      </c>
      <c r="H42" s="3">
        <f>'BIZ kWh ENTRY'!AN101</f>
        <v>0</v>
      </c>
      <c r="I42" s="3">
        <f>'BIZ kWh ENTRY'!AO101</f>
        <v>0</v>
      </c>
      <c r="J42" s="3">
        <f>'BIZ kWh ENTRY'!AP101</f>
        <v>0</v>
      </c>
      <c r="K42" s="3">
        <f>'BIZ kWh ENTRY'!AQ101</f>
        <v>0</v>
      </c>
      <c r="L42" s="3">
        <f>'BIZ kWh ENTRY'!AR101</f>
        <v>0</v>
      </c>
      <c r="M42" s="3">
        <f>'BIZ kWh ENTRY'!AS101</f>
        <v>0</v>
      </c>
      <c r="N42" s="3">
        <f>'BIZ kWh ENTRY'!AT101</f>
        <v>0</v>
      </c>
      <c r="O42" s="215">
        <v>0</v>
      </c>
      <c r="P42" s="215">
        <v>0</v>
      </c>
      <c r="Q42" s="215">
        <v>0</v>
      </c>
      <c r="R42" s="215">
        <v>0</v>
      </c>
      <c r="S42" s="215">
        <v>0</v>
      </c>
      <c r="T42" s="215">
        <v>0</v>
      </c>
      <c r="U42" s="215">
        <v>0</v>
      </c>
    </row>
    <row r="43" spans="1:21" x14ac:dyDescent="0.25">
      <c r="A43" s="511"/>
      <c r="B43" s="11" t="str">
        <f t="shared" si="8"/>
        <v>Cooking</v>
      </c>
      <c r="C43" s="3">
        <f>'BIZ kWh ENTRY'!AI102</f>
        <v>0</v>
      </c>
      <c r="D43" s="3">
        <f>'BIZ kWh ENTRY'!AJ102</f>
        <v>0</v>
      </c>
      <c r="E43" s="3">
        <f>'BIZ kWh ENTRY'!AK102</f>
        <v>0</v>
      </c>
      <c r="F43" s="3">
        <f>'BIZ kWh ENTRY'!AL102</f>
        <v>0</v>
      </c>
      <c r="G43" s="3">
        <f>'BIZ kWh ENTRY'!AM102</f>
        <v>0</v>
      </c>
      <c r="H43" s="3">
        <f>'BIZ kWh ENTRY'!AN102</f>
        <v>0</v>
      </c>
      <c r="I43" s="3">
        <f>'BIZ kWh ENTRY'!AO102</f>
        <v>0</v>
      </c>
      <c r="J43" s="3">
        <f>'BIZ kWh ENTRY'!AP102</f>
        <v>0</v>
      </c>
      <c r="K43" s="3">
        <f>'BIZ kWh ENTRY'!AQ102</f>
        <v>0</v>
      </c>
      <c r="L43" s="3">
        <f>'BIZ kWh ENTRY'!AR102</f>
        <v>0</v>
      </c>
      <c r="M43" s="3">
        <f>'BIZ kWh ENTRY'!AS102</f>
        <v>0</v>
      </c>
      <c r="N43" s="3">
        <f>'BIZ kWh ENTRY'!AT102</f>
        <v>0</v>
      </c>
      <c r="O43" s="215">
        <v>0</v>
      </c>
      <c r="P43" s="215">
        <v>0</v>
      </c>
      <c r="Q43" s="215">
        <v>0</v>
      </c>
      <c r="R43" s="215">
        <v>0</v>
      </c>
      <c r="S43" s="215">
        <v>0</v>
      </c>
      <c r="T43" s="215">
        <v>0</v>
      </c>
      <c r="U43" s="215">
        <v>0</v>
      </c>
    </row>
    <row r="44" spans="1:21" x14ac:dyDescent="0.25">
      <c r="A44" s="511"/>
      <c r="B44" s="11" t="str">
        <f t="shared" si="8"/>
        <v>Cooling</v>
      </c>
      <c r="C44" s="3">
        <f>'BIZ kWh ENTRY'!AI103</f>
        <v>0</v>
      </c>
      <c r="D44" s="3">
        <f>'BIZ kWh ENTRY'!AJ103</f>
        <v>0</v>
      </c>
      <c r="E44" s="3">
        <f>'BIZ kWh ENTRY'!AK103</f>
        <v>0</v>
      </c>
      <c r="F44" s="3">
        <f>'BIZ kWh ENTRY'!AL103</f>
        <v>0</v>
      </c>
      <c r="G44" s="3">
        <f>'BIZ kWh ENTRY'!AM103</f>
        <v>0</v>
      </c>
      <c r="H44" s="3">
        <f>'BIZ kWh ENTRY'!AN103</f>
        <v>0</v>
      </c>
      <c r="I44" s="3">
        <f>'BIZ kWh ENTRY'!AO103</f>
        <v>0</v>
      </c>
      <c r="J44" s="3">
        <f>'BIZ kWh ENTRY'!AP103</f>
        <v>0</v>
      </c>
      <c r="K44" s="3">
        <f>'BIZ kWh ENTRY'!AQ103</f>
        <v>0</v>
      </c>
      <c r="L44" s="3">
        <f>'BIZ kWh ENTRY'!AR103</f>
        <v>0</v>
      </c>
      <c r="M44" s="3">
        <f>'BIZ kWh ENTRY'!AS103</f>
        <v>0</v>
      </c>
      <c r="N44" s="3">
        <f>'BIZ kWh ENTRY'!AT103</f>
        <v>0</v>
      </c>
      <c r="O44" s="215">
        <v>0</v>
      </c>
      <c r="P44" s="215">
        <v>0</v>
      </c>
      <c r="Q44" s="215">
        <v>0</v>
      </c>
      <c r="R44" s="215">
        <v>0</v>
      </c>
      <c r="S44" s="215">
        <v>0</v>
      </c>
      <c r="T44" s="215">
        <v>0</v>
      </c>
      <c r="U44" s="215">
        <v>0</v>
      </c>
    </row>
    <row r="45" spans="1:21" x14ac:dyDescent="0.25">
      <c r="A45" s="511"/>
      <c r="B45" s="12" t="str">
        <f t="shared" si="8"/>
        <v>Ext Lighting</v>
      </c>
      <c r="C45" s="3">
        <f>'BIZ kWh ENTRY'!AI104</f>
        <v>0</v>
      </c>
      <c r="D45" s="3">
        <f>'BIZ kWh ENTRY'!AJ104</f>
        <v>0</v>
      </c>
      <c r="E45" s="3">
        <f>'BIZ kWh ENTRY'!AK104</f>
        <v>0</v>
      </c>
      <c r="F45" s="3">
        <f>'BIZ kWh ENTRY'!AL104</f>
        <v>0</v>
      </c>
      <c r="G45" s="3">
        <f>'BIZ kWh ENTRY'!AM104</f>
        <v>0</v>
      </c>
      <c r="H45" s="3">
        <f>'BIZ kWh ENTRY'!AN104</f>
        <v>0</v>
      </c>
      <c r="I45" s="3">
        <f>'BIZ kWh ENTRY'!AO104</f>
        <v>0</v>
      </c>
      <c r="J45" s="3">
        <f>'BIZ kWh ENTRY'!AP104</f>
        <v>0</v>
      </c>
      <c r="K45" s="3">
        <f>'BIZ kWh ENTRY'!AQ104</f>
        <v>0</v>
      </c>
      <c r="L45" s="3">
        <f>'BIZ kWh ENTRY'!AR104</f>
        <v>0</v>
      </c>
      <c r="M45" s="3">
        <f>'BIZ kWh ENTRY'!AS104</f>
        <v>0</v>
      </c>
      <c r="N45" s="3">
        <f>'BIZ kWh ENTRY'!AT104</f>
        <v>0</v>
      </c>
      <c r="O45" s="215">
        <v>0</v>
      </c>
      <c r="P45" s="215">
        <v>0</v>
      </c>
      <c r="Q45" s="215">
        <v>0</v>
      </c>
      <c r="R45" s="215">
        <v>0</v>
      </c>
      <c r="S45" s="215">
        <v>0</v>
      </c>
      <c r="T45" s="215">
        <v>0</v>
      </c>
      <c r="U45" s="215">
        <v>0</v>
      </c>
    </row>
    <row r="46" spans="1:21" x14ac:dyDescent="0.25">
      <c r="A46" s="511"/>
      <c r="B46" s="11" t="str">
        <f t="shared" si="8"/>
        <v>Heating</v>
      </c>
      <c r="C46" s="3">
        <f>'BIZ kWh ENTRY'!AI105</f>
        <v>0</v>
      </c>
      <c r="D46" s="3">
        <f>'BIZ kWh ENTRY'!AJ105</f>
        <v>0</v>
      </c>
      <c r="E46" s="3">
        <f>'BIZ kWh ENTRY'!AK105</f>
        <v>0</v>
      </c>
      <c r="F46" s="3">
        <f>'BIZ kWh ENTRY'!AL105</f>
        <v>0</v>
      </c>
      <c r="G46" s="3">
        <f>'BIZ kWh ENTRY'!AM105</f>
        <v>0</v>
      </c>
      <c r="H46" s="3">
        <f>'BIZ kWh ENTRY'!AN105</f>
        <v>0</v>
      </c>
      <c r="I46" s="3">
        <f>'BIZ kWh ENTRY'!AO105</f>
        <v>0</v>
      </c>
      <c r="J46" s="3">
        <f>'BIZ kWh ENTRY'!AP105</f>
        <v>0</v>
      </c>
      <c r="K46" s="3">
        <f>'BIZ kWh ENTRY'!AQ105</f>
        <v>0</v>
      </c>
      <c r="L46" s="3">
        <f>'BIZ kWh ENTRY'!AR105</f>
        <v>0</v>
      </c>
      <c r="M46" s="3">
        <f>'BIZ kWh ENTRY'!AS105</f>
        <v>0</v>
      </c>
      <c r="N46" s="3">
        <f>'BIZ kWh ENTRY'!AT105</f>
        <v>0</v>
      </c>
      <c r="O46" s="215">
        <v>0</v>
      </c>
      <c r="P46" s="215">
        <v>0</v>
      </c>
      <c r="Q46" s="215">
        <v>0</v>
      </c>
      <c r="R46" s="215">
        <v>0</v>
      </c>
      <c r="S46" s="215">
        <v>0</v>
      </c>
      <c r="T46" s="215">
        <v>0</v>
      </c>
      <c r="U46" s="215">
        <v>0</v>
      </c>
    </row>
    <row r="47" spans="1:21" x14ac:dyDescent="0.25">
      <c r="A47" s="511"/>
      <c r="B47" s="11" t="str">
        <f t="shared" si="8"/>
        <v>HVAC</v>
      </c>
      <c r="C47" s="3">
        <f>'BIZ kWh ENTRY'!AI106</f>
        <v>0</v>
      </c>
      <c r="D47" s="3">
        <f>'BIZ kWh ENTRY'!AJ106</f>
        <v>0</v>
      </c>
      <c r="E47" s="3">
        <f>'BIZ kWh ENTRY'!AK106</f>
        <v>0</v>
      </c>
      <c r="F47" s="3">
        <f>'BIZ kWh ENTRY'!AL106</f>
        <v>0</v>
      </c>
      <c r="G47" s="3">
        <f>'BIZ kWh ENTRY'!AM106</f>
        <v>0</v>
      </c>
      <c r="H47" s="3">
        <f>'BIZ kWh ENTRY'!AN106</f>
        <v>0</v>
      </c>
      <c r="I47" s="3">
        <f>'BIZ kWh ENTRY'!AO106</f>
        <v>0</v>
      </c>
      <c r="J47" s="3">
        <f>'BIZ kWh ENTRY'!AP106</f>
        <v>0</v>
      </c>
      <c r="K47" s="3">
        <f>'BIZ kWh ENTRY'!AQ106</f>
        <v>0</v>
      </c>
      <c r="L47" s="3">
        <f>'BIZ kWh ENTRY'!AR106</f>
        <v>0</v>
      </c>
      <c r="M47" s="3">
        <f>'BIZ kWh ENTRY'!AS106</f>
        <v>0</v>
      </c>
      <c r="N47" s="3">
        <f>'BIZ kWh ENTRY'!AT106</f>
        <v>0</v>
      </c>
      <c r="O47" s="215">
        <v>0</v>
      </c>
      <c r="P47" s="215">
        <v>0</v>
      </c>
      <c r="Q47" s="215">
        <v>0</v>
      </c>
      <c r="R47" s="215">
        <v>0</v>
      </c>
      <c r="S47" s="215">
        <v>0</v>
      </c>
      <c r="T47" s="215">
        <v>0</v>
      </c>
      <c r="U47" s="215">
        <v>0</v>
      </c>
    </row>
    <row r="48" spans="1:21" x14ac:dyDescent="0.25">
      <c r="A48" s="511"/>
      <c r="B48" s="11" t="str">
        <f t="shared" si="8"/>
        <v>Lighting</v>
      </c>
      <c r="C48" s="3">
        <f>'BIZ kWh ENTRY'!AI107</f>
        <v>0</v>
      </c>
      <c r="D48" s="3">
        <f>'BIZ kWh ENTRY'!AJ107</f>
        <v>0</v>
      </c>
      <c r="E48" s="3">
        <f>'BIZ kWh ENTRY'!AK107</f>
        <v>0</v>
      </c>
      <c r="F48" s="3">
        <f>'BIZ kWh ENTRY'!AL107</f>
        <v>0</v>
      </c>
      <c r="G48" s="3">
        <f>'BIZ kWh ENTRY'!AM107</f>
        <v>0</v>
      </c>
      <c r="H48" s="3">
        <f>'BIZ kWh ENTRY'!AN107</f>
        <v>0</v>
      </c>
      <c r="I48" s="3">
        <f>'BIZ kWh ENTRY'!AO107</f>
        <v>0</v>
      </c>
      <c r="J48" s="3">
        <f>'BIZ kWh ENTRY'!AP107</f>
        <v>0</v>
      </c>
      <c r="K48" s="3">
        <f>'BIZ kWh ENTRY'!AQ107</f>
        <v>0</v>
      </c>
      <c r="L48" s="3">
        <f>'BIZ kWh ENTRY'!AR107</f>
        <v>0</v>
      </c>
      <c r="M48" s="3">
        <f>'BIZ kWh ENTRY'!AS107</f>
        <v>0</v>
      </c>
      <c r="N48" s="3">
        <f>'BIZ kWh ENTRY'!AT107</f>
        <v>0</v>
      </c>
      <c r="O48" s="215">
        <v>0</v>
      </c>
      <c r="P48" s="215">
        <v>0</v>
      </c>
      <c r="Q48" s="215">
        <v>0</v>
      </c>
      <c r="R48" s="215">
        <v>0</v>
      </c>
      <c r="S48" s="215">
        <v>0</v>
      </c>
      <c r="T48" s="215">
        <v>0</v>
      </c>
      <c r="U48" s="215">
        <v>0</v>
      </c>
    </row>
    <row r="49" spans="1:21" x14ac:dyDescent="0.25">
      <c r="A49" s="511"/>
      <c r="B49" s="11" t="str">
        <f t="shared" si="8"/>
        <v>Miscellaneous</v>
      </c>
      <c r="C49" s="3">
        <f>'BIZ kWh ENTRY'!AI108</f>
        <v>0</v>
      </c>
      <c r="D49" s="3">
        <f>'BIZ kWh ENTRY'!AJ108</f>
        <v>0</v>
      </c>
      <c r="E49" s="3">
        <f>'BIZ kWh ENTRY'!AK108</f>
        <v>0</v>
      </c>
      <c r="F49" s="3">
        <f>'BIZ kWh ENTRY'!AL108</f>
        <v>0</v>
      </c>
      <c r="G49" s="3">
        <f>'BIZ kWh ENTRY'!AM108</f>
        <v>0</v>
      </c>
      <c r="H49" s="3">
        <f>'BIZ kWh ENTRY'!AN108</f>
        <v>0</v>
      </c>
      <c r="I49" s="3">
        <f>'BIZ kWh ENTRY'!AO108</f>
        <v>0</v>
      </c>
      <c r="J49" s="3">
        <f>'BIZ kWh ENTRY'!AP108</f>
        <v>41008.345800000017</v>
      </c>
      <c r="K49" s="3">
        <f>'BIZ kWh ENTRY'!AQ108</f>
        <v>15103.511856249983</v>
      </c>
      <c r="L49" s="3">
        <f>'BIZ kWh ENTRY'!AR108</f>
        <v>0</v>
      </c>
      <c r="M49" s="3">
        <f>'BIZ kWh ENTRY'!AS108</f>
        <v>0</v>
      </c>
      <c r="N49" s="3">
        <f>'BIZ kWh ENTRY'!AT108</f>
        <v>-5944.6114500000003</v>
      </c>
      <c r="O49" s="215">
        <v>0</v>
      </c>
      <c r="P49" s="215">
        <v>0</v>
      </c>
      <c r="Q49" s="215">
        <v>0</v>
      </c>
      <c r="R49" s="215">
        <v>0</v>
      </c>
      <c r="S49" s="215">
        <v>0</v>
      </c>
      <c r="T49" s="215">
        <v>0</v>
      </c>
      <c r="U49" s="215">
        <v>0</v>
      </c>
    </row>
    <row r="50" spans="1:21" ht="15" customHeight="1" x14ac:dyDescent="0.25">
      <c r="A50" s="511"/>
      <c r="B50" s="11" t="str">
        <f t="shared" si="8"/>
        <v>Motors</v>
      </c>
      <c r="C50" s="3">
        <f>'BIZ kWh ENTRY'!AI109</f>
        <v>0</v>
      </c>
      <c r="D50" s="3">
        <f>'BIZ kWh ENTRY'!AJ109</f>
        <v>0</v>
      </c>
      <c r="E50" s="3">
        <f>'BIZ kWh ENTRY'!AK109</f>
        <v>0</v>
      </c>
      <c r="F50" s="3">
        <f>'BIZ kWh ENTRY'!AL109</f>
        <v>0</v>
      </c>
      <c r="G50" s="3">
        <f>'BIZ kWh ENTRY'!AM109</f>
        <v>0</v>
      </c>
      <c r="H50" s="3">
        <f>'BIZ kWh ENTRY'!AN109</f>
        <v>0</v>
      </c>
      <c r="I50" s="3">
        <f>'BIZ kWh ENTRY'!AO109</f>
        <v>0</v>
      </c>
      <c r="J50" s="3">
        <f>'BIZ kWh ENTRY'!AP109</f>
        <v>0</v>
      </c>
      <c r="K50" s="3">
        <f>'BIZ kWh ENTRY'!AQ109</f>
        <v>0</v>
      </c>
      <c r="L50" s="3">
        <f>'BIZ kWh ENTRY'!AR109</f>
        <v>0</v>
      </c>
      <c r="M50" s="3">
        <f>'BIZ kWh ENTRY'!AS109</f>
        <v>0</v>
      </c>
      <c r="N50" s="3">
        <f>'BIZ kWh ENTRY'!AT109</f>
        <v>0</v>
      </c>
      <c r="O50" s="215">
        <v>0</v>
      </c>
      <c r="P50" s="215">
        <v>0</v>
      </c>
      <c r="Q50" s="215">
        <v>0</v>
      </c>
      <c r="R50" s="215">
        <v>0</v>
      </c>
      <c r="S50" s="215">
        <v>0</v>
      </c>
      <c r="T50" s="215">
        <v>0</v>
      </c>
      <c r="U50" s="215">
        <v>0</v>
      </c>
    </row>
    <row r="51" spans="1:21" x14ac:dyDescent="0.25">
      <c r="A51" s="511"/>
      <c r="B51" s="11" t="str">
        <f t="shared" si="8"/>
        <v>Process</v>
      </c>
      <c r="C51" s="3">
        <f>'BIZ kWh ENTRY'!AI110</f>
        <v>0</v>
      </c>
      <c r="D51" s="3">
        <f>'BIZ kWh ENTRY'!AJ110</f>
        <v>0</v>
      </c>
      <c r="E51" s="3">
        <f>'BIZ kWh ENTRY'!AK110</f>
        <v>0</v>
      </c>
      <c r="F51" s="3">
        <f>'BIZ kWh ENTRY'!AL110</f>
        <v>0</v>
      </c>
      <c r="G51" s="3">
        <f>'BIZ kWh ENTRY'!AM110</f>
        <v>0</v>
      </c>
      <c r="H51" s="3">
        <f>'BIZ kWh ENTRY'!AN110</f>
        <v>0</v>
      </c>
      <c r="I51" s="3">
        <f>'BIZ kWh ENTRY'!AO110</f>
        <v>0</v>
      </c>
      <c r="J51" s="3">
        <f>'BIZ kWh ENTRY'!AP110</f>
        <v>0</v>
      </c>
      <c r="K51" s="3">
        <f>'BIZ kWh ENTRY'!AQ110</f>
        <v>0</v>
      </c>
      <c r="L51" s="3">
        <f>'BIZ kWh ENTRY'!AR110</f>
        <v>0</v>
      </c>
      <c r="M51" s="3">
        <f>'BIZ kWh ENTRY'!AS110</f>
        <v>0</v>
      </c>
      <c r="N51" s="3">
        <f>'BIZ kWh ENTRY'!AT110</f>
        <v>0</v>
      </c>
      <c r="O51" s="215">
        <v>0</v>
      </c>
      <c r="P51" s="215">
        <v>0</v>
      </c>
      <c r="Q51" s="215">
        <v>0</v>
      </c>
      <c r="R51" s="215">
        <v>0</v>
      </c>
      <c r="S51" s="215">
        <v>0</v>
      </c>
      <c r="T51" s="215">
        <v>0</v>
      </c>
      <c r="U51" s="215">
        <v>0</v>
      </c>
    </row>
    <row r="52" spans="1:21" x14ac:dyDescent="0.25">
      <c r="A52" s="511"/>
      <c r="B52" s="11" t="str">
        <f t="shared" si="8"/>
        <v>Refrigeration</v>
      </c>
      <c r="C52" s="3">
        <f>'BIZ kWh ENTRY'!AI111</f>
        <v>0</v>
      </c>
      <c r="D52" s="3">
        <f>'BIZ kWh ENTRY'!AJ111</f>
        <v>0</v>
      </c>
      <c r="E52" s="3">
        <f>'BIZ kWh ENTRY'!AK111</f>
        <v>0</v>
      </c>
      <c r="F52" s="3">
        <f>'BIZ kWh ENTRY'!AL111</f>
        <v>0</v>
      </c>
      <c r="G52" s="3">
        <f>'BIZ kWh ENTRY'!AM111</f>
        <v>0</v>
      </c>
      <c r="H52" s="3">
        <f>'BIZ kWh ENTRY'!AN111</f>
        <v>0</v>
      </c>
      <c r="I52" s="3">
        <f>'BIZ kWh ENTRY'!AO111</f>
        <v>0</v>
      </c>
      <c r="J52" s="3">
        <f>'BIZ kWh ENTRY'!AP111</f>
        <v>0</v>
      </c>
      <c r="K52" s="3">
        <f>'BIZ kWh ENTRY'!AQ111</f>
        <v>0</v>
      </c>
      <c r="L52" s="3">
        <f>'BIZ kWh ENTRY'!AR111</f>
        <v>0</v>
      </c>
      <c r="M52" s="3">
        <f>'BIZ kWh ENTRY'!AS111</f>
        <v>0</v>
      </c>
      <c r="N52" s="3">
        <f>'BIZ kWh ENTRY'!AT111</f>
        <v>0</v>
      </c>
      <c r="O52" s="215">
        <v>0</v>
      </c>
      <c r="P52" s="215">
        <v>0</v>
      </c>
      <c r="Q52" s="215">
        <v>0</v>
      </c>
      <c r="R52" s="215">
        <v>0</v>
      </c>
      <c r="S52" s="215">
        <v>0</v>
      </c>
      <c r="T52" s="215">
        <v>0</v>
      </c>
      <c r="U52" s="215">
        <v>0</v>
      </c>
    </row>
    <row r="53" spans="1:21" x14ac:dyDescent="0.25">
      <c r="A53" s="511"/>
      <c r="B53" s="11" t="str">
        <f t="shared" si="8"/>
        <v>Water Heating</v>
      </c>
      <c r="C53" s="3">
        <f>'BIZ kWh ENTRY'!AI112</f>
        <v>0</v>
      </c>
      <c r="D53" s="3">
        <f>'BIZ kWh ENTRY'!AJ112</f>
        <v>0</v>
      </c>
      <c r="E53" s="3">
        <f>'BIZ kWh ENTRY'!AK112</f>
        <v>0</v>
      </c>
      <c r="F53" s="3">
        <f>'BIZ kWh ENTRY'!AL112</f>
        <v>0</v>
      </c>
      <c r="G53" s="3">
        <f>'BIZ kWh ENTRY'!AM112</f>
        <v>0</v>
      </c>
      <c r="H53" s="3">
        <f>'BIZ kWh ENTRY'!AN112</f>
        <v>0</v>
      </c>
      <c r="I53" s="3">
        <f>'BIZ kWh ENTRY'!AO112</f>
        <v>0</v>
      </c>
      <c r="J53" s="3">
        <f>'BIZ kWh ENTRY'!AP112</f>
        <v>0</v>
      </c>
      <c r="K53" s="3">
        <f>'BIZ kWh ENTRY'!AQ112</f>
        <v>0</v>
      </c>
      <c r="L53" s="3">
        <f>'BIZ kWh ENTRY'!AR112</f>
        <v>0</v>
      </c>
      <c r="M53" s="3">
        <f>'BIZ kWh ENTRY'!AS112</f>
        <v>0</v>
      </c>
      <c r="N53" s="3">
        <f>'BIZ kWh ENTRY'!AT112</f>
        <v>0</v>
      </c>
      <c r="O53" s="215">
        <v>0</v>
      </c>
      <c r="P53" s="215">
        <v>0</v>
      </c>
      <c r="Q53" s="215">
        <v>0</v>
      </c>
      <c r="R53" s="215">
        <v>0</v>
      </c>
      <c r="S53" s="215">
        <v>0</v>
      </c>
      <c r="T53" s="215">
        <v>0</v>
      </c>
      <c r="U53" s="215">
        <v>0</v>
      </c>
    </row>
    <row r="54" spans="1:21" ht="15" customHeight="1" x14ac:dyDescent="0.25">
      <c r="A54" s="511"/>
      <c r="B54" s="11" t="str">
        <f t="shared" si="8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215"/>
      <c r="P54" s="215"/>
      <c r="Q54" s="215"/>
      <c r="R54" s="215"/>
      <c r="S54" s="215"/>
      <c r="T54" s="215"/>
      <c r="U54" s="215"/>
    </row>
    <row r="55" spans="1:21" ht="15" customHeight="1" thickBot="1" x14ac:dyDescent="0.3">
      <c r="A55" s="512"/>
      <c r="B55" s="15" t="str">
        <f t="shared" si="8"/>
        <v>Monthly kWh</v>
      </c>
      <c r="C55" s="49">
        <f t="shared" ref="C55:U55" si="9">SUM(C41:C53)</f>
        <v>0</v>
      </c>
      <c r="D55" s="49">
        <f t="shared" si="9"/>
        <v>0</v>
      </c>
      <c r="E55" s="49">
        <f t="shared" si="9"/>
        <v>0</v>
      </c>
      <c r="F55" s="49">
        <f t="shared" si="9"/>
        <v>0</v>
      </c>
      <c r="G55" s="49">
        <f t="shared" si="9"/>
        <v>0</v>
      </c>
      <c r="H55" s="49">
        <f t="shared" si="9"/>
        <v>0</v>
      </c>
      <c r="I55" s="49">
        <f t="shared" si="9"/>
        <v>0</v>
      </c>
      <c r="J55" s="49">
        <f t="shared" si="9"/>
        <v>41008.345800000017</v>
      </c>
      <c r="K55" s="49">
        <f t="shared" si="9"/>
        <v>15103.511856249983</v>
      </c>
      <c r="L55" s="49">
        <f t="shared" si="9"/>
        <v>0</v>
      </c>
      <c r="M55" s="49">
        <f t="shared" si="9"/>
        <v>0</v>
      </c>
      <c r="N55" s="49">
        <f t="shared" ref="N55" si="10">SUM(N41:N53)</f>
        <v>-5944.6114500000003</v>
      </c>
      <c r="O55" s="216">
        <f t="shared" si="9"/>
        <v>0</v>
      </c>
      <c r="P55" s="216">
        <f t="shared" si="9"/>
        <v>0</v>
      </c>
      <c r="Q55" s="216">
        <f t="shared" si="9"/>
        <v>0</v>
      </c>
      <c r="R55" s="216">
        <f t="shared" si="9"/>
        <v>0</v>
      </c>
      <c r="S55" s="216">
        <f t="shared" si="9"/>
        <v>0</v>
      </c>
      <c r="T55" s="216">
        <f t="shared" si="9"/>
        <v>0</v>
      </c>
      <c r="U55" s="216">
        <f t="shared" si="9"/>
        <v>0</v>
      </c>
    </row>
    <row r="56" spans="1:21" ht="15" customHeight="1" x14ac:dyDescent="0.25">
      <c r="A56" s="46"/>
      <c r="B56" s="25"/>
      <c r="C56" s="9"/>
      <c r="D56" s="31"/>
      <c r="E56" s="9"/>
      <c r="F56" s="87"/>
      <c r="G56" s="87"/>
      <c r="H56" s="87"/>
      <c r="I56" s="87"/>
      <c r="J56" s="87"/>
      <c r="K56" s="87"/>
      <c r="L56" s="87"/>
      <c r="M56" s="87"/>
      <c r="N56" s="87"/>
      <c r="O56" s="353" t="s">
        <v>164</v>
      </c>
      <c r="P56" s="354">
        <f>SUM(C55:N55)</f>
        <v>50167.246206249998</v>
      </c>
      <c r="Q56" s="341"/>
      <c r="R56" s="87"/>
      <c r="S56" s="87"/>
      <c r="T56" s="87"/>
      <c r="U56" s="87"/>
    </row>
    <row r="57" spans="1:21" ht="15.75" thickBot="1" x14ac:dyDescent="0.3">
      <c r="A57" s="26"/>
      <c r="B57" s="26"/>
      <c r="C57" s="22"/>
      <c r="D57" s="23"/>
      <c r="E57" s="22"/>
      <c r="F57" s="31"/>
      <c r="G57" s="31"/>
      <c r="H57" s="9"/>
      <c r="I57" s="31"/>
      <c r="J57" s="31"/>
      <c r="K57" s="9"/>
      <c r="L57" s="31"/>
      <c r="M57" s="31"/>
      <c r="N57" s="9"/>
      <c r="O57" s="31"/>
      <c r="P57" s="342" t="s">
        <v>156</v>
      </c>
      <c r="Q57" s="339" t="str">
        <f>IF(SUM(C73:N73)='BIZ kWh ENTRY'!BK113,"ok","ERROR")</f>
        <v>ok</v>
      </c>
      <c r="R57" s="31"/>
      <c r="S57" s="31"/>
      <c r="T57" s="9"/>
      <c r="U57" s="31"/>
    </row>
    <row r="58" spans="1:21" ht="15.75" x14ac:dyDescent="0.25">
      <c r="A58" s="562" t="s">
        <v>33</v>
      </c>
      <c r="B58" s="17" t="str">
        <f t="shared" ref="B58:U58" si="11">B40</f>
        <v>End Use</v>
      </c>
      <c r="C58" s="10">
        <f t="shared" si="11"/>
        <v>43466</v>
      </c>
      <c r="D58" s="10">
        <f t="shared" si="11"/>
        <v>43497</v>
      </c>
      <c r="E58" s="10">
        <f t="shared" si="11"/>
        <v>43525</v>
      </c>
      <c r="F58" s="10">
        <f t="shared" si="11"/>
        <v>43556</v>
      </c>
      <c r="G58" s="10">
        <f t="shared" si="11"/>
        <v>43586</v>
      </c>
      <c r="H58" s="10">
        <f t="shared" si="11"/>
        <v>43617</v>
      </c>
      <c r="I58" s="10">
        <f t="shared" si="11"/>
        <v>43647</v>
      </c>
      <c r="J58" s="10">
        <f t="shared" si="11"/>
        <v>43678</v>
      </c>
      <c r="K58" s="10">
        <f t="shared" si="11"/>
        <v>43709</v>
      </c>
      <c r="L58" s="10">
        <f t="shared" si="11"/>
        <v>43739</v>
      </c>
      <c r="M58" s="10">
        <f t="shared" si="11"/>
        <v>43770</v>
      </c>
      <c r="N58" s="10">
        <f t="shared" si="11"/>
        <v>43800</v>
      </c>
      <c r="O58" s="10">
        <f t="shared" si="11"/>
        <v>43831</v>
      </c>
      <c r="P58" s="10">
        <f t="shared" si="11"/>
        <v>43862</v>
      </c>
      <c r="Q58" s="10">
        <f t="shared" si="11"/>
        <v>43891</v>
      </c>
      <c r="R58" s="10">
        <f t="shared" si="11"/>
        <v>43922</v>
      </c>
      <c r="S58" s="10">
        <f t="shared" si="11"/>
        <v>43952</v>
      </c>
      <c r="T58" s="10">
        <f t="shared" si="11"/>
        <v>43983</v>
      </c>
      <c r="U58" s="10">
        <f t="shared" si="11"/>
        <v>44013</v>
      </c>
    </row>
    <row r="59" spans="1:21" x14ac:dyDescent="0.25">
      <c r="A59" s="563"/>
      <c r="B59" s="11" t="str">
        <f t="shared" ref="B59:B73" si="12">B41</f>
        <v>Air Comp</v>
      </c>
      <c r="C59" s="3">
        <f>'BIZ kWh ENTRY'!AY100</f>
        <v>0</v>
      </c>
      <c r="D59" s="3">
        <f>'BIZ kWh ENTRY'!AZ100</f>
        <v>0</v>
      </c>
      <c r="E59" s="3">
        <f>'BIZ kWh ENTRY'!BA100</f>
        <v>0</v>
      </c>
      <c r="F59" s="3">
        <f>'BIZ kWh ENTRY'!BB100</f>
        <v>0</v>
      </c>
      <c r="G59" s="3">
        <f>'BIZ kWh ENTRY'!BC100</f>
        <v>0</v>
      </c>
      <c r="H59" s="3">
        <f>'BIZ kWh ENTRY'!BD100</f>
        <v>0</v>
      </c>
      <c r="I59" s="3">
        <f>'BIZ kWh ENTRY'!BE100</f>
        <v>0</v>
      </c>
      <c r="J59" s="3">
        <f>'BIZ kWh ENTRY'!BF100</f>
        <v>0</v>
      </c>
      <c r="K59" s="3">
        <f>'BIZ kWh ENTRY'!BG100</f>
        <v>0</v>
      </c>
      <c r="L59" s="3">
        <f>'BIZ kWh ENTRY'!BH100</f>
        <v>0</v>
      </c>
      <c r="M59" s="3">
        <f>'BIZ kWh ENTRY'!BI100</f>
        <v>0</v>
      </c>
      <c r="N59" s="3">
        <f>'BIZ kWh ENTRY'!BJ100</f>
        <v>0</v>
      </c>
      <c r="O59" s="215">
        <v>0</v>
      </c>
      <c r="P59" s="215">
        <v>0</v>
      </c>
      <c r="Q59" s="215">
        <v>0</v>
      </c>
      <c r="R59" s="215">
        <v>0</v>
      </c>
      <c r="S59" s="215">
        <v>0</v>
      </c>
      <c r="T59" s="215">
        <v>0</v>
      </c>
      <c r="U59" s="215">
        <v>0</v>
      </c>
    </row>
    <row r="60" spans="1:21" ht="15" customHeight="1" x14ac:dyDescent="0.25">
      <c r="A60" s="563"/>
      <c r="B60" s="11" t="str">
        <f t="shared" si="12"/>
        <v>Building Shell</v>
      </c>
      <c r="C60" s="3">
        <f>'BIZ kWh ENTRY'!AY101</f>
        <v>0</v>
      </c>
      <c r="D60" s="3">
        <f>'BIZ kWh ENTRY'!AZ101</f>
        <v>0</v>
      </c>
      <c r="E60" s="3">
        <f>'BIZ kWh ENTRY'!BA101</f>
        <v>0</v>
      </c>
      <c r="F60" s="3">
        <f>'BIZ kWh ENTRY'!BB101</f>
        <v>0</v>
      </c>
      <c r="G60" s="3">
        <f>'BIZ kWh ENTRY'!BC101</f>
        <v>0</v>
      </c>
      <c r="H60" s="3">
        <f>'BIZ kWh ENTRY'!BD101</f>
        <v>0</v>
      </c>
      <c r="I60" s="3">
        <f>'BIZ kWh ENTRY'!BE101</f>
        <v>0</v>
      </c>
      <c r="J60" s="3">
        <f>'BIZ kWh ENTRY'!BF101</f>
        <v>0</v>
      </c>
      <c r="K60" s="3">
        <f>'BIZ kWh ENTRY'!BG101</f>
        <v>0</v>
      </c>
      <c r="L60" s="3">
        <f>'BIZ kWh ENTRY'!BH101</f>
        <v>0</v>
      </c>
      <c r="M60" s="3">
        <f>'BIZ kWh ENTRY'!BI101</f>
        <v>0</v>
      </c>
      <c r="N60" s="3">
        <f>'BIZ kWh ENTRY'!BJ101</f>
        <v>0</v>
      </c>
      <c r="O60" s="215">
        <v>0</v>
      </c>
      <c r="P60" s="215">
        <v>0</v>
      </c>
      <c r="Q60" s="215">
        <v>0</v>
      </c>
      <c r="R60" s="215">
        <v>0</v>
      </c>
      <c r="S60" s="215">
        <v>0</v>
      </c>
      <c r="T60" s="215">
        <v>0</v>
      </c>
      <c r="U60" s="215">
        <v>0</v>
      </c>
    </row>
    <row r="61" spans="1:21" x14ac:dyDescent="0.25">
      <c r="A61" s="563"/>
      <c r="B61" s="11" t="str">
        <f t="shared" si="12"/>
        <v>Cooking</v>
      </c>
      <c r="C61" s="3">
        <f>'BIZ kWh ENTRY'!AY102</f>
        <v>0</v>
      </c>
      <c r="D61" s="3">
        <f>'BIZ kWh ENTRY'!AZ102</f>
        <v>0</v>
      </c>
      <c r="E61" s="3">
        <f>'BIZ kWh ENTRY'!BA102</f>
        <v>0</v>
      </c>
      <c r="F61" s="3">
        <f>'BIZ kWh ENTRY'!BB102</f>
        <v>0</v>
      </c>
      <c r="G61" s="3">
        <f>'BIZ kWh ENTRY'!BC102</f>
        <v>0</v>
      </c>
      <c r="H61" s="3">
        <f>'BIZ kWh ENTRY'!BD102</f>
        <v>0</v>
      </c>
      <c r="I61" s="3">
        <f>'BIZ kWh ENTRY'!BE102</f>
        <v>0</v>
      </c>
      <c r="J61" s="3">
        <f>'BIZ kWh ENTRY'!BF102</f>
        <v>0</v>
      </c>
      <c r="K61" s="3">
        <f>'BIZ kWh ENTRY'!BG102</f>
        <v>0</v>
      </c>
      <c r="L61" s="3">
        <f>'BIZ kWh ENTRY'!BH102</f>
        <v>0</v>
      </c>
      <c r="M61" s="3">
        <f>'BIZ kWh ENTRY'!BI102</f>
        <v>0</v>
      </c>
      <c r="N61" s="3">
        <f>'BIZ kWh ENTRY'!BJ102</f>
        <v>0</v>
      </c>
      <c r="O61" s="215">
        <v>0</v>
      </c>
      <c r="P61" s="215">
        <v>0</v>
      </c>
      <c r="Q61" s="215">
        <v>0</v>
      </c>
      <c r="R61" s="215">
        <v>0</v>
      </c>
      <c r="S61" s="215">
        <v>0</v>
      </c>
      <c r="T61" s="215">
        <v>0</v>
      </c>
      <c r="U61" s="215">
        <v>0</v>
      </c>
    </row>
    <row r="62" spans="1:21" x14ac:dyDescent="0.25">
      <c r="A62" s="563"/>
      <c r="B62" s="11" t="str">
        <f t="shared" si="12"/>
        <v>Cooling</v>
      </c>
      <c r="C62" s="3">
        <f>'BIZ kWh ENTRY'!AY103</f>
        <v>0</v>
      </c>
      <c r="D62" s="3">
        <f>'BIZ kWh ENTRY'!AZ103</f>
        <v>0</v>
      </c>
      <c r="E62" s="3">
        <f>'BIZ kWh ENTRY'!BA103</f>
        <v>0</v>
      </c>
      <c r="F62" s="3">
        <f>'BIZ kWh ENTRY'!BB103</f>
        <v>0</v>
      </c>
      <c r="G62" s="3">
        <f>'BIZ kWh ENTRY'!BC103</f>
        <v>0</v>
      </c>
      <c r="H62" s="3">
        <f>'BIZ kWh ENTRY'!BD103</f>
        <v>0</v>
      </c>
      <c r="I62" s="3">
        <f>'BIZ kWh ENTRY'!BE103</f>
        <v>0</v>
      </c>
      <c r="J62" s="3">
        <f>'BIZ kWh ENTRY'!BF103</f>
        <v>0</v>
      </c>
      <c r="K62" s="3">
        <f>'BIZ kWh ENTRY'!BG103</f>
        <v>0</v>
      </c>
      <c r="L62" s="3">
        <f>'BIZ kWh ENTRY'!BH103</f>
        <v>0</v>
      </c>
      <c r="M62" s="3">
        <f>'BIZ kWh ENTRY'!BI103</f>
        <v>0</v>
      </c>
      <c r="N62" s="3">
        <f>'BIZ kWh ENTRY'!BJ103</f>
        <v>0</v>
      </c>
      <c r="O62" s="215">
        <v>0</v>
      </c>
      <c r="P62" s="215">
        <v>0</v>
      </c>
      <c r="Q62" s="215">
        <v>0</v>
      </c>
      <c r="R62" s="215">
        <v>0</v>
      </c>
      <c r="S62" s="215">
        <v>0</v>
      </c>
      <c r="T62" s="215">
        <v>0</v>
      </c>
      <c r="U62" s="215">
        <v>0</v>
      </c>
    </row>
    <row r="63" spans="1:21" x14ac:dyDescent="0.25">
      <c r="A63" s="563"/>
      <c r="B63" s="11" t="str">
        <f t="shared" si="12"/>
        <v>Ext Lighting</v>
      </c>
      <c r="C63" s="3">
        <f>'BIZ kWh ENTRY'!AY104</f>
        <v>0</v>
      </c>
      <c r="D63" s="3">
        <f>'BIZ kWh ENTRY'!AZ104</f>
        <v>0</v>
      </c>
      <c r="E63" s="3">
        <f>'BIZ kWh ENTRY'!BA104</f>
        <v>0</v>
      </c>
      <c r="F63" s="3">
        <f>'BIZ kWh ENTRY'!BB104</f>
        <v>0</v>
      </c>
      <c r="G63" s="3">
        <f>'BIZ kWh ENTRY'!BC104</f>
        <v>0</v>
      </c>
      <c r="H63" s="3">
        <f>'BIZ kWh ENTRY'!BD104</f>
        <v>0</v>
      </c>
      <c r="I63" s="3">
        <f>'BIZ kWh ENTRY'!BE104</f>
        <v>0</v>
      </c>
      <c r="J63" s="3">
        <f>'BIZ kWh ENTRY'!BF104</f>
        <v>0</v>
      </c>
      <c r="K63" s="3">
        <f>'BIZ kWh ENTRY'!BG104</f>
        <v>0</v>
      </c>
      <c r="L63" s="3">
        <f>'BIZ kWh ENTRY'!BH104</f>
        <v>0</v>
      </c>
      <c r="M63" s="3">
        <f>'BIZ kWh ENTRY'!BI104</f>
        <v>0</v>
      </c>
      <c r="N63" s="3">
        <f>'BIZ kWh ENTRY'!BJ104</f>
        <v>0</v>
      </c>
      <c r="O63" s="215">
        <v>0</v>
      </c>
      <c r="P63" s="215">
        <v>0</v>
      </c>
      <c r="Q63" s="215">
        <v>0</v>
      </c>
      <c r="R63" s="215">
        <v>0</v>
      </c>
      <c r="S63" s="215">
        <v>0</v>
      </c>
      <c r="T63" s="215">
        <v>0</v>
      </c>
      <c r="U63" s="215">
        <v>0</v>
      </c>
    </row>
    <row r="64" spans="1:21" x14ac:dyDescent="0.25">
      <c r="A64" s="563"/>
      <c r="B64" s="11" t="str">
        <f t="shared" si="12"/>
        <v>Heating</v>
      </c>
      <c r="C64" s="3">
        <f>'BIZ kWh ENTRY'!AY105</f>
        <v>0</v>
      </c>
      <c r="D64" s="3">
        <f>'BIZ kWh ENTRY'!AZ105</f>
        <v>0</v>
      </c>
      <c r="E64" s="3">
        <f>'BIZ kWh ENTRY'!BA105</f>
        <v>0</v>
      </c>
      <c r="F64" s="3">
        <f>'BIZ kWh ENTRY'!BB105</f>
        <v>0</v>
      </c>
      <c r="G64" s="3">
        <f>'BIZ kWh ENTRY'!BC105</f>
        <v>0</v>
      </c>
      <c r="H64" s="3">
        <f>'BIZ kWh ENTRY'!BD105</f>
        <v>0</v>
      </c>
      <c r="I64" s="3">
        <f>'BIZ kWh ENTRY'!BE105</f>
        <v>0</v>
      </c>
      <c r="J64" s="3">
        <f>'BIZ kWh ENTRY'!BF105</f>
        <v>0</v>
      </c>
      <c r="K64" s="3">
        <f>'BIZ kWh ENTRY'!BG105</f>
        <v>0</v>
      </c>
      <c r="L64" s="3">
        <f>'BIZ kWh ENTRY'!BH105</f>
        <v>0</v>
      </c>
      <c r="M64" s="3">
        <f>'BIZ kWh ENTRY'!BI105</f>
        <v>0</v>
      </c>
      <c r="N64" s="3">
        <f>'BIZ kWh ENTRY'!BJ105</f>
        <v>0</v>
      </c>
      <c r="O64" s="215">
        <v>0</v>
      </c>
      <c r="P64" s="215">
        <v>0</v>
      </c>
      <c r="Q64" s="215">
        <v>0</v>
      </c>
      <c r="R64" s="215">
        <v>0</v>
      </c>
      <c r="S64" s="215">
        <v>0</v>
      </c>
      <c r="T64" s="215">
        <v>0</v>
      </c>
      <c r="U64" s="215">
        <v>0</v>
      </c>
    </row>
    <row r="65" spans="1:21" x14ac:dyDescent="0.25">
      <c r="A65" s="563"/>
      <c r="B65" s="11" t="str">
        <f t="shared" si="12"/>
        <v>HVAC</v>
      </c>
      <c r="C65" s="3">
        <f>'BIZ kWh ENTRY'!AY106</f>
        <v>0</v>
      </c>
      <c r="D65" s="3">
        <f>'BIZ kWh ENTRY'!AZ106</f>
        <v>0</v>
      </c>
      <c r="E65" s="3">
        <f>'BIZ kWh ENTRY'!BA106</f>
        <v>0</v>
      </c>
      <c r="F65" s="3">
        <f>'BIZ kWh ENTRY'!BB106</f>
        <v>0</v>
      </c>
      <c r="G65" s="3">
        <f>'BIZ kWh ENTRY'!BC106</f>
        <v>0</v>
      </c>
      <c r="H65" s="3">
        <f>'BIZ kWh ENTRY'!BD106</f>
        <v>0</v>
      </c>
      <c r="I65" s="3">
        <f>'BIZ kWh ENTRY'!BE106</f>
        <v>0</v>
      </c>
      <c r="J65" s="3">
        <f>'BIZ kWh ENTRY'!BF106</f>
        <v>0</v>
      </c>
      <c r="K65" s="3">
        <f>'BIZ kWh ENTRY'!BG106</f>
        <v>0</v>
      </c>
      <c r="L65" s="3">
        <f>'BIZ kWh ENTRY'!BH106</f>
        <v>0</v>
      </c>
      <c r="M65" s="3">
        <f>'BIZ kWh ENTRY'!BI106</f>
        <v>0</v>
      </c>
      <c r="N65" s="3">
        <f>'BIZ kWh ENTRY'!BJ106</f>
        <v>0</v>
      </c>
      <c r="O65" s="215">
        <v>0</v>
      </c>
      <c r="P65" s="215">
        <v>0</v>
      </c>
      <c r="Q65" s="215">
        <v>0</v>
      </c>
      <c r="R65" s="215">
        <v>0</v>
      </c>
      <c r="S65" s="215">
        <v>0</v>
      </c>
      <c r="T65" s="215">
        <v>0</v>
      </c>
      <c r="U65" s="215">
        <v>0</v>
      </c>
    </row>
    <row r="66" spans="1:21" x14ac:dyDescent="0.25">
      <c r="A66" s="563"/>
      <c r="B66" s="11" t="str">
        <f t="shared" si="12"/>
        <v>Lighting</v>
      </c>
      <c r="C66" s="3">
        <f>'BIZ kWh ENTRY'!AY107</f>
        <v>0</v>
      </c>
      <c r="D66" s="3">
        <f>'BIZ kWh ENTRY'!AZ107</f>
        <v>0</v>
      </c>
      <c r="E66" s="3">
        <f>'BIZ kWh ENTRY'!BA107</f>
        <v>0</v>
      </c>
      <c r="F66" s="3">
        <f>'BIZ kWh ENTRY'!BB107</f>
        <v>0</v>
      </c>
      <c r="G66" s="3">
        <f>'BIZ kWh ENTRY'!BC107</f>
        <v>0</v>
      </c>
      <c r="H66" s="3">
        <f>'BIZ kWh ENTRY'!BD107</f>
        <v>0</v>
      </c>
      <c r="I66" s="3">
        <f>'BIZ kWh ENTRY'!BE107</f>
        <v>0</v>
      </c>
      <c r="J66" s="3">
        <f>'BIZ kWh ENTRY'!BF107</f>
        <v>0</v>
      </c>
      <c r="K66" s="3">
        <f>'BIZ kWh ENTRY'!BG107</f>
        <v>0</v>
      </c>
      <c r="L66" s="3">
        <f>'BIZ kWh ENTRY'!BH107</f>
        <v>0</v>
      </c>
      <c r="M66" s="3">
        <f>'BIZ kWh ENTRY'!BI107</f>
        <v>0</v>
      </c>
      <c r="N66" s="3">
        <f>'BIZ kWh ENTRY'!BJ107</f>
        <v>0</v>
      </c>
      <c r="O66" s="215">
        <v>0</v>
      </c>
      <c r="P66" s="215">
        <v>0</v>
      </c>
      <c r="Q66" s="215">
        <v>0</v>
      </c>
      <c r="R66" s="215">
        <v>0</v>
      </c>
      <c r="S66" s="215">
        <v>0</v>
      </c>
      <c r="T66" s="215">
        <v>0</v>
      </c>
      <c r="U66" s="215">
        <v>0</v>
      </c>
    </row>
    <row r="67" spans="1:21" x14ac:dyDescent="0.25">
      <c r="A67" s="563"/>
      <c r="B67" s="11" t="str">
        <f t="shared" si="12"/>
        <v>Miscellaneous</v>
      </c>
      <c r="C67" s="3">
        <f>'BIZ kWh ENTRY'!AY108</f>
        <v>0</v>
      </c>
      <c r="D67" s="3">
        <f>'BIZ kWh ENTRY'!AZ108</f>
        <v>0</v>
      </c>
      <c r="E67" s="3">
        <f>'BIZ kWh ENTRY'!BA108</f>
        <v>0</v>
      </c>
      <c r="F67" s="3">
        <f>'BIZ kWh ENTRY'!BB108</f>
        <v>0</v>
      </c>
      <c r="G67" s="3">
        <f>'BIZ kWh ENTRY'!BC108</f>
        <v>0</v>
      </c>
      <c r="H67" s="3">
        <f>'BIZ kWh ENTRY'!BD108</f>
        <v>0</v>
      </c>
      <c r="I67" s="3">
        <f>'BIZ kWh ENTRY'!BE108</f>
        <v>0</v>
      </c>
      <c r="J67" s="3">
        <f>'BIZ kWh ENTRY'!BF108</f>
        <v>0</v>
      </c>
      <c r="K67" s="3">
        <f>'BIZ kWh ENTRY'!BG108</f>
        <v>0</v>
      </c>
      <c r="L67" s="3">
        <f>'BIZ kWh ENTRY'!BH108</f>
        <v>0</v>
      </c>
      <c r="M67" s="3">
        <f>'BIZ kWh ENTRY'!BI108</f>
        <v>0</v>
      </c>
      <c r="N67" s="3">
        <f>'BIZ kWh ENTRY'!BJ108</f>
        <v>-1771.445000000007</v>
      </c>
      <c r="O67" s="215">
        <v>0</v>
      </c>
      <c r="P67" s="215">
        <v>0</v>
      </c>
      <c r="Q67" s="215">
        <v>0</v>
      </c>
      <c r="R67" s="215">
        <v>0</v>
      </c>
      <c r="S67" s="215">
        <v>0</v>
      </c>
      <c r="T67" s="215">
        <v>0</v>
      </c>
      <c r="U67" s="215">
        <v>0</v>
      </c>
    </row>
    <row r="68" spans="1:21" x14ac:dyDescent="0.25">
      <c r="A68" s="563"/>
      <c r="B68" s="11" t="str">
        <f t="shared" si="12"/>
        <v>Motors</v>
      </c>
      <c r="C68" s="3">
        <f>'BIZ kWh ENTRY'!AY109</f>
        <v>0</v>
      </c>
      <c r="D68" s="3">
        <f>'BIZ kWh ENTRY'!AZ109</f>
        <v>0</v>
      </c>
      <c r="E68" s="3">
        <f>'BIZ kWh ENTRY'!BA109</f>
        <v>0</v>
      </c>
      <c r="F68" s="3">
        <f>'BIZ kWh ENTRY'!BB109</f>
        <v>0</v>
      </c>
      <c r="G68" s="3">
        <f>'BIZ kWh ENTRY'!BC109</f>
        <v>0</v>
      </c>
      <c r="H68" s="3">
        <f>'BIZ kWh ENTRY'!BD109</f>
        <v>0</v>
      </c>
      <c r="I68" s="3">
        <f>'BIZ kWh ENTRY'!BE109</f>
        <v>0</v>
      </c>
      <c r="J68" s="3">
        <f>'BIZ kWh ENTRY'!BF109</f>
        <v>0</v>
      </c>
      <c r="K68" s="3">
        <f>'BIZ kWh ENTRY'!BG109</f>
        <v>0</v>
      </c>
      <c r="L68" s="3">
        <f>'BIZ kWh ENTRY'!BH109</f>
        <v>0</v>
      </c>
      <c r="M68" s="3">
        <f>'BIZ kWh ENTRY'!BI109</f>
        <v>0</v>
      </c>
      <c r="N68" s="3">
        <f>'BIZ kWh ENTRY'!BJ109</f>
        <v>0</v>
      </c>
      <c r="O68" s="215">
        <v>0</v>
      </c>
      <c r="P68" s="215">
        <v>0</v>
      </c>
      <c r="Q68" s="215">
        <v>0</v>
      </c>
      <c r="R68" s="215">
        <v>0</v>
      </c>
      <c r="S68" s="215">
        <v>0</v>
      </c>
      <c r="T68" s="215">
        <v>0</v>
      </c>
      <c r="U68" s="215">
        <v>0</v>
      </c>
    </row>
    <row r="69" spans="1:21" ht="15.75" customHeight="1" x14ac:dyDescent="0.25">
      <c r="A69" s="563"/>
      <c r="B69" s="11" t="str">
        <f t="shared" si="12"/>
        <v>Process</v>
      </c>
      <c r="C69" s="3">
        <f>'BIZ kWh ENTRY'!AY110</f>
        <v>0</v>
      </c>
      <c r="D69" s="3">
        <f>'BIZ kWh ENTRY'!AZ110</f>
        <v>0</v>
      </c>
      <c r="E69" s="3">
        <f>'BIZ kWh ENTRY'!BA110</f>
        <v>0</v>
      </c>
      <c r="F69" s="3">
        <f>'BIZ kWh ENTRY'!BB110</f>
        <v>0</v>
      </c>
      <c r="G69" s="3">
        <f>'BIZ kWh ENTRY'!BC110</f>
        <v>0</v>
      </c>
      <c r="H69" s="3">
        <f>'BIZ kWh ENTRY'!BD110</f>
        <v>0</v>
      </c>
      <c r="I69" s="3">
        <f>'BIZ kWh ENTRY'!BE110</f>
        <v>0</v>
      </c>
      <c r="J69" s="3">
        <f>'BIZ kWh ENTRY'!BF110</f>
        <v>0</v>
      </c>
      <c r="K69" s="3">
        <f>'BIZ kWh ENTRY'!BG110</f>
        <v>0</v>
      </c>
      <c r="L69" s="3">
        <f>'BIZ kWh ENTRY'!BH110</f>
        <v>0</v>
      </c>
      <c r="M69" s="3">
        <f>'BIZ kWh ENTRY'!BI110</f>
        <v>0</v>
      </c>
      <c r="N69" s="3">
        <f>'BIZ kWh ENTRY'!BJ110</f>
        <v>0</v>
      </c>
      <c r="O69" s="215">
        <v>0</v>
      </c>
      <c r="P69" s="215">
        <v>0</v>
      </c>
      <c r="Q69" s="215">
        <v>0</v>
      </c>
      <c r="R69" s="215">
        <v>0</v>
      </c>
      <c r="S69" s="215">
        <v>0</v>
      </c>
      <c r="T69" s="215">
        <v>0</v>
      </c>
      <c r="U69" s="215">
        <v>0</v>
      </c>
    </row>
    <row r="70" spans="1:21" x14ac:dyDescent="0.25">
      <c r="A70" s="563"/>
      <c r="B70" s="11" t="str">
        <f t="shared" si="12"/>
        <v>Refrigeration</v>
      </c>
      <c r="C70" s="3">
        <f>'BIZ kWh ENTRY'!AY111</f>
        <v>0</v>
      </c>
      <c r="D70" s="3">
        <f>'BIZ kWh ENTRY'!AZ111</f>
        <v>0</v>
      </c>
      <c r="E70" s="3">
        <f>'BIZ kWh ENTRY'!BA111</f>
        <v>0</v>
      </c>
      <c r="F70" s="3">
        <f>'BIZ kWh ENTRY'!BB111</f>
        <v>0</v>
      </c>
      <c r="G70" s="3">
        <f>'BIZ kWh ENTRY'!BC111</f>
        <v>0</v>
      </c>
      <c r="H70" s="3">
        <f>'BIZ kWh ENTRY'!BD111</f>
        <v>0</v>
      </c>
      <c r="I70" s="3">
        <f>'BIZ kWh ENTRY'!BE111</f>
        <v>0</v>
      </c>
      <c r="J70" s="3">
        <f>'BIZ kWh ENTRY'!BF111</f>
        <v>0</v>
      </c>
      <c r="K70" s="3">
        <f>'BIZ kWh ENTRY'!BG111</f>
        <v>0</v>
      </c>
      <c r="L70" s="3">
        <f>'BIZ kWh ENTRY'!BH111</f>
        <v>0</v>
      </c>
      <c r="M70" s="3">
        <f>'BIZ kWh ENTRY'!BI111</f>
        <v>0</v>
      </c>
      <c r="N70" s="3">
        <f>'BIZ kWh ENTRY'!BJ111</f>
        <v>0</v>
      </c>
      <c r="O70" s="215">
        <v>0</v>
      </c>
      <c r="P70" s="215">
        <v>0</v>
      </c>
      <c r="Q70" s="215">
        <v>0</v>
      </c>
      <c r="R70" s="215">
        <v>0</v>
      </c>
      <c r="S70" s="215">
        <v>0</v>
      </c>
      <c r="T70" s="215">
        <v>0</v>
      </c>
      <c r="U70" s="215">
        <v>0</v>
      </c>
    </row>
    <row r="71" spans="1:21" x14ac:dyDescent="0.25">
      <c r="A71" s="563"/>
      <c r="B71" s="11" t="str">
        <f t="shared" si="12"/>
        <v>Water Heating</v>
      </c>
      <c r="C71" s="3">
        <f>'BIZ kWh ENTRY'!AY112</f>
        <v>0</v>
      </c>
      <c r="D71" s="3">
        <f>'BIZ kWh ENTRY'!AZ112</f>
        <v>0</v>
      </c>
      <c r="E71" s="3">
        <f>'BIZ kWh ENTRY'!BA112</f>
        <v>0</v>
      </c>
      <c r="F71" s="3">
        <f>'BIZ kWh ENTRY'!BB112</f>
        <v>0</v>
      </c>
      <c r="G71" s="3">
        <f>'BIZ kWh ENTRY'!BC112</f>
        <v>0</v>
      </c>
      <c r="H71" s="3">
        <f>'BIZ kWh ENTRY'!BD112</f>
        <v>0</v>
      </c>
      <c r="I71" s="3">
        <f>'BIZ kWh ENTRY'!BE112</f>
        <v>0</v>
      </c>
      <c r="J71" s="3">
        <f>'BIZ kWh ENTRY'!BF112</f>
        <v>0</v>
      </c>
      <c r="K71" s="3">
        <f>'BIZ kWh ENTRY'!BG112</f>
        <v>0</v>
      </c>
      <c r="L71" s="3">
        <f>'BIZ kWh ENTRY'!BH112</f>
        <v>0</v>
      </c>
      <c r="M71" s="3">
        <f>'BIZ kWh ENTRY'!BI112</f>
        <v>0</v>
      </c>
      <c r="N71" s="3">
        <f>'BIZ kWh ENTRY'!BJ112</f>
        <v>0</v>
      </c>
      <c r="O71" s="215">
        <v>0</v>
      </c>
      <c r="P71" s="215">
        <v>0</v>
      </c>
      <c r="Q71" s="215">
        <v>0</v>
      </c>
      <c r="R71" s="215">
        <v>0</v>
      </c>
      <c r="S71" s="215">
        <v>0</v>
      </c>
      <c r="T71" s="215">
        <v>0</v>
      </c>
      <c r="U71" s="215">
        <v>0</v>
      </c>
    </row>
    <row r="72" spans="1:21" x14ac:dyDescent="0.25">
      <c r="A72" s="563"/>
      <c r="B72" s="11" t="str">
        <f t="shared" si="12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215"/>
      <c r="P72" s="215"/>
      <c r="Q72" s="215"/>
      <c r="R72" s="215">
        <v>0</v>
      </c>
      <c r="S72" s="215">
        <v>0</v>
      </c>
      <c r="T72" s="215">
        <v>0</v>
      </c>
      <c r="U72" s="215">
        <v>0</v>
      </c>
    </row>
    <row r="73" spans="1:21" ht="15.75" customHeight="1" thickBot="1" x14ac:dyDescent="0.3">
      <c r="A73" s="564"/>
      <c r="B73" s="15" t="str">
        <f t="shared" si="12"/>
        <v>Monthly kWh</v>
      </c>
      <c r="C73" s="49">
        <f t="shared" ref="C73:U73" si="13">SUM(C59:C71)</f>
        <v>0</v>
      </c>
      <c r="D73" s="49">
        <f t="shared" si="13"/>
        <v>0</v>
      </c>
      <c r="E73" s="49">
        <f t="shared" si="13"/>
        <v>0</v>
      </c>
      <c r="F73" s="49">
        <f t="shared" si="13"/>
        <v>0</v>
      </c>
      <c r="G73" s="49">
        <f t="shared" si="13"/>
        <v>0</v>
      </c>
      <c r="H73" s="49">
        <f t="shared" si="13"/>
        <v>0</v>
      </c>
      <c r="I73" s="49">
        <f t="shared" si="13"/>
        <v>0</v>
      </c>
      <c r="J73" s="49">
        <f t="shared" si="13"/>
        <v>0</v>
      </c>
      <c r="K73" s="49">
        <f t="shared" si="13"/>
        <v>0</v>
      </c>
      <c r="L73" s="49">
        <f t="shared" si="13"/>
        <v>0</v>
      </c>
      <c r="M73" s="49">
        <f t="shared" si="13"/>
        <v>0</v>
      </c>
      <c r="N73" s="49">
        <f t="shared" ref="N73" si="14">SUM(N59:N71)</f>
        <v>-1771.445000000007</v>
      </c>
      <c r="O73" s="216">
        <f t="shared" si="13"/>
        <v>0</v>
      </c>
      <c r="P73" s="216">
        <f t="shared" si="13"/>
        <v>0</v>
      </c>
      <c r="Q73" s="216">
        <f t="shared" si="13"/>
        <v>0</v>
      </c>
      <c r="R73" s="216">
        <f>SUM(R59:R71)</f>
        <v>0</v>
      </c>
      <c r="S73" s="216">
        <f t="shared" si="13"/>
        <v>0</v>
      </c>
      <c r="T73" s="216">
        <f t="shared" si="13"/>
        <v>0</v>
      </c>
      <c r="U73" s="216">
        <f t="shared" si="13"/>
        <v>0</v>
      </c>
    </row>
    <row r="74" spans="1:21" ht="15.75" customHeight="1" x14ac:dyDescent="0.25">
      <c r="A74" s="46"/>
      <c r="B74" s="25"/>
      <c r="C74" s="9"/>
      <c r="D74" s="31"/>
      <c r="E74" s="9"/>
      <c r="F74" s="87"/>
      <c r="G74" s="31"/>
      <c r="H74" s="31"/>
      <c r="I74" s="9"/>
      <c r="J74" s="31"/>
      <c r="K74" s="31"/>
      <c r="L74" s="9"/>
      <c r="M74" s="31"/>
      <c r="N74" s="31"/>
      <c r="O74" s="353" t="s">
        <v>164</v>
      </c>
      <c r="P74" s="354">
        <f>SUM(C73:N73)</f>
        <v>-1771.445000000007</v>
      </c>
      <c r="Q74" s="31"/>
      <c r="R74" s="9"/>
      <c r="S74" s="31"/>
      <c r="T74" s="31"/>
      <c r="U74" s="9"/>
    </row>
    <row r="75" spans="1:21" ht="15.75" customHeight="1" thickBot="1" x14ac:dyDescent="0.3">
      <c r="A75" s="26"/>
      <c r="B75" s="26"/>
      <c r="C75" s="35"/>
      <c r="D75" s="24"/>
      <c r="E75" s="35"/>
      <c r="F75" s="31"/>
      <c r="G75" s="24"/>
      <c r="H75" s="24"/>
      <c r="I75" s="35"/>
      <c r="J75" s="24"/>
      <c r="K75" s="24"/>
      <c r="L75" s="35"/>
      <c r="M75" s="24"/>
      <c r="N75" s="24"/>
      <c r="O75" s="35"/>
      <c r="P75" s="24"/>
      <c r="Q75" s="24"/>
      <c r="R75" s="35"/>
      <c r="S75" s="24"/>
      <c r="T75" s="24"/>
      <c r="U75" s="35"/>
    </row>
    <row r="76" spans="1:21" s="344" customFormat="1" ht="16.5" customHeight="1" x14ac:dyDescent="0.25">
      <c r="A76" s="513" t="s">
        <v>17</v>
      </c>
      <c r="B76" s="17" t="s">
        <v>99</v>
      </c>
      <c r="C76" s="10">
        <f t="shared" ref="C76:U76" si="15">C40</f>
        <v>43466</v>
      </c>
      <c r="D76" s="10">
        <f t="shared" si="15"/>
        <v>43497</v>
      </c>
      <c r="E76" s="10">
        <f t="shared" si="15"/>
        <v>43525</v>
      </c>
      <c r="F76" s="10">
        <f t="shared" si="15"/>
        <v>43556</v>
      </c>
      <c r="G76" s="10">
        <f t="shared" si="15"/>
        <v>43586</v>
      </c>
      <c r="H76" s="10">
        <f t="shared" si="15"/>
        <v>43617</v>
      </c>
      <c r="I76" s="10">
        <f t="shared" si="15"/>
        <v>43647</v>
      </c>
      <c r="J76" s="10">
        <f t="shared" si="15"/>
        <v>43678</v>
      </c>
      <c r="K76" s="10">
        <f t="shared" si="15"/>
        <v>43709</v>
      </c>
      <c r="L76" s="10">
        <f t="shared" si="15"/>
        <v>43739</v>
      </c>
      <c r="M76" s="10">
        <f t="shared" si="15"/>
        <v>43770</v>
      </c>
      <c r="N76" s="10">
        <f t="shared" si="15"/>
        <v>43800</v>
      </c>
      <c r="O76" s="10">
        <f t="shared" si="15"/>
        <v>43831</v>
      </c>
      <c r="P76" s="10">
        <f t="shared" si="15"/>
        <v>43862</v>
      </c>
      <c r="Q76" s="10">
        <f t="shared" si="15"/>
        <v>43891</v>
      </c>
      <c r="R76" s="10">
        <f t="shared" si="15"/>
        <v>43922</v>
      </c>
      <c r="S76" s="10">
        <f t="shared" si="15"/>
        <v>43952</v>
      </c>
      <c r="T76" s="10">
        <f t="shared" si="15"/>
        <v>43983</v>
      </c>
      <c r="U76" s="10">
        <f t="shared" si="15"/>
        <v>44013</v>
      </c>
    </row>
    <row r="77" spans="1:21" s="344" customFormat="1" ht="15.75" x14ac:dyDescent="0.25">
      <c r="A77" s="514"/>
      <c r="B77" s="13" t="s">
        <v>30</v>
      </c>
      <c r="C77" s="367">
        <f t="shared" ref="C77" si="16">((C13*C$90))*C$2</f>
        <v>0</v>
      </c>
      <c r="D77" s="367">
        <f t="shared" ref="D77:U77" si="17">((D13*D$90))*D$2</f>
        <v>0</v>
      </c>
      <c r="E77" s="367">
        <f t="shared" si="17"/>
        <v>0</v>
      </c>
      <c r="F77" s="367">
        <f t="shared" si="17"/>
        <v>0</v>
      </c>
      <c r="G77" s="367">
        <f t="shared" si="17"/>
        <v>0</v>
      </c>
      <c r="H77" s="367">
        <f t="shared" si="17"/>
        <v>0</v>
      </c>
      <c r="I77" s="367">
        <f t="shared" si="17"/>
        <v>0</v>
      </c>
      <c r="J77" s="367">
        <f t="shared" si="17"/>
        <v>0</v>
      </c>
      <c r="K77" s="367">
        <f t="shared" si="17"/>
        <v>0</v>
      </c>
      <c r="L77" s="367">
        <f t="shared" si="17"/>
        <v>0</v>
      </c>
      <c r="M77" s="367">
        <f t="shared" si="17"/>
        <v>0</v>
      </c>
      <c r="N77" s="367">
        <f t="shared" si="17"/>
        <v>468.17838926106162</v>
      </c>
      <c r="O77" s="367">
        <f t="shared" si="17"/>
        <v>0</v>
      </c>
      <c r="P77" s="367">
        <f t="shared" si="17"/>
        <v>0</v>
      </c>
      <c r="Q77" s="367">
        <f t="shared" si="17"/>
        <v>0</v>
      </c>
      <c r="R77" s="367">
        <f t="shared" si="17"/>
        <v>0</v>
      </c>
      <c r="S77" s="367">
        <f t="shared" si="17"/>
        <v>0</v>
      </c>
      <c r="T77" s="367">
        <f t="shared" si="17"/>
        <v>0</v>
      </c>
      <c r="U77" s="367">
        <f t="shared" si="17"/>
        <v>0</v>
      </c>
    </row>
    <row r="78" spans="1:21" s="344" customFormat="1" ht="15.75" x14ac:dyDescent="0.25">
      <c r="A78" s="514"/>
      <c r="B78" s="13" t="s">
        <v>31</v>
      </c>
      <c r="C78" s="367">
        <f t="shared" ref="C78" si="18">((C31*C$91))*C$2</f>
        <v>0</v>
      </c>
      <c r="D78" s="367">
        <f t="shared" ref="D78:U78" si="19">((D31*D$91))*D$2</f>
        <v>0</v>
      </c>
      <c r="E78" s="367">
        <f t="shared" si="19"/>
        <v>0</v>
      </c>
      <c r="F78" s="367">
        <f t="shared" si="19"/>
        <v>0</v>
      </c>
      <c r="G78" s="367">
        <f t="shared" si="19"/>
        <v>0</v>
      </c>
      <c r="H78" s="367">
        <f t="shared" si="19"/>
        <v>0</v>
      </c>
      <c r="I78" s="367">
        <f t="shared" si="19"/>
        <v>0</v>
      </c>
      <c r="J78" s="367">
        <f t="shared" si="19"/>
        <v>844.11979494960849</v>
      </c>
      <c r="K78" s="367">
        <f t="shared" si="19"/>
        <v>1048.6056404842573</v>
      </c>
      <c r="L78" s="367">
        <f t="shared" si="19"/>
        <v>0</v>
      </c>
      <c r="M78" s="367">
        <f t="shared" si="19"/>
        <v>0</v>
      </c>
      <c r="N78" s="367">
        <f t="shared" si="19"/>
        <v>113.56978663164639</v>
      </c>
      <c r="O78" s="367">
        <f t="shared" si="19"/>
        <v>0</v>
      </c>
      <c r="P78" s="367">
        <f t="shared" si="19"/>
        <v>0</v>
      </c>
      <c r="Q78" s="367">
        <f t="shared" si="19"/>
        <v>0</v>
      </c>
      <c r="R78" s="367">
        <f t="shared" si="19"/>
        <v>0</v>
      </c>
      <c r="S78" s="367">
        <f t="shared" si="19"/>
        <v>0</v>
      </c>
      <c r="T78" s="367">
        <f t="shared" si="19"/>
        <v>0</v>
      </c>
      <c r="U78" s="367">
        <f t="shared" si="19"/>
        <v>0</v>
      </c>
    </row>
    <row r="79" spans="1:21" s="344" customFormat="1" ht="15.75" x14ac:dyDescent="0.25">
      <c r="A79" s="514"/>
      <c r="B79" s="13" t="s">
        <v>32</v>
      </c>
      <c r="C79" s="367">
        <f>((C49*C$92))*C$2</f>
        <v>0</v>
      </c>
      <c r="D79" s="367">
        <f t="shared" ref="D79:U79" si="20">((D49*D$92))*D$2</f>
        <v>0</v>
      </c>
      <c r="E79" s="367">
        <f t="shared" si="20"/>
        <v>0</v>
      </c>
      <c r="F79" s="367">
        <f t="shared" si="20"/>
        <v>0</v>
      </c>
      <c r="G79" s="367">
        <f t="shared" si="20"/>
        <v>0</v>
      </c>
      <c r="H79" s="367">
        <f t="shared" si="20"/>
        <v>0</v>
      </c>
      <c r="I79" s="367">
        <f t="shared" si="20"/>
        <v>0</v>
      </c>
      <c r="J79" s="367">
        <f t="shared" si="20"/>
        <v>1960.958731268224</v>
      </c>
      <c r="K79" s="367">
        <f t="shared" si="20"/>
        <v>715.61814507358497</v>
      </c>
      <c r="L79" s="367">
        <f t="shared" si="20"/>
        <v>0</v>
      </c>
      <c r="M79" s="367">
        <f t="shared" si="20"/>
        <v>0</v>
      </c>
      <c r="N79" s="367">
        <f t="shared" si="20"/>
        <v>-134.72395436750969</v>
      </c>
      <c r="O79" s="367">
        <f t="shared" si="20"/>
        <v>0</v>
      </c>
      <c r="P79" s="367">
        <f t="shared" si="20"/>
        <v>0</v>
      </c>
      <c r="Q79" s="367">
        <f t="shared" si="20"/>
        <v>0</v>
      </c>
      <c r="R79" s="367">
        <f t="shared" si="20"/>
        <v>0</v>
      </c>
      <c r="S79" s="367">
        <f t="shared" si="20"/>
        <v>0</v>
      </c>
      <c r="T79" s="367">
        <f t="shared" si="20"/>
        <v>0</v>
      </c>
      <c r="U79" s="367">
        <f t="shared" si="20"/>
        <v>0</v>
      </c>
    </row>
    <row r="80" spans="1:21" s="344" customFormat="1" ht="15.75" customHeight="1" x14ac:dyDescent="0.25">
      <c r="A80" s="514"/>
      <c r="B80" s="13" t="s">
        <v>33</v>
      </c>
      <c r="C80" s="367">
        <f>((C67*C$93))*C$2</f>
        <v>0</v>
      </c>
      <c r="D80" s="367">
        <f t="shared" ref="D80:U80" si="21">((D67*D$93))*D$2</f>
        <v>0</v>
      </c>
      <c r="E80" s="367">
        <f t="shared" si="21"/>
        <v>0</v>
      </c>
      <c r="F80" s="367">
        <f t="shared" si="21"/>
        <v>0</v>
      </c>
      <c r="G80" s="367">
        <f t="shared" si="21"/>
        <v>0</v>
      </c>
      <c r="H80" s="367">
        <f t="shared" si="21"/>
        <v>0</v>
      </c>
      <c r="I80" s="367">
        <f t="shared" si="21"/>
        <v>0</v>
      </c>
      <c r="J80" s="367">
        <f t="shared" si="21"/>
        <v>0</v>
      </c>
      <c r="K80" s="367">
        <f t="shared" si="21"/>
        <v>0</v>
      </c>
      <c r="L80" s="367">
        <f t="shared" si="21"/>
        <v>0</v>
      </c>
      <c r="M80" s="367">
        <f t="shared" si="21"/>
        <v>0</v>
      </c>
      <c r="N80" s="367">
        <f t="shared" si="21"/>
        <v>-32.81472008190601</v>
      </c>
      <c r="O80" s="367">
        <f t="shared" si="21"/>
        <v>0</v>
      </c>
      <c r="P80" s="367">
        <f t="shared" si="21"/>
        <v>0</v>
      </c>
      <c r="Q80" s="367">
        <f t="shared" si="21"/>
        <v>0</v>
      </c>
      <c r="R80" s="367">
        <f t="shared" si="21"/>
        <v>0</v>
      </c>
      <c r="S80" s="367">
        <f t="shared" si="21"/>
        <v>0</v>
      </c>
      <c r="T80" s="367">
        <f t="shared" si="21"/>
        <v>0</v>
      </c>
      <c r="U80" s="367">
        <f t="shared" si="21"/>
        <v>0</v>
      </c>
    </row>
    <row r="81" spans="1:21" s="344" customFormat="1" ht="15.75" x14ac:dyDescent="0.25">
      <c r="A81" s="514"/>
      <c r="B81" s="13" t="str">
        <f>B54</f>
        <v xml:space="preserve"> </v>
      </c>
      <c r="C81" s="346"/>
      <c r="D81" s="346"/>
      <c r="E81" s="346"/>
      <c r="F81" s="346"/>
      <c r="G81" s="346"/>
      <c r="H81" s="346"/>
      <c r="I81" s="346"/>
      <c r="J81" s="346"/>
      <c r="K81" s="346"/>
      <c r="L81" s="346"/>
      <c r="M81" s="346"/>
      <c r="N81" s="346"/>
      <c r="O81" s="346"/>
      <c r="P81" s="346"/>
      <c r="Q81" s="346"/>
      <c r="R81" s="346"/>
      <c r="S81" s="346"/>
      <c r="T81" s="346"/>
      <c r="U81" s="346"/>
    </row>
    <row r="82" spans="1:21" s="344" customFormat="1" ht="15.75" x14ac:dyDescent="0.25">
      <c r="A82" s="514"/>
      <c r="B82" s="13" t="s">
        <v>95</v>
      </c>
      <c r="C82" s="367">
        <f>C81</f>
        <v>0</v>
      </c>
      <c r="D82" s="367">
        <f>C82+D77</f>
        <v>0</v>
      </c>
      <c r="E82" s="367">
        <f t="shared" ref="E82:U83" si="22">D82+E77</f>
        <v>0</v>
      </c>
      <c r="F82" s="367">
        <f t="shared" si="22"/>
        <v>0</v>
      </c>
      <c r="G82" s="367">
        <f t="shared" si="22"/>
        <v>0</v>
      </c>
      <c r="H82" s="367">
        <f t="shared" si="22"/>
        <v>0</v>
      </c>
      <c r="I82" s="367">
        <f t="shared" si="22"/>
        <v>0</v>
      </c>
      <c r="J82" s="367">
        <f t="shared" si="22"/>
        <v>0</v>
      </c>
      <c r="K82" s="367">
        <f t="shared" si="22"/>
        <v>0</v>
      </c>
      <c r="L82" s="367">
        <f t="shared" si="22"/>
        <v>0</v>
      </c>
      <c r="M82" s="367">
        <f t="shared" si="22"/>
        <v>0</v>
      </c>
      <c r="N82" s="367">
        <f t="shared" si="22"/>
        <v>468.17838926106162</v>
      </c>
      <c r="O82" s="367">
        <f t="shared" si="22"/>
        <v>468.17838926106162</v>
      </c>
      <c r="P82" s="367">
        <f t="shared" si="22"/>
        <v>468.17838926106162</v>
      </c>
      <c r="Q82" s="367">
        <f t="shared" si="22"/>
        <v>468.17838926106162</v>
      </c>
      <c r="R82" s="367">
        <f t="shared" si="22"/>
        <v>468.17838926106162</v>
      </c>
      <c r="S82" s="367">
        <f t="shared" si="22"/>
        <v>468.17838926106162</v>
      </c>
      <c r="T82" s="367">
        <f t="shared" si="22"/>
        <v>468.17838926106162</v>
      </c>
      <c r="U82" s="367">
        <f t="shared" si="22"/>
        <v>468.17838926106162</v>
      </c>
    </row>
    <row r="83" spans="1:21" s="344" customFormat="1" ht="15.75" x14ac:dyDescent="0.25">
      <c r="A83" s="514"/>
      <c r="B83" s="13" t="s">
        <v>96</v>
      </c>
      <c r="C83" s="367">
        <f t="shared" ref="C83:C85" si="23">C78</f>
        <v>0</v>
      </c>
      <c r="D83" s="367">
        <f t="shared" ref="D83:S85" si="24">C83+D78</f>
        <v>0</v>
      </c>
      <c r="E83" s="367">
        <f t="shared" si="24"/>
        <v>0</v>
      </c>
      <c r="F83" s="367">
        <f t="shared" si="24"/>
        <v>0</v>
      </c>
      <c r="G83" s="367">
        <f t="shared" si="24"/>
        <v>0</v>
      </c>
      <c r="H83" s="367">
        <f t="shared" si="24"/>
        <v>0</v>
      </c>
      <c r="I83" s="367">
        <f t="shared" si="24"/>
        <v>0</v>
      </c>
      <c r="J83" s="367">
        <f t="shared" si="24"/>
        <v>844.11979494960849</v>
      </c>
      <c r="K83" s="367">
        <f t="shared" si="24"/>
        <v>1892.7254354338656</v>
      </c>
      <c r="L83" s="367">
        <f t="shared" si="24"/>
        <v>1892.7254354338656</v>
      </c>
      <c r="M83" s="367">
        <f t="shared" si="24"/>
        <v>1892.7254354338656</v>
      </c>
      <c r="N83" s="367">
        <f t="shared" si="24"/>
        <v>2006.295222065512</v>
      </c>
      <c r="O83" s="367">
        <f t="shared" si="24"/>
        <v>2006.295222065512</v>
      </c>
      <c r="P83" s="367">
        <f t="shared" si="24"/>
        <v>2006.295222065512</v>
      </c>
      <c r="Q83" s="367">
        <f t="shared" si="24"/>
        <v>2006.295222065512</v>
      </c>
      <c r="R83" s="367">
        <f t="shared" si="24"/>
        <v>2006.295222065512</v>
      </c>
      <c r="S83" s="367">
        <f t="shared" si="24"/>
        <v>2006.295222065512</v>
      </c>
      <c r="T83" s="367">
        <f t="shared" si="22"/>
        <v>2006.295222065512</v>
      </c>
      <c r="U83" s="367">
        <f t="shared" si="22"/>
        <v>2006.295222065512</v>
      </c>
    </row>
    <row r="84" spans="1:21" s="344" customFormat="1" ht="15.75" x14ac:dyDescent="0.25">
      <c r="A84" s="514"/>
      <c r="B84" s="13" t="s">
        <v>97</v>
      </c>
      <c r="C84" s="367">
        <f t="shared" si="23"/>
        <v>0</v>
      </c>
      <c r="D84" s="367">
        <f t="shared" si="24"/>
        <v>0</v>
      </c>
      <c r="E84" s="367">
        <f t="shared" ref="E84:U85" si="25">D84+E79</f>
        <v>0</v>
      </c>
      <c r="F84" s="367">
        <f t="shared" si="25"/>
        <v>0</v>
      </c>
      <c r="G84" s="367">
        <f t="shared" si="25"/>
        <v>0</v>
      </c>
      <c r="H84" s="367">
        <f t="shared" si="25"/>
        <v>0</v>
      </c>
      <c r="I84" s="367">
        <f t="shared" si="25"/>
        <v>0</v>
      </c>
      <c r="J84" s="367">
        <f t="shared" si="25"/>
        <v>1960.958731268224</v>
      </c>
      <c r="K84" s="367">
        <f t="shared" si="25"/>
        <v>2676.5768763418091</v>
      </c>
      <c r="L84" s="367">
        <f t="shared" si="25"/>
        <v>2676.5768763418091</v>
      </c>
      <c r="M84" s="367">
        <f t="shared" si="25"/>
        <v>2676.5768763418091</v>
      </c>
      <c r="N84" s="367">
        <f t="shared" si="25"/>
        <v>2541.8529219742995</v>
      </c>
      <c r="O84" s="367">
        <f t="shared" si="25"/>
        <v>2541.8529219742995</v>
      </c>
      <c r="P84" s="367">
        <f t="shared" si="25"/>
        <v>2541.8529219742995</v>
      </c>
      <c r="Q84" s="367">
        <f t="shared" si="25"/>
        <v>2541.8529219742995</v>
      </c>
      <c r="R84" s="367">
        <f t="shared" si="25"/>
        <v>2541.8529219742995</v>
      </c>
      <c r="S84" s="367">
        <f t="shared" si="25"/>
        <v>2541.8529219742995</v>
      </c>
      <c r="T84" s="367">
        <f t="shared" si="25"/>
        <v>2541.8529219742995</v>
      </c>
      <c r="U84" s="367">
        <f t="shared" si="25"/>
        <v>2541.8529219742995</v>
      </c>
    </row>
    <row r="85" spans="1:21" s="344" customFormat="1" ht="16.5" thickBot="1" x14ac:dyDescent="0.3">
      <c r="A85" s="514"/>
      <c r="B85" s="14" t="s">
        <v>98</v>
      </c>
      <c r="C85" s="369">
        <f t="shared" si="23"/>
        <v>0</v>
      </c>
      <c r="D85" s="369">
        <f t="shared" si="24"/>
        <v>0</v>
      </c>
      <c r="E85" s="369">
        <f t="shared" si="25"/>
        <v>0</v>
      </c>
      <c r="F85" s="369">
        <f t="shared" si="25"/>
        <v>0</v>
      </c>
      <c r="G85" s="369">
        <f t="shared" si="25"/>
        <v>0</v>
      </c>
      <c r="H85" s="369">
        <f t="shared" si="25"/>
        <v>0</v>
      </c>
      <c r="I85" s="369">
        <f t="shared" si="25"/>
        <v>0</v>
      </c>
      <c r="J85" s="369">
        <f t="shared" si="25"/>
        <v>0</v>
      </c>
      <c r="K85" s="369">
        <f t="shared" si="25"/>
        <v>0</v>
      </c>
      <c r="L85" s="369">
        <f t="shared" si="25"/>
        <v>0</v>
      </c>
      <c r="M85" s="369">
        <f t="shared" si="25"/>
        <v>0</v>
      </c>
      <c r="N85" s="369">
        <f t="shared" si="25"/>
        <v>-32.81472008190601</v>
      </c>
      <c r="O85" s="369">
        <f t="shared" si="25"/>
        <v>-32.81472008190601</v>
      </c>
      <c r="P85" s="369">
        <f t="shared" si="25"/>
        <v>-32.81472008190601</v>
      </c>
      <c r="Q85" s="369">
        <f t="shared" si="25"/>
        <v>-32.81472008190601</v>
      </c>
      <c r="R85" s="369">
        <f t="shared" si="25"/>
        <v>-32.81472008190601</v>
      </c>
      <c r="S85" s="369">
        <f t="shared" si="25"/>
        <v>-32.81472008190601</v>
      </c>
      <c r="T85" s="369">
        <f t="shared" si="25"/>
        <v>-32.81472008190601</v>
      </c>
      <c r="U85" s="369">
        <f t="shared" si="25"/>
        <v>-32.81472008190601</v>
      </c>
    </row>
    <row r="86" spans="1:21" s="7" customFormat="1" x14ac:dyDescent="0.25">
      <c r="A86" s="8"/>
      <c r="B86" s="36"/>
      <c r="C86" s="31"/>
      <c r="D86" s="365"/>
      <c r="E86" s="31"/>
      <c r="F86" s="365"/>
      <c r="G86" s="31"/>
      <c r="H86" s="365"/>
      <c r="I86" s="31"/>
      <c r="J86" s="365"/>
      <c r="K86" s="31"/>
      <c r="L86" s="365"/>
      <c r="M86" s="353" t="s">
        <v>160</v>
      </c>
      <c r="N86" s="376" t="str">
        <f>IF(SUM(C77:N80)=SUM(N82:N85),"ok","ERROR")</f>
        <v>ok</v>
      </c>
      <c r="O86" s="31"/>
      <c r="P86" s="365"/>
      <c r="Q86" s="31"/>
      <c r="R86" s="365"/>
      <c r="S86" s="31"/>
      <c r="T86" s="365"/>
      <c r="U86" s="31"/>
    </row>
    <row r="87" spans="1:21" s="7" customFormat="1" x14ac:dyDescent="0.25">
      <c r="B87" s="16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</row>
    <row r="88" spans="1:21" s="7" customFormat="1" ht="15.75" thickBot="1" x14ac:dyDescent="0.3"/>
    <row r="89" spans="1:21" ht="15" customHeight="1" x14ac:dyDescent="0.25">
      <c r="A89" s="559" t="s">
        <v>103</v>
      </c>
      <c r="B89" s="95" t="s">
        <v>94</v>
      </c>
      <c r="C89" s="94">
        <f>C76</f>
        <v>43466</v>
      </c>
      <c r="D89" s="10">
        <f t="shared" ref="D89:U89" si="26">D76</f>
        <v>43497</v>
      </c>
      <c r="E89" s="47">
        <f t="shared" si="26"/>
        <v>43525</v>
      </c>
      <c r="F89" s="47">
        <f t="shared" si="26"/>
        <v>43556</v>
      </c>
      <c r="G89" s="47">
        <f t="shared" si="26"/>
        <v>43586</v>
      </c>
      <c r="H89" s="47">
        <f t="shared" si="26"/>
        <v>43617</v>
      </c>
      <c r="I89" s="47">
        <f t="shared" si="26"/>
        <v>43647</v>
      </c>
      <c r="J89" s="47">
        <f t="shared" si="26"/>
        <v>43678</v>
      </c>
      <c r="K89" s="47">
        <f t="shared" si="26"/>
        <v>43709</v>
      </c>
      <c r="L89" s="47">
        <f t="shared" si="26"/>
        <v>43739</v>
      </c>
      <c r="M89" s="47">
        <f t="shared" si="26"/>
        <v>43770</v>
      </c>
      <c r="N89" s="47">
        <f t="shared" si="26"/>
        <v>43800</v>
      </c>
      <c r="O89" s="47">
        <f t="shared" si="26"/>
        <v>43831</v>
      </c>
      <c r="P89" s="47">
        <f t="shared" si="26"/>
        <v>43862</v>
      </c>
      <c r="Q89" s="47">
        <f t="shared" si="26"/>
        <v>43891</v>
      </c>
      <c r="R89" s="47">
        <f t="shared" si="26"/>
        <v>43922</v>
      </c>
      <c r="S89" s="47">
        <f t="shared" si="26"/>
        <v>43952</v>
      </c>
      <c r="T89" s="47">
        <f t="shared" si="26"/>
        <v>43983</v>
      </c>
      <c r="U89" s="47">
        <f t="shared" si="26"/>
        <v>44013</v>
      </c>
    </row>
    <row r="90" spans="1:21" ht="15.75" customHeight="1" x14ac:dyDescent="0.25">
      <c r="A90" s="560"/>
      <c r="B90" s="26" t="s">
        <v>30</v>
      </c>
      <c r="C90" s="269">
        <f>'LI 2M - SGS'!C93</f>
        <v>4.8845E-2</v>
      </c>
      <c r="D90" s="270">
        <f>'LI 2M - SGS'!D93</f>
        <v>5.0525E-2</v>
      </c>
      <c r="E90" s="270">
        <f>'LI 2M - SGS'!E93</f>
        <v>5.3254999999999997E-2</v>
      </c>
      <c r="F90" s="270">
        <f>'LI 2M - SGS'!F93</f>
        <v>5.6875000000000002E-2</v>
      </c>
      <c r="G90" s="270">
        <f>'LI 2M - SGS'!G93</f>
        <v>5.8104000000000003E-2</v>
      </c>
      <c r="H90" s="270">
        <f>'LI 2M - SGS'!H93</f>
        <v>8.9680999999999997E-2</v>
      </c>
      <c r="I90" s="270">
        <f>'LI 2M - SGS'!I93</f>
        <v>8.9680999999999997E-2</v>
      </c>
      <c r="J90" s="270">
        <f>'LI 2M - SGS'!J93</f>
        <v>8.9680999999999997E-2</v>
      </c>
      <c r="K90" s="270">
        <f>'LI 2M - SGS'!K93</f>
        <v>8.9680999999999997E-2</v>
      </c>
      <c r="L90" s="270">
        <f>'LI 2M - SGS'!L93</f>
        <v>5.4614000000000003E-2</v>
      </c>
      <c r="M90" s="270">
        <f>'LI 2M - SGS'!M93</f>
        <v>5.6771000000000002E-2</v>
      </c>
      <c r="N90" s="270">
        <f>'LI 2M - SGS'!N93</f>
        <v>5.4182000000000001E-2</v>
      </c>
      <c r="O90" s="88">
        <f>'LI 2M - SGS'!O93</f>
        <v>4.8845E-2</v>
      </c>
      <c r="P90" s="88">
        <f>'LI 2M - SGS'!P93</f>
        <v>5.0525E-2</v>
      </c>
      <c r="Q90" s="88">
        <f>'LI 2M - SGS'!Q93</f>
        <v>5.3254999999999997E-2</v>
      </c>
      <c r="R90" s="255">
        <f>'LI 2M - SGS'!R93</f>
        <v>5.8521999999999998E-2</v>
      </c>
      <c r="S90" s="255">
        <f>'LI 2M - SGS'!S93</f>
        <v>6.1238000000000001E-2</v>
      </c>
      <c r="T90" s="255">
        <f>'LI 2M - SGS'!T93</f>
        <v>9.0992000000000003E-2</v>
      </c>
      <c r="U90" s="255">
        <f>'LI 2M - SGS'!U93</f>
        <v>9.0992000000000003E-2</v>
      </c>
    </row>
    <row r="91" spans="1:21" x14ac:dyDescent="0.25">
      <c r="A91" s="560"/>
      <c r="B91" s="26" t="s">
        <v>31</v>
      </c>
      <c r="C91" s="269">
        <f>'LI 3M - LGS'!C101</f>
        <v>2.8837000000000002E-2</v>
      </c>
      <c r="D91" s="270">
        <f>'LI 3M - LGS'!D101</f>
        <v>3.0424E-2</v>
      </c>
      <c r="E91" s="270">
        <f>'LI 3M - LGS'!E101</f>
        <v>2.7962999999999998E-2</v>
      </c>
      <c r="F91" s="270">
        <f>'LI 3M - LGS'!F101</f>
        <v>3.1393999999999998E-2</v>
      </c>
      <c r="G91" s="270">
        <f>'LI 3M - LGS'!G101</f>
        <v>3.3144E-2</v>
      </c>
      <c r="H91" s="270">
        <f>'LI 3M - LGS'!H101</f>
        <v>6.7465999999999998E-2</v>
      </c>
      <c r="I91" s="270">
        <f>'LI 3M - LGS'!I101</f>
        <v>6.4868999999999996E-2</v>
      </c>
      <c r="J91" s="270">
        <f>'LI 3M - LGS'!J101</f>
        <v>6.4940999999999999E-2</v>
      </c>
      <c r="K91" s="270">
        <f>'LI 3M - LGS'!K101</f>
        <v>6.4743999999999996E-2</v>
      </c>
      <c r="L91" s="270">
        <f>'LI 3M - LGS'!L101</f>
        <v>3.1406000000000003E-2</v>
      </c>
      <c r="M91" s="270">
        <f>'LI 3M - LGS'!M101</f>
        <v>3.1883000000000002E-2</v>
      </c>
      <c r="N91" s="270">
        <f>'LI 3M - LGS'!N101</f>
        <v>3.1376000000000001E-2</v>
      </c>
      <c r="O91" s="90">
        <f>'LI 3M - LGS'!O101</f>
        <v>2.8837000000000002E-2</v>
      </c>
      <c r="P91" s="90">
        <f>'LI 3M - LGS'!P101</f>
        <v>3.0424E-2</v>
      </c>
      <c r="Q91" s="90">
        <f>'LI 3M - LGS'!Q101</f>
        <v>2.7962999999999998E-2</v>
      </c>
      <c r="R91" s="255">
        <f>'LI 3M - LGS'!R101</f>
        <v>3.3774999999999999E-2</v>
      </c>
      <c r="S91" s="255">
        <f>'LI 3M - LGS'!S101</f>
        <v>3.6714999999999998E-2</v>
      </c>
      <c r="T91" s="255">
        <f>'LI 3M - LGS'!T101</f>
        <v>6.8380999999999997E-2</v>
      </c>
      <c r="U91" s="255">
        <f>'LI 3M - LGS'!U101</f>
        <v>6.6040000000000001E-2</v>
      </c>
    </row>
    <row r="92" spans="1:21" x14ac:dyDescent="0.25">
      <c r="A92" s="560"/>
      <c r="B92" s="26" t="s">
        <v>32</v>
      </c>
      <c r="C92" s="269">
        <f>'LI 4M - SPS'!C101</f>
        <v>2.9367000000000001E-2</v>
      </c>
      <c r="D92" s="270">
        <f>'LI 4M - SPS'!D101</f>
        <v>2.8156E-2</v>
      </c>
      <c r="E92" s="270">
        <f>'LI 4M - SPS'!E101</f>
        <v>2.9522E-2</v>
      </c>
      <c r="F92" s="270">
        <f>'LI 4M - SPS'!F101</f>
        <v>2.9638000000000001E-2</v>
      </c>
      <c r="G92" s="270">
        <f>'LI 4M - SPS'!G101</f>
        <v>3.1688000000000001E-2</v>
      </c>
      <c r="H92" s="270">
        <f>'LI 4M - SPS'!H101</f>
        <v>6.3760999999999998E-2</v>
      </c>
      <c r="I92" s="270">
        <f>'LI 4M - SPS'!I101</f>
        <v>6.2198999999999997E-2</v>
      </c>
      <c r="J92" s="270">
        <f>'LI 4M - SPS'!J101</f>
        <v>6.2283999999999999E-2</v>
      </c>
      <c r="K92" s="270">
        <f>'LI 4M - SPS'!K101</f>
        <v>6.1713999999999998E-2</v>
      </c>
      <c r="L92" s="270">
        <f>'LI 4M - SPS'!L101</f>
        <v>3.0110000000000001E-2</v>
      </c>
      <c r="M92" s="270">
        <f>'LI 4M - SPS'!M101</f>
        <v>2.9600999999999999E-2</v>
      </c>
      <c r="N92" s="270">
        <f>'LI 4M - SPS'!N101</f>
        <v>2.9519E-2</v>
      </c>
      <c r="O92" s="90">
        <f>'LI 4M - SPS'!O101</f>
        <v>2.9367000000000001E-2</v>
      </c>
      <c r="P92" s="90">
        <f>'LI 4M - SPS'!P101</f>
        <v>2.8156E-2</v>
      </c>
      <c r="Q92" s="90">
        <f>'LI 4M - SPS'!Q101</f>
        <v>2.9522E-2</v>
      </c>
      <c r="R92" s="255">
        <f>'LI 4M - SPS'!R101</f>
        <v>3.4296E-2</v>
      </c>
      <c r="S92" s="255">
        <f>'LI 4M - SPS'!S101</f>
        <v>3.6755000000000003E-2</v>
      </c>
      <c r="T92" s="255">
        <f>'LI 4M - SPS'!T101</f>
        <v>6.7155999999999993E-2</v>
      </c>
      <c r="U92" s="255">
        <f>'LI 4M - SPS'!U101</f>
        <v>6.5257999999999997E-2</v>
      </c>
    </row>
    <row r="93" spans="1:21" ht="15.75" thickBot="1" x14ac:dyDescent="0.3">
      <c r="A93" s="561"/>
      <c r="B93" s="93" t="s">
        <v>33</v>
      </c>
      <c r="C93" s="271">
        <f>'LI 11M - LPS'!C101</f>
        <v>2.2321000000000001E-2</v>
      </c>
      <c r="D93" s="272">
        <f>'LI 11M - LPS'!D101</f>
        <v>2.3022000000000001E-2</v>
      </c>
      <c r="E93" s="272">
        <f>'LI 11M - LPS'!E101</f>
        <v>2.3028E-2</v>
      </c>
      <c r="F93" s="272">
        <f>'LI 11M - LPS'!F101</f>
        <v>2.3969000000000001E-2</v>
      </c>
      <c r="G93" s="272">
        <f>'LI 11M - LPS'!G101</f>
        <v>2.2296E-2</v>
      </c>
      <c r="H93" s="272">
        <f>'LI 11M - LPS'!H101</f>
        <v>4.7784E-2</v>
      </c>
      <c r="I93" s="272">
        <f>'LI 11M - LPS'!I101</f>
        <v>4.709E-2</v>
      </c>
      <c r="J93" s="272">
        <f>'LI 11M - LPS'!J101</f>
        <v>4.8728E-2</v>
      </c>
      <c r="K93" s="272">
        <f>'LI 11M - LPS'!K101</f>
        <v>5.0555000000000003E-2</v>
      </c>
      <c r="L93" s="272">
        <f>'LI 11M - LPS'!L101</f>
        <v>2.6030999999999999E-2</v>
      </c>
      <c r="M93" s="272">
        <f>'LI 11M - LPS'!M101</f>
        <v>2.5073000000000002E-2</v>
      </c>
      <c r="N93" s="272">
        <f>'LI 11M - LPS'!N101</f>
        <v>2.4128E-2</v>
      </c>
      <c r="O93" s="44">
        <f>'LI 11M - LPS'!O101</f>
        <v>2.2321000000000001E-2</v>
      </c>
      <c r="P93" s="44">
        <f>'LI 11M - LPS'!P101</f>
        <v>2.3022000000000001E-2</v>
      </c>
      <c r="Q93" s="44">
        <f>'LI 11M - LPS'!Q101</f>
        <v>2.3028E-2</v>
      </c>
      <c r="R93" s="254">
        <f>'LI 11M - LPS'!R101</f>
        <v>2.7399E-2</v>
      </c>
      <c r="S93" s="254">
        <f>'LI 11M - LPS'!S101</f>
        <v>3.1260000000000003E-2</v>
      </c>
      <c r="T93" s="254">
        <f>'LI 11M - LPS'!T101</f>
        <v>5.3324000000000003E-2</v>
      </c>
      <c r="U93" s="254">
        <f>'LI 11M - LPS'!U101</f>
        <v>5.024E-2</v>
      </c>
    </row>
    <row r="101" spans="3:14" x14ac:dyDescent="0.25">
      <c r="C101" s="264"/>
      <c r="D101" s="264"/>
      <c r="E101" s="264"/>
      <c r="F101" s="264"/>
      <c r="G101" s="264"/>
      <c r="H101" s="264"/>
      <c r="I101" s="264"/>
      <c r="J101" s="264"/>
      <c r="K101" s="264"/>
      <c r="L101" s="264"/>
      <c r="M101" s="264"/>
      <c r="N101" s="264"/>
    </row>
    <row r="102" spans="3:14" x14ac:dyDescent="0.25">
      <c r="C102" s="264"/>
      <c r="D102" s="264"/>
      <c r="E102" s="264"/>
      <c r="F102" s="264"/>
      <c r="G102" s="264"/>
      <c r="H102" s="264"/>
      <c r="I102" s="264"/>
      <c r="J102" s="264"/>
      <c r="K102" s="264"/>
      <c r="L102" s="264"/>
      <c r="M102" s="264"/>
      <c r="N102" s="264"/>
    </row>
    <row r="103" spans="3:14" x14ac:dyDescent="0.25">
      <c r="C103" s="264"/>
      <c r="D103" s="264"/>
      <c r="E103" s="264"/>
      <c r="F103" s="264"/>
      <c r="G103" s="264"/>
      <c r="H103" s="264"/>
      <c r="I103" s="264"/>
      <c r="J103" s="264"/>
      <c r="K103" s="264"/>
      <c r="L103" s="264"/>
      <c r="M103" s="264"/>
      <c r="N103" s="264"/>
    </row>
    <row r="104" spans="3:14" x14ac:dyDescent="0.25">
      <c r="C104" s="264"/>
      <c r="D104" s="264"/>
      <c r="E104" s="264"/>
      <c r="F104" s="264"/>
      <c r="G104" s="264"/>
      <c r="H104" s="264"/>
      <c r="I104" s="264"/>
      <c r="J104" s="264"/>
      <c r="K104" s="264"/>
      <c r="L104" s="264"/>
      <c r="M104" s="264"/>
      <c r="N104" s="264"/>
    </row>
    <row r="108" spans="3:14" x14ac:dyDescent="0.25">
      <c r="J108" s="5"/>
    </row>
    <row r="109" spans="3:14" x14ac:dyDescent="0.25">
      <c r="D109" s="6"/>
    </row>
  </sheetData>
  <mergeCells count="6">
    <mergeCell ref="A89:A93"/>
    <mergeCell ref="A58:A73"/>
    <mergeCell ref="A4:A19"/>
    <mergeCell ref="A22:A37"/>
    <mergeCell ref="A40:A55"/>
    <mergeCell ref="A76:A85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W44"/>
  <sheetViews>
    <sheetView zoomScale="90" zoomScaleNormal="90" workbookViewId="0">
      <pane xSplit="2" topLeftCell="C1" activePane="topRight" state="frozen"/>
      <selection activeCell="B2" sqref="B2:B3"/>
      <selection pane="topRight" activeCell="V1" sqref="V1:CH1048576"/>
    </sheetView>
  </sheetViews>
  <sheetFormatPr defaultRowHeight="15" x14ac:dyDescent="0.25"/>
  <cols>
    <col min="1" max="1" width="8" customWidth="1"/>
    <col min="2" max="2" width="24.5703125" customWidth="1"/>
    <col min="3" max="3" width="15.5703125" bestFit="1" customWidth="1"/>
    <col min="4" max="4" width="11.5703125" bestFit="1" customWidth="1"/>
    <col min="5" max="6" width="12.5703125" bestFit="1" customWidth="1"/>
    <col min="7" max="14" width="14.42578125" bestFit="1" customWidth="1"/>
    <col min="15" max="21" width="15.42578125" bestFit="1" customWidth="1"/>
    <col min="22" max="23" width="10.5703125" bestFit="1" customWidth="1"/>
  </cols>
  <sheetData>
    <row r="1" spans="1:23" s="2" customFormat="1" ht="15.75" thickBo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/>
      <c r="W1"/>
    </row>
    <row r="2" spans="1:23" ht="15.75" thickBot="1" x14ac:dyDescent="0.3">
      <c r="A2" s="18"/>
      <c r="B2" s="30" t="s">
        <v>13</v>
      </c>
      <c r="C2" s="336">
        <v>0</v>
      </c>
      <c r="D2" s="336">
        <v>0</v>
      </c>
      <c r="E2" s="337">
        <f>' 1M - RES'!E2</f>
        <v>0.76774979104266816</v>
      </c>
      <c r="F2" s="334">
        <f t="shared" ref="F2:U2" si="0">E2</f>
        <v>0.76774979104266816</v>
      </c>
      <c r="G2" s="334">
        <f t="shared" si="0"/>
        <v>0.76774979104266816</v>
      </c>
      <c r="H2" s="334">
        <f t="shared" si="0"/>
        <v>0.76774979104266816</v>
      </c>
      <c r="I2" s="334">
        <f t="shared" si="0"/>
        <v>0.76774979104266816</v>
      </c>
      <c r="J2" s="334">
        <f t="shared" si="0"/>
        <v>0.76774979104266816</v>
      </c>
      <c r="K2" s="334">
        <f t="shared" si="0"/>
        <v>0.76774979104266816</v>
      </c>
      <c r="L2" s="334">
        <f t="shared" si="0"/>
        <v>0.76774979104266816</v>
      </c>
      <c r="M2" s="334">
        <f t="shared" si="0"/>
        <v>0.76774979104266816</v>
      </c>
      <c r="N2" s="334">
        <f t="shared" si="0"/>
        <v>0.76774979104266816</v>
      </c>
      <c r="O2" s="334">
        <f t="shared" si="0"/>
        <v>0.76774979104266816</v>
      </c>
      <c r="P2" s="334">
        <f t="shared" si="0"/>
        <v>0.76774979104266816</v>
      </c>
      <c r="Q2" s="334">
        <f t="shared" si="0"/>
        <v>0.76774979104266816</v>
      </c>
      <c r="R2" s="334">
        <f t="shared" si="0"/>
        <v>0.76774979104266816</v>
      </c>
      <c r="S2" s="334">
        <f t="shared" si="0"/>
        <v>0.76774979104266816</v>
      </c>
      <c r="T2" s="334">
        <f t="shared" si="0"/>
        <v>0.76774979104266816</v>
      </c>
      <c r="U2" s="334">
        <f t="shared" si="0"/>
        <v>0.76774979104266816</v>
      </c>
    </row>
    <row r="3" spans="1:23" s="7" customFormat="1" ht="15.75" thickBot="1" x14ac:dyDescent="0.3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342" t="s">
        <v>156</v>
      </c>
      <c r="Q3" s="339" t="str">
        <f>IF(SUM(C17:N17)='RES kWh ENTRY'!O169,"ok","ERROR")</f>
        <v>ok</v>
      </c>
      <c r="R3" s="18"/>
      <c r="S3" s="18"/>
      <c r="T3" s="18"/>
      <c r="U3" s="18"/>
    </row>
    <row r="4" spans="1:23" ht="15.75" customHeight="1" x14ac:dyDescent="0.25">
      <c r="A4" s="504" t="s">
        <v>29</v>
      </c>
      <c r="B4" s="17" t="s">
        <v>10</v>
      </c>
      <c r="C4" s="10">
        <f>'LI 11M - LPS'!C4</f>
        <v>43466</v>
      </c>
      <c r="D4" s="10">
        <f>'LI 11M - LPS'!D4</f>
        <v>43497</v>
      </c>
      <c r="E4" s="10">
        <f>'LI 11M - LPS'!E4</f>
        <v>43525</v>
      </c>
      <c r="F4" s="10">
        <f>'LI 11M - LPS'!F4</f>
        <v>43556</v>
      </c>
      <c r="G4" s="10">
        <f>'LI 11M - LPS'!G4</f>
        <v>43586</v>
      </c>
      <c r="H4" s="10">
        <f>'LI 11M - LPS'!H4</f>
        <v>43617</v>
      </c>
      <c r="I4" s="10">
        <f>'LI 11M - LPS'!I4</f>
        <v>43647</v>
      </c>
      <c r="J4" s="10">
        <f>'LI 11M - LPS'!J4</f>
        <v>43678</v>
      </c>
      <c r="K4" s="10">
        <f>'LI 11M - LPS'!K4</f>
        <v>43709</v>
      </c>
      <c r="L4" s="10">
        <f>'LI 11M - LPS'!L4</f>
        <v>43739</v>
      </c>
      <c r="M4" s="10">
        <f>'LI 11M - LPS'!M4</f>
        <v>43770</v>
      </c>
      <c r="N4" s="10">
        <f>'LI 11M - LPS'!N4</f>
        <v>43800</v>
      </c>
      <c r="O4" s="10">
        <f>'LI 11M - LPS'!O4</f>
        <v>43831</v>
      </c>
      <c r="P4" s="10">
        <f>'LI 11M - LPS'!P4</f>
        <v>43862</v>
      </c>
      <c r="Q4" s="10">
        <f>'LI 11M - LPS'!Q4</f>
        <v>43891</v>
      </c>
      <c r="R4" s="10">
        <f>'LI 11M - LPS'!R4</f>
        <v>43922</v>
      </c>
      <c r="S4" s="10">
        <f>'LI 11M - LPS'!S4</f>
        <v>43952</v>
      </c>
      <c r="T4" s="10">
        <f>'LI 11M - LPS'!T4</f>
        <v>43983</v>
      </c>
      <c r="U4" s="10">
        <f>'LI 11M - LPS'!U4</f>
        <v>44013</v>
      </c>
    </row>
    <row r="5" spans="1:23" ht="15" customHeight="1" x14ac:dyDescent="0.25">
      <c r="A5" s="505"/>
      <c r="B5" s="11" t="s">
        <v>0</v>
      </c>
      <c r="C5" s="3">
        <f>'RES kWh ENTRY'!C158</f>
        <v>0</v>
      </c>
      <c r="D5" s="3">
        <f>'RES kWh ENTRY'!D158</f>
        <v>0</v>
      </c>
      <c r="E5" s="3">
        <f>'RES kWh ENTRY'!E158</f>
        <v>0</v>
      </c>
      <c r="F5" s="3">
        <f>'RES kWh ENTRY'!F158</f>
        <v>0</v>
      </c>
      <c r="G5" s="3">
        <f>'RES kWh ENTRY'!G158</f>
        <v>0</v>
      </c>
      <c r="H5" s="3">
        <f>'RES kWh ENTRY'!H158</f>
        <v>0</v>
      </c>
      <c r="I5" s="3">
        <f>'RES kWh ENTRY'!I158</f>
        <v>0</v>
      </c>
      <c r="J5" s="3">
        <f>'RES kWh ENTRY'!J158</f>
        <v>0</v>
      </c>
      <c r="K5" s="3">
        <f>'RES kWh ENTRY'!K158</f>
        <v>0</v>
      </c>
      <c r="L5" s="3">
        <f>'RES kWh ENTRY'!L158</f>
        <v>0</v>
      </c>
      <c r="M5" s="3">
        <f>'RES kWh ENTRY'!M158</f>
        <v>0</v>
      </c>
      <c r="N5" s="3">
        <f>'RES kWh ENTRY'!N158</f>
        <v>0</v>
      </c>
      <c r="O5" s="215">
        <v>0</v>
      </c>
      <c r="P5" s="215">
        <v>0</v>
      </c>
      <c r="Q5" s="215">
        <v>0</v>
      </c>
      <c r="R5" s="215">
        <v>0</v>
      </c>
      <c r="S5" s="215">
        <v>0</v>
      </c>
      <c r="T5" s="215">
        <v>0</v>
      </c>
      <c r="U5" s="215">
        <v>0</v>
      </c>
    </row>
    <row r="6" spans="1:23" x14ac:dyDescent="0.25">
      <c r="A6" s="505"/>
      <c r="B6" s="12" t="s">
        <v>1</v>
      </c>
      <c r="C6" s="3">
        <f>'RES kWh ENTRY'!C159</f>
        <v>0</v>
      </c>
      <c r="D6" s="3">
        <f>'RES kWh ENTRY'!D159</f>
        <v>0</v>
      </c>
      <c r="E6" s="3">
        <f>'RES kWh ENTRY'!E159</f>
        <v>0</v>
      </c>
      <c r="F6" s="3">
        <f>'RES kWh ENTRY'!F159</f>
        <v>0</v>
      </c>
      <c r="G6" s="3">
        <f>'RES kWh ENTRY'!G159</f>
        <v>0</v>
      </c>
      <c r="H6" s="3">
        <f>'RES kWh ENTRY'!H159</f>
        <v>0</v>
      </c>
      <c r="I6" s="3">
        <f>'RES kWh ENTRY'!I159</f>
        <v>0</v>
      </c>
      <c r="J6" s="3">
        <f>'RES kWh ENTRY'!J159</f>
        <v>0</v>
      </c>
      <c r="K6" s="3">
        <f>'RES kWh ENTRY'!K159</f>
        <v>0</v>
      </c>
      <c r="L6" s="3">
        <f>'RES kWh ENTRY'!L159</f>
        <v>0</v>
      </c>
      <c r="M6" s="3">
        <f>'RES kWh ENTRY'!M159</f>
        <v>0</v>
      </c>
      <c r="N6" s="3">
        <f>'RES kWh ENTRY'!N159</f>
        <v>0</v>
      </c>
      <c r="O6" s="215">
        <v>0</v>
      </c>
      <c r="P6" s="215">
        <v>0</v>
      </c>
      <c r="Q6" s="215">
        <v>0</v>
      </c>
      <c r="R6" s="215">
        <v>0</v>
      </c>
      <c r="S6" s="215">
        <v>0</v>
      </c>
      <c r="T6" s="215">
        <v>0</v>
      </c>
      <c r="U6" s="215">
        <v>0</v>
      </c>
    </row>
    <row r="7" spans="1:23" x14ac:dyDescent="0.25">
      <c r="A7" s="505"/>
      <c r="B7" s="11" t="s">
        <v>2</v>
      </c>
      <c r="C7" s="3">
        <f>'RES kWh ENTRY'!C160</f>
        <v>0</v>
      </c>
      <c r="D7" s="3">
        <f>'RES kWh ENTRY'!D160</f>
        <v>0</v>
      </c>
      <c r="E7" s="3">
        <f>'RES kWh ENTRY'!E160</f>
        <v>0</v>
      </c>
      <c r="F7" s="3">
        <f>'RES kWh ENTRY'!F160</f>
        <v>0</v>
      </c>
      <c r="G7" s="3">
        <f>'RES kWh ENTRY'!G160</f>
        <v>0</v>
      </c>
      <c r="H7" s="3">
        <f>'RES kWh ENTRY'!H160</f>
        <v>0</v>
      </c>
      <c r="I7" s="3">
        <f>'RES kWh ENTRY'!I160</f>
        <v>0</v>
      </c>
      <c r="J7" s="3">
        <f>'RES kWh ENTRY'!J160</f>
        <v>0</v>
      </c>
      <c r="K7" s="3">
        <f>'RES kWh ENTRY'!K160</f>
        <v>0</v>
      </c>
      <c r="L7" s="3">
        <f>'RES kWh ENTRY'!L160</f>
        <v>0</v>
      </c>
      <c r="M7" s="3">
        <f>'RES kWh ENTRY'!M160</f>
        <v>0</v>
      </c>
      <c r="N7" s="3">
        <f>'RES kWh ENTRY'!N160</f>
        <v>0</v>
      </c>
      <c r="O7" s="215">
        <v>0</v>
      </c>
      <c r="P7" s="215">
        <v>0</v>
      </c>
      <c r="Q7" s="215">
        <v>0</v>
      </c>
      <c r="R7" s="215">
        <v>0</v>
      </c>
      <c r="S7" s="215">
        <v>0</v>
      </c>
      <c r="T7" s="215">
        <v>0</v>
      </c>
      <c r="U7" s="215">
        <v>0</v>
      </c>
    </row>
    <row r="8" spans="1:23" x14ac:dyDescent="0.25">
      <c r="A8" s="505"/>
      <c r="B8" s="11" t="s">
        <v>9</v>
      </c>
      <c r="C8" s="3">
        <f>'RES kWh ENTRY'!C161</f>
        <v>0</v>
      </c>
      <c r="D8" s="3">
        <f>'RES kWh ENTRY'!D161</f>
        <v>0</v>
      </c>
      <c r="E8" s="3">
        <f>'RES kWh ENTRY'!E161</f>
        <v>0</v>
      </c>
      <c r="F8" s="3">
        <f>'RES kWh ENTRY'!F161</f>
        <v>0</v>
      </c>
      <c r="G8" s="3">
        <f>'RES kWh ENTRY'!G161</f>
        <v>0</v>
      </c>
      <c r="H8" s="3">
        <f>'RES kWh ENTRY'!H161</f>
        <v>0</v>
      </c>
      <c r="I8" s="3">
        <f>'RES kWh ENTRY'!I161</f>
        <v>0</v>
      </c>
      <c r="J8" s="3">
        <f>'RES kWh ENTRY'!J161</f>
        <v>0</v>
      </c>
      <c r="K8" s="3">
        <f>'RES kWh ENTRY'!K161</f>
        <v>0</v>
      </c>
      <c r="L8" s="3">
        <f>'RES kWh ENTRY'!L161</f>
        <v>0</v>
      </c>
      <c r="M8" s="3">
        <f>'RES kWh ENTRY'!M161</f>
        <v>0</v>
      </c>
      <c r="N8" s="3">
        <f>'RES kWh ENTRY'!N161</f>
        <v>0</v>
      </c>
      <c r="O8" s="215">
        <v>0</v>
      </c>
      <c r="P8" s="215">
        <v>0</v>
      </c>
      <c r="Q8" s="215">
        <v>0</v>
      </c>
      <c r="R8" s="215">
        <v>0</v>
      </c>
      <c r="S8" s="215">
        <v>0</v>
      </c>
      <c r="T8" s="215">
        <v>0</v>
      </c>
      <c r="U8" s="215">
        <v>0</v>
      </c>
    </row>
    <row r="9" spans="1:23" x14ac:dyDescent="0.25">
      <c r="A9" s="505"/>
      <c r="B9" s="12" t="s">
        <v>3</v>
      </c>
      <c r="C9" s="3">
        <f>'RES kWh ENTRY'!C162</f>
        <v>0</v>
      </c>
      <c r="D9" s="3">
        <f>'RES kWh ENTRY'!D162</f>
        <v>0</v>
      </c>
      <c r="E9" s="3">
        <f>'RES kWh ENTRY'!E162</f>
        <v>0</v>
      </c>
      <c r="F9" s="3">
        <f>'RES kWh ENTRY'!F162</f>
        <v>0</v>
      </c>
      <c r="G9" s="3">
        <f>'RES kWh ENTRY'!G162</f>
        <v>0</v>
      </c>
      <c r="H9" s="3">
        <f>'RES kWh ENTRY'!H162</f>
        <v>0</v>
      </c>
      <c r="I9" s="3">
        <f>'RES kWh ENTRY'!I162</f>
        <v>0</v>
      </c>
      <c r="J9" s="3">
        <f>'RES kWh ENTRY'!J162</f>
        <v>42651.264869897997</v>
      </c>
      <c r="K9" s="3">
        <f>'RES kWh ENTRY'!K162</f>
        <v>45129.605897068555</v>
      </c>
      <c r="L9" s="3">
        <f>'RES kWh ENTRY'!L162</f>
        <v>0</v>
      </c>
      <c r="M9" s="3">
        <f>'RES kWh ENTRY'!M162</f>
        <v>0</v>
      </c>
      <c r="N9" s="3">
        <f>'RES kWh ENTRY'!N162</f>
        <v>0</v>
      </c>
      <c r="O9" s="215">
        <v>0</v>
      </c>
      <c r="P9" s="215">
        <v>0</v>
      </c>
      <c r="Q9" s="215">
        <v>0</v>
      </c>
      <c r="R9" s="215">
        <v>0</v>
      </c>
      <c r="S9" s="215">
        <v>0</v>
      </c>
      <c r="T9" s="215">
        <v>0</v>
      </c>
      <c r="U9" s="215">
        <v>0</v>
      </c>
    </row>
    <row r="10" spans="1:23" x14ac:dyDescent="0.25">
      <c r="A10" s="505"/>
      <c r="B10" s="11" t="s">
        <v>4</v>
      </c>
      <c r="C10" s="3">
        <f>'RES kWh ENTRY'!C163</f>
        <v>0</v>
      </c>
      <c r="D10" s="3">
        <f>'RES kWh ENTRY'!D163</f>
        <v>0</v>
      </c>
      <c r="E10" s="3">
        <f>'RES kWh ENTRY'!E163</f>
        <v>0</v>
      </c>
      <c r="F10" s="3">
        <f>'RES kWh ENTRY'!F163</f>
        <v>0</v>
      </c>
      <c r="G10" s="3">
        <f>'RES kWh ENTRY'!G163</f>
        <v>0</v>
      </c>
      <c r="H10" s="3">
        <f>'RES kWh ENTRY'!H163</f>
        <v>0</v>
      </c>
      <c r="I10" s="3">
        <f>'RES kWh ENTRY'!I163</f>
        <v>0</v>
      </c>
      <c r="J10" s="3">
        <f>'RES kWh ENTRY'!J163</f>
        <v>0</v>
      </c>
      <c r="K10" s="3">
        <f>'RES kWh ENTRY'!K163</f>
        <v>0</v>
      </c>
      <c r="L10" s="3">
        <f>'RES kWh ENTRY'!L163</f>
        <v>0</v>
      </c>
      <c r="M10" s="3">
        <f>'RES kWh ENTRY'!M163</f>
        <v>0</v>
      </c>
      <c r="N10" s="3">
        <f>'RES kWh ENTRY'!N163</f>
        <v>0</v>
      </c>
      <c r="O10" s="215">
        <v>0</v>
      </c>
      <c r="P10" s="215">
        <v>0</v>
      </c>
      <c r="Q10" s="215">
        <v>0</v>
      </c>
      <c r="R10" s="215">
        <v>0</v>
      </c>
      <c r="S10" s="215">
        <v>0</v>
      </c>
      <c r="T10" s="215">
        <v>0</v>
      </c>
      <c r="U10" s="215">
        <v>0</v>
      </c>
    </row>
    <row r="11" spans="1:23" x14ac:dyDescent="0.25">
      <c r="A11" s="505"/>
      <c r="B11" s="11" t="s">
        <v>5</v>
      </c>
      <c r="C11" s="3">
        <f>'RES kWh ENTRY'!C164</f>
        <v>0</v>
      </c>
      <c r="D11" s="3">
        <f>'RES kWh ENTRY'!D164</f>
        <v>0</v>
      </c>
      <c r="E11" s="3">
        <f>'RES kWh ENTRY'!E164</f>
        <v>0</v>
      </c>
      <c r="F11" s="3">
        <f>'RES kWh ENTRY'!F164</f>
        <v>0</v>
      </c>
      <c r="G11" s="3">
        <f>'RES kWh ENTRY'!G164</f>
        <v>0</v>
      </c>
      <c r="H11" s="3">
        <f>'RES kWh ENTRY'!H164</f>
        <v>0</v>
      </c>
      <c r="I11" s="3">
        <f>'RES kWh ENTRY'!I164</f>
        <v>0</v>
      </c>
      <c r="J11" s="3">
        <f>'RES kWh ENTRY'!J164</f>
        <v>0</v>
      </c>
      <c r="K11" s="3">
        <f>'RES kWh ENTRY'!K164</f>
        <v>0</v>
      </c>
      <c r="L11" s="3">
        <f>'RES kWh ENTRY'!L164</f>
        <v>0</v>
      </c>
      <c r="M11" s="3">
        <f>'RES kWh ENTRY'!M164</f>
        <v>0</v>
      </c>
      <c r="N11" s="3">
        <f>'RES kWh ENTRY'!N164</f>
        <v>0</v>
      </c>
      <c r="O11" s="215">
        <v>0</v>
      </c>
      <c r="P11" s="215">
        <v>0</v>
      </c>
      <c r="Q11" s="215">
        <v>0</v>
      </c>
      <c r="R11" s="215">
        <v>0</v>
      </c>
      <c r="S11" s="215">
        <v>0</v>
      </c>
      <c r="T11" s="215">
        <v>0</v>
      </c>
      <c r="U11" s="215">
        <v>0</v>
      </c>
    </row>
    <row r="12" spans="1:23" x14ac:dyDescent="0.25">
      <c r="A12" s="505"/>
      <c r="B12" s="11" t="s">
        <v>6</v>
      </c>
      <c r="C12" s="3">
        <f>'RES kWh ENTRY'!C165</f>
        <v>0</v>
      </c>
      <c r="D12" s="3">
        <f>'RES kWh ENTRY'!D165</f>
        <v>0</v>
      </c>
      <c r="E12" s="3">
        <f>'RES kWh ENTRY'!E165</f>
        <v>0</v>
      </c>
      <c r="F12" s="3">
        <f>'RES kWh ENTRY'!F165</f>
        <v>0</v>
      </c>
      <c r="G12" s="3">
        <f>'RES kWh ENTRY'!G165</f>
        <v>0</v>
      </c>
      <c r="H12" s="3">
        <f>'RES kWh ENTRY'!H165</f>
        <v>0</v>
      </c>
      <c r="I12" s="3">
        <f>'RES kWh ENTRY'!I165</f>
        <v>0</v>
      </c>
      <c r="J12" s="3">
        <f>'RES kWh ENTRY'!J165</f>
        <v>0</v>
      </c>
      <c r="K12" s="3">
        <f>'RES kWh ENTRY'!K165</f>
        <v>0</v>
      </c>
      <c r="L12" s="3">
        <f>'RES kWh ENTRY'!L165</f>
        <v>0</v>
      </c>
      <c r="M12" s="3">
        <f>'RES kWh ENTRY'!M165</f>
        <v>0</v>
      </c>
      <c r="N12" s="3">
        <f>'RES kWh ENTRY'!N165</f>
        <v>0</v>
      </c>
      <c r="O12" s="215">
        <v>0</v>
      </c>
      <c r="P12" s="215">
        <v>0</v>
      </c>
      <c r="Q12" s="215">
        <v>0</v>
      </c>
      <c r="R12" s="215">
        <v>0</v>
      </c>
      <c r="S12" s="215">
        <v>0</v>
      </c>
      <c r="T12" s="215">
        <v>0</v>
      </c>
      <c r="U12" s="215">
        <v>0</v>
      </c>
    </row>
    <row r="13" spans="1:23" x14ac:dyDescent="0.25">
      <c r="A13" s="505"/>
      <c r="B13" s="11" t="s">
        <v>7</v>
      </c>
      <c r="C13" s="3">
        <f>'RES kWh ENTRY'!C166</f>
        <v>0</v>
      </c>
      <c r="D13" s="3">
        <f>'RES kWh ENTRY'!D166</f>
        <v>0</v>
      </c>
      <c r="E13" s="3">
        <f>'RES kWh ENTRY'!E166</f>
        <v>0</v>
      </c>
      <c r="F13" s="3">
        <f>'RES kWh ENTRY'!F166</f>
        <v>0</v>
      </c>
      <c r="G13" s="3">
        <f>'RES kWh ENTRY'!G166</f>
        <v>0</v>
      </c>
      <c r="H13" s="3">
        <f>'RES kWh ENTRY'!H166</f>
        <v>0</v>
      </c>
      <c r="I13" s="3">
        <f>'RES kWh ENTRY'!I166</f>
        <v>0</v>
      </c>
      <c r="J13" s="3">
        <f>'RES kWh ENTRY'!J166</f>
        <v>0</v>
      </c>
      <c r="K13" s="3">
        <f>'RES kWh ENTRY'!K166</f>
        <v>0</v>
      </c>
      <c r="L13" s="3">
        <f>'RES kWh ENTRY'!L166</f>
        <v>0</v>
      </c>
      <c r="M13" s="3">
        <f>'RES kWh ENTRY'!M166</f>
        <v>0</v>
      </c>
      <c r="N13" s="3">
        <f>'RES kWh ENTRY'!N166</f>
        <v>0</v>
      </c>
      <c r="O13" s="215">
        <v>0</v>
      </c>
      <c r="P13" s="215">
        <v>0</v>
      </c>
      <c r="Q13" s="215">
        <v>0</v>
      </c>
      <c r="R13" s="215">
        <v>0</v>
      </c>
      <c r="S13" s="215">
        <v>0</v>
      </c>
      <c r="T13" s="215">
        <v>0</v>
      </c>
      <c r="U13" s="215">
        <v>0</v>
      </c>
    </row>
    <row r="14" spans="1:23" x14ac:dyDescent="0.25">
      <c r="A14" s="505"/>
      <c r="B14" s="11" t="s">
        <v>8</v>
      </c>
      <c r="C14" s="3">
        <f>'RES kWh ENTRY'!C167</f>
        <v>0</v>
      </c>
      <c r="D14" s="3">
        <f>'RES kWh ENTRY'!D167</f>
        <v>0</v>
      </c>
      <c r="E14" s="3">
        <f>'RES kWh ENTRY'!E167</f>
        <v>0</v>
      </c>
      <c r="F14" s="3">
        <f>'RES kWh ENTRY'!F167</f>
        <v>0</v>
      </c>
      <c r="G14" s="3">
        <f>'RES kWh ENTRY'!G167</f>
        <v>0</v>
      </c>
      <c r="H14" s="3">
        <f>'RES kWh ENTRY'!H167</f>
        <v>0</v>
      </c>
      <c r="I14" s="3">
        <f>'RES kWh ENTRY'!I167</f>
        <v>0</v>
      </c>
      <c r="J14" s="3">
        <f>'RES kWh ENTRY'!J167</f>
        <v>0</v>
      </c>
      <c r="K14" s="3">
        <f>'RES kWh ENTRY'!K167</f>
        <v>0</v>
      </c>
      <c r="L14" s="3">
        <f>'RES kWh ENTRY'!L167</f>
        <v>0</v>
      </c>
      <c r="M14" s="3">
        <f>'RES kWh ENTRY'!M167</f>
        <v>0</v>
      </c>
      <c r="N14" s="3">
        <f>'RES kWh ENTRY'!N167</f>
        <v>0</v>
      </c>
      <c r="O14" s="215">
        <v>0</v>
      </c>
      <c r="P14" s="215">
        <v>0</v>
      </c>
      <c r="Q14" s="215">
        <v>0</v>
      </c>
      <c r="R14" s="215">
        <v>0</v>
      </c>
      <c r="S14" s="215">
        <v>0</v>
      </c>
      <c r="T14" s="215">
        <v>0</v>
      </c>
      <c r="U14" s="215">
        <v>0</v>
      </c>
    </row>
    <row r="15" spans="1:23" x14ac:dyDescent="0.25">
      <c r="A15" s="505"/>
      <c r="B15" s="11" t="s">
        <v>43</v>
      </c>
      <c r="C15" s="3">
        <f>'RES kWh ENTRY'!C168</f>
        <v>0</v>
      </c>
      <c r="D15" s="3">
        <f>'RES kWh ENTRY'!D168</f>
        <v>0</v>
      </c>
      <c r="E15" s="3">
        <f>'RES kWh ENTRY'!E168</f>
        <v>0</v>
      </c>
      <c r="F15" s="3">
        <f>'RES kWh ENTRY'!F168</f>
        <v>0</v>
      </c>
      <c r="G15" s="3">
        <f>'RES kWh ENTRY'!G168</f>
        <v>0</v>
      </c>
      <c r="H15" s="3">
        <f>'RES kWh ENTRY'!H168</f>
        <v>0</v>
      </c>
      <c r="I15" s="3">
        <f>'RES kWh ENTRY'!I168</f>
        <v>0</v>
      </c>
      <c r="J15" s="3">
        <f>'RES kWh ENTRY'!J168</f>
        <v>0</v>
      </c>
      <c r="K15" s="3">
        <f>'RES kWh ENTRY'!K168</f>
        <v>0</v>
      </c>
      <c r="L15" s="3">
        <f>'RES kWh ENTRY'!L168</f>
        <v>0</v>
      </c>
      <c r="M15" s="3">
        <f>'RES kWh ENTRY'!M168</f>
        <v>0</v>
      </c>
      <c r="N15" s="3">
        <f>'RES kWh ENTRY'!N168</f>
        <v>0</v>
      </c>
      <c r="O15" s="215">
        <v>0</v>
      </c>
      <c r="P15" s="215">
        <v>0</v>
      </c>
      <c r="Q15" s="215">
        <v>0</v>
      </c>
      <c r="R15" s="215">
        <v>0</v>
      </c>
      <c r="S15" s="215">
        <v>0</v>
      </c>
      <c r="T15" s="215">
        <v>0</v>
      </c>
      <c r="U15" s="215">
        <v>0</v>
      </c>
    </row>
    <row r="16" spans="1:23" x14ac:dyDescent="0.25">
      <c r="A16" s="505"/>
      <c r="B16" s="11" t="s">
        <v>11</v>
      </c>
      <c r="C16" s="3"/>
      <c r="D16" s="3"/>
      <c r="E16" s="4"/>
      <c r="F16" s="4"/>
      <c r="G16" s="4"/>
      <c r="H16" s="4"/>
      <c r="I16" s="4"/>
      <c r="J16" s="4"/>
      <c r="K16" s="4"/>
      <c r="L16" s="4"/>
      <c r="M16" s="4"/>
      <c r="N16" s="4"/>
      <c r="O16" s="215"/>
      <c r="P16" s="215"/>
      <c r="Q16" s="215"/>
      <c r="R16" s="215"/>
      <c r="S16" s="215"/>
      <c r="T16" s="215"/>
      <c r="U16" s="215"/>
    </row>
    <row r="17" spans="1:21" ht="15.75" thickBot="1" x14ac:dyDescent="0.3">
      <c r="A17" s="506"/>
      <c r="B17" s="15" t="s">
        <v>25</v>
      </c>
      <c r="C17" s="49">
        <f t="shared" ref="C17:U17" si="1">SUM(C5:C15)</f>
        <v>0</v>
      </c>
      <c r="D17" s="49">
        <f t="shared" si="1"/>
        <v>0</v>
      </c>
      <c r="E17" s="49">
        <f t="shared" si="1"/>
        <v>0</v>
      </c>
      <c r="F17" s="49">
        <f t="shared" si="1"/>
        <v>0</v>
      </c>
      <c r="G17" s="49">
        <f t="shared" si="1"/>
        <v>0</v>
      </c>
      <c r="H17" s="49">
        <f t="shared" si="1"/>
        <v>0</v>
      </c>
      <c r="I17" s="49">
        <f t="shared" si="1"/>
        <v>0</v>
      </c>
      <c r="J17" s="49">
        <f t="shared" si="1"/>
        <v>42651.264869897997</v>
      </c>
      <c r="K17" s="49">
        <f t="shared" si="1"/>
        <v>45129.605897068555</v>
      </c>
      <c r="L17" s="49">
        <f t="shared" si="1"/>
        <v>0</v>
      </c>
      <c r="M17" s="49">
        <f t="shared" si="1"/>
        <v>0</v>
      </c>
      <c r="N17" s="49">
        <f t="shared" si="1"/>
        <v>0</v>
      </c>
      <c r="O17" s="216">
        <f t="shared" si="1"/>
        <v>0</v>
      </c>
      <c r="P17" s="216">
        <f t="shared" si="1"/>
        <v>0</v>
      </c>
      <c r="Q17" s="216">
        <f t="shared" si="1"/>
        <v>0</v>
      </c>
      <c r="R17" s="216">
        <f t="shared" si="1"/>
        <v>0</v>
      </c>
      <c r="S17" s="216">
        <f t="shared" si="1"/>
        <v>0</v>
      </c>
      <c r="T17" s="216">
        <f t="shared" si="1"/>
        <v>0</v>
      </c>
      <c r="U17" s="216">
        <f t="shared" si="1"/>
        <v>0</v>
      </c>
    </row>
    <row r="18" spans="1:21" x14ac:dyDescent="0.25">
      <c r="A18" s="45"/>
      <c r="B18" s="25"/>
      <c r="C18" s="9"/>
      <c r="D18" s="31"/>
      <c r="E18" s="9"/>
      <c r="F18" s="31"/>
      <c r="G18" s="31"/>
      <c r="H18" s="31"/>
      <c r="I18" s="31"/>
      <c r="J18" s="31"/>
      <c r="K18" s="9"/>
      <c r="L18" s="31"/>
      <c r="M18" s="31"/>
      <c r="N18" s="9"/>
      <c r="O18" s="353" t="s">
        <v>164</v>
      </c>
      <c r="P18" s="354">
        <f>SUM(J17:K17)</f>
        <v>87780.870766966545</v>
      </c>
      <c r="Q18" s="340"/>
      <c r="R18" s="31"/>
      <c r="S18" s="31"/>
      <c r="T18" s="9"/>
      <c r="U18" s="31"/>
    </row>
    <row r="19" spans="1:21" ht="15.75" thickBot="1" x14ac:dyDescent="0.3">
      <c r="A19" s="26"/>
      <c r="B19" s="26"/>
      <c r="C19" s="22"/>
      <c r="D19" s="23"/>
      <c r="E19" s="22"/>
      <c r="F19" s="23"/>
      <c r="G19" s="23"/>
      <c r="H19" s="22"/>
      <c r="I19" s="23"/>
      <c r="J19" s="23"/>
      <c r="K19" s="22"/>
      <c r="L19" s="23"/>
      <c r="M19" s="23"/>
      <c r="N19" s="22"/>
      <c r="O19" s="23"/>
      <c r="P19" s="342"/>
      <c r="Q19" s="339"/>
      <c r="R19" s="23"/>
      <c r="S19" s="23"/>
      <c r="T19" s="22"/>
      <c r="U19" s="23"/>
    </row>
    <row r="20" spans="1:21" s="344" customFormat="1" ht="16.5" customHeight="1" x14ac:dyDescent="0.25">
      <c r="A20" s="565" t="s">
        <v>17</v>
      </c>
      <c r="B20" s="17" t="s">
        <v>99</v>
      </c>
      <c r="C20" s="10">
        <f>C4</f>
        <v>43466</v>
      </c>
      <c r="D20" s="10">
        <f t="shared" ref="D20:U20" si="2">D4</f>
        <v>43497</v>
      </c>
      <c r="E20" s="10">
        <f t="shared" si="2"/>
        <v>43525</v>
      </c>
      <c r="F20" s="10">
        <f t="shared" si="2"/>
        <v>43556</v>
      </c>
      <c r="G20" s="10">
        <f t="shared" si="2"/>
        <v>43586</v>
      </c>
      <c r="H20" s="10">
        <f t="shared" si="2"/>
        <v>43617</v>
      </c>
      <c r="I20" s="10">
        <f t="shared" si="2"/>
        <v>43647</v>
      </c>
      <c r="J20" s="10">
        <f t="shared" si="2"/>
        <v>43678</v>
      </c>
      <c r="K20" s="10">
        <f t="shared" si="2"/>
        <v>43709</v>
      </c>
      <c r="L20" s="10">
        <f t="shared" si="2"/>
        <v>43739</v>
      </c>
      <c r="M20" s="10">
        <f t="shared" si="2"/>
        <v>43770</v>
      </c>
      <c r="N20" s="10">
        <f t="shared" si="2"/>
        <v>43800</v>
      </c>
      <c r="O20" s="10">
        <f t="shared" si="2"/>
        <v>43831</v>
      </c>
      <c r="P20" s="10">
        <f t="shared" si="2"/>
        <v>43862</v>
      </c>
      <c r="Q20" s="10">
        <f t="shared" si="2"/>
        <v>43891</v>
      </c>
      <c r="R20" s="10">
        <f t="shared" si="2"/>
        <v>43922</v>
      </c>
      <c r="S20" s="10">
        <f t="shared" si="2"/>
        <v>43952</v>
      </c>
      <c r="T20" s="10">
        <f t="shared" si="2"/>
        <v>43983</v>
      </c>
      <c r="U20" s="10">
        <f t="shared" si="2"/>
        <v>44013</v>
      </c>
    </row>
    <row r="21" spans="1:21" s="344" customFormat="1" ht="15.75" x14ac:dyDescent="0.25">
      <c r="A21" s="566"/>
      <c r="B21" s="13" t="s">
        <v>161</v>
      </c>
      <c r="C21" s="367">
        <f t="shared" ref="C21:I21" si="3">((C17*C$28))*C$2</f>
        <v>0</v>
      </c>
      <c r="D21" s="367">
        <f t="shared" si="3"/>
        <v>0</v>
      </c>
      <c r="E21" s="367">
        <f t="shared" si="3"/>
        <v>0</v>
      </c>
      <c r="F21" s="367">
        <f t="shared" si="3"/>
        <v>0</v>
      </c>
      <c r="G21" s="367">
        <f t="shared" si="3"/>
        <v>0</v>
      </c>
      <c r="H21" s="367">
        <f t="shared" si="3"/>
        <v>0</v>
      </c>
      <c r="I21" s="367">
        <f t="shared" si="3"/>
        <v>0</v>
      </c>
      <c r="J21" s="367">
        <f>((J17*J$28))*J$2</f>
        <v>3375.4388537066943</v>
      </c>
      <c r="K21" s="367">
        <f>((K17*K$28))*K$2</f>
        <v>3571.5757941084539</v>
      </c>
      <c r="L21" s="367">
        <f t="shared" ref="L21:U21" si="4">((L17*L$28))*L$2</f>
        <v>0</v>
      </c>
      <c r="M21" s="367">
        <f t="shared" si="4"/>
        <v>0</v>
      </c>
      <c r="N21" s="367">
        <f t="shared" si="4"/>
        <v>0</v>
      </c>
      <c r="O21" s="367">
        <f t="shared" si="4"/>
        <v>0</v>
      </c>
      <c r="P21" s="367">
        <f t="shared" si="4"/>
        <v>0</v>
      </c>
      <c r="Q21" s="367">
        <f t="shared" si="4"/>
        <v>0</v>
      </c>
      <c r="R21" s="367">
        <f t="shared" si="4"/>
        <v>0</v>
      </c>
      <c r="S21" s="367">
        <f t="shared" si="4"/>
        <v>0</v>
      </c>
      <c r="T21" s="367">
        <f t="shared" si="4"/>
        <v>0</v>
      </c>
      <c r="U21" s="367">
        <f t="shared" si="4"/>
        <v>0</v>
      </c>
    </row>
    <row r="22" spans="1:21" s="344" customFormat="1" ht="15.75" x14ac:dyDescent="0.25">
      <c r="A22" s="566"/>
      <c r="B22" s="13"/>
      <c r="C22" s="346"/>
      <c r="D22" s="346"/>
      <c r="E22" s="346"/>
      <c r="F22" s="346"/>
      <c r="G22" s="346"/>
      <c r="H22" s="346"/>
      <c r="I22" s="346"/>
      <c r="J22" s="346"/>
      <c r="K22" s="346"/>
      <c r="L22" s="346"/>
      <c r="M22" s="346"/>
      <c r="N22" s="346"/>
      <c r="O22" s="346"/>
      <c r="P22" s="346"/>
      <c r="Q22" s="346"/>
      <c r="R22" s="346"/>
      <c r="S22" s="346"/>
      <c r="T22" s="346"/>
      <c r="U22" s="346"/>
    </row>
    <row r="23" spans="1:21" s="344" customFormat="1" ht="16.5" thickBot="1" x14ac:dyDescent="0.3">
      <c r="A23" s="567"/>
      <c r="B23" s="14" t="s">
        <v>162</v>
      </c>
      <c r="C23" s="369">
        <f>C22</f>
        <v>0</v>
      </c>
      <c r="D23" s="369">
        <f t="shared" ref="D23:U23" si="5">C23+D21</f>
        <v>0</v>
      </c>
      <c r="E23" s="369">
        <f t="shared" si="5"/>
        <v>0</v>
      </c>
      <c r="F23" s="369">
        <f t="shared" si="5"/>
        <v>0</v>
      </c>
      <c r="G23" s="369">
        <f t="shared" si="5"/>
        <v>0</v>
      </c>
      <c r="H23" s="369">
        <f t="shared" si="5"/>
        <v>0</v>
      </c>
      <c r="I23" s="369">
        <f t="shared" si="5"/>
        <v>0</v>
      </c>
      <c r="J23" s="369">
        <f t="shared" si="5"/>
        <v>3375.4388537066943</v>
      </c>
      <c r="K23" s="369">
        <f t="shared" si="5"/>
        <v>6947.0146478151482</v>
      </c>
      <c r="L23" s="369">
        <f t="shared" si="5"/>
        <v>6947.0146478151482</v>
      </c>
      <c r="M23" s="369">
        <f t="shared" si="5"/>
        <v>6947.0146478151482</v>
      </c>
      <c r="N23" s="369">
        <f t="shared" si="5"/>
        <v>6947.0146478151482</v>
      </c>
      <c r="O23" s="369">
        <f t="shared" si="5"/>
        <v>6947.0146478151482</v>
      </c>
      <c r="P23" s="369">
        <f t="shared" si="5"/>
        <v>6947.0146478151482</v>
      </c>
      <c r="Q23" s="369">
        <f t="shared" si="5"/>
        <v>6947.0146478151482</v>
      </c>
      <c r="R23" s="369">
        <f t="shared" si="5"/>
        <v>6947.0146478151482</v>
      </c>
      <c r="S23" s="369">
        <f t="shared" si="5"/>
        <v>6947.0146478151482</v>
      </c>
      <c r="T23" s="369">
        <f t="shared" si="5"/>
        <v>6947.0146478151482</v>
      </c>
      <c r="U23" s="369">
        <f t="shared" si="5"/>
        <v>6947.0146478151482</v>
      </c>
    </row>
    <row r="24" spans="1:21" s="7" customFormat="1" x14ac:dyDescent="0.25">
      <c r="A24" s="8"/>
      <c r="B24" s="36"/>
      <c r="C24" s="31"/>
      <c r="D24" s="365"/>
      <c r="E24" s="31"/>
      <c r="F24" s="365"/>
      <c r="G24" s="31"/>
      <c r="H24" s="365"/>
      <c r="I24" s="31"/>
      <c r="J24" s="365"/>
      <c r="K24" s="31"/>
      <c r="L24" s="365"/>
      <c r="M24" s="353" t="s">
        <v>160</v>
      </c>
      <c r="N24" s="376" t="str">
        <f>IF(SUM(C21:N21)=SUM(N23:N23),"ok","ERROR")</f>
        <v>ok</v>
      </c>
      <c r="O24" s="31"/>
      <c r="P24" s="365"/>
      <c r="Q24" s="31"/>
      <c r="R24" s="365"/>
      <c r="S24" s="31"/>
      <c r="T24" s="365"/>
      <c r="U24" s="31"/>
    </row>
    <row r="25" spans="1:21" s="7" customFormat="1" x14ac:dyDescent="0.25">
      <c r="B25" s="16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</row>
    <row r="26" spans="1:21" s="7" customFormat="1" ht="15.75" thickBot="1" x14ac:dyDescent="0.3"/>
    <row r="27" spans="1:21" x14ac:dyDescent="0.25">
      <c r="A27" s="19"/>
      <c r="B27" s="502" t="s">
        <v>28</v>
      </c>
      <c r="C27" s="94">
        <f>C20</f>
        <v>43466</v>
      </c>
      <c r="D27" s="10">
        <f t="shared" ref="D27:U27" si="6">D20</f>
        <v>43497</v>
      </c>
      <c r="E27" s="47">
        <f t="shared" si="6"/>
        <v>43525</v>
      </c>
      <c r="F27" s="47">
        <f t="shared" si="6"/>
        <v>43556</v>
      </c>
      <c r="G27" s="47">
        <f t="shared" si="6"/>
        <v>43586</v>
      </c>
      <c r="H27" s="47">
        <f t="shared" si="6"/>
        <v>43617</v>
      </c>
      <c r="I27" s="47">
        <f t="shared" si="6"/>
        <v>43647</v>
      </c>
      <c r="J27" s="47">
        <f t="shared" si="6"/>
        <v>43678</v>
      </c>
      <c r="K27" s="47">
        <f t="shared" si="6"/>
        <v>43709</v>
      </c>
      <c r="L27" s="47">
        <f t="shared" si="6"/>
        <v>43739</v>
      </c>
      <c r="M27" s="47">
        <f t="shared" si="6"/>
        <v>43770</v>
      </c>
      <c r="N27" s="47">
        <f t="shared" si="6"/>
        <v>43800</v>
      </c>
      <c r="O27" s="47">
        <f t="shared" si="6"/>
        <v>43831</v>
      </c>
      <c r="P27" s="47">
        <f t="shared" si="6"/>
        <v>43862</v>
      </c>
      <c r="Q27" s="47">
        <f t="shared" si="6"/>
        <v>43891</v>
      </c>
      <c r="R27" s="47">
        <f t="shared" si="6"/>
        <v>43922</v>
      </c>
      <c r="S27" s="47">
        <f t="shared" si="6"/>
        <v>43952</v>
      </c>
      <c r="T27" s="47">
        <f t="shared" si="6"/>
        <v>43983</v>
      </c>
      <c r="U27" s="47">
        <f t="shared" si="6"/>
        <v>44013</v>
      </c>
    </row>
    <row r="28" spans="1:21" ht="15.75" thickBot="1" x14ac:dyDescent="0.3">
      <c r="A28" s="377"/>
      <c r="B28" s="503"/>
      <c r="C28" s="271">
        <f>' 1M - RES'!C78</f>
        <v>4.0911999999999997E-2</v>
      </c>
      <c r="D28" s="272">
        <f>' 1M - RES'!D78</f>
        <v>4.2255000000000001E-2</v>
      </c>
      <c r="E28" s="272">
        <f>' 1M - RES'!E78</f>
        <v>4.4016E-2</v>
      </c>
      <c r="F28" s="272">
        <f>' 1M - RES'!F78</f>
        <v>4.7279000000000002E-2</v>
      </c>
      <c r="G28" s="272">
        <f>' 1M - RES'!G78</f>
        <v>4.8668999999999997E-2</v>
      </c>
      <c r="H28" s="272">
        <f>' 1M - RES'!H78</f>
        <v>0.10308100000000001</v>
      </c>
      <c r="I28" s="272">
        <f>' 1M - RES'!I78</f>
        <v>0.10308100000000001</v>
      </c>
      <c r="J28" s="272">
        <f>' 1M - RES'!J78</f>
        <v>0.10308100000000001</v>
      </c>
      <c r="K28" s="272">
        <f>' 1M - RES'!K78</f>
        <v>0.10308100000000001</v>
      </c>
      <c r="L28" s="272">
        <f>' 1M - RES'!L78</f>
        <v>4.4204E-2</v>
      </c>
      <c r="M28" s="272">
        <f>' 1M - RES'!M78</f>
        <v>4.7620000000000003E-2</v>
      </c>
      <c r="N28" s="272">
        <f>' 1M - RES'!N78</f>
        <v>4.4223999999999999E-2</v>
      </c>
      <c r="O28" s="96">
        <f>' 1M - RES'!O78</f>
        <v>4.0911999999999997E-2</v>
      </c>
      <c r="P28" s="96">
        <f>' 1M - RES'!P78</f>
        <v>4.2255000000000001E-2</v>
      </c>
      <c r="Q28" s="96">
        <f>' 1M - RES'!Q78</f>
        <v>4.4016E-2</v>
      </c>
      <c r="R28" s="254">
        <f>' 1M - RES'!R78</f>
        <v>4.7618000000000001E-2</v>
      </c>
      <c r="S28" s="254">
        <f>' 1M - RES'!S78</f>
        <v>4.9702000000000003E-2</v>
      </c>
      <c r="T28" s="254">
        <f>' 1M - RES'!T78</f>
        <v>0.104792</v>
      </c>
      <c r="U28" s="254">
        <f>' 1M - RES'!U78</f>
        <v>0.104792</v>
      </c>
    </row>
    <row r="36" spans="3:14" x14ac:dyDescent="0.25">
      <c r="C36" s="264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4"/>
    </row>
    <row r="37" spans="3:14" x14ac:dyDescent="0.25">
      <c r="C37" s="264"/>
      <c r="D37" s="264"/>
      <c r="E37" s="264"/>
      <c r="F37" s="264"/>
      <c r="G37" s="264"/>
      <c r="H37" s="264"/>
      <c r="I37" s="264"/>
      <c r="J37" s="264"/>
      <c r="K37" s="264"/>
      <c r="L37" s="264"/>
      <c r="M37" s="264"/>
      <c r="N37" s="264"/>
    </row>
    <row r="38" spans="3:14" x14ac:dyDescent="0.25">
      <c r="C38" s="264"/>
      <c r="D38" s="264"/>
      <c r="E38" s="264"/>
      <c r="F38" s="264"/>
      <c r="G38" s="264"/>
      <c r="H38" s="264"/>
      <c r="I38" s="264"/>
      <c r="J38" s="264"/>
      <c r="K38" s="264"/>
      <c r="L38" s="264"/>
      <c r="M38" s="264"/>
      <c r="N38" s="264"/>
    </row>
    <row r="39" spans="3:14" x14ac:dyDescent="0.25">
      <c r="C39" s="264"/>
      <c r="D39" s="264"/>
      <c r="E39" s="264"/>
      <c r="F39" s="264"/>
      <c r="G39" s="264"/>
      <c r="H39" s="264"/>
      <c r="I39" s="264"/>
      <c r="J39" s="264"/>
      <c r="K39" s="264"/>
      <c r="L39" s="264"/>
      <c r="M39" s="264"/>
      <c r="N39" s="264"/>
    </row>
    <row r="43" spans="3:14" x14ac:dyDescent="0.25">
      <c r="J43" s="5"/>
    </row>
    <row r="44" spans="3:14" x14ac:dyDescent="0.25">
      <c r="D44" s="6"/>
    </row>
  </sheetData>
  <mergeCells count="3">
    <mergeCell ref="B27:B28"/>
    <mergeCell ref="A4:A17"/>
    <mergeCell ref="A20:A2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C5ED"/>
  </sheetPr>
  <dimension ref="A1:BI240"/>
  <sheetViews>
    <sheetView zoomScale="90" zoomScaleNormal="90" workbookViewId="0">
      <pane xSplit="2" ySplit="2" topLeftCell="C3" activePane="bottomRight" state="frozen"/>
      <selection activeCell="AO199" sqref="AO199"/>
      <selection pane="topRight" activeCell="AO199" sqref="AO199"/>
      <selection pane="bottomLeft" activeCell="AO199" sqref="AO199"/>
      <selection pane="bottomRight" activeCell="Q1" sqref="Q1:AC1048576"/>
    </sheetView>
  </sheetViews>
  <sheetFormatPr defaultRowHeight="15" x14ac:dyDescent="0.25"/>
  <cols>
    <col min="1" max="1" width="15.140625" style="55" customWidth="1"/>
    <col min="2" max="2" width="28" bestFit="1" customWidth="1"/>
    <col min="3" max="6" width="11.5703125" bestFit="1" customWidth="1"/>
    <col min="7" max="13" width="13.5703125" customWidth="1"/>
    <col min="14" max="14" width="13.5703125" style="148" customWidth="1"/>
    <col min="15" max="15" width="13.5703125" style="285" customWidth="1"/>
  </cols>
  <sheetData>
    <row r="1" spans="1:61" ht="31.5" x14ac:dyDescent="0.4">
      <c r="C1" s="476" t="s">
        <v>104</v>
      </c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8"/>
      <c r="O1" s="284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</row>
    <row r="2" spans="1:61" ht="4.5" customHeight="1" thickBot="1" x14ac:dyDescent="0.95">
      <c r="C2" s="105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273"/>
    </row>
    <row r="3" spans="1:61" ht="15.75" thickBot="1" x14ac:dyDescent="0.3">
      <c r="B3" s="68" t="s">
        <v>37</v>
      </c>
      <c r="C3" s="67" t="s">
        <v>57</v>
      </c>
      <c r="D3" s="67" t="s">
        <v>56</v>
      </c>
      <c r="E3" s="67" t="s">
        <v>55</v>
      </c>
      <c r="F3" s="67" t="s">
        <v>54</v>
      </c>
      <c r="G3" s="67" t="s">
        <v>53</v>
      </c>
      <c r="H3" s="76" t="s">
        <v>52</v>
      </c>
      <c r="I3" s="76" t="s">
        <v>51</v>
      </c>
      <c r="J3" s="76" t="s">
        <v>50</v>
      </c>
      <c r="K3" s="76" t="s">
        <v>49</v>
      </c>
      <c r="L3" s="115" t="s">
        <v>48</v>
      </c>
      <c r="M3" s="115" t="s">
        <v>47</v>
      </c>
      <c r="N3" s="274" t="s">
        <v>46</v>
      </c>
      <c r="O3" s="286" t="s">
        <v>34</v>
      </c>
    </row>
    <row r="4" spans="1:61" ht="14.45" customHeight="1" x14ac:dyDescent="0.25">
      <c r="A4" s="473" t="s">
        <v>67</v>
      </c>
      <c r="B4" s="79" t="s">
        <v>0</v>
      </c>
      <c r="C4" s="64">
        <v>0</v>
      </c>
      <c r="D4" s="64">
        <v>0</v>
      </c>
      <c r="E4" s="64">
        <v>0</v>
      </c>
      <c r="F4" s="64">
        <v>0</v>
      </c>
      <c r="G4" s="64">
        <v>0</v>
      </c>
      <c r="H4" s="64">
        <v>0</v>
      </c>
      <c r="I4" s="64">
        <v>0</v>
      </c>
      <c r="J4" s="64">
        <v>0</v>
      </c>
      <c r="K4" s="64">
        <v>0</v>
      </c>
      <c r="L4" s="116">
        <v>0</v>
      </c>
      <c r="M4" s="116">
        <v>0</v>
      </c>
      <c r="N4" s="275">
        <v>0</v>
      </c>
      <c r="O4" s="287">
        <f t="shared" ref="O4:O14" si="0">SUM(C4:N4)</f>
        <v>0</v>
      </c>
    </row>
    <row r="5" spans="1:61" x14ac:dyDescent="0.25">
      <c r="A5" s="474"/>
      <c r="B5" s="12" t="s">
        <v>1</v>
      </c>
      <c r="C5" s="3">
        <v>0</v>
      </c>
      <c r="D5" s="3">
        <v>0</v>
      </c>
      <c r="E5" s="3">
        <v>0</v>
      </c>
      <c r="F5" s="3">
        <v>0</v>
      </c>
      <c r="G5" s="3">
        <v>1815.2048929663606</v>
      </c>
      <c r="H5" s="3">
        <v>0</v>
      </c>
      <c r="I5" s="3">
        <v>1815.2048929663606</v>
      </c>
      <c r="J5" s="3">
        <v>1210.1365953109071</v>
      </c>
      <c r="K5" s="3">
        <v>5143.0805300713546</v>
      </c>
      <c r="L5" s="117">
        <v>1210.1365953109071</v>
      </c>
      <c r="M5" s="117">
        <v>907.6024464831803</v>
      </c>
      <c r="N5" s="276">
        <v>0</v>
      </c>
      <c r="O5" s="288">
        <f t="shared" si="0"/>
        <v>12101.365953109071</v>
      </c>
    </row>
    <row r="6" spans="1:61" x14ac:dyDescent="0.25">
      <c r="A6" s="474"/>
      <c r="B6" s="11" t="s">
        <v>2</v>
      </c>
      <c r="C6" s="3">
        <v>0</v>
      </c>
      <c r="D6" s="3">
        <v>0</v>
      </c>
      <c r="E6" s="3">
        <v>0</v>
      </c>
      <c r="F6" s="3">
        <v>0</v>
      </c>
      <c r="G6" s="3">
        <v>9221.1572135062524</v>
      </c>
      <c r="H6" s="3">
        <v>0</v>
      </c>
      <c r="I6" s="3">
        <v>56109.565742117586</v>
      </c>
      <c r="J6" s="3">
        <v>38471.581801347696</v>
      </c>
      <c r="K6" s="3">
        <v>58157.543031297122</v>
      </c>
      <c r="L6" s="117">
        <v>74734.052065719661</v>
      </c>
      <c r="M6" s="117">
        <v>51166.535003559969</v>
      </c>
      <c r="N6" s="276">
        <v>954.27553327294663</v>
      </c>
      <c r="O6" s="288">
        <f t="shared" si="0"/>
        <v>288814.71039082122</v>
      </c>
    </row>
    <row r="7" spans="1:61" x14ac:dyDescent="0.25">
      <c r="A7" s="474"/>
      <c r="B7" s="11" t="s">
        <v>9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117">
        <v>0</v>
      </c>
      <c r="M7" s="117">
        <v>0</v>
      </c>
      <c r="N7" s="276">
        <v>0</v>
      </c>
      <c r="O7" s="288">
        <f t="shared" si="0"/>
        <v>0</v>
      </c>
    </row>
    <row r="8" spans="1:61" x14ac:dyDescent="0.25">
      <c r="A8" s="474"/>
      <c r="B8" s="12" t="s">
        <v>3</v>
      </c>
      <c r="C8" s="3">
        <v>0</v>
      </c>
      <c r="D8" s="3">
        <v>0</v>
      </c>
      <c r="E8" s="3">
        <v>0</v>
      </c>
      <c r="F8" s="3">
        <v>0</v>
      </c>
      <c r="G8" s="3">
        <v>1962.3829347826088</v>
      </c>
      <c r="H8" s="3">
        <v>0</v>
      </c>
      <c r="I8" s="3">
        <v>6795.4645652173913</v>
      </c>
      <c r="J8" s="3">
        <v>7482.5998913043477</v>
      </c>
      <c r="K8" s="3">
        <v>7865.9146739130438</v>
      </c>
      <c r="L8" s="117">
        <v>5935.64402173913</v>
      </c>
      <c r="M8" s="117">
        <v>4956.8119565217394</v>
      </c>
      <c r="N8" s="276">
        <v>198.50576086956522</v>
      </c>
      <c r="O8" s="288">
        <f t="shared" si="0"/>
        <v>35197.323804347827</v>
      </c>
    </row>
    <row r="9" spans="1:61" x14ac:dyDescent="0.25">
      <c r="A9" s="474"/>
      <c r="B9" s="11" t="s">
        <v>4</v>
      </c>
      <c r="C9" s="3">
        <v>0</v>
      </c>
      <c r="D9" s="3">
        <v>0</v>
      </c>
      <c r="E9" s="3">
        <v>0</v>
      </c>
      <c r="F9" s="3">
        <v>0</v>
      </c>
      <c r="G9" s="3">
        <v>9793.2045435598975</v>
      </c>
      <c r="H9" s="3">
        <v>0</v>
      </c>
      <c r="I9" s="3">
        <v>41768.607330363906</v>
      </c>
      <c r="J9" s="3">
        <v>47078.176058799996</v>
      </c>
      <c r="K9" s="3">
        <v>48966.022717799489</v>
      </c>
      <c r="L9" s="117">
        <v>38346.885260927309</v>
      </c>
      <c r="M9" s="117">
        <v>31857.412370616537</v>
      </c>
      <c r="N9" s="276">
        <v>1533.8754104370926</v>
      </c>
      <c r="O9" s="288">
        <f t="shared" si="0"/>
        <v>219344.18369250424</v>
      </c>
    </row>
    <row r="10" spans="1:61" x14ac:dyDescent="0.25">
      <c r="A10" s="474"/>
      <c r="B10" s="11" t="s">
        <v>5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117">
        <v>0</v>
      </c>
      <c r="M10" s="117">
        <v>0</v>
      </c>
      <c r="N10" s="276">
        <v>0</v>
      </c>
      <c r="O10" s="288">
        <f t="shared" si="0"/>
        <v>0</v>
      </c>
    </row>
    <row r="11" spans="1:61" x14ac:dyDescent="0.25">
      <c r="A11" s="474"/>
      <c r="B11" s="11" t="s">
        <v>6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117">
        <v>0</v>
      </c>
      <c r="M11" s="117">
        <v>0</v>
      </c>
      <c r="N11" s="276">
        <v>0</v>
      </c>
      <c r="O11" s="288">
        <f t="shared" si="0"/>
        <v>0</v>
      </c>
    </row>
    <row r="12" spans="1:61" x14ac:dyDescent="0.25">
      <c r="A12" s="474"/>
      <c r="B12" s="11" t="s">
        <v>7</v>
      </c>
      <c r="C12" s="3">
        <v>0</v>
      </c>
      <c r="D12" s="3">
        <v>0</v>
      </c>
      <c r="E12" s="3">
        <v>0</v>
      </c>
      <c r="F12" s="3">
        <v>0</v>
      </c>
      <c r="G12" s="3">
        <v>67138.494603731408</v>
      </c>
      <c r="H12" s="3">
        <v>0</v>
      </c>
      <c r="I12" s="3">
        <v>270825.20606766723</v>
      </c>
      <c r="J12" s="3">
        <v>318048.94908261724</v>
      </c>
      <c r="K12" s="3">
        <v>334714.74837805406</v>
      </c>
      <c r="L12" s="117">
        <v>215426.77856370271</v>
      </c>
      <c r="M12" s="117">
        <v>209246.60818616595</v>
      </c>
      <c r="N12" s="276">
        <v>9627.0546057292522</v>
      </c>
      <c r="O12" s="288">
        <f t="shared" si="0"/>
        <v>1425027.8394876679</v>
      </c>
    </row>
    <row r="13" spans="1:61" x14ac:dyDescent="0.25">
      <c r="A13" s="474"/>
      <c r="B13" s="11" t="s">
        <v>8</v>
      </c>
      <c r="C13" s="3">
        <v>0</v>
      </c>
      <c r="D13" s="3">
        <v>0</v>
      </c>
      <c r="E13" s="3">
        <v>0</v>
      </c>
      <c r="F13" s="3">
        <v>0</v>
      </c>
      <c r="G13" s="3">
        <v>4196.9149292981474</v>
      </c>
      <c r="H13" s="3">
        <v>0</v>
      </c>
      <c r="I13" s="3">
        <v>17900.094999657158</v>
      </c>
      <c r="J13" s="3">
        <v>20175.530804698326</v>
      </c>
      <c r="K13" s="3">
        <v>20984.574646490735</v>
      </c>
      <c r="L13" s="117">
        <v>16449.132004881783</v>
      </c>
      <c r="M13" s="117">
        <v>13627.053324996874</v>
      </c>
      <c r="N13" s="276">
        <v>657.34812145633634</v>
      </c>
      <c r="O13" s="288">
        <f t="shared" si="0"/>
        <v>93990.648831479353</v>
      </c>
    </row>
    <row r="14" spans="1:61" ht="15.75" thickBot="1" x14ac:dyDescent="0.3">
      <c r="A14" s="475"/>
      <c r="B14" s="78" t="s">
        <v>43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  <c r="I14" s="60">
        <v>0</v>
      </c>
      <c r="J14" s="60">
        <v>0</v>
      </c>
      <c r="K14" s="60">
        <v>0</v>
      </c>
      <c r="L14" s="118">
        <v>0</v>
      </c>
      <c r="M14" s="118">
        <v>0</v>
      </c>
      <c r="N14" s="277">
        <v>0</v>
      </c>
      <c r="O14" s="289">
        <f t="shared" si="0"/>
        <v>0</v>
      </c>
    </row>
    <row r="15" spans="1:61" ht="21.75" thickBot="1" x14ac:dyDescent="0.4">
      <c r="A15" s="69"/>
      <c r="B15" s="71" t="s">
        <v>44</v>
      </c>
      <c r="C15" s="70">
        <f t="shared" ref="C15:N15" si="1">SUM(C4:C14)</f>
        <v>0</v>
      </c>
      <c r="D15" s="70">
        <f t="shared" si="1"/>
        <v>0</v>
      </c>
      <c r="E15" s="70">
        <f t="shared" si="1"/>
        <v>0</v>
      </c>
      <c r="F15" s="57">
        <f t="shared" si="1"/>
        <v>0</v>
      </c>
      <c r="G15" s="70">
        <f t="shared" si="1"/>
        <v>94127.35911784468</v>
      </c>
      <c r="H15" s="70">
        <f t="shared" ref="H15:O15" si="2">SUM(H4:H14)</f>
        <v>0</v>
      </c>
      <c r="I15" s="70">
        <f t="shared" si="1"/>
        <v>395214.14359798958</v>
      </c>
      <c r="J15" s="70">
        <f t="shared" si="1"/>
        <v>432466.97423407855</v>
      </c>
      <c r="K15" s="70">
        <f t="shared" si="1"/>
        <v>475831.88397762581</v>
      </c>
      <c r="L15" s="119">
        <f t="shared" si="1"/>
        <v>352102.62851228152</v>
      </c>
      <c r="M15" s="119">
        <f t="shared" si="1"/>
        <v>311762.02328834427</v>
      </c>
      <c r="N15" s="278">
        <f t="shared" si="1"/>
        <v>12971.059431765192</v>
      </c>
      <c r="O15" s="290">
        <f t="shared" si="2"/>
        <v>2074476.0721599294</v>
      </c>
    </row>
    <row r="16" spans="1:61" ht="21.75" thickBot="1" x14ac:dyDescent="0.4">
      <c r="A16" s="69"/>
      <c r="L16" s="120"/>
      <c r="M16" s="120"/>
      <c r="N16" s="279"/>
      <c r="O16" s="291"/>
    </row>
    <row r="17" spans="1:15" ht="21.75" thickBot="1" x14ac:dyDescent="0.4">
      <c r="A17" s="69"/>
      <c r="B17" s="68" t="s">
        <v>37</v>
      </c>
      <c r="C17" s="67" t="s">
        <v>57</v>
      </c>
      <c r="D17" s="67" t="s">
        <v>56</v>
      </c>
      <c r="E17" s="67" t="s">
        <v>55</v>
      </c>
      <c r="F17" s="64" t="s">
        <v>54</v>
      </c>
      <c r="G17" s="67" t="s">
        <v>53</v>
      </c>
      <c r="H17" s="67" t="s">
        <v>52</v>
      </c>
      <c r="I17" s="67" t="s">
        <v>51</v>
      </c>
      <c r="J17" s="67" t="s">
        <v>50</v>
      </c>
      <c r="K17" s="67" t="s">
        <v>49</v>
      </c>
      <c r="L17" s="121" t="s">
        <v>48</v>
      </c>
      <c r="M17" s="121" t="s">
        <v>47</v>
      </c>
      <c r="N17" s="280" t="s">
        <v>46</v>
      </c>
      <c r="O17" s="286" t="s">
        <v>34</v>
      </c>
    </row>
    <row r="18" spans="1:15" x14ac:dyDescent="0.25">
      <c r="A18" s="473" t="s">
        <v>66</v>
      </c>
      <c r="B18" s="79" t="s">
        <v>0</v>
      </c>
      <c r="C18" s="64">
        <v>0</v>
      </c>
      <c r="D18" s="64">
        <v>0</v>
      </c>
      <c r="E18" s="64">
        <v>0</v>
      </c>
      <c r="F18" s="64">
        <v>0</v>
      </c>
      <c r="G18" s="64">
        <v>0</v>
      </c>
      <c r="H18" s="64">
        <v>0</v>
      </c>
      <c r="I18" s="64">
        <v>0</v>
      </c>
      <c r="J18" s="64">
        <v>0</v>
      </c>
      <c r="K18" s="64">
        <v>0</v>
      </c>
      <c r="L18" s="116">
        <v>0</v>
      </c>
      <c r="M18" s="116">
        <v>0</v>
      </c>
      <c r="N18" s="275">
        <v>0</v>
      </c>
      <c r="O18" s="287">
        <f t="shared" ref="O18:O28" si="3">SUM(C18:N18)</f>
        <v>0</v>
      </c>
    </row>
    <row r="19" spans="1:15" x14ac:dyDescent="0.25">
      <c r="A19" s="474"/>
      <c r="B19" s="12" t="s">
        <v>1</v>
      </c>
      <c r="C19" s="3">
        <v>0</v>
      </c>
      <c r="D19" s="3">
        <v>0</v>
      </c>
      <c r="E19" s="3">
        <v>10927.433624267578</v>
      </c>
      <c r="F19" s="3">
        <v>13149.965347290039</v>
      </c>
      <c r="G19" s="3">
        <v>52414.633255004883</v>
      </c>
      <c r="H19" s="3">
        <v>77418.067596435547</v>
      </c>
      <c r="I19" s="3">
        <v>272444.95321655273</v>
      </c>
      <c r="J19" s="3">
        <v>84641.295303344727</v>
      </c>
      <c r="K19" s="3">
        <v>58156.171051025391</v>
      </c>
      <c r="L19" s="117">
        <v>89271.571166992188</v>
      </c>
      <c r="M19" s="117">
        <v>235217.64547729492</v>
      </c>
      <c r="N19" s="276">
        <v>366902.45007324219</v>
      </c>
      <c r="O19" s="288">
        <f t="shared" si="3"/>
        <v>1260544.1861114502</v>
      </c>
    </row>
    <row r="20" spans="1:15" x14ac:dyDescent="0.25">
      <c r="A20" s="474"/>
      <c r="B20" s="11" t="s">
        <v>2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117">
        <v>0</v>
      </c>
      <c r="M20" s="117">
        <v>0</v>
      </c>
      <c r="N20" s="276">
        <v>0</v>
      </c>
      <c r="O20" s="288">
        <f t="shared" si="3"/>
        <v>0</v>
      </c>
    </row>
    <row r="21" spans="1:15" x14ac:dyDescent="0.25">
      <c r="A21" s="474"/>
      <c r="B21" s="11" t="s">
        <v>9</v>
      </c>
      <c r="C21" s="3">
        <v>0</v>
      </c>
      <c r="D21" s="3">
        <v>0</v>
      </c>
      <c r="E21" s="3">
        <v>20224.506805419922</v>
      </c>
      <c r="F21" s="3">
        <v>21223.751312255859</v>
      </c>
      <c r="G21" s="3">
        <v>91501.692337036133</v>
      </c>
      <c r="H21" s="3">
        <v>111786.35725402832</v>
      </c>
      <c r="I21" s="3">
        <v>424258.63563537598</v>
      </c>
      <c r="J21" s="3">
        <v>121737.58531188965</v>
      </c>
      <c r="K21" s="3">
        <v>87488.135711669922</v>
      </c>
      <c r="L21" s="117">
        <v>128492.06517791748</v>
      </c>
      <c r="M21" s="117">
        <v>337494.03910064697</v>
      </c>
      <c r="N21" s="276">
        <v>550114.21417236328</v>
      </c>
      <c r="O21" s="288">
        <f t="shared" si="3"/>
        <v>1894320.9828186035</v>
      </c>
    </row>
    <row r="22" spans="1:15" x14ac:dyDescent="0.25">
      <c r="A22" s="474"/>
      <c r="B22" s="12" t="s">
        <v>3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117">
        <v>0</v>
      </c>
      <c r="M22" s="117">
        <v>0</v>
      </c>
      <c r="N22" s="276">
        <v>0</v>
      </c>
      <c r="O22" s="288">
        <f t="shared" si="3"/>
        <v>0</v>
      </c>
    </row>
    <row r="23" spans="1:15" x14ac:dyDescent="0.25">
      <c r="A23" s="474"/>
      <c r="B23" s="11" t="s">
        <v>4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117">
        <v>0</v>
      </c>
      <c r="M23" s="117">
        <v>0</v>
      </c>
      <c r="N23" s="276">
        <v>0</v>
      </c>
      <c r="O23" s="288">
        <f t="shared" si="3"/>
        <v>0</v>
      </c>
    </row>
    <row r="24" spans="1:15" x14ac:dyDescent="0.25">
      <c r="A24" s="474"/>
      <c r="B24" s="11" t="s">
        <v>5</v>
      </c>
      <c r="C24" s="3">
        <v>0</v>
      </c>
      <c r="D24" s="3">
        <v>0</v>
      </c>
      <c r="E24" s="3">
        <v>607.823974609375</v>
      </c>
      <c r="F24" s="3">
        <v>911.7359619140625</v>
      </c>
      <c r="G24" s="3">
        <v>455.86798095703125</v>
      </c>
      <c r="H24" s="3">
        <v>151.95599365234375</v>
      </c>
      <c r="I24" s="3">
        <v>1975.4279174804688</v>
      </c>
      <c r="J24" s="3">
        <v>607.823974609375</v>
      </c>
      <c r="K24" s="3">
        <v>1671.5159301757813</v>
      </c>
      <c r="L24" s="117">
        <v>1063.6919555664063</v>
      </c>
      <c r="M24" s="117">
        <v>0</v>
      </c>
      <c r="N24" s="276">
        <v>1671.5159301757813</v>
      </c>
      <c r="O24" s="288">
        <f t="shared" si="3"/>
        <v>9117.359619140625</v>
      </c>
    </row>
    <row r="25" spans="1:15" x14ac:dyDescent="0.25">
      <c r="A25" s="474"/>
      <c r="B25" s="11" t="s">
        <v>6</v>
      </c>
      <c r="C25" s="3">
        <v>0</v>
      </c>
      <c r="D25" s="3">
        <v>0</v>
      </c>
      <c r="E25" s="3">
        <v>0</v>
      </c>
      <c r="F25" s="3">
        <v>47215.535400390625</v>
      </c>
      <c r="G25" s="3">
        <v>48509.038696289063</v>
      </c>
      <c r="H25" s="3">
        <v>127276.66064453125</v>
      </c>
      <c r="I25" s="3">
        <v>369259.77038574219</v>
      </c>
      <c r="J25" s="3">
        <v>178344.77941894531</v>
      </c>
      <c r="K25" s="3">
        <v>365407.18701171875</v>
      </c>
      <c r="L25" s="117">
        <v>145752.30493164063</v>
      </c>
      <c r="M25" s="117">
        <v>139593.7568359375</v>
      </c>
      <c r="N25" s="276">
        <v>81860.859252929688</v>
      </c>
      <c r="O25" s="288">
        <f t="shared" si="3"/>
        <v>1503219.892578125</v>
      </c>
    </row>
    <row r="26" spans="1:15" x14ac:dyDescent="0.25">
      <c r="A26" s="474"/>
      <c r="B26" s="11" t="s">
        <v>7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117">
        <v>0</v>
      </c>
      <c r="M26" s="117">
        <v>0</v>
      </c>
      <c r="N26" s="276">
        <v>0</v>
      </c>
      <c r="O26" s="288">
        <f t="shared" si="3"/>
        <v>0</v>
      </c>
    </row>
    <row r="27" spans="1:15" x14ac:dyDescent="0.25">
      <c r="A27" s="474"/>
      <c r="B27" s="11" t="s">
        <v>8</v>
      </c>
      <c r="C27" s="3">
        <v>0</v>
      </c>
      <c r="D27" s="3">
        <v>0</v>
      </c>
      <c r="E27" s="3">
        <v>0</v>
      </c>
      <c r="F27" s="3">
        <v>55111.546875</v>
      </c>
      <c r="G27" s="3">
        <v>13777.88671875</v>
      </c>
      <c r="H27" s="3">
        <v>20666.830078125</v>
      </c>
      <c r="I27" s="3">
        <v>25259.458984375</v>
      </c>
      <c r="J27" s="3">
        <v>9185.2578125</v>
      </c>
      <c r="K27" s="3">
        <v>34444.716796875</v>
      </c>
      <c r="L27" s="117">
        <v>13777.88671875</v>
      </c>
      <c r="M27" s="117">
        <v>34444.716796875</v>
      </c>
      <c r="N27" s="276">
        <v>48222.603515625</v>
      </c>
      <c r="O27" s="288">
        <f t="shared" si="3"/>
        <v>254890.904296875</v>
      </c>
    </row>
    <row r="28" spans="1:15" ht="15.75" thickBot="1" x14ac:dyDescent="0.3">
      <c r="A28" s="475"/>
      <c r="B28" s="78" t="s">
        <v>43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  <c r="I28" s="60">
        <v>0</v>
      </c>
      <c r="J28" s="60">
        <v>0</v>
      </c>
      <c r="K28" s="60">
        <v>0</v>
      </c>
      <c r="L28" s="118">
        <v>0</v>
      </c>
      <c r="M28" s="118">
        <v>0</v>
      </c>
      <c r="N28" s="277">
        <v>0</v>
      </c>
      <c r="O28" s="289">
        <f t="shared" si="3"/>
        <v>0</v>
      </c>
    </row>
    <row r="29" spans="1:15" ht="21.75" thickBot="1" x14ac:dyDescent="0.4">
      <c r="A29" s="69"/>
      <c r="B29" s="71" t="s">
        <v>44</v>
      </c>
      <c r="C29" s="70">
        <f t="shared" ref="C29:O29" si="4">SUM(C18:C28)</f>
        <v>0</v>
      </c>
      <c r="D29" s="70">
        <f t="shared" si="4"/>
        <v>0</v>
      </c>
      <c r="E29" s="70">
        <f t="shared" si="4"/>
        <v>31759.764404296875</v>
      </c>
      <c r="F29" s="57">
        <f t="shared" si="4"/>
        <v>137612.53489685059</v>
      </c>
      <c r="G29" s="70">
        <f t="shared" si="4"/>
        <v>206659.11898803711</v>
      </c>
      <c r="H29" s="70">
        <f t="shared" si="4"/>
        <v>337299.87156677246</v>
      </c>
      <c r="I29" s="70">
        <f t="shared" si="4"/>
        <v>1093198.2461395264</v>
      </c>
      <c r="J29" s="70">
        <f t="shared" si="4"/>
        <v>394516.74182128906</v>
      </c>
      <c r="K29" s="70">
        <f t="shared" si="4"/>
        <v>547167.72650146484</v>
      </c>
      <c r="L29" s="119">
        <f t="shared" si="4"/>
        <v>378357.5199508667</v>
      </c>
      <c r="M29" s="119">
        <f t="shared" si="4"/>
        <v>746750.15821075439</v>
      </c>
      <c r="N29" s="278">
        <f t="shared" si="4"/>
        <v>1048771.6429443359</v>
      </c>
      <c r="O29" s="290">
        <f t="shared" si="4"/>
        <v>4922093.3254241943</v>
      </c>
    </row>
    <row r="30" spans="1:15" ht="21.75" thickBot="1" x14ac:dyDescent="0.4">
      <c r="A30" s="69"/>
      <c r="L30" s="120"/>
      <c r="M30" s="120"/>
      <c r="N30" s="279"/>
    </row>
    <row r="31" spans="1:15" ht="21.75" thickBot="1" x14ac:dyDescent="0.4">
      <c r="A31" s="69"/>
      <c r="B31" s="68" t="s">
        <v>37</v>
      </c>
      <c r="C31" s="67" t="s">
        <v>57</v>
      </c>
      <c r="D31" s="67" t="s">
        <v>56</v>
      </c>
      <c r="E31" s="67" t="s">
        <v>55</v>
      </c>
      <c r="F31" s="64" t="s">
        <v>54</v>
      </c>
      <c r="G31" s="67" t="s">
        <v>53</v>
      </c>
      <c r="H31" s="67" t="s">
        <v>52</v>
      </c>
      <c r="I31" s="67" t="s">
        <v>51</v>
      </c>
      <c r="J31" s="67" t="s">
        <v>50</v>
      </c>
      <c r="K31" s="67" t="s">
        <v>49</v>
      </c>
      <c r="L31" s="121" t="s">
        <v>48</v>
      </c>
      <c r="M31" s="121" t="s">
        <v>47</v>
      </c>
      <c r="N31" s="280" t="s">
        <v>46</v>
      </c>
      <c r="O31" s="286" t="s">
        <v>34</v>
      </c>
    </row>
    <row r="32" spans="1:15" x14ac:dyDescent="0.25">
      <c r="A32" s="473" t="s">
        <v>65</v>
      </c>
      <c r="B32" s="79" t="s">
        <v>0</v>
      </c>
      <c r="C32" s="64">
        <v>0</v>
      </c>
      <c r="D32" s="64">
        <v>0</v>
      </c>
      <c r="E32" s="64">
        <v>0</v>
      </c>
      <c r="F32" s="64">
        <v>0</v>
      </c>
      <c r="G32" s="64">
        <v>0</v>
      </c>
      <c r="H32" s="64">
        <v>0</v>
      </c>
      <c r="I32" s="64">
        <v>0</v>
      </c>
      <c r="J32" s="64">
        <v>0</v>
      </c>
      <c r="K32" s="64">
        <v>0</v>
      </c>
      <c r="L32" s="116">
        <v>0</v>
      </c>
      <c r="M32" s="116">
        <v>0</v>
      </c>
      <c r="N32" s="275">
        <v>0</v>
      </c>
      <c r="O32" s="287">
        <f t="shared" ref="O32:O42" si="5">SUM(C32:N32)</f>
        <v>0</v>
      </c>
    </row>
    <row r="33" spans="1:15" x14ac:dyDescent="0.25">
      <c r="A33" s="474"/>
      <c r="B33" s="12" t="s">
        <v>1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117">
        <v>0</v>
      </c>
      <c r="M33" s="117">
        <v>0</v>
      </c>
      <c r="N33" s="276">
        <v>0</v>
      </c>
      <c r="O33" s="288">
        <f t="shared" si="5"/>
        <v>0</v>
      </c>
    </row>
    <row r="34" spans="1:15" x14ac:dyDescent="0.25">
      <c r="A34" s="474"/>
      <c r="B34" s="11" t="s">
        <v>2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117">
        <v>0</v>
      </c>
      <c r="M34" s="117">
        <v>0</v>
      </c>
      <c r="N34" s="276">
        <v>0</v>
      </c>
      <c r="O34" s="288">
        <f t="shared" si="5"/>
        <v>0</v>
      </c>
    </row>
    <row r="35" spans="1:15" x14ac:dyDescent="0.25">
      <c r="A35" s="474"/>
      <c r="B35" s="11" t="s">
        <v>9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117">
        <v>0</v>
      </c>
      <c r="M35" s="117">
        <v>0</v>
      </c>
      <c r="N35" s="276">
        <v>0</v>
      </c>
      <c r="O35" s="288">
        <f t="shared" si="5"/>
        <v>0</v>
      </c>
    </row>
    <row r="36" spans="1:15" x14ac:dyDescent="0.25">
      <c r="A36" s="474"/>
      <c r="B36" s="12" t="s">
        <v>3</v>
      </c>
      <c r="C36" s="3">
        <v>0</v>
      </c>
      <c r="D36" s="3">
        <v>0</v>
      </c>
      <c r="E36" s="3">
        <v>0</v>
      </c>
      <c r="F36" s="3">
        <v>0</v>
      </c>
      <c r="G36" s="3">
        <v>215839.98678527997</v>
      </c>
      <c r="H36" s="3">
        <v>0</v>
      </c>
      <c r="I36" s="3">
        <v>0</v>
      </c>
      <c r="J36" s="3">
        <v>0</v>
      </c>
      <c r="K36" s="3">
        <v>0</v>
      </c>
      <c r="L36" s="117">
        <v>0</v>
      </c>
      <c r="M36" s="117">
        <v>461019.48943564796</v>
      </c>
      <c r="N36" s="276">
        <v>452448.98569727998</v>
      </c>
      <c r="O36" s="288">
        <f t="shared" si="5"/>
        <v>1129308.4619182078</v>
      </c>
    </row>
    <row r="37" spans="1:15" x14ac:dyDescent="0.25">
      <c r="A37" s="474"/>
      <c r="B37" s="11" t="s">
        <v>4</v>
      </c>
      <c r="C37" s="3">
        <v>0</v>
      </c>
      <c r="D37" s="3">
        <v>0</v>
      </c>
      <c r="E37" s="3">
        <v>0</v>
      </c>
      <c r="F37" s="3">
        <v>0</v>
      </c>
      <c r="G37" s="3">
        <v>364806.94944</v>
      </c>
      <c r="H37" s="3">
        <v>0</v>
      </c>
      <c r="I37" s="3">
        <v>0</v>
      </c>
      <c r="J37" s="3">
        <v>0</v>
      </c>
      <c r="K37" s="3">
        <v>0</v>
      </c>
      <c r="L37" s="117">
        <v>0</v>
      </c>
      <c r="M37" s="117">
        <v>779202.76070400001</v>
      </c>
      <c r="N37" s="276">
        <v>764717.12543999986</v>
      </c>
      <c r="O37" s="288">
        <f t="shared" si="5"/>
        <v>1908726.835584</v>
      </c>
    </row>
    <row r="38" spans="1:15" x14ac:dyDescent="0.25">
      <c r="A38" s="474"/>
      <c r="B38" s="11" t="s">
        <v>5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117">
        <v>0</v>
      </c>
      <c r="M38" s="117">
        <v>0</v>
      </c>
      <c r="N38" s="276">
        <v>0</v>
      </c>
      <c r="O38" s="288">
        <f t="shared" si="5"/>
        <v>0</v>
      </c>
    </row>
    <row r="39" spans="1:15" x14ac:dyDescent="0.25">
      <c r="A39" s="474"/>
      <c r="B39" s="11" t="s">
        <v>6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117">
        <v>0</v>
      </c>
      <c r="M39" s="117">
        <v>0</v>
      </c>
      <c r="N39" s="276">
        <v>0</v>
      </c>
      <c r="O39" s="288">
        <f t="shared" si="5"/>
        <v>0</v>
      </c>
    </row>
    <row r="40" spans="1:15" x14ac:dyDescent="0.25">
      <c r="A40" s="474"/>
      <c r="B40" s="11" t="s">
        <v>7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117">
        <v>0</v>
      </c>
      <c r="M40" s="117">
        <v>0</v>
      </c>
      <c r="N40" s="276">
        <v>0</v>
      </c>
      <c r="O40" s="288">
        <f t="shared" si="5"/>
        <v>0</v>
      </c>
    </row>
    <row r="41" spans="1:15" x14ac:dyDescent="0.25">
      <c r="A41" s="474"/>
      <c r="B41" s="11" t="s">
        <v>8</v>
      </c>
      <c r="C41" s="3">
        <v>0</v>
      </c>
      <c r="D41" s="3">
        <v>0</v>
      </c>
      <c r="E41" s="3">
        <v>0</v>
      </c>
      <c r="F41" s="3">
        <v>0</v>
      </c>
      <c r="G41" s="3">
        <v>472828.09445199731</v>
      </c>
      <c r="H41" s="3">
        <v>0</v>
      </c>
      <c r="I41" s="3">
        <v>0</v>
      </c>
      <c r="J41" s="3">
        <v>0</v>
      </c>
      <c r="K41" s="3">
        <v>0</v>
      </c>
      <c r="L41" s="117">
        <v>0</v>
      </c>
      <c r="M41" s="117">
        <v>1009928.5583812699</v>
      </c>
      <c r="N41" s="276">
        <v>991153.6547526035</v>
      </c>
      <c r="O41" s="288">
        <f t="shared" si="5"/>
        <v>2473910.3075858708</v>
      </c>
    </row>
    <row r="42" spans="1:15" ht="15.75" thickBot="1" x14ac:dyDescent="0.3">
      <c r="A42" s="475"/>
      <c r="B42" s="78" t="s">
        <v>43</v>
      </c>
      <c r="C42" s="60">
        <v>0</v>
      </c>
      <c r="D42" s="60">
        <v>0</v>
      </c>
      <c r="E42" s="60">
        <v>0</v>
      </c>
      <c r="F42" s="60">
        <v>0</v>
      </c>
      <c r="G42" s="60">
        <v>0</v>
      </c>
      <c r="H42" s="60">
        <v>0</v>
      </c>
      <c r="I42" s="60">
        <v>0</v>
      </c>
      <c r="J42" s="60">
        <v>0</v>
      </c>
      <c r="K42" s="60">
        <v>0</v>
      </c>
      <c r="L42" s="118">
        <v>0</v>
      </c>
      <c r="M42" s="118">
        <v>0</v>
      </c>
      <c r="N42" s="277">
        <v>0</v>
      </c>
      <c r="O42" s="289">
        <f t="shared" si="5"/>
        <v>0</v>
      </c>
    </row>
    <row r="43" spans="1:15" ht="21.75" thickBot="1" x14ac:dyDescent="0.4">
      <c r="A43" s="69"/>
      <c r="B43" s="71" t="s">
        <v>44</v>
      </c>
      <c r="C43" s="70">
        <f t="shared" ref="C43:O43" si="6">SUM(C32:C42)</f>
        <v>0</v>
      </c>
      <c r="D43" s="70">
        <f t="shared" si="6"/>
        <v>0</v>
      </c>
      <c r="E43" s="70">
        <f t="shared" si="6"/>
        <v>0</v>
      </c>
      <c r="F43" s="57">
        <f t="shared" si="6"/>
        <v>0</v>
      </c>
      <c r="G43" s="70">
        <f t="shared" si="6"/>
        <v>1053475.0306772771</v>
      </c>
      <c r="H43" s="70">
        <f t="shared" si="6"/>
        <v>0</v>
      </c>
      <c r="I43" s="70">
        <f t="shared" si="6"/>
        <v>0</v>
      </c>
      <c r="J43" s="70">
        <f t="shared" si="6"/>
        <v>0</v>
      </c>
      <c r="K43" s="70">
        <f t="shared" si="6"/>
        <v>0</v>
      </c>
      <c r="L43" s="119">
        <f t="shared" si="6"/>
        <v>0</v>
      </c>
      <c r="M43" s="119">
        <f t="shared" si="6"/>
        <v>2250150.8085209178</v>
      </c>
      <c r="N43" s="278">
        <f t="shared" si="6"/>
        <v>2208319.765889883</v>
      </c>
      <c r="O43" s="290">
        <f t="shared" si="6"/>
        <v>5511945.6050880784</v>
      </c>
    </row>
    <row r="44" spans="1:15" ht="21.75" thickBot="1" x14ac:dyDescent="0.4">
      <c r="A44" s="69"/>
      <c r="B44" s="209" t="s">
        <v>165</v>
      </c>
      <c r="C44" s="148"/>
      <c r="D44" s="148"/>
      <c r="E44" s="148"/>
      <c r="F44" s="148"/>
      <c r="G44" s="148"/>
      <c r="H44" s="281"/>
      <c r="I44" s="281"/>
      <c r="J44" s="281"/>
      <c r="K44" s="281"/>
      <c r="L44" s="253"/>
      <c r="M44" s="330"/>
      <c r="N44" s="429" t="s">
        <v>170</v>
      </c>
      <c r="O44" s="281">
        <f>' 1M - RES'!D17</f>
        <v>15240737.226455599</v>
      </c>
    </row>
    <row r="45" spans="1:15" ht="21.75" thickBot="1" x14ac:dyDescent="0.4">
      <c r="A45" s="69"/>
      <c r="B45" s="68" t="s">
        <v>37</v>
      </c>
      <c r="C45" s="67" t="s">
        <v>57</v>
      </c>
      <c r="D45" s="67" t="s">
        <v>56</v>
      </c>
      <c r="E45" s="67" t="s">
        <v>55</v>
      </c>
      <c r="F45" s="64" t="s">
        <v>54</v>
      </c>
      <c r="G45" s="67" t="s">
        <v>53</v>
      </c>
      <c r="H45" s="67" t="s">
        <v>52</v>
      </c>
      <c r="I45" s="67" t="s">
        <v>51</v>
      </c>
      <c r="J45" s="67" t="s">
        <v>50</v>
      </c>
      <c r="K45" s="67" t="s">
        <v>49</v>
      </c>
      <c r="L45" s="121" t="s">
        <v>48</v>
      </c>
      <c r="M45" s="121" t="s">
        <v>47</v>
      </c>
      <c r="N45" s="280" t="s">
        <v>46</v>
      </c>
      <c r="O45" s="286" t="s">
        <v>34</v>
      </c>
    </row>
    <row r="46" spans="1:15" x14ac:dyDescent="0.25">
      <c r="A46" s="473" t="s">
        <v>64</v>
      </c>
      <c r="B46" s="79" t="s">
        <v>0</v>
      </c>
      <c r="C46" s="64"/>
      <c r="D46" s="64"/>
      <c r="E46" s="64"/>
      <c r="F46" s="64"/>
      <c r="G46" s="64"/>
      <c r="H46" s="64"/>
      <c r="I46" s="64"/>
      <c r="J46" s="64"/>
      <c r="K46" s="64"/>
      <c r="L46" s="116"/>
      <c r="M46" s="116"/>
      <c r="N46" s="275"/>
      <c r="O46" s="287">
        <f t="shared" ref="O46:O56" si="7">SUM(C46:N46)</f>
        <v>0</v>
      </c>
    </row>
    <row r="47" spans="1:15" x14ac:dyDescent="0.25">
      <c r="A47" s="474"/>
      <c r="B47" s="12" t="s">
        <v>1</v>
      </c>
      <c r="C47" s="3"/>
      <c r="D47" s="3"/>
      <c r="E47" s="3"/>
      <c r="F47" s="3"/>
      <c r="G47" s="3"/>
      <c r="H47" s="3"/>
      <c r="I47" s="3"/>
      <c r="J47" s="3"/>
      <c r="K47" s="3"/>
      <c r="L47" s="117"/>
      <c r="M47" s="117"/>
      <c r="N47" s="276"/>
      <c r="O47" s="288">
        <f t="shared" si="7"/>
        <v>0</v>
      </c>
    </row>
    <row r="48" spans="1:15" x14ac:dyDescent="0.25">
      <c r="A48" s="474"/>
      <c r="B48" s="11" t="s">
        <v>2</v>
      </c>
      <c r="C48" s="3"/>
      <c r="D48" s="3"/>
      <c r="E48" s="3"/>
      <c r="F48" s="3"/>
      <c r="G48" s="3"/>
      <c r="H48" s="3"/>
      <c r="I48" s="3"/>
      <c r="J48" s="3"/>
      <c r="K48" s="3"/>
      <c r="L48" s="117"/>
      <c r="M48" s="117"/>
      <c r="N48" s="276"/>
      <c r="O48" s="288">
        <f t="shared" si="7"/>
        <v>0</v>
      </c>
    </row>
    <row r="49" spans="1:15" x14ac:dyDescent="0.25">
      <c r="A49" s="474"/>
      <c r="B49" s="11" t="s">
        <v>9</v>
      </c>
      <c r="C49" s="3"/>
      <c r="D49" s="3"/>
      <c r="E49" s="3"/>
      <c r="F49" s="3"/>
      <c r="G49" s="3"/>
      <c r="H49" s="3"/>
      <c r="I49" s="3"/>
      <c r="J49" s="3"/>
      <c r="K49" s="3"/>
      <c r="L49" s="117"/>
      <c r="M49" s="117"/>
      <c r="N49" s="276"/>
      <c r="O49" s="288">
        <f t="shared" si="7"/>
        <v>0</v>
      </c>
    </row>
    <row r="50" spans="1:15" ht="13.9" customHeight="1" x14ac:dyDescent="0.25">
      <c r="A50" s="474"/>
      <c r="B50" s="12" t="s">
        <v>3</v>
      </c>
      <c r="C50" s="3"/>
      <c r="D50" s="3"/>
      <c r="E50" s="3"/>
      <c r="F50" s="3"/>
      <c r="G50" s="3"/>
      <c r="H50" s="3"/>
      <c r="I50" s="3"/>
      <c r="J50" s="3"/>
      <c r="K50" s="3"/>
      <c r="L50" s="117"/>
      <c r="M50" s="117"/>
      <c r="N50" s="276"/>
      <c r="O50" s="288">
        <f t="shared" si="7"/>
        <v>0</v>
      </c>
    </row>
    <row r="51" spans="1:15" x14ac:dyDescent="0.25">
      <c r="A51" s="474"/>
      <c r="B51" s="11" t="s">
        <v>4</v>
      </c>
      <c r="C51" s="3"/>
      <c r="D51" s="3"/>
      <c r="E51" s="3"/>
      <c r="F51" s="3"/>
      <c r="G51" s="3"/>
      <c r="H51" s="3"/>
      <c r="I51" s="3"/>
      <c r="J51" s="3"/>
      <c r="K51" s="3"/>
      <c r="L51" s="117"/>
      <c r="M51" s="117"/>
      <c r="N51" s="276"/>
      <c r="O51" s="288">
        <f t="shared" si="7"/>
        <v>0</v>
      </c>
    </row>
    <row r="52" spans="1:15" x14ac:dyDescent="0.25">
      <c r="A52" s="474"/>
      <c r="B52" s="11" t="s">
        <v>5</v>
      </c>
      <c r="C52" s="3"/>
      <c r="D52" s="3"/>
      <c r="E52" s="3"/>
      <c r="F52" s="3"/>
      <c r="G52" s="3"/>
      <c r="H52" s="3"/>
      <c r="I52" s="3"/>
      <c r="J52" s="3"/>
      <c r="K52" s="3"/>
      <c r="L52" s="117"/>
      <c r="M52" s="117"/>
      <c r="N52" s="276"/>
      <c r="O52" s="288">
        <f t="shared" si="7"/>
        <v>0</v>
      </c>
    </row>
    <row r="53" spans="1:15" x14ac:dyDescent="0.25">
      <c r="A53" s="474"/>
      <c r="B53" s="11" t="s">
        <v>6</v>
      </c>
      <c r="C53" s="3"/>
      <c r="D53" s="3"/>
      <c r="E53" s="3"/>
      <c r="F53" s="3"/>
      <c r="G53" s="3"/>
      <c r="H53" s="3"/>
      <c r="I53" s="3"/>
      <c r="J53" s="3"/>
      <c r="K53" s="3"/>
      <c r="L53" s="117"/>
      <c r="M53" s="117"/>
      <c r="N53" s="276"/>
      <c r="O53" s="288">
        <f t="shared" si="7"/>
        <v>0</v>
      </c>
    </row>
    <row r="54" spans="1:15" x14ac:dyDescent="0.25">
      <c r="A54" s="474"/>
      <c r="B54" s="11" t="s">
        <v>7</v>
      </c>
      <c r="C54" s="3"/>
      <c r="D54" s="3"/>
      <c r="E54" s="3"/>
      <c r="F54" s="3"/>
      <c r="G54" s="3"/>
      <c r="H54" s="3"/>
      <c r="I54" s="3"/>
      <c r="J54" s="3"/>
      <c r="K54" s="3"/>
      <c r="L54" s="117"/>
      <c r="M54" s="117"/>
      <c r="N54" s="276"/>
      <c r="O54" s="288">
        <f t="shared" si="7"/>
        <v>0</v>
      </c>
    </row>
    <row r="55" spans="1:15" x14ac:dyDescent="0.25">
      <c r="A55" s="474"/>
      <c r="B55" s="11" t="s">
        <v>8</v>
      </c>
      <c r="C55" s="3"/>
      <c r="D55" s="3"/>
      <c r="E55" s="3"/>
      <c r="F55" s="3"/>
      <c r="G55" s="3"/>
      <c r="H55" s="3"/>
      <c r="I55" s="3"/>
      <c r="J55" s="3"/>
      <c r="K55" s="3"/>
      <c r="L55" s="117"/>
      <c r="M55" s="117"/>
      <c r="N55" s="276"/>
      <c r="O55" s="288">
        <f t="shared" si="7"/>
        <v>0</v>
      </c>
    </row>
    <row r="56" spans="1:15" ht="15.75" thickBot="1" x14ac:dyDescent="0.3">
      <c r="A56" s="475"/>
      <c r="B56" s="78" t="s">
        <v>43</v>
      </c>
      <c r="C56" s="60"/>
      <c r="D56" s="60"/>
      <c r="E56" s="60"/>
      <c r="F56" s="60"/>
      <c r="G56" s="60"/>
      <c r="H56" s="60"/>
      <c r="I56" s="60"/>
      <c r="J56" s="60"/>
      <c r="K56" s="60"/>
      <c r="L56" s="118"/>
      <c r="M56" s="118"/>
      <c r="N56" s="277"/>
      <c r="O56" s="289">
        <f t="shared" si="7"/>
        <v>0</v>
      </c>
    </row>
    <row r="57" spans="1:15" ht="21.75" thickBot="1" x14ac:dyDescent="0.4">
      <c r="A57" s="69"/>
      <c r="B57" s="71" t="s">
        <v>44</v>
      </c>
      <c r="C57" s="70">
        <f t="shared" ref="C57:O57" si="8">SUM(C46:C56)</f>
        <v>0</v>
      </c>
      <c r="D57" s="70">
        <f t="shared" si="8"/>
        <v>0</v>
      </c>
      <c r="E57" s="70">
        <f t="shared" si="8"/>
        <v>0</v>
      </c>
      <c r="F57" s="57">
        <f t="shared" si="8"/>
        <v>0</v>
      </c>
      <c r="G57" s="70">
        <f t="shared" si="8"/>
        <v>0</v>
      </c>
      <c r="H57" s="70">
        <f t="shared" si="8"/>
        <v>0</v>
      </c>
      <c r="I57" s="70">
        <f t="shared" si="8"/>
        <v>0</v>
      </c>
      <c r="J57" s="70">
        <f t="shared" si="8"/>
        <v>0</v>
      </c>
      <c r="K57" s="70">
        <f t="shared" si="8"/>
        <v>0</v>
      </c>
      <c r="L57" s="119">
        <f t="shared" si="8"/>
        <v>0</v>
      </c>
      <c r="M57" s="119">
        <f t="shared" si="8"/>
        <v>0</v>
      </c>
      <c r="N57" s="278">
        <f t="shared" si="8"/>
        <v>0</v>
      </c>
      <c r="O57" s="290">
        <f t="shared" si="8"/>
        <v>0</v>
      </c>
    </row>
    <row r="58" spans="1:15" ht="21.75" thickBot="1" x14ac:dyDescent="0.4">
      <c r="A58" s="69"/>
      <c r="N58"/>
    </row>
    <row r="59" spans="1:15" ht="21.75" thickBot="1" x14ac:dyDescent="0.4">
      <c r="A59" s="69"/>
      <c r="B59" s="68" t="s">
        <v>37</v>
      </c>
      <c r="C59" s="67" t="s">
        <v>57</v>
      </c>
      <c r="D59" s="67" t="s">
        <v>56</v>
      </c>
      <c r="E59" s="67" t="s">
        <v>55</v>
      </c>
      <c r="F59" s="64" t="s">
        <v>54</v>
      </c>
      <c r="G59" s="67" t="s">
        <v>53</v>
      </c>
      <c r="H59" s="67" t="s">
        <v>52</v>
      </c>
      <c r="I59" s="67" t="s">
        <v>51</v>
      </c>
      <c r="J59" s="67" t="s">
        <v>50</v>
      </c>
      <c r="K59" s="67" t="s">
        <v>49</v>
      </c>
      <c r="L59" s="121" t="s">
        <v>48</v>
      </c>
      <c r="M59" s="121" t="s">
        <v>47</v>
      </c>
      <c r="N59" s="280" t="s">
        <v>46</v>
      </c>
      <c r="O59" s="286" t="s">
        <v>34</v>
      </c>
    </row>
    <row r="60" spans="1:15" x14ac:dyDescent="0.25">
      <c r="A60" s="473" t="s">
        <v>63</v>
      </c>
      <c r="B60" s="79" t="s">
        <v>0</v>
      </c>
      <c r="C60" s="64">
        <v>0</v>
      </c>
      <c r="D60" s="64">
        <v>0</v>
      </c>
      <c r="E60" s="64">
        <v>0</v>
      </c>
      <c r="F60" s="64">
        <v>0</v>
      </c>
      <c r="G60" s="64">
        <v>0</v>
      </c>
      <c r="H60" s="64">
        <v>0</v>
      </c>
      <c r="I60" s="64">
        <v>0</v>
      </c>
      <c r="J60" s="64">
        <v>0</v>
      </c>
      <c r="K60" s="64">
        <v>0</v>
      </c>
      <c r="L60" s="116">
        <v>0</v>
      </c>
      <c r="M60" s="116">
        <v>0</v>
      </c>
      <c r="N60" s="275">
        <v>0</v>
      </c>
      <c r="O60" s="287">
        <f t="shared" ref="O60:O70" si="9">SUM(C60:N60)</f>
        <v>0</v>
      </c>
    </row>
    <row r="61" spans="1:15" x14ac:dyDescent="0.25">
      <c r="A61" s="474"/>
      <c r="B61" s="12" t="s">
        <v>1</v>
      </c>
      <c r="C61" s="3">
        <v>0</v>
      </c>
      <c r="D61" s="3">
        <v>0</v>
      </c>
      <c r="E61" s="3">
        <v>93797.677712940815</v>
      </c>
      <c r="F61" s="3">
        <v>1269089.9342871713</v>
      </c>
      <c r="G61" s="3">
        <v>2835821.4848455624</v>
      </c>
      <c r="H61" s="3">
        <v>3452148.6311161495</v>
      </c>
      <c r="I61" s="3">
        <v>3233213.8607159201</v>
      </c>
      <c r="J61" s="3">
        <v>2834153.629096292</v>
      </c>
      <c r="K61" s="3">
        <v>1836903.649642851</v>
      </c>
      <c r="L61" s="117">
        <v>2827338.7866804125</v>
      </c>
      <c r="M61" s="117">
        <v>1919102.9930602154</v>
      </c>
      <c r="N61" s="276">
        <v>1743442.1991407026</v>
      </c>
      <c r="O61" s="288">
        <f t="shared" si="9"/>
        <v>22045012.846298218</v>
      </c>
    </row>
    <row r="62" spans="1:15" x14ac:dyDescent="0.25">
      <c r="A62" s="474"/>
      <c r="B62" s="11" t="s">
        <v>2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117">
        <v>0</v>
      </c>
      <c r="M62" s="117">
        <v>0</v>
      </c>
      <c r="N62" s="276">
        <v>0</v>
      </c>
      <c r="O62" s="288">
        <f t="shared" si="9"/>
        <v>0</v>
      </c>
    </row>
    <row r="63" spans="1:15" x14ac:dyDescent="0.25">
      <c r="A63" s="474"/>
      <c r="B63" s="11" t="s">
        <v>9</v>
      </c>
      <c r="C63" s="3">
        <v>0</v>
      </c>
      <c r="D63" s="3">
        <v>0</v>
      </c>
      <c r="E63" s="3">
        <v>10396.099243164063</v>
      </c>
      <c r="F63" s="3">
        <v>460864.18347167969</v>
      </c>
      <c r="G63" s="3">
        <v>1198778.3405761719</v>
      </c>
      <c r="H63" s="3">
        <v>1402251.9375</v>
      </c>
      <c r="I63" s="3">
        <v>1582837.5524902344</v>
      </c>
      <c r="J63" s="3">
        <v>1319677.8909912109</v>
      </c>
      <c r="K63" s="3">
        <v>841758.11474609375</v>
      </c>
      <c r="L63" s="117">
        <v>1396274.1271972656</v>
      </c>
      <c r="M63" s="117">
        <v>1458685.123046875</v>
      </c>
      <c r="N63" s="276">
        <v>1128722.4967041016</v>
      </c>
      <c r="O63" s="288">
        <f t="shared" si="9"/>
        <v>10800245.865966797</v>
      </c>
    </row>
    <row r="64" spans="1:15" x14ac:dyDescent="0.25">
      <c r="A64" s="474"/>
      <c r="B64" s="12" t="s">
        <v>3</v>
      </c>
      <c r="C64" s="3">
        <v>0</v>
      </c>
      <c r="D64" s="3">
        <v>0</v>
      </c>
      <c r="E64" s="3">
        <v>39196.505004882813</v>
      </c>
      <c r="F64" s="3">
        <v>353868.77862548828</v>
      </c>
      <c r="G64" s="3">
        <v>697385.25329589844</v>
      </c>
      <c r="H64" s="3">
        <v>828966.30010986328</v>
      </c>
      <c r="I64" s="3">
        <v>719144.18255615234</v>
      </c>
      <c r="J64" s="3">
        <v>613144.21734619141</v>
      </c>
      <c r="K64" s="3">
        <v>428865.83679199219</v>
      </c>
      <c r="L64" s="117">
        <v>698572.748046875</v>
      </c>
      <c r="M64" s="117">
        <v>762359.32647705078</v>
      </c>
      <c r="N64" s="276">
        <v>544232.16455078125</v>
      </c>
      <c r="O64" s="288">
        <f t="shared" si="9"/>
        <v>5685735.3128051758</v>
      </c>
    </row>
    <row r="65" spans="1:15" x14ac:dyDescent="0.25">
      <c r="A65" s="474"/>
      <c r="B65" s="11" t="s">
        <v>4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117">
        <v>0</v>
      </c>
      <c r="M65" s="117">
        <v>0</v>
      </c>
      <c r="N65" s="276">
        <v>0</v>
      </c>
      <c r="O65" s="288">
        <f t="shared" si="9"/>
        <v>0</v>
      </c>
    </row>
    <row r="66" spans="1:15" x14ac:dyDescent="0.25">
      <c r="A66" s="474"/>
      <c r="B66" s="11" t="s">
        <v>5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117">
        <v>0</v>
      </c>
      <c r="M66" s="117">
        <v>0</v>
      </c>
      <c r="N66" s="276">
        <v>0</v>
      </c>
      <c r="O66" s="288">
        <f t="shared" si="9"/>
        <v>0</v>
      </c>
    </row>
    <row r="67" spans="1:15" x14ac:dyDescent="0.25">
      <c r="A67" s="474"/>
      <c r="B67" s="11" t="s">
        <v>6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117">
        <v>0</v>
      </c>
      <c r="M67" s="117">
        <v>0</v>
      </c>
      <c r="N67" s="276">
        <v>0</v>
      </c>
      <c r="O67" s="288">
        <f t="shared" si="9"/>
        <v>0</v>
      </c>
    </row>
    <row r="68" spans="1:15" x14ac:dyDescent="0.25">
      <c r="A68" s="474"/>
      <c r="B68" s="11" t="s">
        <v>7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117">
        <v>0</v>
      </c>
      <c r="M68" s="117">
        <v>0</v>
      </c>
      <c r="N68" s="276">
        <v>0</v>
      </c>
      <c r="O68" s="288">
        <f t="shared" si="9"/>
        <v>0</v>
      </c>
    </row>
    <row r="69" spans="1:15" x14ac:dyDescent="0.25">
      <c r="A69" s="474"/>
      <c r="B69" s="11" t="s">
        <v>8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117">
        <v>0</v>
      </c>
      <c r="M69" s="117">
        <v>0</v>
      </c>
      <c r="N69" s="276">
        <v>0</v>
      </c>
      <c r="O69" s="288">
        <f t="shared" si="9"/>
        <v>0</v>
      </c>
    </row>
    <row r="70" spans="1:15" ht="15.75" thickBot="1" x14ac:dyDescent="0.3">
      <c r="A70" s="475"/>
      <c r="B70" s="78" t="s">
        <v>43</v>
      </c>
      <c r="C70" s="60">
        <v>0</v>
      </c>
      <c r="D70" s="60">
        <v>0</v>
      </c>
      <c r="E70" s="60">
        <v>0</v>
      </c>
      <c r="F70" s="60">
        <v>0</v>
      </c>
      <c r="G70" s="60">
        <v>0</v>
      </c>
      <c r="H70" s="60">
        <v>0</v>
      </c>
      <c r="I70" s="60">
        <v>0</v>
      </c>
      <c r="J70" s="60">
        <v>0</v>
      </c>
      <c r="K70" s="60">
        <v>0</v>
      </c>
      <c r="L70" s="118">
        <v>0</v>
      </c>
      <c r="M70" s="118">
        <v>0</v>
      </c>
      <c r="N70" s="277">
        <v>0</v>
      </c>
      <c r="O70" s="289">
        <f t="shared" si="9"/>
        <v>0</v>
      </c>
    </row>
    <row r="71" spans="1:15" ht="21.75" thickBot="1" x14ac:dyDescent="0.4">
      <c r="A71" s="69"/>
      <c r="B71" s="71" t="s">
        <v>44</v>
      </c>
      <c r="C71" s="70">
        <f t="shared" ref="C71:O71" si="10">SUM(C60:C70)</f>
        <v>0</v>
      </c>
      <c r="D71" s="70">
        <f t="shared" si="10"/>
        <v>0</v>
      </c>
      <c r="E71" s="70">
        <f t="shared" si="10"/>
        <v>143390.28196098769</v>
      </c>
      <c r="F71" s="57">
        <f t="shared" si="10"/>
        <v>2083822.8963843393</v>
      </c>
      <c r="G71" s="70">
        <f t="shared" si="10"/>
        <v>4731985.0787176322</v>
      </c>
      <c r="H71" s="70">
        <f t="shared" si="10"/>
        <v>5683366.8687260132</v>
      </c>
      <c r="I71" s="70">
        <f t="shared" si="10"/>
        <v>5535195.5957623068</v>
      </c>
      <c r="J71" s="70">
        <f t="shared" si="10"/>
        <v>4766975.7374336943</v>
      </c>
      <c r="K71" s="70">
        <f t="shared" si="10"/>
        <v>3107527.6011809371</v>
      </c>
      <c r="L71" s="119">
        <f t="shared" si="10"/>
        <v>4922185.6619245531</v>
      </c>
      <c r="M71" s="119">
        <f t="shared" si="10"/>
        <v>4140147.4425841412</v>
      </c>
      <c r="N71" s="278">
        <f t="shared" si="10"/>
        <v>3416396.8603955852</v>
      </c>
      <c r="O71" s="290">
        <f t="shared" si="10"/>
        <v>38530994.02507019</v>
      </c>
    </row>
    <row r="72" spans="1:15" ht="21.75" thickBot="1" x14ac:dyDescent="0.4">
      <c r="A72" s="69"/>
      <c r="L72" s="120"/>
      <c r="M72" s="120"/>
      <c r="N72" s="279"/>
    </row>
    <row r="73" spans="1:15" ht="21.75" thickBot="1" x14ac:dyDescent="0.4">
      <c r="A73" s="69"/>
      <c r="B73" s="68" t="s">
        <v>37</v>
      </c>
      <c r="C73" s="67" t="s">
        <v>57</v>
      </c>
      <c r="D73" s="67" t="s">
        <v>56</v>
      </c>
      <c r="E73" s="67" t="s">
        <v>55</v>
      </c>
      <c r="F73" s="64" t="s">
        <v>54</v>
      </c>
      <c r="G73" s="67" t="s">
        <v>53</v>
      </c>
      <c r="H73" s="67" t="s">
        <v>52</v>
      </c>
      <c r="I73" s="67" t="s">
        <v>51</v>
      </c>
      <c r="J73" s="67" t="s">
        <v>50</v>
      </c>
      <c r="K73" s="67" t="s">
        <v>49</v>
      </c>
      <c r="L73" s="121" t="s">
        <v>48</v>
      </c>
      <c r="M73" s="121" t="s">
        <v>47</v>
      </c>
      <c r="N73" s="280" t="s">
        <v>46</v>
      </c>
      <c r="O73" s="286" t="s">
        <v>34</v>
      </c>
    </row>
    <row r="74" spans="1:15" x14ac:dyDescent="0.25">
      <c r="A74" s="473" t="s">
        <v>62</v>
      </c>
      <c r="B74" s="65" t="s">
        <v>0</v>
      </c>
      <c r="C74" s="64">
        <v>0</v>
      </c>
      <c r="D74" s="64">
        <v>0</v>
      </c>
      <c r="E74" s="64">
        <v>0</v>
      </c>
      <c r="F74" s="64">
        <v>0</v>
      </c>
      <c r="G74" s="64">
        <v>0</v>
      </c>
      <c r="H74" s="64">
        <v>0</v>
      </c>
      <c r="I74" s="64">
        <v>0</v>
      </c>
      <c r="J74" s="64">
        <v>0</v>
      </c>
      <c r="K74" s="64">
        <v>0</v>
      </c>
      <c r="L74" s="116">
        <v>0</v>
      </c>
      <c r="M74" s="116">
        <v>0</v>
      </c>
      <c r="N74" s="275">
        <v>0</v>
      </c>
      <c r="O74" s="287">
        <f t="shared" ref="O74:O84" si="11">SUM(C74:N74)</f>
        <v>0</v>
      </c>
    </row>
    <row r="75" spans="1:15" x14ac:dyDescent="0.25">
      <c r="A75" s="474"/>
      <c r="B75" s="12" t="s">
        <v>1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117">
        <v>0</v>
      </c>
      <c r="M75" s="117">
        <v>0</v>
      </c>
      <c r="N75" s="276">
        <v>0</v>
      </c>
      <c r="O75" s="288">
        <f t="shared" si="11"/>
        <v>0</v>
      </c>
    </row>
    <row r="76" spans="1:15" x14ac:dyDescent="0.25">
      <c r="A76" s="474"/>
      <c r="B76" s="11" t="s">
        <v>2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117">
        <v>0</v>
      </c>
      <c r="M76" s="117">
        <v>0</v>
      </c>
      <c r="N76" s="276">
        <v>0</v>
      </c>
      <c r="O76" s="288">
        <f t="shared" si="11"/>
        <v>0</v>
      </c>
    </row>
    <row r="77" spans="1:15" x14ac:dyDescent="0.25">
      <c r="A77" s="474"/>
      <c r="B77" s="11" t="s">
        <v>9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117">
        <v>0</v>
      </c>
      <c r="M77" s="117">
        <v>0</v>
      </c>
      <c r="N77" s="276">
        <v>0</v>
      </c>
      <c r="O77" s="288">
        <f t="shared" si="11"/>
        <v>0</v>
      </c>
    </row>
    <row r="78" spans="1:15" x14ac:dyDescent="0.25">
      <c r="A78" s="474"/>
      <c r="B78" s="12" t="s">
        <v>3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117">
        <v>0</v>
      </c>
      <c r="M78" s="117">
        <v>0</v>
      </c>
      <c r="N78" s="276">
        <v>0</v>
      </c>
      <c r="O78" s="288">
        <f t="shared" si="11"/>
        <v>0</v>
      </c>
    </row>
    <row r="79" spans="1:15" x14ac:dyDescent="0.25">
      <c r="A79" s="474"/>
      <c r="B79" s="11" t="s">
        <v>4</v>
      </c>
      <c r="C79" s="3">
        <v>0</v>
      </c>
      <c r="D79" s="3">
        <v>0</v>
      </c>
      <c r="E79" s="3">
        <v>2789.7830657958984</v>
      </c>
      <c r="F79" s="3">
        <v>1323730.1027735597</v>
      </c>
      <c r="G79" s="3">
        <v>2562266.7305111382</v>
      </c>
      <c r="H79" s="3">
        <v>2409578.8618081943</v>
      </c>
      <c r="I79" s="3">
        <v>3728744.6044604173</v>
      </c>
      <c r="J79" s="3">
        <v>4058083.8717174334</v>
      </c>
      <c r="K79" s="3">
        <v>4185239.0381427784</v>
      </c>
      <c r="L79" s="117">
        <v>11337497.979011383</v>
      </c>
      <c r="M79" s="117">
        <v>36443426.650716037</v>
      </c>
      <c r="N79" s="276">
        <v>32582911.675443344</v>
      </c>
      <c r="O79" s="288">
        <f t="shared" si="11"/>
        <v>98634269.297650069</v>
      </c>
    </row>
    <row r="80" spans="1:15" x14ac:dyDescent="0.25">
      <c r="A80" s="474"/>
      <c r="B80" s="11" t="s">
        <v>5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117">
        <v>0</v>
      </c>
      <c r="M80" s="117">
        <v>0</v>
      </c>
      <c r="N80" s="276">
        <v>0</v>
      </c>
      <c r="O80" s="288">
        <f t="shared" si="11"/>
        <v>0</v>
      </c>
    </row>
    <row r="81" spans="1:15" x14ac:dyDescent="0.25">
      <c r="A81" s="474"/>
      <c r="B81" s="11" t="s">
        <v>6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117">
        <v>0</v>
      </c>
      <c r="M81" s="117">
        <v>0</v>
      </c>
      <c r="N81" s="276">
        <v>0</v>
      </c>
      <c r="O81" s="288">
        <f t="shared" si="11"/>
        <v>0</v>
      </c>
    </row>
    <row r="82" spans="1:15" x14ac:dyDescent="0.25">
      <c r="A82" s="474"/>
      <c r="B82" s="11" t="s">
        <v>7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117">
        <v>0</v>
      </c>
      <c r="M82" s="117">
        <v>0</v>
      </c>
      <c r="N82" s="276">
        <v>0</v>
      </c>
      <c r="O82" s="288">
        <f t="shared" si="11"/>
        <v>0</v>
      </c>
    </row>
    <row r="83" spans="1:15" x14ac:dyDescent="0.25">
      <c r="A83" s="474"/>
      <c r="B83" s="11" t="s">
        <v>8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117">
        <v>0</v>
      </c>
      <c r="M83" s="117">
        <v>0</v>
      </c>
      <c r="N83" s="276">
        <v>0</v>
      </c>
      <c r="O83" s="288">
        <f t="shared" si="11"/>
        <v>0</v>
      </c>
    </row>
    <row r="84" spans="1:15" ht="15.75" thickBot="1" x14ac:dyDescent="0.3">
      <c r="A84" s="475"/>
      <c r="B84" s="61" t="s">
        <v>43</v>
      </c>
      <c r="C84" s="60">
        <v>0</v>
      </c>
      <c r="D84" s="60">
        <v>0</v>
      </c>
      <c r="E84" s="60">
        <v>0</v>
      </c>
      <c r="F84" s="60">
        <v>0</v>
      </c>
      <c r="G84" s="60">
        <v>0</v>
      </c>
      <c r="H84" s="60">
        <v>0</v>
      </c>
      <c r="I84" s="60">
        <v>0</v>
      </c>
      <c r="J84" s="60">
        <v>0</v>
      </c>
      <c r="K84" s="60">
        <v>0</v>
      </c>
      <c r="L84" s="118">
        <v>0</v>
      </c>
      <c r="M84" s="118">
        <v>0</v>
      </c>
      <c r="N84" s="277">
        <v>0</v>
      </c>
      <c r="O84" s="289">
        <f t="shared" si="11"/>
        <v>0</v>
      </c>
    </row>
    <row r="85" spans="1:15" ht="21.75" thickBot="1" x14ac:dyDescent="0.4">
      <c r="A85" s="69"/>
      <c r="B85" s="58" t="s">
        <v>44</v>
      </c>
      <c r="C85" s="70">
        <f t="shared" ref="C85:O85" si="12">SUM(C74:C84)</f>
        <v>0</v>
      </c>
      <c r="D85" s="70">
        <f t="shared" si="12"/>
        <v>0</v>
      </c>
      <c r="E85" s="70">
        <f t="shared" si="12"/>
        <v>2789.7830657958984</v>
      </c>
      <c r="F85" s="57">
        <f t="shared" si="12"/>
        <v>1323730.1027735597</v>
      </c>
      <c r="G85" s="70">
        <f t="shared" si="12"/>
        <v>2562266.7305111382</v>
      </c>
      <c r="H85" s="70">
        <f t="shared" si="12"/>
        <v>2409578.8618081943</v>
      </c>
      <c r="I85" s="70">
        <f t="shared" si="12"/>
        <v>3728744.6044604173</v>
      </c>
      <c r="J85" s="70">
        <f t="shared" si="12"/>
        <v>4058083.8717174334</v>
      </c>
      <c r="K85" s="70">
        <f t="shared" si="12"/>
        <v>4185239.0381427784</v>
      </c>
      <c r="L85" s="119">
        <f t="shared" si="12"/>
        <v>11337497.979011383</v>
      </c>
      <c r="M85" s="119">
        <f t="shared" si="12"/>
        <v>36443426.650716037</v>
      </c>
      <c r="N85" s="278">
        <f t="shared" si="12"/>
        <v>32582911.675443344</v>
      </c>
      <c r="O85" s="290">
        <f t="shared" si="12"/>
        <v>98634269.297650069</v>
      </c>
    </row>
    <row r="86" spans="1:15" ht="21.75" thickBot="1" x14ac:dyDescent="0.4">
      <c r="A86" s="69"/>
      <c r="L86" s="120"/>
      <c r="M86" s="120"/>
      <c r="N86" s="279"/>
    </row>
    <row r="87" spans="1:15" ht="21.75" thickBot="1" x14ac:dyDescent="0.4">
      <c r="A87" s="69"/>
      <c r="B87" s="68" t="s">
        <v>37</v>
      </c>
      <c r="C87" s="67" t="s">
        <v>57</v>
      </c>
      <c r="D87" s="67" t="s">
        <v>56</v>
      </c>
      <c r="E87" s="67" t="s">
        <v>55</v>
      </c>
      <c r="F87" s="64" t="s">
        <v>54</v>
      </c>
      <c r="G87" s="67" t="s">
        <v>53</v>
      </c>
      <c r="H87" s="67" t="s">
        <v>52</v>
      </c>
      <c r="I87" s="67" t="s">
        <v>51</v>
      </c>
      <c r="J87" s="67" t="s">
        <v>50</v>
      </c>
      <c r="K87" s="67" t="s">
        <v>49</v>
      </c>
      <c r="L87" s="121" t="s">
        <v>48</v>
      </c>
      <c r="M87" s="121" t="s">
        <v>47</v>
      </c>
      <c r="N87" s="280" t="s">
        <v>46</v>
      </c>
      <c r="O87" s="286" t="s">
        <v>34</v>
      </c>
    </row>
    <row r="88" spans="1:15" ht="14.45" customHeight="1" x14ac:dyDescent="0.25">
      <c r="A88" s="479" t="s">
        <v>61</v>
      </c>
      <c r="B88" s="65" t="s">
        <v>0</v>
      </c>
      <c r="C88" s="64">
        <v>0</v>
      </c>
      <c r="D88" s="64">
        <v>0</v>
      </c>
      <c r="E88" s="64">
        <v>0</v>
      </c>
      <c r="F88" s="64">
        <v>0</v>
      </c>
      <c r="G88" s="64">
        <v>0</v>
      </c>
      <c r="H88" s="64">
        <v>0</v>
      </c>
      <c r="I88" s="64">
        <v>0</v>
      </c>
      <c r="J88" s="64">
        <v>0</v>
      </c>
      <c r="K88" s="64">
        <v>0</v>
      </c>
      <c r="L88" s="116">
        <v>0</v>
      </c>
      <c r="M88" s="116">
        <v>4679.5480690927789</v>
      </c>
      <c r="N88" s="275">
        <v>0</v>
      </c>
      <c r="O88" s="287">
        <f t="shared" ref="O88:O98" si="13">SUM(C88:N88)</f>
        <v>4679.5480690927789</v>
      </c>
    </row>
    <row r="89" spans="1:15" x14ac:dyDescent="0.25">
      <c r="A89" s="480"/>
      <c r="B89" s="12" t="s">
        <v>1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13629.810137311339</v>
      </c>
      <c r="J89" s="3">
        <v>34892.313951517026</v>
      </c>
      <c r="K89" s="3">
        <v>10358.655704356617</v>
      </c>
      <c r="L89" s="117">
        <v>13437.120530258002</v>
      </c>
      <c r="M89" s="117">
        <v>69923.693408229432</v>
      </c>
      <c r="N89" s="276">
        <v>57182.835605486282</v>
      </c>
      <c r="O89" s="288">
        <f t="shared" si="13"/>
        <v>199424.42933715868</v>
      </c>
    </row>
    <row r="90" spans="1:15" x14ac:dyDescent="0.25">
      <c r="A90" s="480"/>
      <c r="B90" s="11" t="s">
        <v>2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117">
        <v>0</v>
      </c>
      <c r="M90" s="117">
        <v>0</v>
      </c>
      <c r="N90" s="276">
        <v>0</v>
      </c>
      <c r="O90" s="288">
        <f t="shared" si="13"/>
        <v>0</v>
      </c>
    </row>
    <row r="91" spans="1:15" x14ac:dyDescent="0.25">
      <c r="A91" s="480"/>
      <c r="B91" s="11" t="s">
        <v>9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117">
        <v>43825.193351267189</v>
      </c>
      <c r="M91" s="117">
        <v>321397.04692374356</v>
      </c>
      <c r="N91" s="276">
        <v>247465.71341582906</v>
      </c>
      <c r="O91" s="288">
        <f t="shared" si="13"/>
        <v>612687.95369083981</v>
      </c>
    </row>
    <row r="92" spans="1:15" x14ac:dyDescent="0.25">
      <c r="A92" s="480"/>
      <c r="B92" s="12" t="s">
        <v>3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117">
        <v>0</v>
      </c>
      <c r="M92" s="117">
        <v>0</v>
      </c>
      <c r="N92" s="276">
        <v>0</v>
      </c>
      <c r="O92" s="288">
        <f t="shared" si="13"/>
        <v>0</v>
      </c>
    </row>
    <row r="93" spans="1:15" x14ac:dyDescent="0.25">
      <c r="A93" s="480"/>
      <c r="B93" s="11" t="s">
        <v>4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16092.90722244527</v>
      </c>
      <c r="J93" s="3">
        <v>0</v>
      </c>
      <c r="K93" s="3">
        <v>0</v>
      </c>
      <c r="L93" s="117">
        <v>2390.5516510581319</v>
      </c>
      <c r="M93" s="117">
        <v>1992.2709662402196</v>
      </c>
      <c r="N93" s="276">
        <v>3520.3234549099029</v>
      </c>
      <c r="O93" s="288">
        <f t="shared" si="13"/>
        <v>23996.053294653524</v>
      </c>
    </row>
    <row r="94" spans="1:15" x14ac:dyDescent="0.25">
      <c r="A94" s="480"/>
      <c r="B94" s="11" t="s">
        <v>5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117">
        <v>0</v>
      </c>
      <c r="M94" s="117">
        <v>0</v>
      </c>
      <c r="N94" s="276">
        <v>0</v>
      </c>
      <c r="O94" s="288">
        <f t="shared" si="13"/>
        <v>0</v>
      </c>
    </row>
    <row r="95" spans="1:15" x14ac:dyDescent="0.25">
      <c r="A95" s="480"/>
      <c r="B95" s="11" t="s">
        <v>6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117">
        <v>0</v>
      </c>
      <c r="M95" s="117">
        <v>0</v>
      </c>
      <c r="N95" s="276">
        <v>0</v>
      </c>
      <c r="O95" s="288">
        <f t="shared" si="13"/>
        <v>0</v>
      </c>
    </row>
    <row r="96" spans="1:15" x14ac:dyDescent="0.25">
      <c r="A96" s="480"/>
      <c r="B96" s="11" t="s">
        <v>7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117">
        <v>0</v>
      </c>
      <c r="M96" s="117">
        <v>0</v>
      </c>
      <c r="N96" s="276">
        <v>0</v>
      </c>
      <c r="O96" s="288">
        <f t="shared" si="13"/>
        <v>0</v>
      </c>
    </row>
    <row r="97" spans="1:15" x14ac:dyDescent="0.25">
      <c r="A97" s="480"/>
      <c r="B97" s="11" t="s">
        <v>8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39607.521917331665</v>
      </c>
      <c r="J97" s="3">
        <v>0</v>
      </c>
      <c r="K97" s="3">
        <v>0</v>
      </c>
      <c r="L97" s="117">
        <v>3266.9694961672253</v>
      </c>
      <c r="M97" s="117">
        <v>14234.962959685749</v>
      </c>
      <c r="N97" s="276">
        <v>22275.19775323855</v>
      </c>
      <c r="O97" s="288">
        <f t="shared" si="13"/>
        <v>79384.6521264232</v>
      </c>
    </row>
    <row r="98" spans="1:15" ht="15.75" thickBot="1" x14ac:dyDescent="0.3">
      <c r="A98" s="481"/>
      <c r="B98" s="61" t="s">
        <v>43</v>
      </c>
      <c r="C98" s="60">
        <v>0</v>
      </c>
      <c r="D98" s="60">
        <v>0</v>
      </c>
      <c r="E98" s="60">
        <v>0</v>
      </c>
      <c r="F98" s="60">
        <v>0</v>
      </c>
      <c r="G98" s="60">
        <v>0</v>
      </c>
      <c r="H98" s="60">
        <v>0</v>
      </c>
      <c r="I98" s="60">
        <v>0</v>
      </c>
      <c r="J98" s="60">
        <v>0</v>
      </c>
      <c r="K98" s="60">
        <v>0</v>
      </c>
      <c r="L98" s="118">
        <v>0</v>
      </c>
      <c r="M98" s="118">
        <v>0</v>
      </c>
      <c r="N98" s="277">
        <v>0</v>
      </c>
      <c r="O98" s="289">
        <f t="shared" si="13"/>
        <v>0</v>
      </c>
    </row>
    <row r="99" spans="1:15" ht="21.75" thickBot="1" x14ac:dyDescent="0.4">
      <c r="A99" s="69"/>
      <c r="B99" s="58" t="s">
        <v>44</v>
      </c>
      <c r="C99" s="70">
        <f t="shared" ref="C99:O99" si="14">SUM(C88:C98)</f>
        <v>0</v>
      </c>
      <c r="D99" s="70">
        <f t="shared" si="14"/>
        <v>0</v>
      </c>
      <c r="E99" s="70">
        <f t="shared" si="14"/>
        <v>0</v>
      </c>
      <c r="F99" s="57">
        <f t="shared" si="14"/>
        <v>0</v>
      </c>
      <c r="G99" s="70">
        <f t="shared" si="14"/>
        <v>0</v>
      </c>
      <c r="H99" s="70">
        <f t="shared" si="14"/>
        <v>0</v>
      </c>
      <c r="I99" s="70">
        <f t="shared" si="14"/>
        <v>69330.239277088273</v>
      </c>
      <c r="J99" s="70">
        <f t="shared" si="14"/>
        <v>34892.313951517026</v>
      </c>
      <c r="K99" s="70">
        <f t="shared" si="14"/>
        <v>10358.655704356617</v>
      </c>
      <c r="L99" s="119">
        <f t="shared" si="14"/>
        <v>62919.835028750545</v>
      </c>
      <c r="M99" s="119">
        <f t="shared" si="14"/>
        <v>412227.52232699172</v>
      </c>
      <c r="N99" s="278">
        <f t="shared" si="14"/>
        <v>330444.0702294638</v>
      </c>
      <c r="O99" s="290">
        <f t="shared" si="14"/>
        <v>920172.63651816803</v>
      </c>
    </row>
    <row r="100" spans="1:15" ht="21.75" thickBot="1" x14ac:dyDescent="0.4">
      <c r="A100" s="69"/>
      <c r="L100" s="120"/>
      <c r="M100" s="120"/>
      <c r="N100" s="435" t="s">
        <v>172</v>
      </c>
      <c r="O100" s="434">
        <f>O99+'BIZ SUM'!O129</f>
        <v>1053456.4677133232</v>
      </c>
    </row>
    <row r="101" spans="1:15" ht="21.75" thickBot="1" x14ac:dyDescent="0.4">
      <c r="A101" s="69"/>
      <c r="B101" s="68" t="s">
        <v>37</v>
      </c>
      <c r="C101" s="67" t="s">
        <v>57</v>
      </c>
      <c r="D101" s="67" t="s">
        <v>56</v>
      </c>
      <c r="E101" s="67" t="s">
        <v>55</v>
      </c>
      <c r="F101" s="64" t="s">
        <v>54</v>
      </c>
      <c r="G101" s="67" t="s">
        <v>53</v>
      </c>
      <c r="H101" s="67" t="s">
        <v>52</v>
      </c>
      <c r="I101" s="67" t="s">
        <v>51</v>
      </c>
      <c r="J101" s="67" t="s">
        <v>50</v>
      </c>
      <c r="K101" s="67" t="s">
        <v>49</v>
      </c>
      <c r="L101" s="121" t="s">
        <v>48</v>
      </c>
      <c r="M101" s="121" t="s">
        <v>47</v>
      </c>
      <c r="N101" s="280" t="s">
        <v>46</v>
      </c>
      <c r="O101" s="286" t="s">
        <v>34</v>
      </c>
    </row>
    <row r="102" spans="1:15" x14ac:dyDescent="0.25">
      <c r="A102" s="473" t="s">
        <v>60</v>
      </c>
      <c r="B102" s="65" t="s">
        <v>0</v>
      </c>
      <c r="C102" s="64">
        <v>0</v>
      </c>
      <c r="D102" s="64">
        <v>0</v>
      </c>
      <c r="E102" s="64">
        <v>0</v>
      </c>
      <c r="F102" s="64">
        <v>0</v>
      </c>
      <c r="G102" s="64">
        <v>0</v>
      </c>
      <c r="H102" s="64">
        <v>0</v>
      </c>
      <c r="I102" s="64">
        <v>0</v>
      </c>
      <c r="J102" s="64">
        <v>0</v>
      </c>
      <c r="K102" s="64">
        <v>0</v>
      </c>
      <c r="L102" s="116">
        <v>0</v>
      </c>
      <c r="M102" s="116">
        <v>0</v>
      </c>
      <c r="N102" s="275">
        <v>0</v>
      </c>
      <c r="O102" s="287">
        <f t="shared" ref="O102:O112" si="15">SUM(C102:N102)</f>
        <v>0</v>
      </c>
    </row>
    <row r="103" spans="1:15" x14ac:dyDescent="0.25">
      <c r="A103" s="474"/>
      <c r="B103" s="12" t="s">
        <v>1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117">
        <v>12305.039999999974</v>
      </c>
      <c r="M103" s="117">
        <v>0</v>
      </c>
      <c r="N103" s="276">
        <v>141195.12</v>
      </c>
      <c r="O103" s="288">
        <f t="shared" si="15"/>
        <v>153500.15999999997</v>
      </c>
    </row>
    <row r="104" spans="1:15" x14ac:dyDescent="0.25">
      <c r="A104" s="474"/>
      <c r="B104" s="11" t="s">
        <v>2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117">
        <v>0</v>
      </c>
      <c r="M104" s="117">
        <v>0</v>
      </c>
      <c r="N104" s="276">
        <v>0</v>
      </c>
      <c r="O104" s="288">
        <f t="shared" si="15"/>
        <v>0</v>
      </c>
    </row>
    <row r="105" spans="1:15" x14ac:dyDescent="0.25">
      <c r="A105" s="474"/>
      <c r="B105" s="11" t="s">
        <v>9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117">
        <v>38661.708799999913</v>
      </c>
      <c r="M105" s="117">
        <v>0</v>
      </c>
      <c r="N105" s="276">
        <v>443626.72639999999</v>
      </c>
      <c r="O105" s="288">
        <f t="shared" si="15"/>
        <v>482288.43519999989</v>
      </c>
    </row>
    <row r="106" spans="1:15" x14ac:dyDescent="0.25">
      <c r="A106" s="474"/>
      <c r="B106" s="12" t="s">
        <v>3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117">
        <v>0</v>
      </c>
      <c r="M106" s="117">
        <v>0</v>
      </c>
      <c r="N106" s="276">
        <v>0</v>
      </c>
      <c r="O106" s="288">
        <f t="shared" si="15"/>
        <v>0</v>
      </c>
    </row>
    <row r="107" spans="1:15" x14ac:dyDescent="0.25">
      <c r="A107" s="474"/>
      <c r="B107" s="11" t="s">
        <v>4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117">
        <v>32890.640566784015</v>
      </c>
      <c r="M107" s="117">
        <v>0</v>
      </c>
      <c r="N107" s="276">
        <v>255728.9445751039</v>
      </c>
      <c r="O107" s="288">
        <f t="shared" si="15"/>
        <v>288619.58514188789</v>
      </c>
    </row>
    <row r="108" spans="1:15" x14ac:dyDescent="0.25">
      <c r="A108" s="474"/>
      <c r="B108" s="11" t="s">
        <v>5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117">
        <v>0</v>
      </c>
      <c r="M108" s="117">
        <v>0</v>
      </c>
      <c r="N108" s="276">
        <v>0</v>
      </c>
      <c r="O108" s="288">
        <f t="shared" si="15"/>
        <v>0</v>
      </c>
    </row>
    <row r="109" spans="1:15" x14ac:dyDescent="0.25">
      <c r="A109" s="474"/>
      <c r="B109" s="11" t="s">
        <v>6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117">
        <v>0</v>
      </c>
      <c r="M109" s="117">
        <v>0</v>
      </c>
      <c r="N109" s="276">
        <v>0</v>
      </c>
      <c r="O109" s="288">
        <f t="shared" si="15"/>
        <v>0</v>
      </c>
    </row>
    <row r="110" spans="1:15" x14ac:dyDescent="0.25">
      <c r="A110" s="474"/>
      <c r="B110" s="11" t="s">
        <v>7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117">
        <v>0</v>
      </c>
      <c r="M110" s="117">
        <v>0</v>
      </c>
      <c r="N110" s="276">
        <v>0</v>
      </c>
      <c r="O110" s="288">
        <f t="shared" si="15"/>
        <v>0</v>
      </c>
    </row>
    <row r="111" spans="1:15" x14ac:dyDescent="0.25">
      <c r="A111" s="474"/>
      <c r="B111" s="11" t="s">
        <v>8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117">
        <v>69902.030642525147</v>
      </c>
      <c r="M111" s="117">
        <v>0</v>
      </c>
      <c r="N111" s="276">
        <v>410866.92996557575</v>
      </c>
      <c r="O111" s="288">
        <f t="shared" si="15"/>
        <v>480768.96060810087</v>
      </c>
    </row>
    <row r="112" spans="1:15" ht="15.75" thickBot="1" x14ac:dyDescent="0.3">
      <c r="A112" s="475"/>
      <c r="B112" s="61" t="s">
        <v>43</v>
      </c>
      <c r="C112" s="60">
        <v>0</v>
      </c>
      <c r="D112" s="60">
        <v>0</v>
      </c>
      <c r="E112" s="60">
        <v>0</v>
      </c>
      <c r="F112" s="60">
        <v>0</v>
      </c>
      <c r="G112" s="60">
        <v>0</v>
      </c>
      <c r="H112" s="60">
        <v>0</v>
      </c>
      <c r="I112" s="60">
        <v>0</v>
      </c>
      <c r="J112" s="60">
        <v>0</v>
      </c>
      <c r="K112" s="60">
        <v>0</v>
      </c>
      <c r="L112" s="118">
        <v>0</v>
      </c>
      <c r="M112" s="118">
        <v>0</v>
      </c>
      <c r="N112" s="277">
        <v>0</v>
      </c>
      <c r="O112" s="289">
        <f t="shared" si="15"/>
        <v>0</v>
      </c>
    </row>
    <row r="113" spans="1:15" ht="21.75" thickBot="1" x14ac:dyDescent="0.4">
      <c r="A113" s="69"/>
      <c r="B113" s="58" t="s">
        <v>44</v>
      </c>
      <c r="C113" s="70">
        <f t="shared" ref="C113:O113" si="16">SUM(C102:C112)</f>
        <v>0</v>
      </c>
      <c r="D113" s="70">
        <f t="shared" si="16"/>
        <v>0</v>
      </c>
      <c r="E113" s="70">
        <f t="shared" si="16"/>
        <v>0</v>
      </c>
      <c r="F113" s="57">
        <f t="shared" si="16"/>
        <v>0</v>
      </c>
      <c r="G113" s="70">
        <f t="shared" si="16"/>
        <v>0</v>
      </c>
      <c r="H113" s="70">
        <f t="shared" si="16"/>
        <v>0</v>
      </c>
      <c r="I113" s="70">
        <f t="shared" si="16"/>
        <v>0</v>
      </c>
      <c r="J113" s="70">
        <f t="shared" si="16"/>
        <v>0</v>
      </c>
      <c r="K113" s="70">
        <f t="shared" si="16"/>
        <v>0</v>
      </c>
      <c r="L113" s="119">
        <f t="shared" si="16"/>
        <v>153759.42000930905</v>
      </c>
      <c r="M113" s="119">
        <f t="shared" si="16"/>
        <v>0</v>
      </c>
      <c r="N113" s="278">
        <f t="shared" si="16"/>
        <v>1251417.7209406795</v>
      </c>
      <c r="O113" s="290">
        <f t="shared" si="16"/>
        <v>1405177.1409499887</v>
      </c>
    </row>
    <row r="114" spans="1:15" ht="21.75" thickBot="1" x14ac:dyDescent="0.4">
      <c r="A114" s="69"/>
      <c r="L114" s="120"/>
      <c r="M114" s="120"/>
      <c r="N114" s="435" t="s">
        <v>173</v>
      </c>
      <c r="O114" s="434">
        <f>O113+'BIZ SUM'!O145</f>
        <v>1731284.7904741087</v>
      </c>
    </row>
    <row r="115" spans="1:15" ht="21.75" thickBot="1" x14ac:dyDescent="0.4">
      <c r="A115" s="69"/>
      <c r="B115" s="68" t="s">
        <v>37</v>
      </c>
      <c r="C115" s="67" t="s">
        <v>57</v>
      </c>
      <c r="D115" s="67" t="s">
        <v>56</v>
      </c>
      <c r="E115" s="67" t="s">
        <v>55</v>
      </c>
      <c r="F115" s="64" t="s">
        <v>54</v>
      </c>
      <c r="G115" s="67" t="s">
        <v>53</v>
      </c>
      <c r="H115" s="67" t="s">
        <v>52</v>
      </c>
      <c r="I115" s="67" t="s">
        <v>51</v>
      </c>
      <c r="J115" s="67" t="s">
        <v>50</v>
      </c>
      <c r="K115" s="67" t="s">
        <v>49</v>
      </c>
      <c r="L115" s="121" t="s">
        <v>48</v>
      </c>
      <c r="M115" s="121" t="s">
        <v>47</v>
      </c>
      <c r="N115" s="280" t="s">
        <v>46</v>
      </c>
      <c r="O115" s="286" t="s">
        <v>34</v>
      </c>
    </row>
    <row r="116" spans="1:15" x14ac:dyDescent="0.25">
      <c r="A116" s="485" t="s">
        <v>59</v>
      </c>
      <c r="B116" s="65" t="s">
        <v>0</v>
      </c>
      <c r="C116" s="64">
        <v>0</v>
      </c>
      <c r="D116" s="64">
        <v>0</v>
      </c>
      <c r="E116" s="64">
        <v>0</v>
      </c>
      <c r="F116" s="64">
        <v>0</v>
      </c>
      <c r="G116" s="64">
        <v>0</v>
      </c>
      <c r="H116" s="64">
        <v>0</v>
      </c>
      <c r="I116" s="64">
        <v>0</v>
      </c>
      <c r="J116" s="64">
        <v>0</v>
      </c>
      <c r="K116" s="64">
        <v>0</v>
      </c>
      <c r="L116" s="116">
        <v>0</v>
      </c>
      <c r="M116" s="116">
        <v>0</v>
      </c>
      <c r="N116" s="275">
        <v>0</v>
      </c>
      <c r="O116" s="287">
        <f t="shared" ref="O116:O126" si="17">SUM(C116:N116)</f>
        <v>0</v>
      </c>
    </row>
    <row r="117" spans="1:15" x14ac:dyDescent="0.25">
      <c r="A117" s="486"/>
      <c r="B117" s="12" t="s">
        <v>1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117">
        <v>0</v>
      </c>
      <c r="M117" s="117">
        <v>0</v>
      </c>
      <c r="N117" s="276">
        <v>0</v>
      </c>
      <c r="O117" s="288">
        <f t="shared" si="17"/>
        <v>0</v>
      </c>
    </row>
    <row r="118" spans="1:15" x14ac:dyDescent="0.25">
      <c r="A118" s="486"/>
      <c r="B118" s="11" t="s">
        <v>2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117">
        <v>0</v>
      </c>
      <c r="M118" s="117">
        <v>0</v>
      </c>
      <c r="N118" s="276">
        <v>0</v>
      </c>
      <c r="O118" s="288">
        <f t="shared" si="17"/>
        <v>0</v>
      </c>
    </row>
    <row r="119" spans="1:15" x14ac:dyDescent="0.25">
      <c r="A119" s="486"/>
      <c r="B119" s="11" t="s">
        <v>9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117">
        <v>0</v>
      </c>
      <c r="M119" s="117">
        <v>0</v>
      </c>
      <c r="N119" s="276">
        <v>0</v>
      </c>
      <c r="O119" s="288">
        <f t="shared" si="17"/>
        <v>0</v>
      </c>
    </row>
    <row r="120" spans="1:15" x14ac:dyDescent="0.25">
      <c r="A120" s="486"/>
      <c r="B120" s="12" t="s">
        <v>3</v>
      </c>
      <c r="C120" s="3">
        <v>0</v>
      </c>
      <c r="D120" s="3">
        <v>0</v>
      </c>
      <c r="E120" s="3">
        <v>0</v>
      </c>
      <c r="F120" s="3">
        <v>17374.025839568472</v>
      </c>
      <c r="G120" s="3">
        <v>19015.59095116613</v>
      </c>
      <c r="H120" s="3">
        <v>38919.868381810818</v>
      </c>
      <c r="I120" s="3">
        <v>119233.40433495323</v>
      </c>
      <c r="J120" s="3">
        <v>61632.71875971969</v>
      </c>
      <c r="K120" s="3">
        <v>17224.055759234619</v>
      </c>
      <c r="L120" s="117">
        <v>7756.9924669126958</v>
      </c>
      <c r="M120" s="117">
        <v>3930.6062639751108</v>
      </c>
      <c r="N120" s="276">
        <v>32879.88749169973</v>
      </c>
      <c r="O120" s="288">
        <f t="shared" si="17"/>
        <v>317967.15024904051</v>
      </c>
    </row>
    <row r="121" spans="1:15" x14ac:dyDescent="0.25">
      <c r="A121" s="486"/>
      <c r="B121" s="11" t="s">
        <v>4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117">
        <v>0</v>
      </c>
      <c r="M121" s="117">
        <v>0</v>
      </c>
      <c r="N121" s="276">
        <v>0</v>
      </c>
      <c r="O121" s="288">
        <f t="shared" si="17"/>
        <v>0</v>
      </c>
    </row>
    <row r="122" spans="1:15" x14ac:dyDescent="0.25">
      <c r="A122" s="486"/>
      <c r="B122" s="11" t="s">
        <v>5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117">
        <v>0</v>
      </c>
      <c r="M122" s="117">
        <v>0</v>
      </c>
      <c r="N122" s="276">
        <v>0</v>
      </c>
      <c r="O122" s="288">
        <f t="shared" si="17"/>
        <v>0</v>
      </c>
    </row>
    <row r="123" spans="1:15" x14ac:dyDescent="0.25">
      <c r="A123" s="486"/>
      <c r="B123" s="11" t="s">
        <v>6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117">
        <v>0</v>
      </c>
      <c r="M123" s="117">
        <v>0</v>
      </c>
      <c r="N123" s="276">
        <v>0</v>
      </c>
      <c r="O123" s="288">
        <f t="shared" si="17"/>
        <v>0</v>
      </c>
    </row>
    <row r="124" spans="1:15" x14ac:dyDescent="0.25">
      <c r="A124" s="486"/>
      <c r="B124" s="11" t="s">
        <v>7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117">
        <v>0</v>
      </c>
      <c r="M124" s="117">
        <v>0</v>
      </c>
      <c r="N124" s="276">
        <v>0</v>
      </c>
      <c r="O124" s="288">
        <f t="shared" si="17"/>
        <v>0</v>
      </c>
    </row>
    <row r="125" spans="1:15" x14ac:dyDescent="0.25">
      <c r="A125" s="486"/>
      <c r="B125" s="11" t="s">
        <v>8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3">
        <v>0</v>
      </c>
      <c r="L125" s="117">
        <v>0</v>
      </c>
      <c r="M125" s="117">
        <v>0</v>
      </c>
      <c r="N125" s="276">
        <v>0</v>
      </c>
      <c r="O125" s="288">
        <f t="shared" si="17"/>
        <v>0</v>
      </c>
    </row>
    <row r="126" spans="1:15" ht="15.75" thickBot="1" x14ac:dyDescent="0.3">
      <c r="A126" s="487"/>
      <c r="B126" s="61" t="s">
        <v>43</v>
      </c>
      <c r="C126" s="60">
        <v>0</v>
      </c>
      <c r="D126" s="60">
        <v>0</v>
      </c>
      <c r="E126" s="60">
        <v>0</v>
      </c>
      <c r="F126" s="60">
        <v>0</v>
      </c>
      <c r="G126" s="60">
        <v>0</v>
      </c>
      <c r="H126" s="60">
        <v>0</v>
      </c>
      <c r="I126" s="60">
        <v>0</v>
      </c>
      <c r="J126" s="60">
        <v>0</v>
      </c>
      <c r="K126" s="60">
        <v>0</v>
      </c>
      <c r="L126" s="118">
        <v>0</v>
      </c>
      <c r="M126" s="118">
        <v>0</v>
      </c>
      <c r="N126" s="277">
        <v>0</v>
      </c>
      <c r="O126" s="289">
        <f t="shared" si="17"/>
        <v>0</v>
      </c>
    </row>
    <row r="127" spans="1:15" ht="21.75" thickBot="1" x14ac:dyDescent="0.4">
      <c r="A127" s="69"/>
      <c r="B127" s="58" t="s">
        <v>44</v>
      </c>
      <c r="C127" s="70">
        <f t="shared" ref="C127:O127" si="18">SUM(C116:C126)</f>
        <v>0</v>
      </c>
      <c r="D127" s="70">
        <f t="shared" si="18"/>
        <v>0</v>
      </c>
      <c r="E127" s="70">
        <f t="shared" si="18"/>
        <v>0</v>
      </c>
      <c r="F127" s="57">
        <f t="shared" si="18"/>
        <v>17374.025839568472</v>
      </c>
      <c r="G127" s="70">
        <f t="shared" si="18"/>
        <v>19015.59095116613</v>
      </c>
      <c r="H127" s="70">
        <f t="shared" si="18"/>
        <v>38919.868381810818</v>
      </c>
      <c r="I127" s="70">
        <f t="shared" si="18"/>
        <v>119233.40433495323</v>
      </c>
      <c r="J127" s="70">
        <f t="shared" si="18"/>
        <v>61632.71875971969</v>
      </c>
      <c r="K127" s="70">
        <f t="shared" si="18"/>
        <v>17224.055759234619</v>
      </c>
      <c r="L127" s="119">
        <f t="shared" si="18"/>
        <v>7756.9924669126958</v>
      </c>
      <c r="M127" s="119">
        <f t="shared" si="18"/>
        <v>3930.6062639751108</v>
      </c>
      <c r="N127" s="278">
        <f t="shared" si="18"/>
        <v>32879.88749169973</v>
      </c>
      <c r="O127" s="290">
        <f t="shared" si="18"/>
        <v>317967.15024904051</v>
      </c>
    </row>
    <row r="128" spans="1:15" ht="21.75" thickBot="1" x14ac:dyDescent="0.4">
      <c r="A128" s="69"/>
      <c r="L128" s="120"/>
      <c r="M128" s="120"/>
      <c r="N128" s="279"/>
    </row>
    <row r="129" spans="1:15" ht="21.75" thickBot="1" x14ac:dyDescent="0.4">
      <c r="A129" s="69"/>
      <c r="B129" s="68" t="s">
        <v>37</v>
      </c>
      <c r="C129" s="67" t="s">
        <v>57</v>
      </c>
      <c r="D129" s="67" t="s">
        <v>56</v>
      </c>
      <c r="E129" s="67" t="s">
        <v>55</v>
      </c>
      <c r="F129" s="64" t="s">
        <v>54</v>
      </c>
      <c r="G129" s="67" t="s">
        <v>53</v>
      </c>
      <c r="H129" s="67" t="s">
        <v>52</v>
      </c>
      <c r="I129" s="67" t="s">
        <v>51</v>
      </c>
      <c r="J129" s="67" t="s">
        <v>50</v>
      </c>
      <c r="K129" s="67" t="s">
        <v>49</v>
      </c>
      <c r="L129" s="121" t="s">
        <v>48</v>
      </c>
      <c r="M129" s="121" t="s">
        <v>47</v>
      </c>
      <c r="N129" s="280" t="s">
        <v>46</v>
      </c>
      <c r="O129" s="286" t="s">
        <v>34</v>
      </c>
    </row>
    <row r="130" spans="1:15" x14ac:dyDescent="0.25">
      <c r="A130" s="479" t="s">
        <v>58</v>
      </c>
      <c r="B130" s="65" t="s">
        <v>0</v>
      </c>
      <c r="C130" s="64">
        <v>0</v>
      </c>
      <c r="D130" s="64">
        <v>0</v>
      </c>
      <c r="E130" s="64">
        <v>0</v>
      </c>
      <c r="F130" s="64">
        <v>0</v>
      </c>
      <c r="G130" s="64">
        <v>0</v>
      </c>
      <c r="H130" s="64">
        <v>7484.5886688232422</v>
      </c>
      <c r="I130" s="64">
        <v>20270.689392089844</v>
      </c>
      <c r="J130" s="64">
        <v>16988.624664306641</v>
      </c>
      <c r="K130" s="64">
        <v>36018.047271728516</v>
      </c>
      <c r="L130" s="116">
        <v>1160.6564331054688</v>
      </c>
      <c r="M130" s="116">
        <v>4221.2277221679688</v>
      </c>
      <c r="N130" s="275">
        <v>12712.217681884766</v>
      </c>
      <c r="O130" s="287">
        <f t="shared" ref="O130:O140" si="19">SUM(C130:N130)</f>
        <v>98856.051834106445</v>
      </c>
    </row>
    <row r="131" spans="1:15" x14ac:dyDescent="0.25">
      <c r="A131" s="480"/>
      <c r="B131" s="12" t="s">
        <v>1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9851.5849304199219</v>
      </c>
      <c r="I131" s="3">
        <v>9069.7311859130859</v>
      </c>
      <c r="J131" s="3">
        <v>44765.291397094727</v>
      </c>
      <c r="K131" s="3">
        <v>35228.98998260498</v>
      </c>
      <c r="L131" s="117">
        <v>27633.728485107422</v>
      </c>
      <c r="M131" s="117">
        <v>53505.644264221191</v>
      </c>
      <c r="N131" s="276">
        <v>211576.82190704346</v>
      </c>
      <c r="O131" s="288">
        <f t="shared" si="19"/>
        <v>391631.79215240479</v>
      </c>
    </row>
    <row r="132" spans="1:15" x14ac:dyDescent="0.25">
      <c r="A132" s="480"/>
      <c r="B132" s="11" t="s">
        <v>2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117">
        <v>0</v>
      </c>
      <c r="M132" s="117">
        <v>0</v>
      </c>
      <c r="N132" s="276">
        <v>0</v>
      </c>
      <c r="O132" s="288">
        <f t="shared" si="19"/>
        <v>0</v>
      </c>
    </row>
    <row r="133" spans="1:15" x14ac:dyDescent="0.25">
      <c r="A133" s="480"/>
      <c r="B133" s="11" t="s">
        <v>9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37817.450927734375</v>
      </c>
      <c r="I133" s="3">
        <v>36870.361877441406</v>
      </c>
      <c r="J133" s="3">
        <v>89483.252227783203</v>
      </c>
      <c r="K133" s="3">
        <v>88594.805206298828</v>
      </c>
      <c r="L133" s="117">
        <v>25478.792663574219</v>
      </c>
      <c r="M133" s="117">
        <v>29095.770355224609</v>
      </c>
      <c r="N133" s="276">
        <v>572678.46954345703</v>
      </c>
      <c r="O133" s="288">
        <f t="shared" si="19"/>
        <v>880018.90280151367</v>
      </c>
    </row>
    <row r="134" spans="1:15" x14ac:dyDescent="0.25">
      <c r="A134" s="480"/>
      <c r="B134" s="12" t="s">
        <v>3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2605.3959808349609</v>
      </c>
      <c r="I134" s="3">
        <v>2708.078369140625</v>
      </c>
      <c r="J134" s="3">
        <v>8091.1321105957031</v>
      </c>
      <c r="K134" s="3">
        <v>5052.3803482055664</v>
      </c>
      <c r="L134" s="117">
        <v>3326.7893371582031</v>
      </c>
      <c r="M134" s="117">
        <v>11259.862243652344</v>
      </c>
      <c r="N134" s="276">
        <v>14811.092216491699</v>
      </c>
      <c r="O134" s="288">
        <f t="shared" si="19"/>
        <v>47854.730606079102</v>
      </c>
    </row>
    <row r="135" spans="1:15" x14ac:dyDescent="0.25">
      <c r="A135" s="480"/>
      <c r="B135" s="11" t="s">
        <v>4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6150.4717655181885</v>
      </c>
      <c r="I135" s="3">
        <v>15606.192363739014</v>
      </c>
      <c r="J135" s="3">
        <v>18187.969905853271</v>
      </c>
      <c r="K135" s="3">
        <v>3638.4696235656738</v>
      </c>
      <c r="L135" s="117">
        <v>7786.3924827575684</v>
      </c>
      <c r="M135" s="117">
        <v>39952.010501861572</v>
      </c>
      <c r="N135" s="276">
        <v>54142.484968185425</v>
      </c>
      <c r="O135" s="288">
        <f t="shared" si="19"/>
        <v>145463.99161148071</v>
      </c>
    </row>
    <row r="136" spans="1:15" x14ac:dyDescent="0.25">
      <c r="A136" s="480"/>
      <c r="B136" s="11" t="s">
        <v>5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461.69998168945313</v>
      </c>
      <c r="I136" s="3">
        <v>5078.6997985839844</v>
      </c>
      <c r="J136" s="3">
        <v>4001.3998413085938</v>
      </c>
      <c r="K136" s="3">
        <v>1385.0999450683594</v>
      </c>
      <c r="L136" s="117">
        <v>2154.5999145507813</v>
      </c>
      <c r="M136" s="117">
        <v>4083.4798736572266</v>
      </c>
      <c r="N136" s="276">
        <v>10065.059875488281</v>
      </c>
      <c r="O136" s="288">
        <f t="shared" si="19"/>
        <v>27230.03923034668</v>
      </c>
    </row>
    <row r="137" spans="1:15" x14ac:dyDescent="0.25">
      <c r="A137" s="480"/>
      <c r="B137" s="11" t="s">
        <v>6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117">
        <v>0</v>
      </c>
      <c r="M137" s="117">
        <v>0</v>
      </c>
      <c r="N137" s="276">
        <v>0</v>
      </c>
      <c r="O137" s="288">
        <f t="shared" si="19"/>
        <v>0</v>
      </c>
    </row>
    <row r="138" spans="1:15" x14ac:dyDescent="0.25">
      <c r="A138" s="480"/>
      <c r="B138" s="11" t="s">
        <v>7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564.65997314453125</v>
      </c>
      <c r="L138" s="117">
        <v>1129.3199462890625</v>
      </c>
      <c r="M138" s="117">
        <v>5646.5997314453125</v>
      </c>
      <c r="N138" s="276">
        <v>29926.978576660156</v>
      </c>
      <c r="O138" s="288">
        <f t="shared" si="19"/>
        <v>37267.558227539063</v>
      </c>
    </row>
    <row r="139" spans="1:15" x14ac:dyDescent="0.25">
      <c r="A139" s="480"/>
      <c r="B139" s="11" t="s">
        <v>8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447.23153328895569</v>
      </c>
      <c r="I139" s="3">
        <v>3163.3521168231964</v>
      </c>
      <c r="J139" s="3">
        <v>4712.0791823863983</v>
      </c>
      <c r="K139" s="3">
        <v>1720.162100315094</v>
      </c>
      <c r="L139" s="117">
        <v>3454.0470907688141</v>
      </c>
      <c r="M139" s="117">
        <v>20321.315919876099</v>
      </c>
      <c r="N139" s="276">
        <v>22694.648092269897</v>
      </c>
      <c r="O139" s="288">
        <f t="shared" si="19"/>
        <v>56512.836035728455</v>
      </c>
    </row>
    <row r="140" spans="1:15" ht="15.75" thickBot="1" x14ac:dyDescent="0.3">
      <c r="A140" s="481"/>
      <c r="B140" s="61" t="s">
        <v>43</v>
      </c>
      <c r="C140" s="60">
        <v>0</v>
      </c>
      <c r="D140" s="60">
        <v>0</v>
      </c>
      <c r="E140" s="60">
        <v>0</v>
      </c>
      <c r="F140" s="60">
        <v>0</v>
      </c>
      <c r="G140" s="60">
        <v>0</v>
      </c>
      <c r="H140" s="60">
        <v>0</v>
      </c>
      <c r="I140" s="60">
        <v>0</v>
      </c>
      <c r="J140" s="60">
        <v>0</v>
      </c>
      <c r="K140" s="60">
        <v>0</v>
      </c>
      <c r="L140" s="118">
        <v>0</v>
      </c>
      <c r="M140" s="118">
        <v>0</v>
      </c>
      <c r="N140" s="277">
        <v>0</v>
      </c>
      <c r="O140" s="289">
        <f t="shared" si="19"/>
        <v>0</v>
      </c>
    </row>
    <row r="141" spans="1:15" ht="21.75" thickBot="1" x14ac:dyDescent="0.4">
      <c r="A141" s="69"/>
      <c r="B141" s="58" t="s">
        <v>44</v>
      </c>
      <c r="C141" s="70">
        <f t="shared" ref="C141:O141" si="20">SUM(C130:C140)</f>
        <v>0</v>
      </c>
      <c r="D141" s="70">
        <f t="shared" si="20"/>
        <v>0</v>
      </c>
      <c r="E141" s="70">
        <f t="shared" si="20"/>
        <v>0</v>
      </c>
      <c r="F141" s="57">
        <f t="shared" si="20"/>
        <v>0</v>
      </c>
      <c r="G141" s="70">
        <f t="shared" si="20"/>
        <v>0</v>
      </c>
      <c r="H141" s="70">
        <f t="shared" si="20"/>
        <v>64818.423788309097</v>
      </c>
      <c r="I141" s="70">
        <f t="shared" si="20"/>
        <v>92767.105103731155</v>
      </c>
      <c r="J141" s="70">
        <f t="shared" si="20"/>
        <v>186229.74932932854</v>
      </c>
      <c r="K141" s="70">
        <f t="shared" si="20"/>
        <v>172202.61445093155</v>
      </c>
      <c r="L141" s="119">
        <f t="shared" si="20"/>
        <v>72124.326353311539</v>
      </c>
      <c r="M141" s="119">
        <f t="shared" si="20"/>
        <v>168085.91061210632</v>
      </c>
      <c r="N141" s="278">
        <f t="shared" si="20"/>
        <v>928607.77286148071</v>
      </c>
      <c r="O141" s="290">
        <f t="shared" si="20"/>
        <v>1684835.9024991989</v>
      </c>
    </row>
    <row r="142" spans="1:15" ht="21.75" thickBot="1" x14ac:dyDescent="0.4">
      <c r="A142" s="69"/>
      <c r="L142" s="120"/>
      <c r="M142" s="120"/>
      <c r="N142" s="279"/>
    </row>
    <row r="143" spans="1:15" ht="21.75" thickBot="1" x14ac:dyDescent="0.4">
      <c r="A143" s="69"/>
      <c r="B143" s="68" t="s">
        <v>37</v>
      </c>
      <c r="C143" s="67" t="s">
        <v>57</v>
      </c>
      <c r="D143" s="67" t="s">
        <v>56</v>
      </c>
      <c r="E143" s="67" t="s">
        <v>55</v>
      </c>
      <c r="F143" s="64" t="s">
        <v>54</v>
      </c>
      <c r="G143" s="67" t="s">
        <v>53</v>
      </c>
      <c r="H143" s="67" t="s">
        <v>52</v>
      </c>
      <c r="I143" s="67" t="s">
        <v>51</v>
      </c>
      <c r="J143" s="67" t="s">
        <v>50</v>
      </c>
      <c r="K143" s="67" t="s">
        <v>49</v>
      </c>
      <c r="L143" s="121" t="s">
        <v>48</v>
      </c>
      <c r="M143" s="121" t="s">
        <v>47</v>
      </c>
      <c r="N143" s="280" t="s">
        <v>46</v>
      </c>
      <c r="O143" s="286" t="s">
        <v>34</v>
      </c>
    </row>
    <row r="144" spans="1:15" ht="15" customHeight="1" x14ac:dyDescent="0.25">
      <c r="A144" s="479" t="s">
        <v>138</v>
      </c>
      <c r="B144" s="65" t="s">
        <v>0</v>
      </c>
      <c r="C144" s="64">
        <v>0</v>
      </c>
      <c r="D144" s="64">
        <v>0</v>
      </c>
      <c r="E144" s="64">
        <v>0</v>
      </c>
      <c r="F144" s="64">
        <v>0</v>
      </c>
      <c r="G144" s="64">
        <v>0</v>
      </c>
      <c r="H144" s="64">
        <v>0</v>
      </c>
      <c r="I144" s="64">
        <v>0</v>
      </c>
      <c r="J144" s="64">
        <v>0</v>
      </c>
      <c r="K144" s="64">
        <v>0</v>
      </c>
      <c r="L144" s="116">
        <v>0</v>
      </c>
      <c r="M144" s="116">
        <v>0</v>
      </c>
      <c r="N144" s="275">
        <v>0</v>
      </c>
      <c r="O144" s="287">
        <f t="shared" ref="O144:O154" si="21">SUM(C144:N144)</f>
        <v>0</v>
      </c>
    </row>
    <row r="145" spans="1:15" x14ac:dyDescent="0.25">
      <c r="A145" s="480"/>
      <c r="B145" s="12" t="s">
        <v>1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2769.1199340820313</v>
      </c>
      <c r="I145" s="3">
        <v>5624.2391967773438</v>
      </c>
      <c r="J145" s="3">
        <v>999.95997619628906</v>
      </c>
      <c r="K145" s="3">
        <v>0</v>
      </c>
      <c r="L145" s="117">
        <v>0</v>
      </c>
      <c r="M145" s="117">
        <v>0</v>
      </c>
      <c r="N145" s="276">
        <v>0</v>
      </c>
      <c r="O145" s="288">
        <f t="shared" si="21"/>
        <v>9393.3191070556641</v>
      </c>
    </row>
    <row r="146" spans="1:15" x14ac:dyDescent="0.25">
      <c r="A146" s="480"/>
      <c r="B146" s="11" t="s">
        <v>2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117">
        <v>0</v>
      </c>
      <c r="M146" s="117">
        <v>0</v>
      </c>
      <c r="N146" s="276">
        <v>0</v>
      </c>
      <c r="O146" s="288">
        <f t="shared" si="21"/>
        <v>0</v>
      </c>
    </row>
    <row r="147" spans="1:15" x14ac:dyDescent="0.25">
      <c r="A147" s="480"/>
      <c r="B147" s="11" t="s">
        <v>9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1255.5551147460938</v>
      </c>
      <c r="J147" s="3">
        <v>0</v>
      </c>
      <c r="K147" s="3">
        <v>0</v>
      </c>
      <c r="L147" s="117">
        <v>0</v>
      </c>
      <c r="M147" s="117">
        <v>0</v>
      </c>
      <c r="N147" s="276">
        <v>0</v>
      </c>
      <c r="O147" s="288">
        <f t="shared" si="21"/>
        <v>1255.5551147460938</v>
      </c>
    </row>
    <row r="148" spans="1:15" x14ac:dyDescent="0.25">
      <c r="A148" s="480"/>
      <c r="B148" s="12" t="s">
        <v>3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117">
        <v>0</v>
      </c>
      <c r="M148" s="117">
        <v>8060.2177734375</v>
      </c>
      <c r="N148" s="276">
        <v>0</v>
      </c>
      <c r="O148" s="288">
        <f t="shared" si="21"/>
        <v>8060.2177734375</v>
      </c>
    </row>
    <row r="149" spans="1:15" x14ac:dyDescent="0.25">
      <c r="A149" s="480"/>
      <c r="B149" s="11" t="s">
        <v>4</v>
      </c>
      <c r="C149" s="3">
        <v>0</v>
      </c>
      <c r="D149" s="3">
        <v>0</v>
      </c>
      <c r="E149" s="3">
        <v>0</v>
      </c>
      <c r="F149" s="3">
        <v>0</v>
      </c>
      <c r="G149" s="3">
        <v>51876.164245605469</v>
      </c>
      <c r="H149" s="3">
        <v>0</v>
      </c>
      <c r="I149" s="3">
        <v>38907.123184204102</v>
      </c>
      <c r="J149" s="3">
        <v>0</v>
      </c>
      <c r="K149" s="3">
        <v>103752.32849121094</v>
      </c>
      <c r="L149" s="117">
        <v>166954.78859710693</v>
      </c>
      <c r="M149" s="117">
        <v>132802.98046875</v>
      </c>
      <c r="N149" s="276">
        <v>0</v>
      </c>
      <c r="O149" s="288">
        <f t="shared" si="21"/>
        <v>494293.38498687744</v>
      </c>
    </row>
    <row r="150" spans="1:15" x14ac:dyDescent="0.25">
      <c r="A150" s="480"/>
      <c r="B150" s="11" t="s">
        <v>5</v>
      </c>
      <c r="C150" s="3">
        <v>0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117">
        <v>0</v>
      </c>
      <c r="M150" s="117">
        <v>0</v>
      </c>
      <c r="N150" s="276">
        <v>0</v>
      </c>
      <c r="O150" s="288">
        <f t="shared" si="21"/>
        <v>0</v>
      </c>
    </row>
    <row r="151" spans="1:15" x14ac:dyDescent="0.25">
      <c r="A151" s="480"/>
      <c r="B151" s="11" t="s">
        <v>6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117">
        <v>0</v>
      </c>
      <c r="M151" s="117">
        <v>0</v>
      </c>
      <c r="N151" s="276">
        <v>0</v>
      </c>
      <c r="O151" s="288">
        <f t="shared" si="21"/>
        <v>0</v>
      </c>
    </row>
    <row r="152" spans="1:15" x14ac:dyDescent="0.25">
      <c r="A152" s="480"/>
      <c r="B152" s="11" t="s">
        <v>7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117">
        <v>0</v>
      </c>
      <c r="M152" s="117">
        <v>0</v>
      </c>
      <c r="N152" s="276">
        <v>0</v>
      </c>
      <c r="O152" s="288">
        <f t="shared" si="21"/>
        <v>0</v>
      </c>
    </row>
    <row r="153" spans="1:15" x14ac:dyDescent="0.25">
      <c r="A153" s="480"/>
      <c r="B153" s="11" t="s">
        <v>8</v>
      </c>
      <c r="C153" s="3">
        <v>0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117">
        <v>0</v>
      </c>
      <c r="M153" s="117">
        <v>24627.373629570007</v>
      </c>
      <c r="N153" s="276">
        <v>0</v>
      </c>
      <c r="O153" s="288">
        <f t="shared" si="21"/>
        <v>24627.373629570007</v>
      </c>
    </row>
    <row r="154" spans="1:15" ht="15.75" thickBot="1" x14ac:dyDescent="0.3">
      <c r="A154" s="481"/>
      <c r="B154" s="61" t="s">
        <v>43</v>
      </c>
      <c r="C154" s="60">
        <v>0</v>
      </c>
      <c r="D154" s="60">
        <v>0</v>
      </c>
      <c r="E154" s="60">
        <v>0</v>
      </c>
      <c r="F154" s="60">
        <v>0</v>
      </c>
      <c r="G154" s="60">
        <v>0</v>
      </c>
      <c r="H154" s="60">
        <v>0</v>
      </c>
      <c r="I154" s="60">
        <v>0</v>
      </c>
      <c r="J154" s="60">
        <v>0</v>
      </c>
      <c r="K154" s="60">
        <v>0</v>
      </c>
      <c r="L154" s="118">
        <v>0</v>
      </c>
      <c r="M154" s="118">
        <v>0</v>
      </c>
      <c r="N154" s="277">
        <v>0</v>
      </c>
      <c r="O154" s="289">
        <f t="shared" si="21"/>
        <v>0</v>
      </c>
    </row>
    <row r="155" spans="1:15" ht="21.75" thickBot="1" x14ac:dyDescent="0.4">
      <c r="A155" s="69"/>
      <c r="B155" s="58" t="s">
        <v>44</v>
      </c>
      <c r="C155" s="70">
        <f t="shared" ref="C155:O155" si="22">SUM(C144:C154)</f>
        <v>0</v>
      </c>
      <c r="D155" s="70">
        <f t="shared" si="22"/>
        <v>0</v>
      </c>
      <c r="E155" s="70">
        <f t="shared" si="22"/>
        <v>0</v>
      </c>
      <c r="F155" s="57">
        <f t="shared" si="22"/>
        <v>0</v>
      </c>
      <c r="G155" s="70">
        <f t="shared" si="22"/>
        <v>51876.164245605469</v>
      </c>
      <c r="H155" s="70">
        <f t="shared" si="22"/>
        <v>2769.1199340820313</v>
      </c>
      <c r="I155" s="70">
        <f t="shared" si="22"/>
        <v>45786.917495727539</v>
      </c>
      <c r="J155" s="70">
        <f t="shared" si="22"/>
        <v>999.95997619628906</v>
      </c>
      <c r="K155" s="70">
        <f t="shared" si="22"/>
        <v>103752.32849121094</v>
      </c>
      <c r="L155" s="119">
        <f t="shared" si="22"/>
        <v>166954.78859710693</v>
      </c>
      <c r="M155" s="119">
        <f t="shared" si="22"/>
        <v>165490.57187175751</v>
      </c>
      <c r="N155" s="278">
        <f t="shared" si="22"/>
        <v>0</v>
      </c>
      <c r="O155" s="290">
        <f t="shared" si="22"/>
        <v>537629.85061168671</v>
      </c>
    </row>
    <row r="156" spans="1:15" ht="21.75" thickBot="1" x14ac:dyDescent="0.4">
      <c r="A156" s="69"/>
      <c r="L156" s="120"/>
      <c r="M156" s="120"/>
      <c r="N156" s="435" t="s">
        <v>171</v>
      </c>
      <c r="O156" s="434">
        <f>O141+O155</f>
        <v>2222465.7531108856</v>
      </c>
    </row>
    <row r="157" spans="1:15" ht="21.75" thickBot="1" x14ac:dyDescent="0.4">
      <c r="A157" s="69"/>
      <c r="B157" s="68" t="s">
        <v>37</v>
      </c>
      <c r="C157" s="67" t="s">
        <v>57</v>
      </c>
      <c r="D157" s="67" t="s">
        <v>56</v>
      </c>
      <c r="E157" s="67" t="s">
        <v>55</v>
      </c>
      <c r="F157" s="64" t="s">
        <v>54</v>
      </c>
      <c r="G157" s="67" t="s">
        <v>53</v>
      </c>
      <c r="H157" s="67" t="s">
        <v>52</v>
      </c>
      <c r="I157" s="67" t="s">
        <v>51</v>
      </c>
      <c r="J157" s="67" t="s">
        <v>50</v>
      </c>
      <c r="K157" s="67" t="s">
        <v>49</v>
      </c>
      <c r="L157" s="121" t="s">
        <v>48</v>
      </c>
      <c r="M157" s="121" t="s">
        <v>47</v>
      </c>
      <c r="N157" s="280" t="s">
        <v>46</v>
      </c>
      <c r="O157" s="286" t="s">
        <v>34</v>
      </c>
    </row>
    <row r="158" spans="1:15" x14ac:dyDescent="0.25">
      <c r="A158" s="482" t="s">
        <v>152</v>
      </c>
      <c r="B158" s="65" t="s">
        <v>0</v>
      </c>
      <c r="C158" s="64">
        <v>0</v>
      </c>
      <c r="D158" s="64">
        <v>0</v>
      </c>
      <c r="E158" s="64">
        <v>0</v>
      </c>
      <c r="F158" s="64">
        <v>0</v>
      </c>
      <c r="G158" s="64">
        <v>0</v>
      </c>
      <c r="H158" s="64">
        <v>0</v>
      </c>
      <c r="I158" s="64">
        <v>0</v>
      </c>
      <c r="J158" s="64">
        <v>0</v>
      </c>
      <c r="K158" s="64">
        <v>0</v>
      </c>
      <c r="L158" s="116">
        <v>0</v>
      </c>
      <c r="M158" s="116">
        <v>0</v>
      </c>
      <c r="N158" s="275">
        <v>0</v>
      </c>
      <c r="O158" s="287">
        <f t="shared" ref="O158:O168" si="23">SUM(C158:N158)</f>
        <v>0</v>
      </c>
    </row>
    <row r="159" spans="1:15" x14ac:dyDescent="0.25">
      <c r="A159" s="483"/>
      <c r="B159" s="12" t="s">
        <v>1</v>
      </c>
      <c r="C159" s="3">
        <v>0</v>
      </c>
      <c r="D159" s="3"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117">
        <v>0</v>
      </c>
      <c r="M159" s="117">
        <v>0</v>
      </c>
      <c r="N159" s="276">
        <v>0</v>
      </c>
      <c r="O159" s="288">
        <f t="shared" si="23"/>
        <v>0</v>
      </c>
    </row>
    <row r="160" spans="1:15" x14ac:dyDescent="0.25">
      <c r="A160" s="483"/>
      <c r="B160" s="11" t="s">
        <v>2</v>
      </c>
      <c r="C160" s="3">
        <v>0</v>
      </c>
      <c r="D160" s="3"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117">
        <v>0</v>
      </c>
      <c r="M160" s="117">
        <v>0</v>
      </c>
      <c r="N160" s="276">
        <v>0</v>
      </c>
      <c r="O160" s="288">
        <f t="shared" si="23"/>
        <v>0</v>
      </c>
    </row>
    <row r="161" spans="1:15" x14ac:dyDescent="0.25">
      <c r="A161" s="483"/>
      <c r="B161" s="11" t="s">
        <v>9</v>
      </c>
      <c r="C161" s="3">
        <v>0</v>
      </c>
      <c r="D161" s="3">
        <v>0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117">
        <v>0</v>
      </c>
      <c r="M161" s="117">
        <v>0</v>
      </c>
      <c r="N161" s="276">
        <v>0</v>
      </c>
      <c r="O161" s="288">
        <f t="shared" si="23"/>
        <v>0</v>
      </c>
    </row>
    <row r="162" spans="1:15" x14ac:dyDescent="0.25">
      <c r="A162" s="483"/>
      <c r="B162" s="12" t="s">
        <v>3</v>
      </c>
      <c r="C162" s="3">
        <v>0</v>
      </c>
      <c r="D162" s="3"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42651.264869897997</v>
      </c>
      <c r="K162" s="3">
        <v>45129.605897068555</v>
      </c>
      <c r="L162" s="117">
        <v>0</v>
      </c>
      <c r="M162" s="117">
        <v>0</v>
      </c>
      <c r="N162" s="276">
        <v>0</v>
      </c>
      <c r="O162" s="288">
        <f t="shared" si="23"/>
        <v>87780.870766966545</v>
      </c>
    </row>
    <row r="163" spans="1:15" x14ac:dyDescent="0.25">
      <c r="A163" s="483"/>
      <c r="B163" s="11" t="s">
        <v>4</v>
      </c>
      <c r="C163" s="3">
        <v>0</v>
      </c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117">
        <v>0</v>
      </c>
      <c r="M163" s="117">
        <v>0</v>
      </c>
      <c r="N163" s="276">
        <v>0</v>
      </c>
      <c r="O163" s="288">
        <f t="shared" si="23"/>
        <v>0</v>
      </c>
    </row>
    <row r="164" spans="1:15" x14ac:dyDescent="0.25">
      <c r="A164" s="483"/>
      <c r="B164" s="11" t="s">
        <v>5</v>
      </c>
      <c r="C164" s="3">
        <v>0</v>
      </c>
      <c r="D164" s="3">
        <v>0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L164" s="117">
        <v>0</v>
      </c>
      <c r="M164" s="117">
        <v>0</v>
      </c>
      <c r="N164" s="276">
        <v>0</v>
      </c>
      <c r="O164" s="288">
        <f t="shared" si="23"/>
        <v>0</v>
      </c>
    </row>
    <row r="165" spans="1:15" x14ac:dyDescent="0.25">
      <c r="A165" s="483"/>
      <c r="B165" s="11" t="s">
        <v>6</v>
      </c>
      <c r="C165" s="3">
        <v>0</v>
      </c>
      <c r="D165" s="3">
        <v>0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 s="3">
        <v>0</v>
      </c>
      <c r="L165" s="117">
        <v>0</v>
      </c>
      <c r="M165" s="117">
        <v>0</v>
      </c>
      <c r="N165" s="276">
        <v>0</v>
      </c>
      <c r="O165" s="288">
        <f t="shared" si="23"/>
        <v>0</v>
      </c>
    </row>
    <row r="166" spans="1:15" x14ac:dyDescent="0.25">
      <c r="A166" s="483"/>
      <c r="B166" s="11" t="s">
        <v>7</v>
      </c>
      <c r="C166" s="3">
        <v>0</v>
      </c>
      <c r="D166" s="3">
        <v>0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3">
        <v>0</v>
      </c>
      <c r="L166" s="117">
        <v>0</v>
      </c>
      <c r="M166" s="117">
        <v>0</v>
      </c>
      <c r="N166" s="276">
        <v>0</v>
      </c>
      <c r="O166" s="288">
        <f t="shared" si="23"/>
        <v>0</v>
      </c>
    </row>
    <row r="167" spans="1:15" x14ac:dyDescent="0.25">
      <c r="A167" s="483"/>
      <c r="B167" s="11" t="s">
        <v>8</v>
      </c>
      <c r="C167" s="3">
        <v>0</v>
      </c>
      <c r="D167" s="3">
        <v>0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117">
        <v>0</v>
      </c>
      <c r="M167" s="117">
        <v>0</v>
      </c>
      <c r="N167" s="276">
        <v>0</v>
      </c>
      <c r="O167" s="288">
        <f t="shared" si="23"/>
        <v>0</v>
      </c>
    </row>
    <row r="168" spans="1:15" ht="15.75" thickBot="1" x14ac:dyDescent="0.3">
      <c r="A168" s="484"/>
      <c r="B168" s="61" t="s">
        <v>43</v>
      </c>
      <c r="C168" s="60">
        <v>0</v>
      </c>
      <c r="D168" s="60">
        <v>0</v>
      </c>
      <c r="E168" s="60">
        <v>0</v>
      </c>
      <c r="F168" s="60">
        <v>0</v>
      </c>
      <c r="G168" s="60">
        <v>0</v>
      </c>
      <c r="H168" s="60">
        <v>0</v>
      </c>
      <c r="I168" s="60">
        <v>0</v>
      </c>
      <c r="J168" s="60">
        <v>0</v>
      </c>
      <c r="K168" s="60">
        <v>0</v>
      </c>
      <c r="L168" s="118">
        <v>0</v>
      </c>
      <c r="M168" s="118">
        <v>0</v>
      </c>
      <c r="N168" s="277">
        <v>0</v>
      </c>
      <c r="O168" s="289">
        <f t="shared" si="23"/>
        <v>0</v>
      </c>
    </row>
    <row r="169" spans="1:15" ht="21.75" thickBot="1" x14ac:dyDescent="0.4">
      <c r="A169" s="69"/>
      <c r="B169" s="58" t="s">
        <v>44</v>
      </c>
      <c r="C169" s="70">
        <f t="shared" ref="C169:O169" si="24">SUM(C158:C168)</f>
        <v>0</v>
      </c>
      <c r="D169" s="70">
        <f t="shared" si="24"/>
        <v>0</v>
      </c>
      <c r="E169" s="70">
        <f t="shared" si="24"/>
        <v>0</v>
      </c>
      <c r="F169" s="57">
        <f t="shared" si="24"/>
        <v>0</v>
      </c>
      <c r="G169" s="70">
        <f t="shared" si="24"/>
        <v>0</v>
      </c>
      <c r="H169" s="70">
        <f t="shared" si="24"/>
        <v>0</v>
      </c>
      <c r="I169" s="70">
        <f t="shared" si="24"/>
        <v>0</v>
      </c>
      <c r="J169" s="70">
        <f t="shared" si="24"/>
        <v>42651.264869897997</v>
      </c>
      <c r="K169" s="70">
        <f t="shared" si="24"/>
        <v>45129.605897068555</v>
      </c>
      <c r="L169" s="119">
        <f t="shared" si="24"/>
        <v>0</v>
      </c>
      <c r="M169" s="119">
        <f t="shared" si="24"/>
        <v>0</v>
      </c>
      <c r="N169" s="278">
        <f t="shared" si="24"/>
        <v>0</v>
      </c>
      <c r="O169" s="290">
        <f t="shared" si="24"/>
        <v>87780.870766966545</v>
      </c>
    </row>
    <row r="170" spans="1:15" ht="21.75" thickBot="1" x14ac:dyDescent="0.4">
      <c r="A170" s="69"/>
      <c r="L170" s="120"/>
      <c r="M170" s="120"/>
      <c r="N170" s="279"/>
    </row>
    <row r="171" spans="1:15" ht="21.75" thickBot="1" x14ac:dyDescent="0.4">
      <c r="A171" s="69"/>
      <c r="B171" s="77" t="s">
        <v>37</v>
      </c>
      <c r="C171" s="76" t="s">
        <v>57</v>
      </c>
      <c r="D171" s="76" t="s">
        <v>56</v>
      </c>
      <c r="E171" s="76" t="s">
        <v>55</v>
      </c>
      <c r="F171" s="76" t="s">
        <v>54</v>
      </c>
      <c r="G171" s="76" t="s">
        <v>53</v>
      </c>
      <c r="H171" s="76" t="s">
        <v>52</v>
      </c>
      <c r="I171" s="76" t="s">
        <v>51</v>
      </c>
      <c r="J171" s="76" t="s">
        <v>50</v>
      </c>
      <c r="K171" s="76" t="s">
        <v>49</v>
      </c>
      <c r="L171" s="115" t="s">
        <v>48</v>
      </c>
      <c r="M171" s="115" t="s">
        <v>47</v>
      </c>
      <c r="N171" s="274" t="s">
        <v>46</v>
      </c>
      <c r="O171" s="294" t="s">
        <v>34</v>
      </c>
    </row>
    <row r="172" spans="1:15" x14ac:dyDescent="0.25">
      <c r="A172" s="473" t="s">
        <v>139</v>
      </c>
      <c r="B172" s="75" t="s">
        <v>0</v>
      </c>
      <c r="C172" s="64">
        <f>SUM(C4,C18,C32,C46,C60,C74,C102,C116)</f>
        <v>0</v>
      </c>
      <c r="D172" s="64">
        <f t="shared" ref="D172:N172" si="25">SUM(D4,D18,D32,D46,D60,D74,D102,D116)</f>
        <v>0</v>
      </c>
      <c r="E172" s="64">
        <f t="shared" si="25"/>
        <v>0</v>
      </c>
      <c r="F172" s="64">
        <f t="shared" si="25"/>
        <v>0</v>
      </c>
      <c r="G172" s="64">
        <f t="shared" si="25"/>
        <v>0</v>
      </c>
      <c r="H172" s="64">
        <f t="shared" si="25"/>
        <v>0</v>
      </c>
      <c r="I172" s="64">
        <f t="shared" si="25"/>
        <v>0</v>
      </c>
      <c r="J172" s="64">
        <f t="shared" si="25"/>
        <v>0</v>
      </c>
      <c r="K172" s="64">
        <f t="shared" si="25"/>
        <v>0</v>
      </c>
      <c r="L172" s="116">
        <f t="shared" si="25"/>
        <v>0</v>
      </c>
      <c r="M172" s="116">
        <f t="shared" si="25"/>
        <v>0</v>
      </c>
      <c r="N172" s="275">
        <f t="shared" si="25"/>
        <v>0</v>
      </c>
      <c r="O172" s="295">
        <f t="shared" ref="O172:O183" si="26">SUM(C172:N172)</f>
        <v>0</v>
      </c>
    </row>
    <row r="173" spans="1:15" x14ac:dyDescent="0.25">
      <c r="A173" s="474"/>
      <c r="B173" s="74" t="s">
        <v>1</v>
      </c>
      <c r="C173" s="3">
        <f t="shared" ref="C173:N173" si="27">SUM(C5,C19,C33,C47,C61,C75,C103,C117)</f>
        <v>0</v>
      </c>
      <c r="D173" s="3">
        <f t="shared" si="27"/>
        <v>0</v>
      </c>
      <c r="E173" s="3">
        <f t="shared" si="27"/>
        <v>104725.11133720839</v>
      </c>
      <c r="F173" s="3">
        <f t="shared" si="27"/>
        <v>1282239.8996344614</v>
      </c>
      <c r="G173" s="3">
        <f t="shared" si="27"/>
        <v>2890051.3229935337</v>
      </c>
      <c r="H173" s="3">
        <f t="shared" si="27"/>
        <v>3529566.698712585</v>
      </c>
      <c r="I173" s="3">
        <f t="shared" si="27"/>
        <v>3507474.0188254393</v>
      </c>
      <c r="J173" s="3">
        <f t="shared" si="27"/>
        <v>2920005.0609949478</v>
      </c>
      <c r="K173" s="3">
        <f t="shared" si="27"/>
        <v>1900202.9012239478</v>
      </c>
      <c r="L173" s="117">
        <f t="shared" si="27"/>
        <v>2930125.5344427158</v>
      </c>
      <c r="M173" s="117">
        <f t="shared" si="27"/>
        <v>2155228.2409839933</v>
      </c>
      <c r="N173" s="276">
        <f t="shared" si="27"/>
        <v>2251539.7692139447</v>
      </c>
      <c r="O173" s="296">
        <f t="shared" si="26"/>
        <v>23471158.558362778</v>
      </c>
    </row>
    <row r="174" spans="1:15" x14ac:dyDescent="0.25">
      <c r="A174" s="474"/>
      <c r="B174" s="73" t="s">
        <v>2</v>
      </c>
      <c r="C174" s="3">
        <f t="shared" ref="C174:N174" si="28">SUM(C6,C20,C34,C48,C62,C76,C104,C118)</f>
        <v>0</v>
      </c>
      <c r="D174" s="3">
        <f t="shared" si="28"/>
        <v>0</v>
      </c>
      <c r="E174" s="3">
        <f t="shared" si="28"/>
        <v>0</v>
      </c>
      <c r="F174" s="3">
        <f t="shared" si="28"/>
        <v>0</v>
      </c>
      <c r="G174" s="3">
        <f t="shared" si="28"/>
        <v>9221.1572135062524</v>
      </c>
      <c r="H174" s="3">
        <f t="shared" si="28"/>
        <v>0</v>
      </c>
      <c r="I174" s="3">
        <f t="shared" si="28"/>
        <v>56109.565742117586</v>
      </c>
      <c r="J174" s="3">
        <f t="shared" si="28"/>
        <v>38471.581801347696</v>
      </c>
      <c r="K174" s="3">
        <f t="shared" si="28"/>
        <v>58157.543031297122</v>
      </c>
      <c r="L174" s="117">
        <f t="shared" si="28"/>
        <v>74734.052065719661</v>
      </c>
      <c r="M174" s="117">
        <f t="shared" si="28"/>
        <v>51166.535003559969</v>
      </c>
      <c r="N174" s="276">
        <f t="shared" si="28"/>
        <v>954.27553327294663</v>
      </c>
      <c r="O174" s="296">
        <f t="shared" si="26"/>
        <v>288814.71039082122</v>
      </c>
    </row>
    <row r="175" spans="1:15" x14ac:dyDescent="0.25">
      <c r="A175" s="474"/>
      <c r="B175" s="73" t="s">
        <v>9</v>
      </c>
      <c r="C175" s="3">
        <f t="shared" ref="C175:N175" si="29">SUM(C7,C21,C35,C49,C63,C77,C105,C119)</f>
        <v>0</v>
      </c>
      <c r="D175" s="3">
        <f t="shared" si="29"/>
        <v>0</v>
      </c>
      <c r="E175" s="3">
        <f t="shared" si="29"/>
        <v>30620.606048583984</v>
      </c>
      <c r="F175" s="3">
        <f t="shared" si="29"/>
        <v>482087.93478393555</v>
      </c>
      <c r="G175" s="3">
        <f t="shared" si="29"/>
        <v>1290280.032913208</v>
      </c>
      <c r="H175" s="3">
        <f t="shared" si="29"/>
        <v>1514038.2947540283</v>
      </c>
      <c r="I175" s="3">
        <f t="shared" si="29"/>
        <v>2007096.1881256104</v>
      </c>
      <c r="J175" s="3">
        <f t="shared" si="29"/>
        <v>1441415.4763031006</v>
      </c>
      <c r="K175" s="3">
        <f t="shared" si="29"/>
        <v>929246.25045776367</v>
      </c>
      <c r="L175" s="117">
        <f t="shared" si="29"/>
        <v>1563427.901175183</v>
      </c>
      <c r="M175" s="117">
        <f t="shared" si="29"/>
        <v>1796179.162147522</v>
      </c>
      <c r="N175" s="276">
        <f t="shared" si="29"/>
        <v>2122463.4372764649</v>
      </c>
      <c r="O175" s="296">
        <f t="shared" si="26"/>
        <v>13176855.283985399</v>
      </c>
    </row>
    <row r="176" spans="1:15" x14ac:dyDescent="0.25">
      <c r="A176" s="474"/>
      <c r="B176" s="74" t="s">
        <v>3</v>
      </c>
      <c r="C176" s="3">
        <f t="shared" ref="C176:N176" si="30">SUM(C8,C22,C36,C50,C64,C78,C106,C120)</f>
        <v>0</v>
      </c>
      <c r="D176" s="3">
        <f t="shared" si="30"/>
        <v>0</v>
      </c>
      <c r="E176" s="3">
        <f t="shared" si="30"/>
        <v>39196.505004882813</v>
      </c>
      <c r="F176" s="3">
        <f t="shared" si="30"/>
        <v>371242.80446505675</v>
      </c>
      <c r="G176" s="3">
        <f t="shared" si="30"/>
        <v>934203.21396712714</v>
      </c>
      <c r="H176" s="3">
        <f t="shared" si="30"/>
        <v>867886.16849167412</v>
      </c>
      <c r="I176" s="3">
        <f t="shared" si="30"/>
        <v>845173.05145632289</v>
      </c>
      <c r="J176" s="3">
        <f t="shared" si="30"/>
        <v>682259.53599721543</v>
      </c>
      <c r="K176" s="3">
        <f t="shared" si="30"/>
        <v>453955.80722513987</v>
      </c>
      <c r="L176" s="117">
        <f t="shared" si="30"/>
        <v>712265.38453552686</v>
      </c>
      <c r="M176" s="117">
        <f t="shared" si="30"/>
        <v>1232266.2341331956</v>
      </c>
      <c r="N176" s="276">
        <f t="shared" si="30"/>
        <v>1029759.5435006307</v>
      </c>
      <c r="O176" s="296">
        <f t="shared" si="26"/>
        <v>7168208.2487767711</v>
      </c>
    </row>
    <row r="177" spans="1:15" x14ac:dyDescent="0.25">
      <c r="A177" s="474"/>
      <c r="B177" s="73" t="s">
        <v>4</v>
      </c>
      <c r="C177" s="3">
        <f t="shared" ref="C177:N177" si="31">SUM(C9,C23,C37,C51,C65,C79,C107,C121)</f>
        <v>0</v>
      </c>
      <c r="D177" s="3">
        <f t="shared" si="31"/>
        <v>0</v>
      </c>
      <c r="E177" s="3">
        <f t="shared" si="31"/>
        <v>2789.7830657958984</v>
      </c>
      <c r="F177" s="3">
        <f t="shared" si="31"/>
        <v>1323730.1027735597</v>
      </c>
      <c r="G177" s="3">
        <f t="shared" si="31"/>
        <v>2936866.8844946981</v>
      </c>
      <c r="H177" s="3">
        <f t="shared" si="31"/>
        <v>2409578.8618081943</v>
      </c>
      <c r="I177" s="3">
        <f t="shared" si="31"/>
        <v>3770513.211790781</v>
      </c>
      <c r="J177" s="3">
        <f t="shared" si="31"/>
        <v>4105162.0477762334</v>
      </c>
      <c r="K177" s="3">
        <f t="shared" si="31"/>
        <v>4234205.060860578</v>
      </c>
      <c r="L177" s="117">
        <f t="shared" si="31"/>
        <v>11408735.504839094</v>
      </c>
      <c r="M177" s="117">
        <f t="shared" si="31"/>
        <v>37254486.823790655</v>
      </c>
      <c r="N177" s="276">
        <f t="shared" si="31"/>
        <v>33604891.620868884</v>
      </c>
      <c r="O177" s="296">
        <f t="shared" si="26"/>
        <v>101050959.90206847</v>
      </c>
    </row>
    <row r="178" spans="1:15" x14ac:dyDescent="0.25">
      <c r="A178" s="474"/>
      <c r="B178" s="73" t="s">
        <v>5</v>
      </c>
      <c r="C178" s="3">
        <f t="shared" ref="C178:N178" si="32">SUM(C10,C24,C38,C52,C66,C80,C108,C122)</f>
        <v>0</v>
      </c>
      <c r="D178" s="3">
        <f t="shared" si="32"/>
        <v>0</v>
      </c>
      <c r="E178" s="3">
        <f t="shared" si="32"/>
        <v>607.823974609375</v>
      </c>
      <c r="F178" s="3">
        <f t="shared" si="32"/>
        <v>911.7359619140625</v>
      </c>
      <c r="G178" s="3">
        <f t="shared" si="32"/>
        <v>455.86798095703125</v>
      </c>
      <c r="H178" s="3">
        <f t="shared" si="32"/>
        <v>151.95599365234375</v>
      </c>
      <c r="I178" s="3">
        <f t="shared" si="32"/>
        <v>1975.4279174804688</v>
      </c>
      <c r="J178" s="3">
        <f t="shared" si="32"/>
        <v>607.823974609375</v>
      </c>
      <c r="K178" s="3">
        <f t="shared" si="32"/>
        <v>1671.5159301757813</v>
      </c>
      <c r="L178" s="117">
        <f t="shared" si="32"/>
        <v>1063.6919555664063</v>
      </c>
      <c r="M178" s="117">
        <f t="shared" si="32"/>
        <v>0</v>
      </c>
      <c r="N178" s="276">
        <f t="shared" si="32"/>
        <v>1671.5159301757813</v>
      </c>
      <c r="O178" s="296">
        <f t="shared" si="26"/>
        <v>9117.359619140625</v>
      </c>
    </row>
    <row r="179" spans="1:15" x14ac:dyDescent="0.25">
      <c r="A179" s="474"/>
      <c r="B179" s="73" t="s">
        <v>6</v>
      </c>
      <c r="C179" s="3">
        <f t="shared" ref="C179:N179" si="33">SUM(C11,C25,C39,C53,C67,C81,C109,C123)</f>
        <v>0</v>
      </c>
      <c r="D179" s="3">
        <f t="shared" si="33"/>
        <v>0</v>
      </c>
      <c r="E179" s="3">
        <f t="shared" si="33"/>
        <v>0</v>
      </c>
      <c r="F179" s="3">
        <f t="shared" si="33"/>
        <v>47215.535400390625</v>
      </c>
      <c r="G179" s="3">
        <f t="shared" si="33"/>
        <v>48509.038696289063</v>
      </c>
      <c r="H179" s="3">
        <f t="shared" si="33"/>
        <v>127276.66064453125</v>
      </c>
      <c r="I179" s="3">
        <f t="shared" si="33"/>
        <v>369259.77038574219</v>
      </c>
      <c r="J179" s="3">
        <f t="shared" si="33"/>
        <v>178344.77941894531</v>
      </c>
      <c r="K179" s="3">
        <f t="shared" si="33"/>
        <v>365407.18701171875</v>
      </c>
      <c r="L179" s="117">
        <f t="shared" si="33"/>
        <v>145752.30493164063</v>
      </c>
      <c r="M179" s="117">
        <f t="shared" si="33"/>
        <v>139593.7568359375</v>
      </c>
      <c r="N179" s="276">
        <f t="shared" si="33"/>
        <v>81860.859252929688</v>
      </c>
      <c r="O179" s="296">
        <f t="shared" si="26"/>
        <v>1503219.892578125</v>
      </c>
    </row>
    <row r="180" spans="1:15" x14ac:dyDescent="0.25">
      <c r="A180" s="474"/>
      <c r="B180" s="73" t="s">
        <v>7</v>
      </c>
      <c r="C180" s="3">
        <f t="shared" ref="C180:N180" si="34">SUM(C12,C26,C40,C54,C68,C82,C110,C124)</f>
        <v>0</v>
      </c>
      <c r="D180" s="3">
        <f t="shared" si="34"/>
        <v>0</v>
      </c>
      <c r="E180" s="3">
        <f t="shared" si="34"/>
        <v>0</v>
      </c>
      <c r="F180" s="3">
        <f t="shared" si="34"/>
        <v>0</v>
      </c>
      <c r="G180" s="3">
        <f t="shared" si="34"/>
        <v>67138.494603731408</v>
      </c>
      <c r="H180" s="3">
        <f t="shared" si="34"/>
        <v>0</v>
      </c>
      <c r="I180" s="3">
        <f t="shared" si="34"/>
        <v>270825.20606766723</v>
      </c>
      <c r="J180" s="3">
        <f t="shared" si="34"/>
        <v>318048.94908261724</v>
      </c>
      <c r="K180" s="3">
        <f t="shared" si="34"/>
        <v>334714.74837805406</v>
      </c>
      <c r="L180" s="117">
        <f t="shared" si="34"/>
        <v>215426.77856370271</v>
      </c>
      <c r="M180" s="117">
        <f t="shared" si="34"/>
        <v>209246.60818616595</v>
      </c>
      <c r="N180" s="276">
        <f t="shared" si="34"/>
        <v>9627.0546057292522</v>
      </c>
      <c r="O180" s="296">
        <f t="shared" si="26"/>
        <v>1425027.8394876679</v>
      </c>
    </row>
    <row r="181" spans="1:15" x14ac:dyDescent="0.25">
      <c r="A181" s="474"/>
      <c r="B181" s="73" t="s">
        <v>8</v>
      </c>
      <c r="C181" s="3">
        <f t="shared" ref="C181:N181" si="35">SUM(C13,C27,C41,C55,C69,C83,C111,C125)</f>
        <v>0</v>
      </c>
      <c r="D181" s="3">
        <f t="shared" si="35"/>
        <v>0</v>
      </c>
      <c r="E181" s="3">
        <f t="shared" si="35"/>
        <v>0</v>
      </c>
      <c r="F181" s="3">
        <f t="shared" si="35"/>
        <v>55111.546875</v>
      </c>
      <c r="G181" s="3">
        <f t="shared" si="35"/>
        <v>490802.89610004547</v>
      </c>
      <c r="H181" s="3">
        <f t="shared" si="35"/>
        <v>20666.830078125</v>
      </c>
      <c r="I181" s="3">
        <f t="shared" si="35"/>
        <v>43159.553984032158</v>
      </c>
      <c r="J181" s="3">
        <f t="shared" si="35"/>
        <v>29360.788617198326</v>
      </c>
      <c r="K181" s="3">
        <f t="shared" si="35"/>
        <v>55429.291443365735</v>
      </c>
      <c r="L181" s="117">
        <f t="shared" si="35"/>
        <v>100129.04936615693</v>
      </c>
      <c r="M181" s="117">
        <f t="shared" si="35"/>
        <v>1058000.3285031419</v>
      </c>
      <c r="N181" s="276">
        <f t="shared" si="35"/>
        <v>1450900.5363552605</v>
      </c>
      <c r="O181" s="296">
        <f t="shared" si="26"/>
        <v>3303560.8213223256</v>
      </c>
    </row>
    <row r="182" spans="1:15" ht="15.75" thickBot="1" x14ac:dyDescent="0.3">
      <c r="A182" s="475"/>
      <c r="B182" s="72" t="s">
        <v>43</v>
      </c>
      <c r="C182" s="60">
        <f t="shared" ref="C182:N182" si="36">SUM(C14,C28,C42,C56,C70,C84,C112,C126)</f>
        <v>0</v>
      </c>
      <c r="D182" s="60">
        <f t="shared" si="36"/>
        <v>0</v>
      </c>
      <c r="E182" s="60">
        <f t="shared" si="36"/>
        <v>0</v>
      </c>
      <c r="F182" s="60">
        <f t="shared" si="36"/>
        <v>0</v>
      </c>
      <c r="G182" s="60">
        <f t="shared" si="36"/>
        <v>0</v>
      </c>
      <c r="H182" s="60">
        <f t="shared" si="36"/>
        <v>0</v>
      </c>
      <c r="I182" s="60">
        <f t="shared" si="36"/>
        <v>0</v>
      </c>
      <c r="J182" s="60">
        <f t="shared" si="36"/>
        <v>0</v>
      </c>
      <c r="K182" s="60">
        <f t="shared" si="36"/>
        <v>0</v>
      </c>
      <c r="L182" s="118">
        <f t="shared" si="36"/>
        <v>0</v>
      </c>
      <c r="M182" s="118">
        <f t="shared" si="36"/>
        <v>0</v>
      </c>
      <c r="N182" s="277">
        <f t="shared" si="36"/>
        <v>0</v>
      </c>
      <c r="O182" s="297">
        <f t="shared" si="26"/>
        <v>0</v>
      </c>
    </row>
    <row r="183" spans="1:15" ht="21" customHeight="1" thickBot="1" x14ac:dyDescent="0.3">
      <c r="B183" s="71" t="s">
        <v>44</v>
      </c>
      <c r="C183" s="70">
        <f t="shared" ref="C183:N183" si="37">SUM(C172:C182)</f>
        <v>0</v>
      </c>
      <c r="D183" s="70">
        <f t="shared" si="37"/>
        <v>0</v>
      </c>
      <c r="E183" s="70">
        <f t="shared" si="37"/>
        <v>177939.82943108046</v>
      </c>
      <c r="F183" s="70">
        <f t="shared" si="37"/>
        <v>3562539.5598943182</v>
      </c>
      <c r="G183" s="70">
        <f t="shared" si="37"/>
        <v>8667528.9089630954</v>
      </c>
      <c r="H183" s="70">
        <f t="shared" si="37"/>
        <v>8469165.4704827908</v>
      </c>
      <c r="I183" s="70">
        <f t="shared" si="37"/>
        <v>10871585.994295193</v>
      </c>
      <c r="J183" s="70">
        <f t="shared" si="37"/>
        <v>9713676.0439662151</v>
      </c>
      <c r="K183" s="70">
        <f t="shared" si="37"/>
        <v>8332990.3055620408</v>
      </c>
      <c r="L183" s="119">
        <f t="shared" si="37"/>
        <v>17151660.201875307</v>
      </c>
      <c r="M183" s="119">
        <f t="shared" si="37"/>
        <v>43896167.689584166</v>
      </c>
      <c r="N183" s="278">
        <f t="shared" si="37"/>
        <v>40553668.612537287</v>
      </c>
      <c r="O183" s="290">
        <f t="shared" si="26"/>
        <v>151396922.61659148</v>
      </c>
    </row>
    <row r="184" spans="1:15" x14ac:dyDescent="0.25">
      <c r="L184" s="120"/>
      <c r="M184" s="120"/>
      <c r="N184" s="279"/>
    </row>
    <row r="185" spans="1:15" ht="15.75" thickBot="1" x14ac:dyDescent="0.3">
      <c r="L185" s="120"/>
      <c r="M185" s="120"/>
      <c r="N185" s="279"/>
    </row>
    <row r="186" spans="1:15" ht="21.75" thickBot="1" x14ac:dyDescent="0.4">
      <c r="A186" s="69"/>
      <c r="B186" s="68" t="s">
        <v>37</v>
      </c>
      <c r="C186" s="67" t="s">
        <v>57</v>
      </c>
      <c r="D186" s="67" t="s">
        <v>56</v>
      </c>
      <c r="E186" s="67" t="s">
        <v>55</v>
      </c>
      <c r="F186" s="67" t="s">
        <v>54</v>
      </c>
      <c r="G186" s="67" t="s">
        <v>53</v>
      </c>
      <c r="H186" s="67" t="s">
        <v>52</v>
      </c>
      <c r="I186" s="67" t="s">
        <v>51</v>
      </c>
      <c r="J186" s="67" t="s">
        <v>50</v>
      </c>
      <c r="K186" s="67" t="s">
        <v>49</v>
      </c>
      <c r="L186" s="121" t="s">
        <v>48</v>
      </c>
      <c r="M186" s="121" t="s">
        <v>47</v>
      </c>
      <c r="N186" s="280" t="s">
        <v>46</v>
      </c>
      <c r="O186" s="286" t="s">
        <v>34</v>
      </c>
    </row>
    <row r="187" spans="1:15" x14ac:dyDescent="0.25">
      <c r="A187" s="479" t="s">
        <v>45</v>
      </c>
      <c r="B187" s="65" t="s">
        <v>0</v>
      </c>
      <c r="C187" s="64">
        <f>C88+C130+C144</f>
        <v>0</v>
      </c>
      <c r="D187" s="64">
        <f t="shared" ref="D187:N187" si="38">D88+D130+D144</f>
        <v>0</v>
      </c>
      <c r="E187" s="64">
        <f t="shared" si="38"/>
        <v>0</v>
      </c>
      <c r="F187" s="64">
        <f t="shared" si="38"/>
        <v>0</v>
      </c>
      <c r="G187" s="64">
        <f t="shared" si="38"/>
        <v>0</v>
      </c>
      <c r="H187" s="64">
        <f t="shared" si="38"/>
        <v>7484.5886688232422</v>
      </c>
      <c r="I187" s="64">
        <f t="shared" si="38"/>
        <v>20270.689392089844</v>
      </c>
      <c r="J187" s="64">
        <f t="shared" si="38"/>
        <v>16988.624664306641</v>
      </c>
      <c r="K187" s="64">
        <f t="shared" si="38"/>
        <v>36018.047271728516</v>
      </c>
      <c r="L187" s="116">
        <f t="shared" si="38"/>
        <v>1160.6564331054688</v>
      </c>
      <c r="M187" s="116">
        <f t="shared" si="38"/>
        <v>8900.7757912607485</v>
      </c>
      <c r="N187" s="275">
        <f t="shared" si="38"/>
        <v>12712.217681884766</v>
      </c>
      <c r="O187" s="287">
        <f t="shared" ref="O187:O198" si="39">SUM(C187:N187)</f>
        <v>103535.59990319923</v>
      </c>
    </row>
    <row r="188" spans="1:15" x14ac:dyDescent="0.25">
      <c r="A188" s="480"/>
      <c r="B188" s="12" t="s">
        <v>1</v>
      </c>
      <c r="C188" s="3">
        <f t="shared" ref="C188:N188" si="40">C89+C131+C145</f>
        <v>0</v>
      </c>
      <c r="D188" s="3">
        <f t="shared" si="40"/>
        <v>0</v>
      </c>
      <c r="E188" s="3">
        <f t="shared" si="40"/>
        <v>0</v>
      </c>
      <c r="F188" s="3">
        <f t="shared" si="40"/>
        <v>0</v>
      </c>
      <c r="G188" s="3">
        <f t="shared" si="40"/>
        <v>0</v>
      </c>
      <c r="H188" s="3">
        <f t="shared" si="40"/>
        <v>12620.704864501953</v>
      </c>
      <c r="I188" s="3">
        <f t="shared" si="40"/>
        <v>28323.780520001768</v>
      </c>
      <c r="J188" s="3">
        <f t="shared" si="40"/>
        <v>80657.565324808034</v>
      </c>
      <c r="K188" s="3">
        <f t="shared" si="40"/>
        <v>45587.645686961594</v>
      </c>
      <c r="L188" s="117">
        <f t="shared" si="40"/>
        <v>41070.849015365427</v>
      </c>
      <c r="M188" s="117">
        <f t="shared" si="40"/>
        <v>123429.33767245062</v>
      </c>
      <c r="N188" s="276">
        <f t="shared" si="40"/>
        <v>268759.65751252975</v>
      </c>
      <c r="O188" s="288">
        <f t="shared" si="39"/>
        <v>600449.54059661925</v>
      </c>
    </row>
    <row r="189" spans="1:15" x14ac:dyDescent="0.25">
      <c r="A189" s="480"/>
      <c r="B189" s="11" t="s">
        <v>2</v>
      </c>
      <c r="C189" s="3">
        <f t="shared" ref="C189:N189" si="41">C90+C132+C146</f>
        <v>0</v>
      </c>
      <c r="D189" s="3">
        <f t="shared" si="41"/>
        <v>0</v>
      </c>
      <c r="E189" s="3">
        <f t="shared" si="41"/>
        <v>0</v>
      </c>
      <c r="F189" s="3">
        <f t="shared" si="41"/>
        <v>0</v>
      </c>
      <c r="G189" s="3">
        <f t="shared" si="41"/>
        <v>0</v>
      </c>
      <c r="H189" s="3">
        <f t="shared" si="41"/>
        <v>0</v>
      </c>
      <c r="I189" s="3">
        <f t="shared" si="41"/>
        <v>0</v>
      </c>
      <c r="J189" s="3">
        <f t="shared" si="41"/>
        <v>0</v>
      </c>
      <c r="K189" s="3">
        <f t="shared" si="41"/>
        <v>0</v>
      </c>
      <c r="L189" s="117">
        <f t="shared" si="41"/>
        <v>0</v>
      </c>
      <c r="M189" s="117">
        <f t="shared" si="41"/>
        <v>0</v>
      </c>
      <c r="N189" s="276">
        <f t="shared" si="41"/>
        <v>0</v>
      </c>
      <c r="O189" s="288">
        <f t="shared" si="39"/>
        <v>0</v>
      </c>
    </row>
    <row r="190" spans="1:15" x14ac:dyDescent="0.25">
      <c r="A190" s="480"/>
      <c r="B190" s="11" t="s">
        <v>9</v>
      </c>
      <c r="C190" s="3">
        <f t="shared" ref="C190:N190" si="42">C91+C133+C147</f>
        <v>0</v>
      </c>
      <c r="D190" s="3">
        <f t="shared" si="42"/>
        <v>0</v>
      </c>
      <c r="E190" s="3">
        <f t="shared" si="42"/>
        <v>0</v>
      </c>
      <c r="F190" s="3">
        <f t="shared" si="42"/>
        <v>0</v>
      </c>
      <c r="G190" s="3">
        <f t="shared" si="42"/>
        <v>0</v>
      </c>
      <c r="H190" s="3">
        <f t="shared" si="42"/>
        <v>37817.450927734375</v>
      </c>
      <c r="I190" s="3">
        <f t="shared" si="42"/>
        <v>38125.9169921875</v>
      </c>
      <c r="J190" s="3">
        <f t="shared" si="42"/>
        <v>89483.252227783203</v>
      </c>
      <c r="K190" s="3">
        <f t="shared" si="42"/>
        <v>88594.805206298828</v>
      </c>
      <c r="L190" s="117">
        <f t="shared" si="42"/>
        <v>69303.986014841415</v>
      </c>
      <c r="M190" s="117">
        <f t="shared" si="42"/>
        <v>350492.81727896817</v>
      </c>
      <c r="N190" s="276">
        <f t="shared" si="42"/>
        <v>820144.18295928603</v>
      </c>
      <c r="O190" s="288">
        <f t="shared" si="39"/>
        <v>1493962.4116070995</v>
      </c>
    </row>
    <row r="191" spans="1:15" x14ac:dyDescent="0.25">
      <c r="A191" s="480"/>
      <c r="B191" s="12" t="s">
        <v>3</v>
      </c>
      <c r="C191" s="3">
        <f t="shared" ref="C191:N191" si="43">C92+C134+C148</f>
        <v>0</v>
      </c>
      <c r="D191" s="3">
        <f t="shared" si="43"/>
        <v>0</v>
      </c>
      <c r="E191" s="3">
        <f t="shared" si="43"/>
        <v>0</v>
      </c>
      <c r="F191" s="3">
        <f t="shared" si="43"/>
        <v>0</v>
      </c>
      <c r="G191" s="3">
        <f t="shared" si="43"/>
        <v>0</v>
      </c>
      <c r="H191" s="3">
        <f t="shared" si="43"/>
        <v>2605.3959808349609</v>
      </c>
      <c r="I191" s="3">
        <f t="shared" si="43"/>
        <v>2708.078369140625</v>
      </c>
      <c r="J191" s="3">
        <f t="shared" si="43"/>
        <v>8091.1321105957031</v>
      </c>
      <c r="K191" s="3">
        <f t="shared" si="43"/>
        <v>5052.3803482055664</v>
      </c>
      <c r="L191" s="117">
        <f t="shared" si="43"/>
        <v>3326.7893371582031</v>
      </c>
      <c r="M191" s="117">
        <f t="shared" si="43"/>
        <v>19320.080017089844</v>
      </c>
      <c r="N191" s="276">
        <f t="shared" si="43"/>
        <v>14811.092216491699</v>
      </c>
      <c r="O191" s="288">
        <f t="shared" si="39"/>
        <v>55914.948379516602</v>
      </c>
    </row>
    <row r="192" spans="1:15" x14ac:dyDescent="0.25">
      <c r="A192" s="480"/>
      <c r="B192" s="11" t="s">
        <v>4</v>
      </c>
      <c r="C192" s="3">
        <f t="shared" ref="C192:N192" si="44">C93+C135+C149</f>
        <v>0</v>
      </c>
      <c r="D192" s="3">
        <f t="shared" si="44"/>
        <v>0</v>
      </c>
      <c r="E192" s="3">
        <f t="shared" si="44"/>
        <v>0</v>
      </c>
      <c r="F192" s="3">
        <f t="shared" si="44"/>
        <v>0</v>
      </c>
      <c r="G192" s="3">
        <f t="shared" si="44"/>
        <v>51876.164245605469</v>
      </c>
      <c r="H192" s="3">
        <f t="shared" si="44"/>
        <v>6150.4717655181885</v>
      </c>
      <c r="I192" s="3">
        <f t="shared" si="44"/>
        <v>70606.222770388384</v>
      </c>
      <c r="J192" s="3">
        <f t="shared" si="44"/>
        <v>18187.969905853271</v>
      </c>
      <c r="K192" s="3">
        <f t="shared" si="44"/>
        <v>107390.79811477661</v>
      </c>
      <c r="L192" s="117">
        <f t="shared" si="44"/>
        <v>177131.73273092264</v>
      </c>
      <c r="M192" s="117">
        <f t="shared" si="44"/>
        <v>174747.26193685178</v>
      </c>
      <c r="N192" s="276">
        <f t="shared" si="44"/>
        <v>57662.808423095325</v>
      </c>
      <c r="O192" s="288">
        <f t="shared" si="39"/>
        <v>663753.42989301169</v>
      </c>
    </row>
    <row r="193" spans="1:15" x14ac:dyDescent="0.25">
      <c r="A193" s="480"/>
      <c r="B193" s="11" t="s">
        <v>5</v>
      </c>
      <c r="C193" s="3">
        <f t="shared" ref="C193:N193" si="45">C94+C136+C150</f>
        <v>0</v>
      </c>
      <c r="D193" s="3">
        <f t="shared" si="45"/>
        <v>0</v>
      </c>
      <c r="E193" s="3">
        <f t="shared" si="45"/>
        <v>0</v>
      </c>
      <c r="F193" s="3">
        <f t="shared" si="45"/>
        <v>0</v>
      </c>
      <c r="G193" s="3">
        <f t="shared" si="45"/>
        <v>0</v>
      </c>
      <c r="H193" s="3">
        <f t="shared" si="45"/>
        <v>461.69998168945313</v>
      </c>
      <c r="I193" s="3">
        <f t="shared" si="45"/>
        <v>5078.6997985839844</v>
      </c>
      <c r="J193" s="3">
        <f t="shared" si="45"/>
        <v>4001.3998413085938</v>
      </c>
      <c r="K193" s="3">
        <f t="shared" si="45"/>
        <v>1385.0999450683594</v>
      </c>
      <c r="L193" s="117">
        <f t="shared" si="45"/>
        <v>2154.5999145507813</v>
      </c>
      <c r="M193" s="117">
        <f t="shared" si="45"/>
        <v>4083.4798736572266</v>
      </c>
      <c r="N193" s="276">
        <f t="shared" si="45"/>
        <v>10065.059875488281</v>
      </c>
      <c r="O193" s="288">
        <f t="shared" si="39"/>
        <v>27230.03923034668</v>
      </c>
    </row>
    <row r="194" spans="1:15" x14ac:dyDescent="0.25">
      <c r="A194" s="480"/>
      <c r="B194" s="11" t="s">
        <v>6</v>
      </c>
      <c r="C194" s="3">
        <f t="shared" ref="C194:N194" si="46">C95+C137+C151</f>
        <v>0</v>
      </c>
      <c r="D194" s="3">
        <f t="shared" si="46"/>
        <v>0</v>
      </c>
      <c r="E194" s="3">
        <f t="shared" si="46"/>
        <v>0</v>
      </c>
      <c r="F194" s="3">
        <f t="shared" si="46"/>
        <v>0</v>
      </c>
      <c r="G194" s="3">
        <f t="shared" si="46"/>
        <v>0</v>
      </c>
      <c r="H194" s="3">
        <f t="shared" si="46"/>
        <v>0</v>
      </c>
      <c r="I194" s="3">
        <f t="shared" si="46"/>
        <v>0</v>
      </c>
      <c r="J194" s="3">
        <f t="shared" si="46"/>
        <v>0</v>
      </c>
      <c r="K194" s="3">
        <f t="shared" si="46"/>
        <v>0</v>
      </c>
      <c r="L194" s="117">
        <f t="shared" si="46"/>
        <v>0</v>
      </c>
      <c r="M194" s="117">
        <f t="shared" si="46"/>
        <v>0</v>
      </c>
      <c r="N194" s="276">
        <f t="shared" si="46"/>
        <v>0</v>
      </c>
      <c r="O194" s="288">
        <f t="shared" si="39"/>
        <v>0</v>
      </c>
    </row>
    <row r="195" spans="1:15" x14ac:dyDescent="0.25">
      <c r="A195" s="480"/>
      <c r="B195" s="11" t="s">
        <v>7</v>
      </c>
      <c r="C195" s="3">
        <f t="shared" ref="C195:N195" si="47">C96+C138+C152</f>
        <v>0</v>
      </c>
      <c r="D195" s="3">
        <f t="shared" si="47"/>
        <v>0</v>
      </c>
      <c r="E195" s="3">
        <f t="shared" si="47"/>
        <v>0</v>
      </c>
      <c r="F195" s="3">
        <f t="shared" si="47"/>
        <v>0</v>
      </c>
      <c r="G195" s="3">
        <f t="shared" si="47"/>
        <v>0</v>
      </c>
      <c r="H195" s="3">
        <f t="shared" si="47"/>
        <v>0</v>
      </c>
      <c r="I195" s="3">
        <f t="shared" si="47"/>
        <v>0</v>
      </c>
      <c r="J195" s="3">
        <f t="shared" si="47"/>
        <v>0</v>
      </c>
      <c r="K195" s="3">
        <f t="shared" si="47"/>
        <v>564.65997314453125</v>
      </c>
      <c r="L195" s="117">
        <f t="shared" si="47"/>
        <v>1129.3199462890625</v>
      </c>
      <c r="M195" s="117">
        <f t="shared" si="47"/>
        <v>5646.5997314453125</v>
      </c>
      <c r="N195" s="276">
        <f t="shared" si="47"/>
        <v>29926.978576660156</v>
      </c>
      <c r="O195" s="288">
        <f t="shared" si="39"/>
        <v>37267.558227539063</v>
      </c>
    </row>
    <row r="196" spans="1:15" x14ac:dyDescent="0.25">
      <c r="A196" s="480"/>
      <c r="B196" s="11" t="s">
        <v>8</v>
      </c>
      <c r="C196" s="3">
        <f t="shared" ref="C196:N196" si="48">C97+C139+C153</f>
        <v>0</v>
      </c>
      <c r="D196" s="3">
        <f t="shared" si="48"/>
        <v>0</v>
      </c>
      <c r="E196" s="3">
        <f t="shared" si="48"/>
        <v>0</v>
      </c>
      <c r="F196" s="3">
        <f t="shared" si="48"/>
        <v>0</v>
      </c>
      <c r="G196" s="3">
        <f t="shared" si="48"/>
        <v>0</v>
      </c>
      <c r="H196" s="3">
        <f t="shared" si="48"/>
        <v>447.23153328895569</v>
      </c>
      <c r="I196" s="3">
        <f t="shared" si="48"/>
        <v>42770.874034154862</v>
      </c>
      <c r="J196" s="3">
        <f t="shared" si="48"/>
        <v>4712.0791823863983</v>
      </c>
      <c r="K196" s="3">
        <f t="shared" si="48"/>
        <v>1720.162100315094</v>
      </c>
      <c r="L196" s="117">
        <f t="shared" si="48"/>
        <v>6721.0165869360389</v>
      </c>
      <c r="M196" s="117">
        <f t="shared" si="48"/>
        <v>59183.652509131854</v>
      </c>
      <c r="N196" s="276">
        <f t="shared" si="48"/>
        <v>44969.845845508447</v>
      </c>
      <c r="O196" s="288">
        <f t="shared" si="39"/>
        <v>160524.86179172166</v>
      </c>
    </row>
    <row r="197" spans="1:15" ht="15.75" thickBot="1" x14ac:dyDescent="0.3">
      <c r="A197" s="481"/>
      <c r="B197" s="61" t="s">
        <v>43</v>
      </c>
      <c r="C197" s="60">
        <f t="shared" ref="C197:N197" si="49">C98+C140+C154</f>
        <v>0</v>
      </c>
      <c r="D197" s="60">
        <f t="shared" si="49"/>
        <v>0</v>
      </c>
      <c r="E197" s="60">
        <f t="shared" si="49"/>
        <v>0</v>
      </c>
      <c r="F197" s="60">
        <f t="shared" si="49"/>
        <v>0</v>
      </c>
      <c r="G197" s="60">
        <f t="shared" si="49"/>
        <v>0</v>
      </c>
      <c r="H197" s="60">
        <f t="shared" si="49"/>
        <v>0</v>
      </c>
      <c r="I197" s="60">
        <f t="shared" si="49"/>
        <v>0</v>
      </c>
      <c r="J197" s="60">
        <f t="shared" si="49"/>
        <v>0</v>
      </c>
      <c r="K197" s="60">
        <f t="shared" si="49"/>
        <v>0</v>
      </c>
      <c r="L197" s="118">
        <f t="shared" si="49"/>
        <v>0</v>
      </c>
      <c r="M197" s="118">
        <f t="shared" si="49"/>
        <v>0</v>
      </c>
      <c r="N197" s="277">
        <f t="shared" si="49"/>
        <v>0</v>
      </c>
      <c r="O197" s="292">
        <f t="shared" si="39"/>
        <v>0</v>
      </c>
    </row>
    <row r="198" spans="1:15" ht="21.6" customHeight="1" thickBot="1" x14ac:dyDescent="0.3">
      <c r="B198" s="58" t="s">
        <v>44</v>
      </c>
      <c r="C198" s="57">
        <f t="shared" ref="C198:N198" si="50">SUM(C187:C197)</f>
        <v>0</v>
      </c>
      <c r="D198" s="57">
        <f t="shared" si="50"/>
        <v>0</v>
      </c>
      <c r="E198" s="57">
        <f t="shared" si="50"/>
        <v>0</v>
      </c>
      <c r="F198" s="57">
        <f t="shared" si="50"/>
        <v>0</v>
      </c>
      <c r="G198" s="57">
        <f t="shared" si="50"/>
        <v>51876.164245605469</v>
      </c>
      <c r="H198" s="57">
        <f t="shared" si="50"/>
        <v>67587.543722391129</v>
      </c>
      <c r="I198" s="57">
        <f t="shared" si="50"/>
        <v>207884.26187654698</v>
      </c>
      <c r="J198" s="57">
        <f t="shared" si="50"/>
        <v>222122.02325704184</v>
      </c>
      <c r="K198" s="57">
        <f t="shared" si="50"/>
        <v>286313.5986464991</v>
      </c>
      <c r="L198" s="122">
        <f t="shared" si="50"/>
        <v>301998.949979169</v>
      </c>
      <c r="M198" s="122">
        <f t="shared" si="50"/>
        <v>745804.00481085549</v>
      </c>
      <c r="N198" s="282">
        <f t="shared" si="50"/>
        <v>1259051.8430909445</v>
      </c>
      <c r="O198" s="293">
        <f t="shared" si="39"/>
        <v>3142638.3896290534</v>
      </c>
    </row>
    <row r="200" spans="1:15" x14ac:dyDescent="0.25">
      <c r="J200" s="5">
        <f>J183+J198</f>
        <v>9935798.0672232565</v>
      </c>
      <c r="N200" s="148" t="s">
        <v>110</v>
      </c>
      <c r="O200" s="283">
        <f>O183+O198+O169</f>
        <v>154627341.87698752</v>
      </c>
    </row>
    <row r="202" spans="1:15" ht="14.45" customHeight="1" x14ac:dyDescent="0.25">
      <c r="B202" s="199" t="s">
        <v>0</v>
      </c>
      <c r="C202" s="202">
        <f>C172+C187+C158</f>
        <v>0</v>
      </c>
      <c r="D202" s="202">
        <f t="shared" ref="D202:O202" si="51">D172+D187+D158</f>
        <v>0</v>
      </c>
      <c r="E202" s="202">
        <f t="shared" si="51"/>
        <v>0</v>
      </c>
      <c r="F202" s="202">
        <f t="shared" si="51"/>
        <v>0</v>
      </c>
      <c r="G202" s="202">
        <f t="shared" si="51"/>
        <v>0</v>
      </c>
      <c r="H202" s="202">
        <f t="shared" si="51"/>
        <v>7484.5886688232422</v>
      </c>
      <c r="I202" s="202">
        <f t="shared" si="51"/>
        <v>20270.689392089844</v>
      </c>
      <c r="J202" s="202">
        <f t="shared" si="51"/>
        <v>16988.624664306641</v>
      </c>
      <c r="K202" s="202">
        <f t="shared" si="51"/>
        <v>36018.047271728516</v>
      </c>
      <c r="L202" s="202">
        <f t="shared" si="51"/>
        <v>1160.6564331054688</v>
      </c>
      <c r="M202" s="202">
        <f t="shared" si="51"/>
        <v>8900.7757912607485</v>
      </c>
      <c r="N202" s="204">
        <f t="shared" si="51"/>
        <v>12712.217681884766</v>
      </c>
      <c r="O202" s="204">
        <f t="shared" si="51"/>
        <v>103535.59990319923</v>
      </c>
    </row>
    <row r="203" spans="1:15" x14ac:dyDescent="0.25">
      <c r="B203" s="199" t="s">
        <v>1</v>
      </c>
      <c r="C203" s="202">
        <f t="shared" ref="C203:O203" si="52">C173+C188+C159</f>
        <v>0</v>
      </c>
      <c r="D203" s="202">
        <f t="shared" si="52"/>
        <v>0</v>
      </c>
      <c r="E203" s="202">
        <f t="shared" si="52"/>
        <v>104725.11133720839</v>
      </c>
      <c r="F203" s="202">
        <f t="shared" si="52"/>
        <v>1282239.8996344614</v>
      </c>
      <c r="G203" s="202">
        <f t="shared" si="52"/>
        <v>2890051.3229935337</v>
      </c>
      <c r="H203" s="202">
        <f t="shared" si="52"/>
        <v>3542187.403577087</v>
      </c>
      <c r="I203" s="202">
        <f t="shared" si="52"/>
        <v>3535797.7993454412</v>
      </c>
      <c r="J203" s="202">
        <f t="shared" si="52"/>
        <v>3000662.6263197558</v>
      </c>
      <c r="K203" s="202">
        <f t="shared" si="52"/>
        <v>1945790.5469109095</v>
      </c>
      <c r="L203" s="202">
        <f t="shared" si="52"/>
        <v>2971196.3834580812</v>
      </c>
      <c r="M203" s="202">
        <f t="shared" si="52"/>
        <v>2278657.5786564439</v>
      </c>
      <c r="N203" s="204">
        <f t="shared" si="52"/>
        <v>2520299.4267264744</v>
      </c>
      <c r="O203" s="204">
        <f t="shared" si="52"/>
        <v>24071608.098959398</v>
      </c>
    </row>
    <row r="204" spans="1:15" x14ac:dyDescent="0.25">
      <c r="B204" s="199" t="s">
        <v>2</v>
      </c>
      <c r="C204" s="202">
        <f t="shared" ref="C204:O204" si="53">C174+C189+C160</f>
        <v>0</v>
      </c>
      <c r="D204" s="202">
        <f t="shared" si="53"/>
        <v>0</v>
      </c>
      <c r="E204" s="202">
        <f t="shared" si="53"/>
        <v>0</v>
      </c>
      <c r="F204" s="202">
        <f t="shared" si="53"/>
        <v>0</v>
      </c>
      <c r="G204" s="202">
        <f t="shared" si="53"/>
        <v>9221.1572135062524</v>
      </c>
      <c r="H204" s="202">
        <f t="shared" si="53"/>
        <v>0</v>
      </c>
      <c r="I204" s="202">
        <f t="shared" si="53"/>
        <v>56109.565742117586</v>
      </c>
      <c r="J204" s="202">
        <f t="shared" si="53"/>
        <v>38471.581801347696</v>
      </c>
      <c r="K204" s="202">
        <f t="shared" si="53"/>
        <v>58157.543031297122</v>
      </c>
      <c r="L204" s="202">
        <f t="shared" si="53"/>
        <v>74734.052065719661</v>
      </c>
      <c r="M204" s="202">
        <f t="shared" si="53"/>
        <v>51166.535003559969</v>
      </c>
      <c r="N204" s="204">
        <f t="shared" si="53"/>
        <v>954.27553327294663</v>
      </c>
      <c r="O204" s="204">
        <f t="shared" si="53"/>
        <v>288814.71039082122</v>
      </c>
    </row>
    <row r="205" spans="1:15" x14ac:dyDescent="0.25">
      <c r="B205" s="199" t="s">
        <v>9</v>
      </c>
      <c r="C205" s="202">
        <f t="shared" ref="C205:O205" si="54">C175+C190+C161</f>
        <v>0</v>
      </c>
      <c r="D205" s="202">
        <f t="shared" si="54"/>
        <v>0</v>
      </c>
      <c r="E205" s="202">
        <f t="shared" si="54"/>
        <v>30620.606048583984</v>
      </c>
      <c r="F205" s="202">
        <f t="shared" si="54"/>
        <v>482087.93478393555</v>
      </c>
      <c r="G205" s="202">
        <f t="shared" si="54"/>
        <v>1290280.032913208</v>
      </c>
      <c r="H205" s="202">
        <f t="shared" si="54"/>
        <v>1551855.7456817627</v>
      </c>
      <c r="I205" s="202">
        <f t="shared" si="54"/>
        <v>2045222.1051177979</v>
      </c>
      <c r="J205" s="202">
        <f t="shared" si="54"/>
        <v>1530898.7285308838</v>
      </c>
      <c r="K205" s="202">
        <f t="shared" si="54"/>
        <v>1017841.0556640625</v>
      </c>
      <c r="L205" s="202">
        <f t="shared" si="54"/>
        <v>1632731.8871900244</v>
      </c>
      <c r="M205" s="202">
        <f t="shared" si="54"/>
        <v>2146671.9794264901</v>
      </c>
      <c r="N205" s="204">
        <f t="shared" si="54"/>
        <v>2942607.6202357509</v>
      </c>
      <c r="O205" s="204">
        <f t="shared" si="54"/>
        <v>14670817.695592498</v>
      </c>
    </row>
    <row r="206" spans="1:15" x14ac:dyDescent="0.25">
      <c r="B206" s="199" t="s">
        <v>3</v>
      </c>
      <c r="C206" s="202">
        <f t="shared" ref="C206:O206" si="55">C176+C191+C162</f>
        <v>0</v>
      </c>
      <c r="D206" s="202">
        <f t="shared" si="55"/>
        <v>0</v>
      </c>
      <c r="E206" s="202">
        <f t="shared" si="55"/>
        <v>39196.505004882813</v>
      </c>
      <c r="F206" s="202">
        <f t="shared" si="55"/>
        <v>371242.80446505675</v>
      </c>
      <c r="G206" s="202">
        <f t="shared" si="55"/>
        <v>934203.21396712714</v>
      </c>
      <c r="H206" s="202">
        <f t="shared" si="55"/>
        <v>870491.56447250908</v>
      </c>
      <c r="I206" s="202">
        <f t="shared" si="55"/>
        <v>847881.12982546352</v>
      </c>
      <c r="J206" s="202">
        <f t="shared" si="55"/>
        <v>733001.9329777091</v>
      </c>
      <c r="K206" s="202">
        <f t="shared" si="55"/>
        <v>504137.79347041401</v>
      </c>
      <c r="L206" s="202">
        <f t="shared" si="55"/>
        <v>715592.17387268506</v>
      </c>
      <c r="M206" s="202">
        <f t="shared" si="55"/>
        <v>1251586.3141502854</v>
      </c>
      <c r="N206" s="204">
        <f t="shared" si="55"/>
        <v>1044570.6357171223</v>
      </c>
      <c r="O206" s="204">
        <f t="shared" si="55"/>
        <v>7311904.0679232543</v>
      </c>
    </row>
    <row r="207" spans="1:15" x14ac:dyDescent="0.25">
      <c r="B207" s="199" t="s">
        <v>4</v>
      </c>
      <c r="C207" s="202">
        <f t="shared" ref="C207:O207" si="56">C177+C192+C163</f>
        <v>0</v>
      </c>
      <c r="D207" s="202">
        <f t="shared" si="56"/>
        <v>0</v>
      </c>
      <c r="E207" s="202">
        <f t="shared" si="56"/>
        <v>2789.7830657958984</v>
      </c>
      <c r="F207" s="202">
        <f t="shared" si="56"/>
        <v>1323730.1027735597</v>
      </c>
      <c r="G207" s="202">
        <f t="shared" si="56"/>
        <v>2988743.0487403036</v>
      </c>
      <c r="H207" s="202">
        <f t="shared" si="56"/>
        <v>2415729.3335737125</v>
      </c>
      <c r="I207" s="202">
        <f t="shared" si="56"/>
        <v>3841119.4345611692</v>
      </c>
      <c r="J207" s="202">
        <f t="shared" si="56"/>
        <v>4123350.0176820867</v>
      </c>
      <c r="K207" s="202">
        <f t="shared" si="56"/>
        <v>4341595.8589753546</v>
      </c>
      <c r="L207" s="202">
        <f t="shared" si="56"/>
        <v>11585867.237570018</v>
      </c>
      <c r="M207" s="202">
        <f t="shared" si="56"/>
        <v>37429234.085727505</v>
      </c>
      <c r="N207" s="204">
        <f t="shared" si="56"/>
        <v>33662554.429291978</v>
      </c>
      <c r="O207" s="204">
        <f t="shared" si="56"/>
        <v>101714713.33196148</v>
      </c>
    </row>
    <row r="208" spans="1:15" x14ac:dyDescent="0.25">
      <c r="B208" s="199" t="s">
        <v>5</v>
      </c>
      <c r="C208" s="202">
        <f t="shared" ref="C208:O208" si="57">C178+C193+C164</f>
        <v>0</v>
      </c>
      <c r="D208" s="202">
        <f t="shared" si="57"/>
        <v>0</v>
      </c>
      <c r="E208" s="202">
        <f t="shared" si="57"/>
        <v>607.823974609375</v>
      </c>
      <c r="F208" s="202">
        <f t="shared" si="57"/>
        <v>911.7359619140625</v>
      </c>
      <c r="G208" s="202">
        <f t="shared" si="57"/>
        <v>455.86798095703125</v>
      </c>
      <c r="H208" s="202">
        <f t="shared" si="57"/>
        <v>613.65597534179688</v>
      </c>
      <c r="I208" s="202">
        <f t="shared" si="57"/>
        <v>7054.1277160644531</v>
      </c>
      <c r="J208" s="202">
        <f t="shared" si="57"/>
        <v>4609.2238159179688</v>
      </c>
      <c r="K208" s="202">
        <f t="shared" si="57"/>
        <v>3056.6158752441406</v>
      </c>
      <c r="L208" s="202">
        <f t="shared" si="57"/>
        <v>3218.2918701171875</v>
      </c>
      <c r="M208" s="202">
        <f t="shared" si="57"/>
        <v>4083.4798736572266</v>
      </c>
      <c r="N208" s="204">
        <f t="shared" si="57"/>
        <v>11736.575805664063</v>
      </c>
      <c r="O208" s="204">
        <f t="shared" si="57"/>
        <v>36347.398849487305</v>
      </c>
    </row>
    <row r="209" spans="2:15" x14ac:dyDescent="0.25">
      <c r="B209" s="199" t="s">
        <v>6</v>
      </c>
      <c r="C209" s="202">
        <f t="shared" ref="C209:O209" si="58">C179+C194+C165</f>
        <v>0</v>
      </c>
      <c r="D209" s="202">
        <f t="shared" si="58"/>
        <v>0</v>
      </c>
      <c r="E209" s="202">
        <f t="shared" si="58"/>
        <v>0</v>
      </c>
      <c r="F209" s="202">
        <f t="shared" si="58"/>
        <v>47215.535400390625</v>
      </c>
      <c r="G209" s="202">
        <f t="shared" si="58"/>
        <v>48509.038696289063</v>
      </c>
      <c r="H209" s="202">
        <f t="shared" si="58"/>
        <v>127276.66064453125</v>
      </c>
      <c r="I209" s="202">
        <f t="shared" si="58"/>
        <v>369259.77038574219</v>
      </c>
      <c r="J209" s="202">
        <f t="shared" si="58"/>
        <v>178344.77941894531</v>
      </c>
      <c r="K209" s="202">
        <f t="shared" si="58"/>
        <v>365407.18701171875</v>
      </c>
      <c r="L209" s="202">
        <f t="shared" si="58"/>
        <v>145752.30493164063</v>
      </c>
      <c r="M209" s="202">
        <f t="shared" si="58"/>
        <v>139593.7568359375</v>
      </c>
      <c r="N209" s="204">
        <f t="shared" si="58"/>
        <v>81860.859252929688</v>
      </c>
      <c r="O209" s="204">
        <f t="shared" si="58"/>
        <v>1503219.892578125</v>
      </c>
    </row>
    <row r="210" spans="2:15" x14ac:dyDescent="0.25">
      <c r="B210" s="199" t="s">
        <v>7</v>
      </c>
      <c r="C210" s="202">
        <f t="shared" ref="C210:O210" si="59">C180+C195+C166</f>
        <v>0</v>
      </c>
      <c r="D210" s="202">
        <f t="shared" si="59"/>
        <v>0</v>
      </c>
      <c r="E210" s="202">
        <f t="shared" si="59"/>
        <v>0</v>
      </c>
      <c r="F210" s="202">
        <f t="shared" si="59"/>
        <v>0</v>
      </c>
      <c r="G210" s="202">
        <f t="shared" si="59"/>
        <v>67138.494603731408</v>
      </c>
      <c r="H210" s="202">
        <f t="shared" si="59"/>
        <v>0</v>
      </c>
      <c r="I210" s="202">
        <f t="shared" si="59"/>
        <v>270825.20606766723</v>
      </c>
      <c r="J210" s="202">
        <f t="shared" si="59"/>
        <v>318048.94908261724</v>
      </c>
      <c r="K210" s="202">
        <f t="shared" si="59"/>
        <v>335279.4083511986</v>
      </c>
      <c r="L210" s="202">
        <f t="shared" si="59"/>
        <v>216556.09850999177</v>
      </c>
      <c r="M210" s="202">
        <f t="shared" si="59"/>
        <v>214893.20791761126</v>
      </c>
      <c r="N210" s="204">
        <f t="shared" si="59"/>
        <v>39554.033182389408</v>
      </c>
      <c r="O210" s="204">
        <f t="shared" si="59"/>
        <v>1462295.397715207</v>
      </c>
    </row>
    <row r="211" spans="2:15" x14ac:dyDescent="0.25">
      <c r="B211" s="199" t="s">
        <v>8</v>
      </c>
      <c r="C211" s="202">
        <f t="shared" ref="C211:O211" si="60">C181+C196+C167</f>
        <v>0</v>
      </c>
      <c r="D211" s="202">
        <f t="shared" si="60"/>
        <v>0</v>
      </c>
      <c r="E211" s="202">
        <f t="shared" si="60"/>
        <v>0</v>
      </c>
      <c r="F211" s="202">
        <f t="shared" si="60"/>
        <v>55111.546875</v>
      </c>
      <c r="G211" s="202">
        <f t="shared" si="60"/>
        <v>490802.89610004547</v>
      </c>
      <c r="H211" s="202">
        <f t="shared" si="60"/>
        <v>21114.061611413956</v>
      </c>
      <c r="I211" s="202">
        <f t="shared" si="60"/>
        <v>85930.428018187027</v>
      </c>
      <c r="J211" s="202">
        <f t="shared" si="60"/>
        <v>34072.867799584725</v>
      </c>
      <c r="K211" s="202">
        <f t="shared" si="60"/>
        <v>57149.453543680829</v>
      </c>
      <c r="L211" s="202">
        <f t="shared" si="60"/>
        <v>106850.06595309297</v>
      </c>
      <c r="M211" s="202">
        <f t="shared" si="60"/>
        <v>1117183.9810122738</v>
      </c>
      <c r="N211" s="204">
        <f t="shared" si="60"/>
        <v>1495870.3822007689</v>
      </c>
      <c r="O211" s="204">
        <f t="shared" si="60"/>
        <v>3464085.6831140472</v>
      </c>
    </row>
    <row r="212" spans="2:15" x14ac:dyDescent="0.25">
      <c r="B212" s="199" t="s">
        <v>43</v>
      </c>
      <c r="C212" s="202">
        <f t="shared" ref="C212:O212" si="61">C182+C197+C168</f>
        <v>0</v>
      </c>
      <c r="D212" s="202">
        <f t="shared" si="61"/>
        <v>0</v>
      </c>
      <c r="E212" s="202">
        <f t="shared" si="61"/>
        <v>0</v>
      </c>
      <c r="F212" s="202">
        <f t="shared" si="61"/>
        <v>0</v>
      </c>
      <c r="G212" s="202">
        <f t="shared" si="61"/>
        <v>0</v>
      </c>
      <c r="H212" s="202">
        <f t="shared" si="61"/>
        <v>0</v>
      </c>
      <c r="I212" s="202">
        <f t="shared" si="61"/>
        <v>0</v>
      </c>
      <c r="J212" s="202">
        <f t="shared" si="61"/>
        <v>0</v>
      </c>
      <c r="K212" s="202">
        <f t="shared" si="61"/>
        <v>0</v>
      </c>
      <c r="L212" s="202">
        <f t="shared" si="61"/>
        <v>0</v>
      </c>
      <c r="M212" s="202">
        <f t="shared" si="61"/>
        <v>0</v>
      </c>
      <c r="N212" s="204">
        <f t="shared" si="61"/>
        <v>0</v>
      </c>
      <c r="O212" s="204">
        <f t="shared" si="61"/>
        <v>0</v>
      </c>
    </row>
    <row r="213" spans="2:15" x14ac:dyDescent="0.25">
      <c r="B213" s="199" t="s">
        <v>44</v>
      </c>
      <c r="C213" s="202">
        <f t="shared" ref="C213:O213" si="62">C183+C198+C169</f>
        <v>0</v>
      </c>
      <c r="D213" s="202">
        <f t="shared" si="62"/>
        <v>0</v>
      </c>
      <c r="E213" s="202">
        <f t="shared" si="62"/>
        <v>177939.82943108046</v>
      </c>
      <c r="F213" s="202">
        <f t="shared" si="62"/>
        <v>3562539.5598943182</v>
      </c>
      <c r="G213" s="202">
        <f t="shared" si="62"/>
        <v>8719405.0732087009</v>
      </c>
      <c r="H213" s="202">
        <f t="shared" si="62"/>
        <v>8536753.014205182</v>
      </c>
      <c r="I213" s="202">
        <f t="shared" si="62"/>
        <v>11079470.256171741</v>
      </c>
      <c r="J213" s="202">
        <f t="shared" si="62"/>
        <v>9978449.332093155</v>
      </c>
      <c r="K213" s="202">
        <f t="shared" si="62"/>
        <v>8664433.510105608</v>
      </c>
      <c r="L213" s="202">
        <f t="shared" si="62"/>
        <v>17453659.151854474</v>
      </c>
      <c r="M213" s="202">
        <f t="shared" si="62"/>
        <v>44641971.694395021</v>
      </c>
      <c r="N213" s="204">
        <f t="shared" si="62"/>
        <v>41812720.455628231</v>
      </c>
      <c r="O213" s="204">
        <f t="shared" si="62"/>
        <v>154627341.87698752</v>
      </c>
    </row>
    <row r="215" spans="2:15" x14ac:dyDescent="0.25">
      <c r="C215" s="5"/>
    </row>
    <row r="229" spans="3:15" x14ac:dyDescent="0.25"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283"/>
      <c r="O229" s="283"/>
    </row>
    <row r="230" spans="3:15" x14ac:dyDescent="0.25"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283"/>
      <c r="O230" s="283"/>
    </row>
    <row r="231" spans="3:15" x14ac:dyDescent="0.25"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283"/>
      <c r="O231" s="283"/>
    </row>
    <row r="232" spans="3:15" x14ac:dyDescent="0.25"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283"/>
      <c r="O232" s="283"/>
    </row>
    <row r="233" spans="3:15" x14ac:dyDescent="0.25"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283"/>
      <c r="O233" s="283"/>
    </row>
    <row r="234" spans="3:15" x14ac:dyDescent="0.25"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283"/>
      <c r="O234" s="283"/>
    </row>
    <row r="235" spans="3:15" x14ac:dyDescent="0.25"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283"/>
      <c r="O235" s="283"/>
    </row>
    <row r="236" spans="3:15" x14ac:dyDescent="0.25"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283"/>
      <c r="O236" s="283"/>
    </row>
    <row r="237" spans="3:15" x14ac:dyDescent="0.25"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283"/>
      <c r="O237" s="283"/>
    </row>
    <row r="238" spans="3:15" x14ac:dyDescent="0.25"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283"/>
      <c r="O238" s="283"/>
    </row>
    <row r="239" spans="3:15" x14ac:dyDescent="0.25"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283"/>
      <c r="O239" s="283"/>
    </row>
    <row r="240" spans="3:15" x14ac:dyDescent="0.25"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283"/>
      <c r="O240" s="283"/>
    </row>
  </sheetData>
  <mergeCells count="15">
    <mergeCell ref="A187:A197"/>
    <mergeCell ref="A172:A182"/>
    <mergeCell ref="A144:A154"/>
    <mergeCell ref="A158:A168"/>
    <mergeCell ref="A88:A98"/>
    <mergeCell ref="A102:A112"/>
    <mergeCell ref="A116:A126"/>
    <mergeCell ref="A130:A140"/>
    <mergeCell ref="A74:A84"/>
    <mergeCell ref="C1:N1"/>
    <mergeCell ref="A4:A14"/>
    <mergeCell ref="A18:A28"/>
    <mergeCell ref="A32:A42"/>
    <mergeCell ref="A46:A56"/>
    <mergeCell ref="A60:A7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C5ED"/>
  </sheetPr>
  <dimension ref="A1:BK275"/>
  <sheetViews>
    <sheetView zoomScale="90" zoomScaleNormal="90" workbookViewId="0">
      <pane xSplit="1" ySplit="2" topLeftCell="B3" activePane="bottomRight" state="frozen"/>
      <selection activeCell="B158" sqref="B158:B168"/>
      <selection pane="topRight" activeCell="B158" sqref="B158:B168"/>
      <selection pane="bottomLeft" activeCell="B158" sqref="B158:B168"/>
      <selection pane="bottomRight" activeCell="BM1" sqref="BM1:DO1048576"/>
    </sheetView>
  </sheetViews>
  <sheetFormatPr defaultRowHeight="15" x14ac:dyDescent="0.25"/>
  <cols>
    <col min="1" max="1" width="8.140625" style="80" customWidth="1"/>
    <col min="2" max="2" width="22.42578125" bestFit="1" customWidth="1"/>
    <col min="3" max="6" width="11.5703125" bestFit="1" customWidth="1"/>
    <col min="7" max="7" width="12" bestFit="1" customWidth="1"/>
    <col min="8" max="14" width="11.5703125" bestFit="1" customWidth="1"/>
    <col min="15" max="15" width="12.5703125" bestFit="1" customWidth="1"/>
    <col min="16" max="16" width="13.42578125" style="202" customWidth="1"/>
    <col min="17" max="17" width="8.140625" style="80" customWidth="1"/>
    <col min="18" max="18" width="19.42578125" customWidth="1"/>
    <col min="19" max="30" width="11.5703125" customWidth="1"/>
    <col min="31" max="31" width="12.5703125" customWidth="1"/>
    <col min="32" max="32" width="12.5703125" style="202" customWidth="1"/>
    <col min="33" max="33" width="8.140625" style="80" customWidth="1"/>
    <col min="34" max="34" width="19.42578125" customWidth="1"/>
    <col min="35" max="35" width="10.5703125" customWidth="1"/>
    <col min="36" max="36" width="11.5703125" customWidth="1"/>
    <col min="37" max="37" width="10.5703125" customWidth="1"/>
    <col min="38" max="38" width="11.5703125" customWidth="1"/>
    <col min="39" max="39" width="10.5703125" customWidth="1"/>
    <col min="40" max="40" width="11.5703125" customWidth="1"/>
    <col min="41" max="41" width="10.5703125" customWidth="1"/>
    <col min="42" max="42" width="11.5703125" customWidth="1"/>
    <col min="43" max="43" width="10.5703125" customWidth="1"/>
    <col min="44" max="44" width="11.5703125" customWidth="1"/>
    <col min="45" max="45" width="10.5703125" customWidth="1"/>
    <col min="46" max="46" width="11.5703125" customWidth="1"/>
    <col min="47" max="47" width="12.5703125" customWidth="1"/>
    <col min="48" max="48" width="12.5703125" style="258" customWidth="1"/>
    <col min="49" max="49" width="8.140625" style="80" customWidth="1"/>
    <col min="50" max="50" width="19.42578125" customWidth="1"/>
    <col min="51" max="52" width="8.85546875" customWidth="1"/>
    <col min="53" max="62" width="10.140625" customWidth="1"/>
    <col min="63" max="64" width="12.5703125" customWidth="1"/>
  </cols>
  <sheetData>
    <row r="1" spans="1:63" ht="33" customHeight="1" x14ac:dyDescent="0.25">
      <c r="C1" s="476" t="s">
        <v>105</v>
      </c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7"/>
      <c r="S1" s="476" t="s">
        <v>106</v>
      </c>
      <c r="T1" s="496"/>
      <c r="U1" s="496"/>
      <c r="V1" s="496"/>
      <c r="W1" s="496"/>
      <c r="X1" s="496"/>
      <c r="Y1" s="496"/>
      <c r="Z1" s="496"/>
      <c r="AA1" s="496"/>
      <c r="AB1" s="496"/>
      <c r="AC1" s="496"/>
      <c r="AD1" s="497"/>
      <c r="AI1" s="476" t="s">
        <v>107</v>
      </c>
      <c r="AJ1" s="477"/>
      <c r="AK1" s="477"/>
      <c r="AL1" s="477"/>
      <c r="AM1" s="477"/>
      <c r="AN1" s="477"/>
      <c r="AO1" s="477"/>
      <c r="AP1" s="477"/>
      <c r="AQ1" s="477"/>
      <c r="AR1" s="477"/>
      <c r="AS1" s="477"/>
      <c r="AT1" s="478"/>
      <c r="AY1" s="476" t="s">
        <v>108</v>
      </c>
      <c r="AZ1" s="488"/>
      <c r="BA1" s="488"/>
      <c r="BB1" s="488"/>
      <c r="BC1" s="488"/>
      <c r="BD1" s="488"/>
      <c r="BE1" s="488"/>
      <c r="BF1" s="488"/>
      <c r="BG1" s="488"/>
      <c r="BH1" s="488"/>
      <c r="BI1" s="488"/>
      <c r="BJ1" s="489"/>
    </row>
    <row r="2" spans="1:63" ht="6" customHeight="1" thickBot="1" x14ac:dyDescent="0.3">
      <c r="C2" s="102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4"/>
      <c r="S2" s="102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4"/>
      <c r="AI2" s="102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4"/>
      <c r="AY2" s="102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4"/>
    </row>
    <row r="3" spans="1:63" ht="21.6" customHeight="1" thickBot="1" x14ac:dyDescent="0.3">
      <c r="B3" s="68" t="s">
        <v>37</v>
      </c>
      <c r="C3" s="298" t="s">
        <v>57</v>
      </c>
      <c r="D3" s="298" t="s">
        <v>56</v>
      </c>
      <c r="E3" s="298" t="s">
        <v>55</v>
      </c>
      <c r="F3" s="298" t="s">
        <v>54</v>
      </c>
      <c r="G3" s="298" t="s">
        <v>53</v>
      </c>
      <c r="H3" s="298" t="s">
        <v>52</v>
      </c>
      <c r="I3" s="298" t="s">
        <v>51</v>
      </c>
      <c r="J3" s="298" t="s">
        <v>50</v>
      </c>
      <c r="K3" s="298" t="s">
        <v>49</v>
      </c>
      <c r="L3" s="298" t="s">
        <v>48</v>
      </c>
      <c r="M3" s="298" t="s">
        <v>47</v>
      </c>
      <c r="N3" s="299" t="s">
        <v>46</v>
      </c>
      <c r="O3" s="83" t="s">
        <v>34</v>
      </c>
      <c r="P3" s="203"/>
      <c r="R3" s="68" t="s">
        <v>37</v>
      </c>
      <c r="S3" s="298" t="s">
        <v>57</v>
      </c>
      <c r="T3" s="298" t="s">
        <v>56</v>
      </c>
      <c r="U3" s="298" t="s">
        <v>55</v>
      </c>
      <c r="V3" s="298" t="s">
        <v>54</v>
      </c>
      <c r="W3" s="298" t="s">
        <v>53</v>
      </c>
      <c r="X3" s="298" t="s">
        <v>52</v>
      </c>
      <c r="Y3" s="298" t="s">
        <v>51</v>
      </c>
      <c r="Z3" s="298" t="s">
        <v>50</v>
      </c>
      <c r="AA3" s="298" t="s">
        <v>49</v>
      </c>
      <c r="AB3" s="298" t="s">
        <v>48</v>
      </c>
      <c r="AC3" s="298" t="s">
        <v>47</v>
      </c>
      <c r="AD3" s="299" t="s">
        <v>46</v>
      </c>
      <c r="AE3" s="83" t="s">
        <v>34</v>
      </c>
      <c r="AF3" s="203"/>
      <c r="AH3" s="68" t="s">
        <v>37</v>
      </c>
      <c r="AI3" s="298" t="s">
        <v>57</v>
      </c>
      <c r="AJ3" s="298" t="s">
        <v>56</v>
      </c>
      <c r="AK3" s="298" t="s">
        <v>55</v>
      </c>
      <c r="AL3" s="298" t="s">
        <v>54</v>
      </c>
      <c r="AM3" s="298" t="s">
        <v>53</v>
      </c>
      <c r="AN3" s="298" t="s">
        <v>52</v>
      </c>
      <c r="AO3" s="298" t="s">
        <v>51</v>
      </c>
      <c r="AP3" s="298" t="s">
        <v>50</v>
      </c>
      <c r="AQ3" s="298" t="s">
        <v>49</v>
      </c>
      <c r="AR3" s="298" t="s">
        <v>48</v>
      </c>
      <c r="AS3" s="298" t="s">
        <v>47</v>
      </c>
      <c r="AT3" s="299" t="s">
        <v>46</v>
      </c>
      <c r="AU3" s="83" t="s">
        <v>34</v>
      </c>
      <c r="AV3" s="200"/>
      <c r="AX3" s="68" t="s">
        <v>37</v>
      </c>
      <c r="AY3" s="298" t="s">
        <v>57</v>
      </c>
      <c r="AZ3" s="298" t="s">
        <v>56</v>
      </c>
      <c r="BA3" s="298" t="s">
        <v>55</v>
      </c>
      <c r="BB3" s="298" t="s">
        <v>54</v>
      </c>
      <c r="BC3" s="298" t="s">
        <v>53</v>
      </c>
      <c r="BD3" s="298" t="s">
        <v>52</v>
      </c>
      <c r="BE3" s="298" t="s">
        <v>51</v>
      </c>
      <c r="BF3" s="298" t="s">
        <v>50</v>
      </c>
      <c r="BG3" s="298" t="s">
        <v>49</v>
      </c>
      <c r="BH3" s="298" t="s">
        <v>48</v>
      </c>
      <c r="BI3" s="298" t="s">
        <v>47</v>
      </c>
      <c r="BJ3" s="299" t="s">
        <v>46</v>
      </c>
      <c r="BK3" s="83" t="s">
        <v>34</v>
      </c>
    </row>
    <row r="4" spans="1:63" ht="15" customHeight="1" x14ac:dyDescent="0.25">
      <c r="A4" s="490" t="s">
        <v>91</v>
      </c>
      <c r="B4" s="64" t="s">
        <v>80</v>
      </c>
      <c r="C4" s="64">
        <v>0</v>
      </c>
      <c r="D4" s="64">
        <v>0</v>
      </c>
      <c r="E4" s="64">
        <v>0</v>
      </c>
      <c r="F4" s="64">
        <v>0</v>
      </c>
      <c r="G4" s="64">
        <v>0</v>
      </c>
      <c r="H4" s="64">
        <v>0</v>
      </c>
      <c r="I4" s="64">
        <v>0</v>
      </c>
      <c r="J4" s="64">
        <v>0</v>
      </c>
      <c r="K4" s="64">
        <v>0</v>
      </c>
      <c r="L4" s="64">
        <v>0</v>
      </c>
      <c r="M4" s="64">
        <v>0</v>
      </c>
      <c r="N4" s="64">
        <v>0</v>
      </c>
      <c r="O4" s="82">
        <f t="shared" ref="O4:O16" si="0">SUM(C4:N4)</f>
        <v>0</v>
      </c>
      <c r="Q4" s="490" t="s">
        <v>91</v>
      </c>
      <c r="R4" s="64" t="s">
        <v>80</v>
      </c>
      <c r="S4" s="64">
        <v>0</v>
      </c>
      <c r="T4" s="64">
        <v>0</v>
      </c>
      <c r="U4" s="64">
        <v>0</v>
      </c>
      <c r="V4" s="64">
        <v>0</v>
      </c>
      <c r="W4" s="64">
        <v>0</v>
      </c>
      <c r="X4" s="64">
        <v>0</v>
      </c>
      <c r="Y4" s="64">
        <v>0</v>
      </c>
      <c r="Z4" s="64">
        <v>0</v>
      </c>
      <c r="AA4" s="64">
        <v>0</v>
      </c>
      <c r="AB4" s="64">
        <v>0</v>
      </c>
      <c r="AC4" s="64">
        <v>0</v>
      </c>
      <c r="AD4" s="64">
        <v>0</v>
      </c>
      <c r="AE4" s="82">
        <f t="shared" ref="AE4:AE16" si="1">SUM(S4:AD4)</f>
        <v>0</v>
      </c>
      <c r="AG4" s="490" t="s">
        <v>91</v>
      </c>
      <c r="AH4" s="64" t="s">
        <v>80</v>
      </c>
      <c r="AI4" s="64">
        <v>0</v>
      </c>
      <c r="AJ4" s="64">
        <v>0</v>
      </c>
      <c r="AK4" s="64">
        <v>0</v>
      </c>
      <c r="AL4" s="64">
        <v>0</v>
      </c>
      <c r="AM4" s="64">
        <v>0</v>
      </c>
      <c r="AN4" s="64">
        <v>0</v>
      </c>
      <c r="AO4" s="64">
        <v>0</v>
      </c>
      <c r="AP4" s="64">
        <v>0</v>
      </c>
      <c r="AQ4" s="64">
        <v>0</v>
      </c>
      <c r="AR4" s="64">
        <v>0</v>
      </c>
      <c r="AS4" s="64">
        <v>0</v>
      </c>
      <c r="AT4" s="64">
        <v>0</v>
      </c>
      <c r="AU4" s="82">
        <f t="shared" ref="AU4:AU16" si="2">SUM(AI4:AT4)</f>
        <v>0</v>
      </c>
      <c r="AW4" s="490" t="s">
        <v>91</v>
      </c>
      <c r="AX4" s="64" t="s">
        <v>80</v>
      </c>
      <c r="AY4" s="64">
        <v>0</v>
      </c>
      <c r="AZ4" s="64">
        <v>0</v>
      </c>
      <c r="BA4" s="64">
        <v>0</v>
      </c>
      <c r="BB4" s="64">
        <v>0</v>
      </c>
      <c r="BC4" s="64">
        <v>0</v>
      </c>
      <c r="BD4" s="64">
        <v>0</v>
      </c>
      <c r="BE4" s="64">
        <v>0</v>
      </c>
      <c r="BF4" s="64">
        <v>0</v>
      </c>
      <c r="BG4" s="64">
        <v>0</v>
      </c>
      <c r="BH4" s="64">
        <v>0</v>
      </c>
      <c r="BI4" s="64">
        <v>0</v>
      </c>
      <c r="BJ4" s="64">
        <v>0</v>
      </c>
      <c r="BK4" s="82">
        <f t="shared" ref="BK4:BK16" si="3">SUM(AY4:BJ4)</f>
        <v>0</v>
      </c>
    </row>
    <row r="5" spans="1:63" x14ac:dyDescent="0.25">
      <c r="A5" s="491"/>
      <c r="B5" s="3" t="s">
        <v>79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81">
        <f t="shared" si="0"/>
        <v>0</v>
      </c>
      <c r="Q5" s="491"/>
      <c r="R5" s="3" t="s">
        <v>79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81">
        <f t="shared" si="1"/>
        <v>0</v>
      </c>
      <c r="AG5" s="491"/>
      <c r="AH5" s="3" t="s">
        <v>79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81">
        <f t="shared" si="2"/>
        <v>0</v>
      </c>
      <c r="AW5" s="491"/>
      <c r="AX5" s="3" t="s">
        <v>79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81">
        <f t="shared" si="3"/>
        <v>0</v>
      </c>
    </row>
    <row r="6" spans="1:63" x14ac:dyDescent="0.25">
      <c r="A6" s="491"/>
      <c r="B6" s="3" t="s">
        <v>78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81">
        <f t="shared" si="0"/>
        <v>0</v>
      </c>
      <c r="Q6" s="491"/>
      <c r="R6" s="3" t="s">
        <v>78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81">
        <f t="shared" si="1"/>
        <v>0</v>
      </c>
      <c r="AG6" s="491"/>
      <c r="AH6" s="3" t="s">
        <v>78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81">
        <f t="shared" si="2"/>
        <v>0</v>
      </c>
      <c r="AW6" s="491"/>
      <c r="AX6" s="3" t="s">
        <v>78</v>
      </c>
      <c r="AY6" s="3">
        <v>0</v>
      </c>
      <c r="AZ6" s="3">
        <v>0</v>
      </c>
      <c r="BA6" s="3">
        <v>0</v>
      </c>
      <c r="BB6" s="3">
        <v>0</v>
      </c>
      <c r="BC6" s="3">
        <v>0</v>
      </c>
      <c r="BD6" s="3">
        <v>0</v>
      </c>
      <c r="BE6" s="3">
        <v>0</v>
      </c>
      <c r="BF6" s="3">
        <v>0</v>
      </c>
      <c r="BG6" s="3">
        <v>0</v>
      </c>
      <c r="BH6" s="3">
        <v>0</v>
      </c>
      <c r="BI6" s="3">
        <v>0</v>
      </c>
      <c r="BJ6" s="3">
        <v>0</v>
      </c>
      <c r="BK6" s="81">
        <f t="shared" si="3"/>
        <v>0</v>
      </c>
    </row>
    <row r="7" spans="1:63" x14ac:dyDescent="0.25">
      <c r="A7" s="491"/>
      <c r="B7" s="3" t="s">
        <v>77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2542.1074158657134</v>
      </c>
      <c r="M7" s="3">
        <v>0</v>
      </c>
      <c r="N7" s="3">
        <v>0</v>
      </c>
      <c r="O7" s="81">
        <f t="shared" si="0"/>
        <v>2542.1074158657134</v>
      </c>
      <c r="Q7" s="491"/>
      <c r="R7" s="3" t="s">
        <v>77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81">
        <f t="shared" si="1"/>
        <v>0</v>
      </c>
      <c r="AG7" s="491"/>
      <c r="AH7" s="3" t="s">
        <v>77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81">
        <f t="shared" si="2"/>
        <v>0</v>
      </c>
      <c r="AW7" s="491"/>
      <c r="AX7" s="3" t="s">
        <v>77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3">
        <v>0</v>
      </c>
      <c r="BF7" s="3">
        <v>0</v>
      </c>
      <c r="BG7" s="3">
        <v>0</v>
      </c>
      <c r="BH7" s="3">
        <v>0</v>
      </c>
      <c r="BI7" s="3">
        <v>0</v>
      </c>
      <c r="BJ7" s="3">
        <v>0</v>
      </c>
      <c r="BK7" s="81">
        <f t="shared" si="3"/>
        <v>0</v>
      </c>
    </row>
    <row r="8" spans="1:63" x14ac:dyDescent="0.25">
      <c r="A8" s="491"/>
      <c r="B8" s="3" t="s">
        <v>76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81">
        <f t="shared" si="0"/>
        <v>0</v>
      </c>
      <c r="Q8" s="491"/>
      <c r="R8" s="3" t="s">
        <v>76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81">
        <f t="shared" si="1"/>
        <v>0</v>
      </c>
      <c r="AG8" s="491"/>
      <c r="AH8" s="3" t="s">
        <v>76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81">
        <f t="shared" si="2"/>
        <v>0</v>
      </c>
      <c r="AW8" s="491"/>
      <c r="AX8" s="3" t="s">
        <v>76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  <c r="BJ8" s="3">
        <v>0</v>
      </c>
      <c r="BK8" s="81">
        <f t="shared" si="3"/>
        <v>0</v>
      </c>
    </row>
    <row r="9" spans="1:63" x14ac:dyDescent="0.25">
      <c r="A9" s="491"/>
      <c r="B9" s="3" t="s">
        <v>75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81">
        <f t="shared" si="0"/>
        <v>0</v>
      </c>
      <c r="Q9" s="491"/>
      <c r="R9" s="3" t="s">
        <v>75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81">
        <f t="shared" si="1"/>
        <v>0</v>
      </c>
      <c r="AG9" s="491"/>
      <c r="AH9" s="3" t="s">
        <v>75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81">
        <f t="shared" si="2"/>
        <v>0</v>
      </c>
      <c r="AW9" s="491"/>
      <c r="AX9" s="3" t="s">
        <v>75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81">
        <f t="shared" si="3"/>
        <v>0</v>
      </c>
    </row>
    <row r="10" spans="1:63" x14ac:dyDescent="0.25">
      <c r="A10" s="491"/>
      <c r="B10" s="3" t="s">
        <v>74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81">
        <f t="shared" si="0"/>
        <v>0</v>
      </c>
      <c r="Q10" s="491"/>
      <c r="R10" s="3" t="s">
        <v>74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81">
        <f t="shared" si="1"/>
        <v>0</v>
      </c>
      <c r="AG10" s="491"/>
      <c r="AH10" s="3" t="s">
        <v>74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81">
        <f t="shared" si="2"/>
        <v>0</v>
      </c>
      <c r="AW10" s="491"/>
      <c r="AX10" s="3" t="s">
        <v>74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81">
        <f t="shared" si="3"/>
        <v>0</v>
      </c>
    </row>
    <row r="11" spans="1:63" x14ac:dyDescent="0.25">
      <c r="A11" s="491"/>
      <c r="B11" s="3" t="s">
        <v>73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28378.956448140496</v>
      </c>
      <c r="K11" s="3">
        <v>91828.471900957622</v>
      </c>
      <c r="L11" s="3">
        <v>60317.275958268292</v>
      </c>
      <c r="M11" s="3">
        <v>98788.316311440591</v>
      </c>
      <c r="N11" s="3">
        <v>287240.59910237533</v>
      </c>
      <c r="O11" s="81">
        <f t="shared" si="0"/>
        <v>566553.61972118239</v>
      </c>
      <c r="Q11" s="491"/>
      <c r="R11" s="3" t="s">
        <v>73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35616.328007514676</v>
      </c>
      <c r="AC11" s="3">
        <v>182756.27019231668</v>
      </c>
      <c r="AD11" s="3">
        <v>318144.12407593103</v>
      </c>
      <c r="AE11" s="81">
        <f t="shared" si="1"/>
        <v>536516.72227576235</v>
      </c>
      <c r="AG11" s="491"/>
      <c r="AH11" s="3" t="s">
        <v>73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81">
        <f t="shared" si="2"/>
        <v>0</v>
      </c>
      <c r="AW11" s="491"/>
      <c r="AX11" s="3" t="s">
        <v>73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81">
        <f t="shared" si="3"/>
        <v>0</v>
      </c>
    </row>
    <row r="12" spans="1:63" x14ac:dyDescent="0.25">
      <c r="A12" s="491"/>
      <c r="B12" s="3" t="s">
        <v>72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81">
        <f t="shared" si="0"/>
        <v>0</v>
      </c>
      <c r="Q12" s="491"/>
      <c r="R12" s="3" t="s">
        <v>72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81">
        <f t="shared" si="1"/>
        <v>0</v>
      </c>
      <c r="AG12" s="491"/>
      <c r="AH12" s="3" t="s">
        <v>72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81">
        <f t="shared" si="2"/>
        <v>0</v>
      </c>
      <c r="AW12" s="491"/>
      <c r="AX12" s="3" t="s">
        <v>72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0</v>
      </c>
      <c r="BI12" s="3">
        <v>0</v>
      </c>
      <c r="BJ12" s="3">
        <v>0</v>
      </c>
      <c r="BK12" s="81">
        <f t="shared" si="3"/>
        <v>0</v>
      </c>
    </row>
    <row r="13" spans="1:63" x14ac:dyDescent="0.25">
      <c r="A13" s="491"/>
      <c r="B13" s="3" t="s">
        <v>71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81">
        <f t="shared" si="0"/>
        <v>0</v>
      </c>
      <c r="Q13" s="491"/>
      <c r="R13" s="3" t="s">
        <v>71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81">
        <f t="shared" si="1"/>
        <v>0</v>
      </c>
      <c r="AG13" s="491"/>
      <c r="AH13" s="3" t="s">
        <v>71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  <c r="AU13" s="81">
        <f t="shared" si="2"/>
        <v>0</v>
      </c>
      <c r="AW13" s="491"/>
      <c r="AX13" s="3" t="s">
        <v>71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0</v>
      </c>
      <c r="BI13" s="3">
        <v>0</v>
      </c>
      <c r="BJ13" s="3">
        <v>0</v>
      </c>
      <c r="BK13" s="81">
        <f t="shared" si="3"/>
        <v>0</v>
      </c>
    </row>
    <row r="14" spans="1:63" x14ac:dyDescent="0.25">
      <c r="A14" s="491"/>
      <c r="B14" s="3" t="s">
        <v>70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81">
        <f t="shared" si="0"/>
        <v>0</v>
      </c>
      <c r="Q14" s="491"/>
      <c r="R14" s="3" t="s">
        <v>70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81">
        <f t="shared" si="1"/>
        <v>0</v>
      </c>
      <c r="AG14" s="491"/>
      <c r="AH14" s="3" t="s">
        <v>70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81">
        <f t="shared" si="2"/>
        <v>0</v>
      </c>
      <c r="AW14" s="491"/>
      <c r="AX14" s="3" t="s">
        <v>70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3">
        <v>0</v>
      </c>
      <c r="BE14" s="3">
        <v>0</v>
      </c>
      <c r="BF14" s="3">
        <v>0</v>
      </c>
      <c r="BG14" s="3">
        <v>0</v>
      </c>
      <c r="BH14" s="3">
        <v>0</v>
      </c>
      <c r="BI14" s="3">
        <v>0</v>
      </c>
      <c r="BJ14" s="3">
        <v>0</v>
      </c>
      <c r="BK14" s="81">
        <f t="shared" si="3"/>
        <v>0</v>
      </c>
    </row>
    <row r="15" spans="1:63" x14ac:dyDescent="0.25">
      <c r="A15" s="491"/>
      <c r="B15" s="3" t="s">
        <v>69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81">
        <f t="shared" si="0"/>
        <v>0</v>
      </c>
      <c r="Q15" s="491"/>
      <c r="R15" s="3" t="s">
        <v>69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81">
        <f t="shared" si="1"/>
        <v>0</v>
      </c>
      <c r="AG15" s="491"/>
      <c r="AH15" s="3" t="s">
        <v>69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81">
        <f t="shared" si="2"/>
        <v>0</v>
      </c>
      <c r="AW15" s="491"/>
      <c r="AX15" s="3" t="s">
        <v>69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  <c r="BD15" s="3">
        <v>0</v>
      </c>
      <c r="BE15" s="3">
        <v>0</v>
      </c>
      <c r="BF15" s="3">
        <v>0</v>
      </c>
      <c r="BG15" s="3">
        <v>0</v>
      </c>
      <c r="BH15" s="3">
        <v>0</v>
      </c>
      <c r="BI15" s="3">
        <v>0</v>
      </c>
      <c r="BJ15" s="3">
        <v>0</v>
      </c>
      <c r="BK15" s="81">
        <f t="shared" si="3"/>
        <v>0</v>
      </c>
    </row>
    <row r="16" spans="1:63" ht="16.5" customHeight="1" thickBot="1" x14ac:dyDescent="0.3">
      <c r="A16" s="492"/>
      <c r="B16" s="3" t="s">
        <v>68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81">
        <f t="shared" si="0"/>
        <v>0</v>
      </c>
      <c r="Q16" s="492"/>
      <c r="R16" s="3" t="s">
        <v>68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81">
        <f t="shared" si="1"/>
        <v>0</v>
      </c>
      <c r="AG16" s="492"/>
      <c r="AH16" s="3" t="s">
        <v>68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81">
        <f t="shared" si="2"/>
        <v>0</v>
      </c>
      <c r="AW16" s="492"/>
      <c r="AX16" s="3" t="s">
        <v>68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  <c r="BE16" s="3">
        <v>0</v>
      </c>
      <c r="BF16" s="3">
        <v>0</v>
      </c>
      <c r="BG16" s="3">
        <v>0</v>
      </c>
      <c r="BH16" s="3">
        <v>0</v>
      </c>
      <c r="BI16" s="3">
        <v>0</v>
      </c>
      <c r="BJ16" s="3">
        <v>0</v>
      </c>
      <c r="BK16" s="81">
        <f t="shared" si="3"/>
        <v>0</v>
      </c>
    </row>
    <row r="17" spans="1:63" ht="15.75" thickBot="1" x14ac:dyDescent="0.3">
      <c r="A17" s="300"/>
      <c r="B17" s="48" t="s">
        <v>44</v>
      </c>
      <c r="C17" s="57">
        <f>SUM(C4:C16)</f>
        <v>0</v>
      </c>
      <c r="D17" s="57">
        <f t="shared" ref="D17" si="4">SUM(D4:D16)</f>
        <v>0</v>
      </c>
      <c r="E17" s="57">
        <f t="shared" ref="E17" si="5">SUM(E4:E16)</f>
        <v>0</v>
      </c>
      <c r="F17" s="57">
        <f t="shared" ref="F17" si="6">SUM(F4:F16)</f>
        <v>0</v>
      </c>
      <c r="G17" s="57">
        <f>SUM(G4:G16)</f>
        <v>0</v>
      </c>
      <c r="H17" s="57">
        <f t="shared" ref="H17" si="7">SUM(H4:H16)</f>
        <v>0</v>
      </c>
      <c r="I17" s="57">
        <f t="shared" ref="I17" si="8">SUM(I4:I16)</f>
        <v>0</v>
      </c>
      <c r="J17" s="57">
        <f t="shared" ref="J17" si="9">SUM(J4:J16)</f>
        <v>28378.956448140496</v>
      </c>
      <c r="K17" s="57">
        <f t="shared" ref="K17" si="10">SUM(K4:K16)</f>
        <v>91828.471900957622</v>
      </c>
      <c r="L17" s="57">
        <f t="shared" ref="L17" si="11">SUM(L4:L16)</f>
        <v>62859.383374134006</v>
      </c>
      <c r="M17" s="57">
        <f t="shared" ref="M17" si="12">SUM(M4:M16)</f>
        <v>98788.316311440591</v>
      </c>
      <c r="N17" s="57">
        <f t="shared" ref="N17" si="13">SUM(N4:N16)</f>
        <v>287240.59910237533</v>
      </c>
      <c r="O17" s="53">
        <f t="shared" ref="O17" si="14">SUM(O4:O16)</f>
        <v>569095.72713704815</v>
      </c>
      <c r="Q17" s="300"/>
      <c r="R17" s="48" t="s">
        <v>44</v>
      </c>
      <c r="S17" s="57">
        <f>SUM(S4:S16)</f>
        <v>0</v>
      </c>
      <c r="T17" s="57">
        <f t="shared" ref="T17:V17" si="15">SUM(T4:T16)</f>
        <v>0</v>
      </c>
      <c r="U17" s="57">
        <f t="shared" si="15"/>
        <v>0</v>
      </c>
      <c r="V17" s="57">
        <f t="shared" si="15"/>
        <v>0</v>
      </c>
      <c r="W17" s="57">
        <f>SUM(W4:W16)</f>
        <v>0</v>
      </c>
      <c r="X17" s="57">
        <f t="shared" ref="X17:AE17" si="16">SUM(X4:X16)</f>
        <v>0</v>
      </c>
      <c r="Y17" s="57">
        <f t="shared" si="16"/>
        <v>0</v>
      </c>
      <c r="Z17" s="57">
        <f t="shared" si="16"/>
        <v>0</v>
      </c>
      <c r="AA17" s="57">
        <f t="shared" si="16"/>
        <v>0</v>
      </c>
      <c r="AB17" s="57">
        <f t="shared" si="16"/>
        <v>35616.328007514676</v>
      </c>
      <c r="AC17" s="57">
        <f t="shared" si="16"/>
        <v>182756.27019231668</v>
      </c>
      <c r="AD17" s="57">
        <f t="shared" si="16"/>
        <v>318144.12407593103</v>
      </c>
      <c r="AE17" s="53">
        <f t="shared" si="16"/>
        <v>536516.72227576235</v>
      </c>
      <c r="AG17" s="300"/>
      <c r="AH17" s="48" t="s">
        <v>44</v>
      </c>
      <c r="AI17" s="57">
        <f>SUM(AI4:AI16)</f>
        <v>0</v>
      </c>
      <c r="AJ17" s="57">
        <f t="shared" ref="AJ17:AL17" si="17">SUM(AJ4:AJ16)</f>
        <v>0</v>
      </c>
      <c r="AK17" s="57">
        <f t="shared" si="17"/>
        <v>0</v>
      </c>
      <c r="AL17" s="57">
        <f t="shared" si="17"/>
        <v>0</v>
      </c>
      <c r="AM17" s="57">
        <f>SUM(AM4:AM16)</f>
        <v>0</v>
      </c>
      <c r="AN17" s="57">
        <f t="shared" ref="AN17:AU17" si="18">SUM(AN4:AN16)</f>
        <v>0</v>
      </c>
      <c r="AO17" s="57">
        <f t="shared" si="18"/>
        <v>0</v>
      </c>
      <c r="AP17" s="57">
        <f t="shared" si="18"/>
        <v>0</v>
      </c>
      <c r="AQ17" s="57">
        <f t="shared" si="18"/>
        <v>0</v>
      </c>
      <c r="AR17" s="57">
        <f t="shared" si="18"/>
        <v>0</v>
      </c>
      <c r="AS17" s="57">
        <f t="shared" si="18"/>
        <v>0</v>
      </c>
      <c r="AT17" s="57">
        <f t="shared" si="18"/>
        <v>0</v>
      </c>
      <c r="AU17" s="53">
        <f t="shared" si="18"/>
        <v>0</v>
      </c>
      <c r="AW17" s="300"/>
      <c r="AX17" s="48" t="s">
        <v>44</v>
      </c>
      <c r="AY17" s="57">
        <f>SUM(AY4:AY16)</f>
        <v>0</v>
      </c>
      <c r="AZ17" s="57">
        <f t="shared" ref="AZ17:BB17" si="19">SUM(AZ4:AZ16)</f>
        <v>0</v>
      </c>
      <c r="BA17" s="57">
        <f t="shared" si="19"/>
        <v>0</v>
      </c>
      <c r="BB17" s="57">
        <f t="shared" si="19"/>
        <v>0</v>
      </c>
      <c r="BC17" s="57">
        <f>SUM(BC4:BC16)</f>
        <v>0</v>
      </c>
      <c r="BD17" s="57">
        <f t="shared" ref="BD17:BK17" si="20">SUM(BD4:BD16)</f>
        <v>0</v>
      </c>
      <c r="BE17" s="57">
        <f t="shared" si="20"/>
        <v>0</v>
      </c>
      <c r="BF17" s="57">
        <f t="shared" si="20"/>
        <v>0</v>
      </c>
      <c r="BG17" s="57">
        <f t="shared" si="20"/>
        <v>0</v>
      </c>
      <c r="BH17" s="57">
        <f t="shared" si="20"/>
        <v>0</v>
      </c>
      <c r="BI17" s="57">
        <f t="shared" si="20"/>
        <v>0</v>
      </c>
      <c r="BJ17" s="57">
        <f t="shared" si="20"/>
        <v>0</v>
      </c>
      <c r="BK17" s="53">
        <f t="shared" si="20"/>
        <v>0</v>
      </c>
    </row>
    <row r="18" spans="1:63" ht="15.75" thickBot="1" x14ac:dyDescent="0.3">
      <c r="A18" s="300"/>
      <c r="O18" s="201"/>
      <c r="Q18" s="300"/>
      <c r="AE18" s="201"/>
      <c r="AG18" s="300"/>
      <c r="AU18" s="201"/>
      <c r="AV18" s="257"/>
      <c r="AW18" s="300"/>
      <c r="BK18" s="201"/>
    </row>
    <row r="19" spans="1:63" ht="15.75" thickBot="1" x14ac:dyDescent="0.3">
      <c r="A19" s="300"/>
      <c r="B19" s="68" t="s">
        <v>37</v>
      </c>
      <c r="C19" s="298" t="s">
        <v>57</v>
      </c>
      <c r="D19" s="298" t="s">
        <v>56</v>
      </c>
      <c r="E19" s="298" t="s">
        <v>55</v>
      </c>
      <c r="F19" s="298" t="s">
        <v>54</v>
      </c>
      <c r="G19" s="298" t="s">
        <v>53</v>
      </c>
      <c r="H19" s="298" t="s">
        <v>52</v>
      </c>
      <c r="I19" s="298" t="s">
        <v>51</v>
      </c>
      <c r="J19" s="298" t="s">
        <v>50</v>
      </c>
      <c r="K19" s="298" t="s">
        <v>49</v>
      </c>
      <c r="L19" s="298" t="s">
        <v>48</v>
      </c>
      <c r="M19" s="298" t="s">
        <v>47</v>
      </c>
      <c r="N19" s="299" t="s">
        <v>46</v>
      </c>
      <c r="O19" s="83" t="s">
        <v>34</v>
      </c>
      <c r="P19" s="203"/>
      <c r="Q19" s="300"/>
      <c r="R19" s="68" t="s">
        <v>37</v>
      </c>
      <c r="S19" s="298" t="s">
        <v>57</v>
      </c>
      <c r="T19" s="298" t="s">
        <v>56</v>
      </c>
      <c r="U19" s="298" t="s">
        <v>55</v>
      </c>
      <c r="V19" s="298" t="s">
        <v>54</v>
      </c>
      <c r="W19" s="298" t="s">
        <v>53</v>
      </c>
      <c r="X19" s="298" t="s">
        <v>52</v>
      </c>
      <c r="Y19" s="298" t="s">
        <v>51</v>
      </c>
      <c r="Z19" s="298" t="s">
        <v>50</v>
      </c>
      <c r="AA19" s="298" t="s">
        <v>49</v>
      </c>
      <c r="AB19" s="298" t="s">
        <v>48</v>
      </c>
      <c r="AC19" s="298" t="s">
        <v>47</v>
      </c>
      <c r="AD19" s="299" t="s">
        <v>46</v>
      </c>
      <c r="AE19" s="83" t="s">
        <v>34</v>
      </c>
      <c r="AF19" s="203"/>
      <c r="AG19" s="300"/>
      <c r="AH19" s="68" t="s">
        <v>37</v>
      </c>
      <c r="AI19" s="298" t="s">
        <v>57</v>
      </c>
      <c r="AJ19" s="298" t="s">
        <v>56</v>
      </c>
      <c r="AK19" s="298" t="s">
        <v>55</v>
      </c>
      <c r="AL19" s="298" t="s">
        <v>54</v>
      </c>
      <c r="AM19" s="298" t="s">
        <v>53</v>
      </c>
      <c r="AN19" s="298" t="s">
        <v>52</v>
      </c>
      <c r="AO19" s="298" t="s">
        <v>51</v>
      </c>
      <c r="AP19" s="298" t="s">
        <v>50</v>
      </c>
      <c r="AQ19" s="298" t="s">
        <v>49</v>
      </c>
      <c r="AR19" s="298" t="s">
        <v>48</v>
      </c>
      <c r="AS19" s="298" t="s">
        <v>47</v>
      </c>
      <c r="AT19" s="299" t="s">
        <v>46</v>
      </c>
      <c r="AU19" s="83" t="s">
        <v>34</v>
      </c>
      <c r="AV19" s="200"/>
      <c r="AW19" s="300"/>
      <c r="AX19" s="68" t="s">
        <v>37</v>
      </c>
      <c r="AY19" s="298" t="s">
        <v>57</v>
      </c>
      <c r="AZ19" s="298" t="s">
        <v>56</v>
      </c>
      <c r="BA19" s="298" t="s">
        <v>55</v>
      </c>
      <c r="BB19" s="298" t="s">
        <v>54</v>
      </c>
      <c r="BC19" s="298" t="s">
        <v>53</v>
      </c>
      <c r="BD19" s="298" t="s">
        <v>52</v>
      </c>
      <c r="BE19" s="298" t="s">
        <v>51</v>
      </c>
      <c r="BF19" s="298" t="s">
        <v>50</v>
      </c>
      <c r="BG19" s="298" t="s">
        <v>49</v>
      </c>
      <c r="BH19" s="298" t="s">
        <v>48</v>
      </c>
      <c r="BI19" s="298" t="s">
        <v>47</v>
      </c>
      <c r="BJ19" s="299" t="s">
        <v>46</v>
      </c>
      <c r="BK19" s="83" t="s">
        <v>34</v>
      </c>
    </row>
    <row r="20" spans="1:63" ht="15" customHeight="1" x14ac:dyDescent="0.25">
      <c r="A20" s="493" t="s">
        <v>90</v>
      </c>
      <c r="B20" s="64" t="s">
        <v>80</v>
      </c>
      <c r="C20" s="64">
        <v>0</v>
      </c>
      <c r="D20" s="64">
        <v>0</v>
      </c>
      <c r="E20" s="64">
        <v>0</v>
      </c>
      <c r="F20" s="64">
        <v>0</v>
      </c>
      <c r="G20" s="64">
        <v>0</v>
      </c>
      <c r="H20" s="64">
        <v>0</v>
      </c>
      <c r="I20" s="64">
        <v>0</v>
      </c>
      <c r="J20" s="64">
        <v>0</v>
      </c>
      <c r="K20" s="64">
        <v>0</v>
      </c>
      <c r="L20" s="64">
        <v>0</v>
      </c>
      <c r="M20" s="64">
        <v>0</v>
      </c>
      <c r="N20" s="64">
        <v>0</v>
      </c>
      <c r="O20" s="82">
        <f t="shared" ref="O20:O32" si="21">SUM(C20:N20)</f>
        <v>0</v>
      </c>
      <c r="Q20" s="493" t="s">
        <v>90</v>
      </c>
      <c r="R20" s="64" t="s">
        <v>80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  <c r="X20" s="64">
        <v>0</v>
      </c>
      <c r="Y20" s="64">
        <v>417621.45797280443</v>
      </c>
      <c r="Z20" s="64">
        <v>155964.82319083848</v>
      </c>
      <c r="AA20" s="64">
        <v>90226.425786884807</v>
      </c>
      <c r="AB20" s="64">
        <v>212888.73126104235</v>
      </c>
      <c r="AC20" s="64">
        <v>564845.84634972701</v>
      </c>
      <c r="AD20" s="64">
        <v>320924.26833123906</v>
      </c>
      <c r="AE20" s="82">
        <f t="shared" ref="AE20:AE32" si="22">SUM(S20:AD20)</f>
        <v>1762471.5528925359</v>
      </c>
      <c r="AG20" s="493" t="s">
        <v>90</v>
      </c>
      <c r="AH20" s="64" t="s">
        <v>80</v>
      </c>
      <c r="AI20" s="64">
        <v>0</v>
      </c>
      <c r="AJ20" s="64">
        <v>0</v>
      </c>
      <c r="AK20" s="64">
        <v>0</v>
      </c>
      <c r="AL20" s="64">
        <v>0</v>
      </c>
      <c r="AM20" s="64">
        <v>0</v>
      </c>
      <c r="AN20" s="64">
        <v>0</v>
      </c>
      <c r="AO20" s="64">
        <v>0</v>
      </c>
      <c r="AP20" s="64">
        <v>0</v>
      </c>
      <c r="AQ20" s="64">
        <v>0</v>
      </c>
      <c r="AR20" s="64">
        <v>0</v>
      </c>
      <c r="AS20" s="64">
        <v>0</v>
      </c>
      <c r="AT20" s="64">
        <v>0</v>
      </c>
      <c r="AU20" s="82">
        <f t="shared" ref="AU20:AU32" si="23">SUM(AI20:AT20)</f>
        <v>0</v>
      </c>
      <c r="AW20" s="493" t="s">
        <v>90</v>
      </c>
      <c r="AX20" s="64" t="s">
        <v>80</v>
      </c>
      <c r="AY20" s="64">
        <v>0</v>
      </c>
      <c r="AZ20" s="64">
        <v>0</v>
      </c>
      <c r="BA20" s="64">
        <v>0</v>
      </c>
      <c r="BB20" s="64">
        <v>0</v>
      </c>
      <c r="BC20" s="64">
        <v>0</v>
      </c>
      <c r="BD20" s="64">
        <v>0</v>
      </c>
      <c r="BE20" s="64">
        <v>0</v>
      </c>
      <c r="BF20" s="64">
        <v>0</v>
      </c>
      <c r="BG20" s="64">
        <v>0</v>
      </c>
      <c r="BH20" s="64">
        <v>0</v>
      </c>
      <c r="BI20" s="64">
        <v>338254.02670913929</v>
      </c>
      <c r="BJ20" s="64">
        <v>421090.0115639462</v>
      </c>
      <c r="BK20" s="82">
        <f t="shared" ref="BK20:BK32" si="24">SUM(AY20:BJ20)</f>
        <v>759344.03827308549</v>
      </c>
    </row>
    <row r="21" spans="1:63" x14ac:dyDescent="0.25">
      <c r="A21" s="494"/>
      <c r="B21" s="3" t="s">
        <v>79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2592.8823018323387</v>
      </c>
      <c r="N21" s="3">
        <v>0</v>
      </c>
      <c r="O21" s="81">
        <f t="shared" si="21"/>
        <v>2592.8823018323387</v>
      </c>
      <c r="Q21" s="494"/>
      <c r="R21" s="3" t="s">
        <v>79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4592.477975279312</v>
      </c>
      <c r="AB21" s="3">
        <v>0</v>
      </c>
      <c r="AC21" s="3">
        <v>0</v>
      </c>
      <c r="AD21" s="3">
        <v>83697.361759994732</v>
      </c>
      <c r="AE21" s="81">
        <f t="shared" si="22"/>
        <v>88289.839735274043</v>
      </c>
      <c r="AG21" s="494"/>
      <c r="AH21" s="3" t="s">
        <v>79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81">
        <f t="shared" si="23"/>
        <v>0</v>
      </c>
      <c r="AW21" s="494"/>
      <c r="AX21" s="3" t="s">
        <v>79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81">
        <f t="shared" si="24"/>
        <v>0</v>
      </c>
    </row>
    <row r="22" spans="1:63" x14ac:dyDescent="0.25">
      <c r="A22" s="494"/>
      <c r="B22" s="3" t="s">
        <v>78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81">
        <f t="shared" si="21"/>
        <v>0</v>
      </c>
      <c r="Q22" s="494"/>
      <c r="R22" s="3" t="s">
        <v>78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81">
        <f t="shared" si="22"/>
        <v>0</v>
      </c>
      <c r="AG22" s="494"/>
      <c r="AH22" s="3" t="s">
        <v>78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81">
        <f t="shared" si="23"/>
        <v>0</v>
      </c>
      <c r="AW22" s="494"/>
      <c r="AX22" s="3" t="s">
        <v>78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81">
        <f t="shared" si="24"/>
        <v>0</v>
      </c>
    </row>
    <row r="23" spans="1:63" x14ac:dyDescent="0.25">
      <c r="A23" s="494"/>
      <c r="B23" s="3" t="s">
        <v>77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11390.639919467523</v>
      </c>
      <c r="J23" s="3">
        <v>0</v>
      </c>
      <c r="K23" s="3">
        <v>10018.132328759284</v>
      </c>
      <c r="L23" s="3">
        <v>0</v>
      </c>
      <c r="M23" s="3">
        <v>0</v>
      </c>
      <c r="N23" s="3">
        <v>0</v>
      </c>
      <c r="O23" s="81">
        <f t="shared" si="21"/>
        <v>21408.772248226807</v>
      </c>
      <c r="Q23" s="494"/>
      <c r="R23" s="3" t="s">
        <v>77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173654.47001839097</v>
      </c>
      <c r="Y23" s="3">
        <v>214032.00102025218</v>
      </c>
      <c r="Z23" s="3">
        <v>19366.629543818326</v>
      </c>
      <c r="AA23" s="3">
        <v>170342.46452172464</v>
      </c>
      <c r="AB23" s="3">
        <v>130529.96869609519</v>
      </c>
      <c r="AC23" s="3">
        <v>458896.54435598716</v>
      </c>
      <c r="AD23" s="3">
        <v>620178.89466782287</v>
      </c>
      <c r="AE23" s="81">
        <f t="shared" si="22"/>
        <v>1787000.9728240913</v>
      </c>
      <c r="AG23" s="494"/>
      <c r="AH23" s="3" t="s">
        <v>77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235709.60488346813</v>
      </c>
      <c r="AO23" s="3">
        <v>137695.55319744235</v>
      </c>
      <c r="AP23" s="3">
        <v>10280.120957185074</v>
      </c>
      <c r="AQ23" s="3">
        <v>0</v>
      </c>
      <c r="AR23" s="3">
        <v>0</v>
      </c>
      <c r="AS23" s="3">
        <v>141824.80680367566</v>
      </c>
      <c r="AT23" s="3">
        <v>1583488.5972907417</v>
      </c>
      <c r="AU23" s="81">
        <f t="shared" si="23"/>
        <v>2108998.683132513</v>
      </c>
      <c r="AV23" s="257"/>
      <c r="AW23" s="494"/>
      <c r="AX23" s="3" t="s">
        <v>77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355675.9574647533</v>
      </c>
      <c r="BI23" s="3">
        <v>163302.98648704513</v>
      </c>
      <c r="BJ23" s="3">
        <v>1127614.6978567417</v>
      </c>
      <c r="BK23" s="81">
        <f t="shared" si="24"/>
        <v>1646593.6418085401</v>
      </c>
    </row>
    <row r="24" spans="1:63" x14ac:dyDescent="0.25">
      <c r="A24" s="494"/>
      <c r="B24" s="3" t="s">
        <v>76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81">
        <f t="shared" si="21"/>
        <v>0</v>
      </c>
      <c r="Q24" s="494"/>
      <c r="R24" s="3" t="s">
        <v>76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81">
        <f t="shared" si="22"/>
        <v>0</v>
      </c>
      <c r="AG24" s="494"/>
      <c r="AH24" s="3" t="s">
        <v>76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81">
        <f t="shared" si="23"/>
        <v>0</v>
      </c>
      <c r="AW24" s="494"/>
      <c r="AX24" s="3" t="s">
        <v>76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81">
        <f t="shared" si="24"/>
        <v>0</v>
      </c>
    </row>
    <row r="25" spans="1:63" x14ac:dyDescent="0.25">
      <c r="A25" s="494"/>
      <c r="B25" s="3" t="s">
        <v>75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81">
        <f t="shared" si="21"/>
        <v>0</v>
      </c>
      <c r="Q25" s="494"/>
      <c r="R25" s="3" t="s">
        <v>75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81">
        <f t="shared" si="22"/>
        <v>0</v>
      </c>
      <c r="AG25" s="494"/>
      <c r="AH25" s="3" t="s">
        <v>75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81">
        <f t="shared" si="23"/>
        <v>0</v>
      </c>
      <c r="AW25" s="494"/>
      <c r="AX25" s="3" t="s">
        <v>75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0</v>
      </c>
      <c r="BI25" s="3">
        <v>0</v>
      </c>
      <c r="BJ25" s="3">
        <v>0</v>
      </c>
      <c r="BK25" s="81">
        <f t="shared" si="24"/>
        <v>0</v>
      </c>
    </row>
    <row r="26" spans="1:63" x14ac:dyDescent="0.25">
      <c r="A26" s="494"/>
      <c r="B26" s="3" t="s">
        <v>74</v>
      </c>
      <c r="C26" s="3">
        <v>0</v>
      </c>
      <c r="D26" s="3">
        <v>0</v>
      </c>
      <c r="E26" s="3">
        <v>0</v>
      </c>
      <c r="F26" s="3">
        <v>0</v>
      </c>
      <c r="G26" s="3">
        <v>17403.669969643008</v>
      </c>
      <c r="H26" s="3">
        <v>0</v>
      </c>
      <c r="I26" s="3">
        <v>0</v>
      </c>
      <c r="J26" s="3">
        <v>0</v>
      </c>
      <c r="K26" s="3">
        <v>174925.31038015784</v>
      </c>
      <c r="L26" s="3">
        <v>0</v>
      </c>
      <c r="M26" s="3">
        <v>0</v>
      </c>
      <c r="N26" s="3">
        <v>193420.92549141133</v>
      </c>
      <c r="O26" s="81">
        <f t="shared" si="21"/>
        <v>385749.90584121214</v>
      </c>
      <c r="Q26" s="494"/>
      <c r="R26" s="3" t="s">
        <v>74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203914.15660156962</v>
      </c>
      <c r="Y26" s="3">
        <v>190192.99097252346</v>
      </c>
      <c r="Z26" s="3">
        <v>173096.27782872258</v>
      </c>
      <c r="AA26" s="3">
        <v>892581.57107353723</v>
      </c>
      <c r="AB26" s="3">
        <v>157233.25740534469</v>
      </c>
      <c r="AC26" s="3">
        <v>576762.10006232071</v>
      </c>
      <c r="AD26" s="3">
        <v>3231156.5879897289</v>
      </c>
      <c r="AE26" s="81">
        <f t="shared" si="22"/>
        <v>5424936.9419337474</v>
      </c>
      <c r="AG26" s="494"/>
      <c r="AH26" s="3" t="s">
        <v>74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0</v>
      </c>
      <c r="AO26" s="3">
        <v>0</v>
      </c>
      <c r="AP26" s="3">
        <v>5322.8659767851586</v>
      </c>
      <c r="AQ26" s="3">
        <v>0</v>
      </c>
      <c r="AR26" s="3">
        <v>0</v>
      </c>
      <c r="AS26" s="3">
        <v>0</v>
      </c>
      <c r="AT26" s="3">
        <v>114968.03968150512</v>
      </c>
      <c r="AU26" s="81">
        <f t="shared" si="23"/>
        <v>120290.90565829028</v>
      </c>
      <c r="AW26" s="494"/>
      <c r="AX26" s="3" t="s">
        <v>74</v>
      </c>
      <c r="AY26" s="3">
        <v>0</v>
      </c>
      <c r="AZ26" s="3">
        <v>0</v>
      </c>
      <c r="BA26" s="3">
        <v>0</v>
      </c>
      <c r="BB26" s="3">
        <v>0</v>
      </c>
      <c r="BC26" s="3">
        <v>0</v>
      </c>
      <c r="BD26" s="3">
        <v>0</v>
      </c>
      <c r="BE26" s="3">
        <v>0</v>
      </c>
      <c r="BF26" s="3">
        <v>0</v>
      </c>
      <c r="BG26" s="3">
        <v>0</v>
      </c>
      <c r="BH26" s="3">
        <v>0</v>
      </c>
      <c r="BI26" s="3">
        <v>0</v>
      </c>
      <c r="BJ26" s="3">
        <v>95912.277241565156</v>
      </c>
      <c r="BK26" s="81">
        <f t="shared" si="24"/>
        <v>95912.277241565156</v>
      </c>
    </row>
    <row r="27" spans="1:63" x14ac:dyDescent="0.25">
      <c r="A27" s="494"/>
      <c r="B27" s="3" t="s">
        <v>73</v>
      </c>
      <c r="C27" s="3">
        <v>0</v>
      </c>
      <c r="D27" s="3">
        <v>0</v>
      </c>
      <c r="E27" s="3">
        <v>0</v>
      </c>
      <c r="F27" s="3">
        <v>22522.455389970288</v>
      </c>
      <c r="G27" s="3">
        <v>4446.5975359468703</v>
      </c>
      <c r="H27" s="3">
        <v>3058.0862936215881</v>
      </c>
      <c r="I27" s="3">
        <v>4518.4975801022483</v>
      </c>
      <c r="J27" s="3">
        <v>6621.340429945245</v>
      </c>
      <c r="K27" s="3">
        <v>1736.8062614156192</v>
      </c>
      <c r="L27" s="3">
        <v>28563.926632636449</v>
      </c>
      <c r="M27" s="3">
        <v>20963.06482192508</v>
      </c>
      <c r="N27" s="3">
        <v>6844.5106968690807</v>
      </c>
      <c r="O27" s="81">
        <f t="shared" si="21"/>
        <v>99275.285642432485</v>
      </c>
      <c r="Q27" s="494"/>
      <c r="R27" s="3" t="s">
        <v>73</v>
      </c>
      <c r="S27" s="3">
        <v>0</v>
      </c>
      <c r="T27" s="3">
        <v>0</v>
      </c>
      <c r="U27" s="3">
        <v>0</v>
      </c>
      <c r="V27" s="3">
        <v>2338.1520852605972</v>
      </c>
      <c r="W27" s="3">
        <v>36060.206560939994</v>
      </c>
      <c r="X27" s="3">
        <v>11417.166751789666</v>
      </c>
      <c r="Y27" s="3">
        <v>58365.09428482972</v>
      </c>
      <c r="Z27" s="3">
        <v>90541.764694572121</v>
      </c>
      <c r="AA27" s="3">
        <v>254584.0498520846</v>
      </c>
      <c r="AB27" s="3">
        <v>268095.65555245231</v>
      </c>
      <c r="AC27" s="3">
        <v>90537.095860536036</v>
      </c>
      <c r="AD27" s="3">
        <v>294842.47197825281</v>
      </c>
      <c r="AE27" s="81">
        <f t="shared" si="22"/>
        <v>1106781.6576207178</v>
      </c>
      <c r="AG27" s="494"/>
      <c r="AH27" s="3" t="s">
        <v>73</v>
      </c>
      <c r="AI27" s="3">
        <v>0</v>
      </c>
      <c r="AJ27" s="3">
        <v>0</v>
      </c>
      <c r="AK27" s="3">
        <v>0</v>
      </c>
      <c r="AL27" s="3">
        <v>0</v>
      </c>
      <c r="AM27" s="3">
        <v>0</v>
      </c>
      <c r="AN27" s="3">
        <v>0</v>
      </c>
      <c r="AO27" s="3">
        <v>0</v>
      </c>
      <c r="AP27" s="3">
        <v>1522.9736625639114</v>
      </c>
      <c r="AQ27" s="3">
        <v>10803.681959450922</v>
      </c>
      <c r="AR27" s="3">
        <v>9352.6083410423889</v>
      </c>
      <c r="AS27" s="3">
        <v>16231.66840977834</v>
      </c>
      <c r="AT27" s="3">
        <v>105552.06612051625</v>
      </c>
      <c r="AU27" s="81">
        <f t="shared" si="23"/>
        <v>143462.9984933518</v>
      </c>
      <c r="AV27" s="257"/>
      <c r="AW27" s="494"/>
      <c r="AX27" s="3" t="s">
        <v>73</v>
      </c>
      <c r="AY27" s="3">
        <v>0</v>
      </c>
      <c r="AZ27" s="3">
        <v>0</v>
      </c>
      <c r="BA27" s="3">
        <v>0</v>
      </c>
      <c r="BB27" s="3">
        <v>0</v>
      </c>
      <c r="BC27" s="3">
        <v>0</v>
      </c>
      <c r="BD27" s="3">
        <v>0</v>
      </c>
      <c r="BE27" s="3">
        <v>0</v>
      </c>
      <c r="BF27" s="3">
        <v>49101.193790472542</v>
      </c>
      <c r="BG27" s="3">
        <v>0</v>
      </c>
      <c r="BH27" s="3">
        <v>0</v>
      </c>
      <c r="BI27" s="3">
        <v>0</v>
      </c>
      <c r="BJ27" s="3">
        <v>11903.659258347481</v>
      </c>
      <c r="BK27" s="81">
        <f t="shared" si="24"/>
        <v>61004.853048820019</v>
      </c>
    </row>
    <row r="28" spans="1:63" x14ac:dyDescent="0.25">
      <c r="A28" s="494"/>
      <c r="B28" s="3" t="s">
        <v>72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81">
        <f t="shared" si="21"/>
        <v>0</v>
      </c>
      <c r="Q28" s="494"/>
      <c r="R28" s="3" t="s">
        <v>72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3598.7372749977403</v>
      </c>
      <c r="Y28" s="3">
        <v>34485.875723979385</v>
      </c>
      <c r="Z28" s="3">
        <v>0</v>
      </c>
      <c r="AA28" s="3">
        <v>0</v>
      </c>
      <c r="AB28" s="3">
        <v>12604.918130564218</v>
      </c>
      <c r="AC28" s="3">
        <v>129084.85719589065</v>
      </c>
      <c r="AD28" s="3">
        <v>124152.70092019319</v>
      </c>
      <c r="AE28" s="81">
        <f t="shared" si="22"/>
        <v>303927.08924562519</v>
      </c>
      <c r="AG28" s="494"/>
      <c r="AH28" s="3" t="s">
        <v>72</v>
      </c>
      <c r="AI28" s="3">
        <v>0</v>
      </c>
      <c r="AJ28" s="3">
        <v>0</v>
      </c>
      <c r="AK28" s="3">
        <v>0</v>
      </c>
      <c r="AL28" s="3">
        <v>0</v>
      </c>
      <c r="AM28" s="3">
        <v>15803.069445267711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9554.3019714003312</v>
      </c>
      <c r="AT28" s="3">
        <v>68096.811949600466</v>
      </c>
      <c r="AU28" s="81">
        <f t="shared" si="23"/>
        <v>93454.183366268509</v>
      </c>
      <c r="AW28" s="494"/>
      <c r="AX28" s="3" t="s">
        <v>72</v>
      </c>
      <c r="AY28" s="3">
        <v>0</v>
      </c>
      <c r="AZ28" s="3">
        <v>0</v>
      </c>
      <c r="BA28" s="3">
        <v>0</v>
      </c>
      <c r="BB28" s="3">
        <v>0</v>
      </c>
      <c r="BC28" s="3">
        <v>0</v>
      </c>
      <c r="BD28" s="3">
        <v>0</v>
      </c>
      <c r="BE28" s="3">
        <v>0</v>
      </c>
      <c r="BF28" s="3">
        <v>0</v>
      </c>
      <c r="BG28" s="3">
        <v>0</v>
      </c>
      <c r="BH28" s="3">
        <v>0</v>
      </c>
      <c r="BI28" s="3">
        <v>82043.552982129331</v>
      </c>
      <c r="BJ28" s="3">
        <v>0</v>
      </c>
      <c r="BK28" s="81">
        <f t="shared" si="24"/>
        <v>82043.552982129331</v>
      </c>
    </row>
    <row r="29" spans="1:63" x14ac:dyDescent="0.25">
      <c r="A29" s="494"/>
      <c r="B29" s="3" t="s">
        <v>71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81">
        <f t="shared" si="21"/>
        <v>0</v>
      </c>
      <c r="Q29" s="494"/>
      <c r="R29" s="3" t="s">
        <v>71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62210.340747836912</v>
      </c>
      <c r="AC29" s="3">
        <v>0</v>
      </c>
      <c r="AD29" s="3">
        <v>0</v>
      </c>
      <c r="AE29" s="81">
        <f t="shared" si="22"/>
        <v>62210.340747836912</v>
      </c>
      <c r="AG29" s="494"/>
      <c r="AH29" s="3" t="s">
        <v>71</v>
      </c>
      <c r="AI29" s="3">
        <v>0</v>
      </c>
      <c r="AJ29" s="3">
        <v>0</v>
      </c>
      <c r="AK29" s="3">
        <v>0</v>
      </c>
      <c r="AL29" s="3">
        <v>0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>
        <v>0</v>
      </c>
      <c r="AT29" s="3">
        <v>73245.262763625389</v>
      </c>
      <c r="AU29" s="81">
        <f t="shared" si="23"/>
        <v>73245.262763625389</v>
      </c>
      <c r="AW29" s="494"/>
      <c r="AX29" s="3" t="s">
        <v>71</v>
      </c>
      <c r="AY29" s="3">
        <v>0</v>
      </c>
      <c r="AZ29" s="3">
        <v>0</v>
      </c>
      <c r="BA29" s="3">
        <v>0</v>
      </c>
      <c r="BB29" s="3">
        <v>0</v>
      </c>
      <c r="BC29" s="3">
        <v>0</v>
      </c>
      <c r="BD29" s="3">
        <v>0</v>
      </c>
      <c r="BE29" s="3">
        <v>0</v>
      </c>
      <c r="BF29" s="3">
        <v>0</v>
      </c>
      <c r="BG29" s="3">
        <v>0</v>
      </c>
      <c r="BH29" s="3">
        <v>0</v>
      </c>
      <c r="BI29" s="3">
        <v>0</v>
      </c>
      <c r="BJ29" s="3">
        <v>0</v>
      </c>
      <c r="BK29" s="81">
        <f t="shared" si="24"/>
        <v>0</v>
      </c>
    </row>
    <row r="30" spans="1:63" x14ac:dyDescent="0.25">
      <c r="A30" s="494"/>
      <c r="B30" s="3" t="s">
        <v>70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81">
        <f t="shared" si="21"/>
        <v>0</v>
      </c>
      <c r="Q30" s="494"/>
      <c r="R30" s="3" t="s">
        <v>70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81">
        <f t="shared" si="22"/>
        <v>0</v>
      </c>
      <c r="AG30" s="494"/>
      <c r="AH30" s="3" t="s">
        <v>70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0</v>
      </c>
      <c r="AP30" s="3">
        <v>0</v>
      </c>
      <c r="AQ30" s="3">
        <v>0</v>
      </c>
      <c r="AR30" s="3">
        <v>0</v>
      </c>
      <c r="AS30" s="3">
        <v>0</v>
      </c>
      <c r="AT30" s="3">
        <v>0</v>
      </c>
      <c r="AU30" s="81">
        <f t="shared" si="23"/>
        <v>0</v>
      </c>
      <c r="AW30" s="494"/>
      <c r="AX30" s="3" t="s">
        <v>70</v>
      </c>
      <c r="AY30" s="3">
        <v>0</v>
      </c>
      <c r="AZ30" s="3">
        <v>0</v>
      </c>
      <c r="BA30" s="3">
        <v>0</v>
      </c>
      <c r="BB30" s="3">
        <v>0</v>
      </c>
      <c r="BC30" s="3">
        <v>0</v>
      </c>
      <c r="BD30" s="3">
        <v>0</v>
      </c>
      <c r="BE30" s="3">
        <v>0</v>
      </c>
      <c r="BF30" s="3">
        <v>0</v>
      </c>
      <c r="BG30" s="3">
        <v>0</v>
      </c>
      <c r="BH30" s="3">
        <v>0</v>
      </c>
      <c r="BI30" s="3">
        <v>0</v>
      </c>
      <c r="BJ30" s="3">
        <v>0</v>
      </c>
      <c r="BK30" s="81">
        <f t="shared" si="24"/>
        <v>0</v>
      </c>
    </row>
    <row r="31" spans="1:63" ht="16.5" customHeight="1" x14ac:dyDescent="0.25">
      <c r="A31" s="494"/>
      <c r="B31" s="3" t="s">
        <v>69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24382.301613114272</v>
      </c>
      <c r="O31" s="81">
        <f t="shared" si="21"/>
        <v>24382.301613114272</v>
      </c>
      <c r="Q31" s="494"/>
      <c r="R31" s="3" t="s">
        <v>69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55375.511371094042</v>
      </c>
      <c r="AA31" s="3">
        <v>54761.297524776215</v>
      </c>
      <c r="AB31" s="3">
        <v>0</v>
      </c>
      <c r="AC31" s="3">
        <v>14649.052552725077</v>
      </c>
      <c r="AD31" s="3">
        <v>32227.915615995174</v>
      </c>
      <c r="AE31" s="81">
        <f t="shared" si="22"/>
        <v>157013.77706459051</v>
      </c>
      <c r="AG31" s="494"/>
      <c r="AH31" s="3" t="s">
        <v>69</v>
      </c>
      <c r="AI31" s="3">
        <v>0</v>
      </c>
      <c r="AJ31" s="3">
        <v>0</v>
      </c>
      <c r="AK31" s="3">
        <v>0</v>
      </c>
      <c r="AL31" s="3">
        <v>0</v>
      </c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>
        <v>0</v>
      </c>
      <c r="AT31" s="3">
        <v>0</v>
      </c>
      <c r="AU31" s="81">
        <f t="shared" si="23"/>
        <v>0</v>
      </c>
      <c r="AW31" s="494"/>
      <c r="AX31" s="3" t="s">
        <v>69</v>
      </c>
      <c r="AY31" s="3">
        <v>0</v>
      </c>
      <c r="AZ31" s="3">
        <v>0</v>
      </c>
      <c r="BA31" s="3">
        <v>0</v>
      </c>
      <c r="BB31" s="3">
        <v>0</v>
      </c>
      <c r="BC31" s="3">
        <v>0</v>
      </c>
      <c r="BD31" s="3">
        <v>0</v>
      </c>
      <c r="BE31" s="3">
        <v>0</v>
      </c>
      <c r="BF31" s="3">
        <v>0</v>
      </c>
      <c r="BG31" s="3">
        <v>0</v>
      </c>
      <c r="BH31" s="3">
        <v>0</v>
      </c>
      <c r="BI31" s="3">
        <v>0</v>
      </c>
      <c r="BJ31" s="3">
        <v>0</v>
      </c>
      <c r="BK31" s="81">
        <f t="shared" si="24"/>
        <v>0</v>
      </c>
    </row>
    <row r="32" spans="1:63" ht="15.75" thickBot="1" x14ac:dyDescent="0.3">
      <c r="A32" s="495"/>
      <c r="B32" s="3" t="s">
        <v>68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17097.537050823412</v>
      </c>
      <c r="N32" s="3">
        <v>0</v>
      </c>
      <c r="O32" s="81">
        <f t="shared" si="21"/>
        <v>17097.537050823412</v>
      </c>
      <c r="Q32" s="495"/>
      <c r="R32" s="3" t="s">
        <v>68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81">
        <f t="shared" si="22"/>
        <v>0</v>
      </c>
      <c r="AG32" s="495"/>
      <c r="AH32" s="3" t="s">
        <v>68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0</v>
      </c>
      <c r="AO32" s="3">
        <v>0</v>
      </c>
      <c r="AP32" s="3">
        <v>0</v>
      </c>
      <c r="AQ32" s="3">
        <v>0</v>
      </c>
      <c r="AR32" s="3">
        <v>0</v>
      </c>
      <c r="AS32" s="3">
        <v>0</v>
      </c>
      <c r="AT32" s="3">
        <v>0</v>
      </c>
      <c r="AU32" s="81">
        <f t="shared" si="23"/>
        <v>0</v>
      </c>
      <c r="AW32" s="495"/>
      <c r="AX32" s="3" t="s">
        <v>68</v>
      </c>
      <c r="AY32" s="3">
        <v>0</v>
      </c>
      <c r="AZ32" s="3">
        <v>0</v>
      </c>
      <c r="BA32" s="3">
        <v>0</v>
      </c>
      <c r="BB32" s="3">
        <v>0</v>
      </c>
      <c r="BC32" s="3">
        <v>0</v>
      </c>
      <c r="BD32" s="3">
        <v>0</v>
      </c>
      <c r="BE32" s="3">
        <v>0</v>
      </c>
      <c r="BF32" s="3">
        <v>0</v>
      </c>
      <c r="BG32" s="3">
        <v>0</v>
      </c>
      <c r="BH32" s="3">
        <v>0</v>
      </c>
      <c r="BI32" s="3">
        <v>0</v>
      </c>
      <c r="BJ32" s="3">
        <v>0</v>
      </c>
      <c r="BK32" s="81">
        <f t="shared" si="24"/>
        <v>0</v>
      </c>
    </row>
    <row r="33" spans="1:63" ht="15.75" thickBot="1" x14ac:dyDescent="0.3">
      <c r="A33" s="300"/>
      <c r="B33" s="48" t="s">
        <v>44</v>
      </c>
      <c r="C33" s="57">
        <f>SUM(C20:C32)</f>
        <v>0</v>
      </c>
      <c r="D33" s="57">
        <f t="shared" ref="D33:F33" si="25">SUM(D20:D32)</f>
        <v>0</v>
      </c>
      <c r="E33" s="57">
        <f t="shared" si="25"/>
        <v>0</v>
      </c>
      <c r="F33" s="57">
        <f t="shared" si="25"/>
        <v>22522.455389970288</v>
      </c>
      <c r="G33" s="57">
        <f>SUM(G20:G32)</f>
        <v>21850.26750558988</v>
      </c>
      <c r="H33" s="57">
        <f t="shared" ref="H33:O33" si="26">SUM(H20:H32)</f>
        <v>3058.0862936215881</v>
      </c>
      <c r="I33" s="57">
        <f t="shared" si="26"/>
        <v>15909.137499569772</v>
      </c>
      <c r="J33" s="57">
        <f t="shared" si="26"/>
        <v>6621.340429945245</v>
      </c>
      <c r="K33" s="57">
        <f t="shared" si="26"/>
        <v>186680.24897033276</v>
      </c>
      <c r="L33" s="57">
        <f t="shared" si="26"/>
        <v>28563.926632636449</v>
      </c>
      <c r="M33" s="57">
        <f t="shared" si="26"/>
        <v>40653.48417458083</v>
      </c>
      <c r="N33" s="57">
        <f t="shared" si="26"/>
        <v>224647.73780139469</v>
      </c>
      <c r="O33" s="53">
        <f t="shared" si="26"/>
        <v>550506.68469764153</v>
      </c>
      <c r="Q33" s="300"/>
      <c r="R33" s="48" t="s">
        <v>44</v>
      </c>
      <c r="S33" s="57">
        <f>SUM(S20:S32)</f>
        <v>0</v>
      </c>
      <c r="T33" s="57">
        <f t="shared" ref="T33:V33" si="27">SUM(T20:T32)</f>
        <v>0</v>
      </c>
      <c r="U33" s="57">
        <f t="shared" si="27"/>
        <v>0</v>
      </c>
      <c r="V33" s="57">
        <f t="shared" si="27"/>
        <v>2338.1520852605972</v>
      </c>
      <c r="W33" s="57">
        <f>SUM(W20:W32)</f>
        <v>36060.206560939994</v>
      </c>
      <c r="X33" s="57">
        <f t="shared" ref="X33:AE33" si="28">SUM(X20:X32)</f>
        <v>392584.53064674803</v>
      </c>
      <c r="Y33" s="57">
        <f t="shared" si="28"/>
        <v>914697.41997438914</v>
      </c>
      <c r="Z33" s="57">
        <f t="shared" si="28"/>
        <v>494345.00662904553</v>
      </c>
      <c r="AA33" s="57">
        <f t="shared" si="28"/>
        <v>1467088.2867342869</v>
      </c>
      <c r="AB33" s="57">
        <f t="shared" si="28"/>
        <v>843562.87179333565</v>
      </c>
      <c r="AC33" s="57">
        <f t="shared" si="28"/>
        <v>1834775.4963771868</v>
      </c>
      <c r="AD33" s="57">
        <f t="shared" si="28"/>
        <v>4707180.2012632275</v>
      </c>
      <c r="AE33" s="53">
        <f t="shared" si="28"/>
        <v>10692632.172064418</v>
      </c>
      <c r="AG33" s="300"/>
      <c r="AH33" s="48" t="s">
        <v>44</v>
      </c>
      <c r="AI33" s="57">
        <f>SUM(AI20:AI32)</f>
        <v>0</v>
      </c>
      <c r="AJ33" s="57">
        <f t="shared" ref="AJ33:AL33" si="29">SUM(AJ20:AJ32)</f>
        <v>0</v>
      </c>
      <c r="AK33" s="57">
        <f t="shared" si="29"/>
        <v>0</v>
      </c>
      <c r="AL33" s="57">
        <f t="shared" si="29"/>
        <v>0</v>
      </c>
      <c r="AM33" s="57">
        <f>SUM(AM20:AM32)</f>
        <v>15803.069445267711</v>
      </c>
      <c r="AN33" s="57">
        <f t="shared" ref="AN33:AU33" si="30">SUM(AN20:AN32)</f>
        <v>235709.60488346813</v>
      </c>
      <c r="AO33" s="57">
        <f t="shared" si="30"/>
        <v>137695.55319744235</v>
      </c>
      <c r="AP33" s="57">
        <f t="shared" si="30"/>
        <v>17125.960596534143</v>
      </c>
      <c r="AQ33" s="57">
        <f t="shared" si="30"/>
        <v>10803.681959450922</v>
      </c>
      <c r="AR33" s="57">
        <f t="shared" si="30"/>
        <v>9352.6083410423889</v>
      </c>
      <c r="AS33" s="57">
        <f t="shared" si="30"/>
        <v>167610.77718485432</v>
      </c>
      <c r="AT33" s="57">
        <f t="shared" si="30"/>
        <v>1945350.7778059891</v>
      </c>
      <c r="AU33" s="53">
        <f t="shared" si="30"/>
        <v>2539452.0334140491</v>
      </c>
      <c r="AW33" s="300"/>
      <c r="AX33" s="48" t="s">
        <v>44</v>
      </c>
      <c r="AY33" s="57">
        <f>SUM(AY20:AY32)</f>
        <v>0</v>
      </c>
      <c r="AZ33" s="57">
        <f t="shared" ref="AZ33:BB33" si="31">SUM(AZ20:AZ32)</f>
        <v>0</v>
      </c>
      <c r="BA33" s="57">
        <f t="shared" si="31"/>
        <v>0</v>
      </c>
      <c r="BB33" s="57">
        <f t="shared" si="31"/>
        <v>0</v>
      </c>
      <c r="BC33" s="57">
        <f>SUM(BC20:BC32)</f>
        <v>0</v>
      </c>
      <c r="BD33" s="57">
        <f t="shared" ref="BD33:BK33" si="32">SUM(BD20:BD32)</f>
        <v>0</v>
      </c>
      <c r="BE33" s="57">
        <f t="shared" si="32"/>
        <v>0</v>
      </c>
      <c r="BF33" s="57">
        <f t="shared" si="32"/>
        <v>49101.193790472542</v>
      </c>
      <c r="BG33" s="57">
        <f t="shared" si="32"/>
        <v>0</v>
      </c>
      <c r="BH33" s="57">
        <f t="shared" si="32"/>
        <v>355675.9574647533</v>
      </c>
      <c r="BI33" s="57">
        <f t="shared" si="32"/>
        <v>583600.56617831369</v>
      </c>
      <c r="BJ33" s="57">
        <f t="shared" si="32"/>
        <v>1656520.6459206005</v>
      </c>
      <c r="BK33" s="53">
        <f t="shared" si="32"/>
        <v>2644898.36335414</v>
      </c>
    </row>
    <row r="34" spans="1:63" ht="15.75" thickBot="1" x14ac:dyDescent="0.3">
      <c r="A34" s="300"/>
      <c r="O34" s="201"/>
      <c r="Q34" s="300"/>
      <c r="AE34" s="201"/>
      <c r="AG34" s="300"/>
      <c r="AU34" s="201"/>
      <c r="AV34" s="257"/>
      <c r="AW34" s="300"/>
      <c r="BK34" s="201"/>
    </row>
    <row r="35" spans="1:63" ht="15.75" thickBot="1" x14ac:dyDescent="0.3">
      <c r="A35" s="300"/>
      <c r="B35" s="68" t="s">
        <v>37</v>
      </c>
      <c r="C35" s="298" t="s">
        <v>57</v>
      </c>
      <c r="D35" s="298" t="s">
        <v>56</v>
      </c>
      <c r="E35" s="298" t="s">
        <v>55</v>
      </c>
      <c r="F35" s="298" t="s">
        <v>54</v>
      </c>
      <c r="G35" s="298" t="s">
        <v>53</v>
      </c>
      <c r="H35" s="298" t="s">
        <v>52</v>
      </c>
      <c r="I35" s="298" t="s">
        <v>51</v>
      </c>
      <c r="J35" s="298" t="s">
        <v>50</v>
      </c>
      <c r="K35" s="298" t="s">
        <v>49</v>
      </c>
      <c r="L35" s="298" t="s">
        <v>48</v>
      </c>
      <c r="M35" s="298" t="s">
        <v>47</v>
      </c>
      <c r="N35" s="299" t="s">
        <v>46</v>
      </c>
      <c r="O35" s="83" t="s">
        <v>34</v>
      </c>
      <c r="P35" s="203"/>
      <c r="Q35" s="300"/>
      <c r="R35" s="68" t="s">
        <v>37</v>
      </c>
      <c r="S35" s="298" t="s">
        <v>57</v>
      </c>
      <c r="T35" s="298" t="s">
        <v>56</v>
      </c>
      <c r="U35" s="298" t="s">
        <v>55</v>
      </c>
      <c r="V35" s="298" t="s">
        <v>54</v>
      </c>
      <c r="W35" s="298" t="s">
        <v>53</v>
      </c>
      <c r="X35" s="298" t="s">
        <v>52</v>
      </c>
      <c r="Y35" s="298" t="s">
        <v>51</v>
      </c>
      <c r="Z35" s="298" t="s">
        <v>50</v>
      </c>
      <c r="AA35" s="298" t="s">
        <v>49</v>
      </c>
      <c r="AB35" s="298" t="s">
        <v>48</v>
      </c>
      <c r="AC35" s="298" t="s">
        <v>47</v>
      </c>
      <c r="AD35" s="299" t="s">
        <v>46</v>
      </c>
      <c r="AE35" s="83" t="s">
        <v>34</v>
      </c>
      <c r="AF35" s="203"/>
      <c r="AG35" s="300"/>
      <c r="AH35" s="68" t="s">
        <v>37</v>
      </c>
      <c r="AI35" s="298" t="s">
        <v>57</v>
      </c>
      <c r="AJ35" s="298" t="s">
        <v>56</v>
      </c>
      <c r="AK35" s="298" t="s">
        <v>55</v>
      </c>
      <c r="AL35" s="298" t="s">
        <v>54</v>
      </c>
      <c r="AM35" s="298" t="s">
        <v>53</v>
      </c>
      <c r="AN35" s="298" t="s">
        <v>52</v>
      </c>
      <c r="AO35" s="298" t="s">
        <v>51</v>
      </c>
      <c r="AP35" s="298" t="s">
        <v>50</v>
      </c>
      <c r="AQ35" s="298" t="s">
        <v>49</v>
      </c>
      <c r="AR35" s="298" t="s">
        <v>48</v>
      </c>
      <c r="AS35" s="298" t="s">
        <v>47</v>
      </c>
      <c r="AT35" s="299" t="s">
        <v>46</v>
      </c>
      <c r="AU35" s="83" t="s">
        <v>34</v>
      </c>
      <c r="AV35" s="200"/>
      <c r="AW35" s="300"/>
      <c r="AX35" s="68" t="s">
        <v>37</v>
      </c>
      <c r="AY35" s="298" t="s">
        <v>57</v>
      </c>
      <c r="AZ35" s="298" t="s">
        <v>56</v>
      </c>
      <c r="BA35" s="298" t="s">
        <v>55</v>
      </c>
      <c r="BB35" s="298" t="s">
        <v>54</v>
      </c>
      <c r="BC35" s="298" t="s">
        <v>53</v>
      </c>
      <c r="BD35" s="298" t="s">
        <v>52</v>
      </c>
      <c r="BE35" s="298" t="s">
        <v>51</v>
      </c>
      <c r="BF35" s="298" t="s">
        <v>50</v>
      </c>
      <c r="BG35" s="298" t="s">
        <v>49</v>
      </c>
      <c r="BH35" s="298" t="s">
        <v>48</v>
      </c>
      <c r="BI35" s="298" t="s">
        <v>47</v>
      </c>
      <c r="BJ35" s="299" t="s">
        <v>46</v>
      </c>
      <c r="BK35" s="83" t="s">
        <v>34</v>
      </c>
    </row>
    <row r="36" spans="1:63" ht="15" customHeight="1" x14ac:dyDescent="0.25">
      <c r="A36" s="493" t="s">
        <v>89</v>
      </c>
      <c r="B36" s="64" t="s">
        <v>80</v>
      </c>
      <c r="C36" s="64">
        <v>0</v>
      </c>
      <c r="D36" s="64">
        <v>0</v>
      </c>
      <c r="E36" s="64">
        <v>0</v>
      </c>
      <c r="F36" s="64">
        <v>0</v>
      </c>
      <c r="G36" s="64">
        <v>0</v>
      </c>
      <c r="H36" s="64">
        <v>0</v>
      </c>
      <c r="I36" s="64">
        <v>0</v>
      </c>
      <c r="J36" s="64">
        <v>0</v>
      </c>
      <c r="K36" s="64">
        <v>0</v>
      </c>
      <c r="L36" s="64">
        <v>0</v>
      </c>
      <c r="M36" s="64">
        <v>0</v>
      </c>
      <c r="N36" s="64">
        <v>0</v>
      </c>
      <c r="O36" s="82">
        <f t="shared" ref="O36:O48" si="33">SUM(C36:N36)</f>
        <v>0</v>
      </c>
      <c r="Q36" s="493" t="s">
        <v>89</v>
      </c>
      <c r="R36" s="64" t="s">
        <v>80</v>
      </c>
      <c r="S36" s="64">
        <v>0</v>
      </c>
      <c r="T36" s="64">
        <v>0</v>
      </c>
      <c r="U36" s="64">
        <v>0</v>
      </c>
      <c r="V36" s="64">
        <v>0</v>
      </c>
      <c r="W36" s="64">
        <v>0</v>
      </c>
      <c r="X36" s="64">
        <v>0</v>
      </c>
      <c r="Y36" s="64">
        <v>0</v>
      </c>
      <c r="Z36" s="64">
        <v>0</v>
      </c>
      <c r="AA36" s="64">
        <v>0</v>
      </c>
      <c r="AB36" s="64">
        <v>0</v>
      </c>
      <c r="AC36" s="64">
        <v>0</v>
      </c>
      <c r="AD36" s="64">
        <v>0</v>
      </c>
      <c r="AE36" s="82">
        <f t="shared" ref="AE36:AE48" si="34">SUM(S36:AD36)</f>
        <v>0</v>
      </c>
      <c r="AG36" s="493" t="s">
        <v>89</v>
      </c>
      <c r="AH36" s="64" t="s">
        <v>80</v>
      </c>
      <c r="AI36" s="64">
        <v>0</v>
      </c>
      <c r="AJ36" s="64">
        <v>0</v>
      </c>
      <c r="AK36" s="64">
        <v>0</v>
      </c>
      <c r="AL36" s="64">
        <v>0</v>
      </c>
      <c r="AM36" s="64">
        <v>0</v>
      </c>
      <c r="AN36" s="64">
        <v>0</v>
      </c>
      <c r="AO36" s="64">
        <v>0</v>
      </c>
      <c r="AP36" s="64">
        <v>0</v>
      </c>
      <c r="AQ36" s="64">
        <v>0</v>
      </c>
      <c r="AR36" s="64">
        <v>0</v>
      </c>
      <c r="AS36" s="64">
        <v>0</v>
      </c>
      <c r="AT36" s="64">
        <v>0</v>
      </c>
      <c r="AU36" s="82">
        <f t="shared" ref="AU36:AU48" si="35">SUM(AI36:AT36)</f>
        <v>0</v>
      </c>
      <c r="AW36" s="493" t="s">
        <v>89</v>
      </c>
      <c r="AX36" s="64" t="s">
        <v>80</v>
      </c>
      <c r="AY36" s="64">
        <v>0</v>
      </c>
      <c r="AZ36" s="64">
        <v>0</v>
      </c>
      <c r="BA36" s="64">
        <v>0</v>
      </c>
      <c r="BB36" s="64">
        <v>0</v>
      </c>
      <c r="BC36" s="64">
        <v>0</v>
      </c>
      <c r="BD36" s="64">
        <v>0</v>
      </c>
      <c r="BE36" s="64">
        <v>0</v>
      </c>
      <c r="BF36" s="64">
        <v>0</v>
      </c>
      <c r="BG36" s="64">
        <v>0</v>
      </c>
      <c r="BH36" s="64">
        <v>0</v>
      </c>
      <c r="BI36" s="64">
        <v>0</v>
      </c>
      <c r="BJ36" s="64">
        <v>0</v>
      </c>
      <c r="BK36" s="82">
        <f t="shared" ref="BK36:BK48" si="36">SUM(AY36:BJ36)</f>
        <v>0</v>
      </c>
    </row>
    <row r="37" spans="1:63" x14ac:dyDescent="0.25">
      <c r="A37" s="494"/>
      <c r="B37" s="3" t="s">
        <v>79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81">
        <f t="shared" si="33"/>
        <v>0</v>
      </c>
      <c r="Q37" s="494"/>
      <c r="R37" s="3" t="s">
        <v>79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31517.343944518307</v>
      </c>
      <c r="AD37" s="3">
        <v>0</v>
      </c>
      <c r="AE37" s="81">
        <f t="shared" si="34"/>
        <v>31517.343944518307</v>
      </c>
      <c r="AG37" s="494"/>
      <c r="AH37" s="3" t="s">
        <v>79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>
        <v>0</v>
      </c>
      <c r="AT37" s="3">
        <v>0</v>
      </c>
      <c r="AU37" s="81">
        <f t="shared" si="35"/>
        <v>0</v>
      </c>
      <c r="AW37" s="494"/>
      <c r="AX37" s="3" t="s">
        <v>79</v>
      </c>
      <c r="AY37" s="3">
        <v>0</v>
      </c>
      <c r="AZ37" s="3">
        <v>0</v>
      </c>
      <c r="BA37" s="3">
        <v>0</v>
      </c>
      <c r="BB37" s="3">
        <v>0</v>
      </c>
      <c r="BC37" s="3">
        <v>0</v>
      </c>
      <c r="BD37" s="3">
        <v>0</v>
      </c>
      <c r="BE37" s="3">
        <v>0</v>
      </c>
      <c r="BF37" s="3">
        <v>0</v>
      </c>
      <c r="BG37" s="3">
        <v>0</v>
      </c>
      <c r="BH37" s="3">
        <v>0</v>
      </c>
      <c r="BI37" s="3">
        <v>0</v>
      </c>
      <c r="BJ37" s="3">
        <v>0</v>
      </c>
      <c r="BK37" s="81">
        <f t="shared" si="36"/>
        <v>0</v>
      </c>
    </row>
    <row r="38" spans="1:63" x14ac:dyDescent="0.25">
      <c r="A38" s="494"/>
      <c r="B38" s="3" t="s">
        <v>78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81">
        <f t="shared" si="33"/>
        <v>0</v>
      </c>
      <c r="Q38" s="494"/>
      <c r="R38" s="3" t="s">
        <v>78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81">
        <f t="shared" si="34"/>
        <v>0</v>
      </c>
      <c r="AG38" s="494"/>
      <c r="AH38" s="3" t="s">
        <v>78</v>
      </c>
      <c r="AI38" s="3">
        <v>0</v>
      </c>
      <c r="AJ38" s="3">
        <v>0</v>
      </c>
      <c r="AK38" s="3">
        <v>0</v>
      </c>
      <c r="AL38" s="3">
        <v>0</v>
      </c>
      <c r="AM38" s="3">
        <v>0</v>
      </c>
      <c r="AN38" s="3">
        <v>0</v>
      </c>
      <c r="AO38" s="3">
        <v>0</v>
      </c>
      <c r="AP38" s="3">
        <v>0</v>
      </c>
      <c r="AQ38" s="3">
        <v>0</v>
      </c>
      <c r="AR38" s="3">
        <v>0</v>
      </c>
      <c r="AS38" s="3">
        <v>0</v>
      </c>
      <c r="AT38" s="3">
        <v>0</v>
      </c>
      <c r="AU38" s="81">
        <f t="shared" si="35"/>
        <v>0</v>
      </c>
      <c r="AW38" s="494"/>
      <c r="AX38" s="3" t="s">
        <v>78</v>
      </c>
      <c r="AY38" s="3">
        <v>0</v>
      </c>
      <c r="AZ38" s="3">
        <v>0</v>
      </c>
      <c r="BA38" s="3">
        <v>0</v>
      </c>
      <c r="BB38" s="3">
        <v>0</v>
      </c>
      <c r="BC38" s="3">
        <v>0</v>
      </c>
      <c r="BD38" s="3">
        <v>0</v>
      </c>
      <c r="BE38" s="3">
        <v>0</v>
      </c>
      <c r="BF38" s="3">
        <v>0</v>
      </c>
      <c r="BG38" s="3">
        <v>0</v>
      </c>
      <c r="BH38" s="3">
        <v>0</v>
      </c>
      <c r="BI38" s="3">
        <v>0</v>
      </c>
      <c r="BJ38" s="3">
        <v>0</v>
      </c>
      <c r="BK38" s="81">
        <f t="shared" si="36"/>
        <v>0</v>
      </c>
    </row>
    <row r="39" spans="1:63" x14ac:dyDescent="0.25">
      <c r="A39" s="494"/>
      <c r="B39" s="3" t="s">
        <v>77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81">
        <f t="shared" si="33"/>
        <v>0</v>
      </c>
      <c r="Q39" s="494"/>
      <c r="R39" s="3" t="s">
        <v>77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34002.956008485147</v>
      </c>
      <c r="AC39" s="3">
        <v>0</v>
      </c>
      <c r="AD39" s="3">
        <v>113170.68104751728</v>
      </c>
      <c r="AE39" s="81">
        <f t="shared" si="34"/>
        <v>147173.63705600242</v>
      </c>
      <c r="AG39" s="494"/>
      <c r="AH39" s="3" t="s">
        <v>77</v>
      </c>
      <c r="AI39" s="3">
        <v>0</v>
      </c>
      <c r="AJ39" s="3">
        <v>0</v>
      </c>
      <c r="AK39" s="3">
        <v>0</v>
      </c>
      <c r="AL39" s="3">
        <v>0</v>
      </c>
      <c r="AM39" s="3">
        <v>0</v>
      </c>
      <c r="AN39" s="3">
        <v>0</v>
      </c>
      <c r="AO39" s="3">
        <v>0</v>
      </c>
      <c r="AP39" s="3">
        <v>0</v>
      </c>
      <c r="AQ39" s="3">
        <v>0</v>
      </c>
      <c r="AR39" s="3">
        <v>0</v>
      </c>
      <c r="AS39" s="3">
        <v>0</v>
      </c>
      <c r="AT39" s="3">
        <v>0</v>
      </c>
      <c r="AU39" s="81">
        <f t="shared" si="35"/>
        <v>0</v>
      </c>
      <c r="AW39" s="494"/>
      <c r="AX39" s="3" t="s">
        <v>77</v>
      </c>
      <c r="AY39" s="3">
        <v>0</v>
      </c>
      <c r="AZ39" s="3">
        <v>0</v>
      </c>
      <c r="BA39" s="3">
        <v>0</v>
      </c>
      <c r="BB39" s="3">
        <v>0</v>
      </c>
      <c r="BC39" s="3">
        <v>0</v>
      </c>
      <c r="BD39" s="3">
        <v>0</v>
      </c>
      <c r="BE39" s="3">
        <v>0</v>
      </c>
      <c r="BF39" s="3">
        <v>0</v>
      </c>
      <c r="BG39" s="3">
        <v>0</v>
      </c>
      <c r="BH39" s="3">
        <v>0</v>
      </c>
      <c r="BI39" s="3">
        <v>0</v>
      </c>
      <c r="BJ39" s="3">
        <v>0</v>
      </c>
      <c r="BK39" s="81">
        <f t="shared" si="36"/>
        <v>0</v>
      </c>
    </row>
    <row r="40" spans="1:63" x14ac:dyDescent="0.25">
      <c r="A40" s="494"/>
      <c r="B40" s="3" t="s">
        <v>76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81">
        <f t="shared" si="33"/>
        <v>0</v>
      </c>
      <c r="Q40" s="494"/>
      <c r="R40" s="3" t="s">
        <v>76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81">
        <f t="shared" si="34"/>
        <v>0</v>
      </c>
      <c r="AG40" s="494"/>
      <c r="AH40" s="3" t="s">
        <v>76</v>
      </c>
      <c r="AI40" s="3">
        <v>0</v>
      </c>
      <c r="AJ40" s="3">
        <v>0</v>
      </c>
      <c r="AK40" s="3">
        <v>0</v>
      </c>
      <c r="AL40" s="3">
        <v>0</v>
      </c>
      <c r="AM40" s="3">
        <v>0</v>
      </c>
      <c r="AN40" s="3">
        <v>0</v>
      </c>
      <c r="AO40" s="3">
        <v>0</v>
      </c>
      <c r="AP40" s="3">
        <v>0</v>
      </c>
      <c r="AQ40" s="3">
        <v>0</v>
      </c>
      <c r="AR40" s="3">
        <v>0</v>
      </c>
      <c r="AS40" s="3">
        <v>0</v>
      </c>
      <c r="AT40" s="3">
        <v>0</v>
      </c>
      <c r="AU40" s="81">
        <f t="shared" si="35"/>
        <v>0</v>
      </c>
      <c r="AW40" s="494"/>
      <c r="AX40" s="3" t="s">
        <v>76</v>
      </c>
      <c r="AY40" s="3">
        <v>0</v>
      </c>
      <c r="AZ40" s="3">
        <v>0</v>
      </c>
      <c r="BA40" s="3">
        <v>0</v>
      </c>
      <c r="BB40" s="3">
        <v>0</v>
      </c>
      <c r="BC40" s="3">
        <v>0</v>
      </c>
      <c r="BD40" s="3">
        <v>0</v>
      </c>
      <c r="BE40" s="3">
        <v>0</v>
      </c>
      <c r="BF40" s="3">
        <v>0</v>
      </c>
      <c r="BG40" s="3">
        <v>0</v>
      </c>
      <c r="BH40" s="3">
        <v>0</v>
      </c>
      <c r="BI40" s="3">
        <v>0</v>
      </c>
      <c r="BJ40" s="3">
        <v>0</v>
      </c>
      <c r="BK40" s="81">
        <f t="shared" si="36"/>
        <v>0</v>
      </c>
    </row>
    <row r="41" spans="1:63" x14ac:dyDescent="0.25">
      <c r="A41" s="494"/>
      <c r="B41" s="3" t="s">
        <v>75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81">
        <f t="shared" si="33"/>
        <v>0</v>
      </c>
      <c r="Q41" s="494"/>
      <c r="R41" s="3" t="s">
        <v>75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81">
        <f t="shared" si="34"/>
        <v>0</v>
      </c>
      <c r="AG41" s="494"/>
      <c r="AH41" s="3" t="s">
        <v>75</v>
      </c>
      <c r="AI41" s="3">
        <v>0</v>
      </c>
      <c r="AJ41" s="3">
        <v>0</v>
      </c>
      <c r="AK41" s="3">
        <v>0</v>
      </c>
      <c r="AL41" s="3">
        <v>0</v>
      </c>
      <c r="AM41" s="3">
        <v>0</v>
      </c>
      <c r="AN41" s="3">
        <v>0</v>
      </c>
      <c r="AO41" s="3">
        <v>0</v>
      </c>
      <c r="AP41" s="3">
        <v>0</v>
      </c>
      <c r="AQ41" s="3">
        <v>0</v>
      </c>
      <c r="AR41" s="3">
        <v>0</v>
      </c>
      <c r="AS41" s="3">
        <v>0</v>
      </c>
      <c r="AT41" s="3">
        <v>0</v>
      </c>
      <c r="AU41" s="81">
        <f t="shared" si="35"/>
        <v>0</v>
      </c>
      <c r="AW41" s="494"/>
      <c r="AX41" s="3" t="s">
        <v>75</v>
      </c>
      <c r="AY41" s="3">
        <v>0</v>
      </c>
      <c r="AZ41" s="3">
        <v>0</v>
      </c>
      <c r="BA41" s="3">
        <v>0</v>
      </c>
      <c r="BB41" s="3">
        <v>0</v>
      </c>
      <c r="BC41" s="3">
        <v>0</v>
      </c>
      <c r="BD41" s="3">
        <v>0</v>
      </c>
      <c r="BE41" s="3">
        <v>0</v>
      </c>
      <c r="BF41" s="3">
        <v>0</v>
      </c>
      <c r="BG41" s="3">
        <v>0</v>
      </c>
      <c r="BH41" s="3">
        <v>0</v>
      </c>
      <c r="BI41" s="3">
        <v>0</v>
      </c>
      <c r="BJ41" s="3">
        <v>0</v>
      </c>
      <c r="BK41" s="81">
        <f t="shared" si="36"/>
        <v>0</v>
      </c>
    </row>
    <row r="42" spans="1:63" x14ac:dyDescent="0.25">
      <c r="A42" s="494"/>
      <c r="B42" s="3" t="s">
        <v>74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81">
        <f t="shared" si="33"/>
        <v>0</v>
      </c>
      <c r="Q42" s="494"/>
      <c r="R42" s="3" t="s">
        <v>74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4826.9870684344805</v>
      </c>
      <c r="AC42" s="3">
        <v>0</v>
      </c>
      <c r="AD42" s="3">
        <v>272693.37587556307</v>
      </c>
      <c r="AE42" s="81">
        <f t="shared" si="34"/>
        <v>277520.36294399755</v>
      </c>
      <c r="AG42" s="494"/>
      <c r="AH42" s="3" t="s">
        <v>74</v>
      </c>
      <c r="AI42" s="3">
        <v>0</v>
      </c>
      <c r="AJ42" s="3">
        <v>0</v>
      </c>
      <c r="AK42" s="3">
        <v>0</v>
      </c>
      <c r="AL42" s="3">
        <v>0</v>
      </c>
      <c r="AM42" s="3">
        <v>0</v>
      </c>
      <c r="AN42" s="3">
        <v>0</v>
      </c>
      <c r="AO42" s="3">
        <v>0</v>
      </c>
      <c r="AP42" s="3">
        <v>0</v>
      </c>
      <c r="AQ42" s="3">
        <v>0</v>
      </c>
      <c r="AR42" s="3">
        <v>0</v>
      </c>
      <c r="AS42" s="3">
        <v>0</v>
      </c>
      <c r="AT42" s="3">
        <v>0</v>
      </c>
      <c r="AU42" s="81">
        <f t="shared" si="35"/>
        <v>0</v>
      </c>
      <c r="AW42" s="494"/>
      <c r="AX42" s="3" t="s">
        <v>74</v>
      </c>
      <c r="AY42" s="3">
        <v>0</v>
      </c>
      <c r="AZ42" s="3">
        <v>0</v>
      </c>
      <c r="BA42" s="3">
        <v>0</v>
      </c>
      <c r="BB42" s="3">
        <v>0</v>
      </c>
      <c r="BC42" s="3">
        <v>0</v>
      </c>
      <c r="BD42" s="3">
        <v>0</v>
      </c>
      <c r="BE42" s="3">
        <v>0</v>
      </c>
      <c r="BF42" s="3">
        <v>0</v>
      </c>
      <c r="BG42" s="3">
        <v>0</v>
      </c>
      <c r="BH42" s="3">
        <v>0</v>
      </c>
      <c r="BI42" s="3">
        <v>0</v>
      </c>
      <c r="BJ42" s="3">
        <v>0</v>
      </c>
      <c r="BK42" s="81">
        <f t="shared" si="36"/>
        <v>0</v>
      </c>
    </row>
    <row r="43" spans="1:63" x14ac:dyDescent="0.25">
      <c r="A43" s="494"/>
      <c r="B43" s="3" t="s">
        <v>73</v>
      </c>
      <c r="C43" s="3">
        <v>0</v>
      </c>
      <c r="D43" s="3">
        <v>0</v>
      </c>
      <c r="E43" s="3">
        <v>0</v>
      </c>
      <c r="F43" s="3">
        <v>0</v>
      </c>
      <c r="G43" s="3">
        <v>11372.004225976916</v>
      </c>
      <c r="H43" s="3">
        <v>0</v>
      </c>
      <c r="I43" s="3">
        <v>0</v>
      </c>
      <c r="J43" s="3">
        <v>0</v>
      </c>
      <c r="K43" s="3">
        <v>52467.546182222883</v>
      </c>
      <c r="L43" s="3">
        <v>0</v>
      </c>
      <c r="M43" s="3">
        <v>14222.668358095118</v>
      </c>
      <c r="N43" s="3">
        <v>385048.09349292947</v>
      </c>
      <c r="O43" s="81">
        <f t="shared" si="33"/>
        <v>463110.31225922436</v>
      </c>
      <c r="Q43" s="494"/>
      <c r="R43" s="3" t="s">
        <v>73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119228.26101828144</v>
      </c>
      <c r="Z43" s="3">
        <v>0</v>
      </c>
      <c r="AA43" s="3">
        <v>0</v>
      </c>
      <c r="AB43" s="3">
        <v>0</v>
      </c>
      <c r="AC43" s="3">
        <v>69765.662224072759</v>
      </c>
      <c r="AD43" s="3">
        <v>135604.76449842143</v>
      </c>
      <c r="AE43" s="81">
        <f t="shared" si="34"/>
        <v>324598.68774077564</v>
      </c>
      <c r="AG43" s="494"/>
      <c r="AH43" s="3" t="s">
        <v>73</v>
      </c>
      <c r="AI43" s="3">
        <v>0</v>
      </c>
      <c r="AJ43" s="3">
        <v>0</v>
      </c>
      <c r="AK43" s="3">
        <v>0</v>
      </c>
      <c r="AL43" s="3">
        <v>0</v>
      </c>
      <c r="AM43" s="3">
        <v>0</v>
      </c>
      <c r="AN43" s="3">
        <v>0</v>
      </c>
      <c r="AO43" s="3">
        <v>0</v>
      </c>
      <c r="AP43" s="3">
        <v>0</v>
      </c>
      <c r="AQ43" s="3">
        <v>0</v>
      </c>
      <c r="AR43" s="3">
        <v>0</v>
      </c>
      <c r="AS43" s="3">
        <v>0</v>
      </c>
      <c r="AT43" s="3">
        <v>0</v>
      </c>
      <c r="AU43" s="81">
        <f t="shared" si="35"/>
        <v>0</v>
      </c>
      <c r="AW43" s="494"/>
      <c r="AX43" s="3" t="s">
        <v>73</v>
      </c>
      <c r="AY43" s="3">
        <v>0</v>
      </c>
      <c r="AZ43" s="3">
        <v>0</v>
      </c>
      <c r="BA43" s="3">
        <v>0</v>
      </c>
      <c r="BB43" s="3">
        <v>0</v>
      </c>
      <c r="BC43" s="3">
        <v>0</v>
      </c>
      <c r="BD43" s="3">
        <v>0</v>
      </c>
      <c r="BE43" s="3">
        <v>0</v>
      </c>
      <c r="BF43" s="3">
        <v>0</v>
      </c>
      <c r="BG43" s="3">
        <v>0</v>
      </c>
      <c r="BH43" s="3">
        <v>0</v>
      </c>
      <c r="BI43" s="3">
        <v>0</v>
      </c>
      <c r="BJ43" s="3">
        <v>0</v>
      </c>
      <c r="BK43" s="81">
        <f t="shared" si="36"/>
        <v>0</v>
      </c>
    </row>
    <row r="44" spans="1:63" x14ac:dyDescent="0.25">
      <c r="A44" s="494"/>
      <c r="B44" s="3" t="s">
        <v>72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81">
        <f t="shared" si="33"/>
        <v>0</v>
      </c>
      <c r="Q44" s="494"/>
      <c r="R44" s="3" t="s">
        <v>72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81">
        <f t="shared" si="34"/>
        <v>0</v>
      </c>
      <c r="AG44" s="494"/>
      <c r="AH44" s="3" t="s">
        <v>72</v>
      </c>
      <c r="AI44" s="3">
        <v>0</v>
      </c>
      <c r="AJ44" s="3">
        <v>0</v>
      </c>
      <c r="AK44" s="3">
        <v>0</v>
      </c>
      <c r="AL44" s="3">
        <v>0</v>
      </c>
      <c r="AM44" s="3">
        <v>0</v>
      </c>
      <c r="AN44" s="3">
        <v>0</v>
      </c>
      <c r="AO44" s="3">
        <v>0</v>
      </c>
      <c r="AP44" s="3">
        <v>0</v>
      </c>
      <c r="AQ44" s="3">
        <v>0</v>
      </c>
      <c r="AR44" s="3">
        <v>0</v>
      </c>
      <c r="AS44" s="3">
        <v>0</v>
      </c>
      <c r="AT44" s="3">
        <v>0</v>
      </c>
      <c r="AU44" s="81">
        <f t="shared" si="35"/>
        <v>0</v>
      </c>
      <c r="AW44" s="494"/>
      <c r="AX44" s="3" t="s">
        <v>72</v>
      </c>
      <c r="AY44" s="3">
        <v>0</v>
      </c>
      <c r="AZ44" s="3">
        <v>0</v>
      </c>
      <c r="BA44" s="3">
        <v>0</v>
      </c>
      <c r="BB44" s="3">
        <v>0</v>
      </c>
      <c r="BC44" s="3">
        <v>0</v>
      </c>
      <c r="BD44" s="3">
        <v>0</v>
      </c>
      <c r="BE44" s="3">
        <v>0</v>
      </c>
      <c r="BF44" s="3">
        <v>0</v>
      </c>
      <c r="BG44" s="3">
        <v>0</v>
      </c>
      <c r="BH44" s="3">
        <v>0</v>
      </c>
      <c r="BI44" s="3">
        <v>0</v>
      </c>
      <c r="BJ44" s="3">
        <v>0</v>
      </c>
      <c r="BK44" s="81">
        <f t="shared" si="36"/>
        <v>0</v>
      </c>
    </row>
    <row r="45" spans="1:63" x14ac:dyDescent="0.25">
      <c r="A45" s="494"/>
      <c r="B45" s="3" t="s">
        <v>71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81">
        <f t="shared" si="33"/>
        <v>0</v>
      </c>
      <c r="Q45" s="494"/>
      <c r="R45" s="3" t="s">
        <v>71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81">
        <f t="shared" si="34"/>
        <v>0</v>
      </c>
      <c r="AG45" s="494"/>
      <c r="AH45" s="3" t="s">
        <v>71</v>
      </c>
      <c r="AI45" s="3">
        <v>0</v>
      </c>
      <c r="AJ45" s="3">
        <v>0</v>
      </c>
      <c r="AK45" s="3">
        <v>0</v>
      </c>
      <c r="AL45" s="3">
        <v>0</v>
      </c>
      <c r="AM45" s="3">
        <v>0</v>
      </c>
      <c r="AN45" s="3">
        <v>0</v>
      </c>
      <c r="AO45" s="3">
        <v>0</v>
      </c>
      <c r="AP45" s="3">
        <v>0</v>
      </c>
      <c r="AQ45" s="3">
        <v>0</v>
      </c>
      <c r="AR45" s="3">
        <v>0</v>
      </c>
      <c r="AS45" s="3">
        <v>0</v>
      </c>
      <c r="AT45" s="3">
        <v>0</v>
      </c>
      <c r="AU45" s="81">
        <f t="shared" si="35"/>
        <v>0</v>
      </c>
      <c r="AW45" s="494"/>
      <c r="AX45" s="3" t="s">
        <v>71</v>
      </c>
      <c r="AY45" s="3">
        <v>0</v>
      </c>
      <c r="AZ45" s="3">
        <v>0</v>
      </c>
      <c r="BA45" s="3">
        <v>0</v>
      </c>
      <c r="BB45" s="3">
        <v>0</v>
      </c>
      <c r="BC45" s="3">
        <v>0</v>
      </c>
      <c r="BD45" s="3">
        <v>0</v>
      </c>
      <c r="BE45" s="3">
        <v>0</v>
      </c>
      <c r="BF45" s="3">
        <v>0</v>
      </c>
      <c r="BG45" s="3">
        <v>0</v>
      </c>
      <c r="BH45" s="3">
        <v>0</v>
      </c>
      <c r="BI45" s="3">
        <v>0</v>
      </c>
      <c r="BJ45" s="3">
        <v>0</v>
      </c>
      <c r="BK45" s="81">
        <f t="shared" si="36"/>
        <v>0</v>
      </c>
    </row>
    <row r="46" spans="1:63" x14ac:dyDescent="0.25">
      <c r="A46" s="494"/>
      <c r="B46" s="3" t="s">
        <v>70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81">
        <f t="shared" si="33"/>
        <v>0</v>
      </c>
      <c r="Q46" s="494"/>
      <c r="R46" s="3" t="s">
        <v>70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81">
        <f t="shared" si="34"/>
        <v>0</v>
      </c>
      <c r="AG46" s="494"/>
      <c r="AH46" s="3" t="s">
        <v>70</v>
      </c>
      <c r="AI46" s="3">
        <v>0</v>
      </c>
      <c r="AJ46" s="3">
        <v>0</v>
      </c>
      <c r="AK46" s="3">
        <v>0</v>
      </c>
      <c r="AL46" s="3">
        <v>0</v>
      </c>
      <c r="AM46" s="3">
        <v>0</v>
      </c>
      <c r="AN46" s="3">
        <v>0</v>
      </c>
      <c r="AO46" s="3">
        <v>0</v>
      </c>
      <c r="AP46" s="3">
        <v>0</v>
      </c>
      <c r="AQ46" s="3">
        <v>0</v>
      </c>
      <c r="AR46" s="3">
        <v>0</v>
      </c>
      <c r="AS46" s="3">
        <v>0</v>
      </c>
      <c r="AT46" s="3">
        <v>0</v>
      </c>
      <c r="AU46" s="81">
        <f t="shared" si="35"/>
        <v>0</v>
      </c>
      <c r="AW46" s="494"/>
      <c r="AX46" s="3" t="s">
        <v>70</v>
      </c>
      <c r="AY46" s="3">
        <v>0</v>
      </c>
      <c r="AZ46" s="3">
        <v>0</v>
      </c>
      <c r="BA46" s="3">
        <v>0</v>
      </c>
      <c r="BB46" s="3">
        <v>0</v>
      </c>
      <c r="BC46" s="3">
        <v>0</v>
      </c>
      <c r="BD46" s="3">
        <v>0</v>
      </c>
      <c r="BE46" s="3">
        <v>0</v>
      </c>
      <c r="BF46" s="3">
        <v>0</v>
      </c>
      <c r="BG46" s="3">
        <v>0</v>
      </c>
      <c r="BH46" s="3">
        <v>0</v>
      </c>
      <c r="BI46" s="3">
        <v>0</v>
      </c>
      <c r="BJ46" s="3">
        <v>0</v>
      </c>
      <c r="BK46" s="81">
        <f t="shared" si="36"/>
        <v>0</v>
      </c>
    </row>
    <row r="47" spans="1:63" ht="16.5" customHeight="1" x14ac:dyDescent="0.25">
      <c r="A47" s="494"/>
      <c r="B47" s="3" t="s">
        <v>69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81">
        <f t="shared" si="33"/>
        <v>0</v>
      </c>
      <c r="Q47" s="494"/>
      <c r="R47" s="3" t="s">
        <v>69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715415.34677262115</v>
      </c>
      <c r="AD47" s="3">
        <v>0</v>
      </c>
      <c r="AE47" s="81">
        <f t="shared" si="34"/>
        <v>715415.34677262115</v>
      </c>
      <c r="AG47" s="494"/>
      <c r="AH47" s="3" t="s">
        <v>69</v>
      </c>
      <c r="AI47" s="3">
        <v>0</v>
      </c>
      <c r="AJ47" s="3">
        <v>0</v>
      </c>
      <c r="AK47" s="3">
        <v>0</v>
      </c>
      <c r="AL47" s="3">
        <v>0</v>
      </c>
      <c r="AM47" s="3">
        <v>0</v>
      </c>
      <c r="AN47" s="3">
        <v>0</v>
      </c>
      <c r="AO47" s="3">
        <v>0</v>
      </c>
      <c r="AP47" s="3">
        <v>0</v>
      </c>
      <c r="AQ47" s="3">
        <v>0</v>
      </c>
      <c r="AR47" s="3">
        <v>0</v>
      </c>
      <c r="AS47" s="3">
        <v>0</v>
      </c>
      <c r="AT47" s="3">
        <v>0</v>
      </c>
      <c r="AU47" s="81">
        <f t="shared" si="35"/>
        <v>0</v>
      </c>
      <c r="AW47" s="494"/>
      <c r="AX47" s="3" t="s">
        <v>69</v>
      </c>
      <c r="AY47" s="3">
        <v>0</v>
      </c>
      <c r="AZ47" s="3">
        <v>0</v>
      </c>
      <c r="BA47" s="3">
        <v>0</v>
      </c>
      <c r="BB47" s="3">
        <v>0</v>
      </c>
      <c r="BC47" s="3">
        <v>0</v>
      </c>
      <c r="BD47" s="3">
        <v>0</v>
      </c>
      <c r="BE47" s="3">
        <v>0</v>
      </c>
      <c r="BF47" s="3">
        <v>0</v>
      </c>
      <c r="BG47" s="3">
        <v>0</v>
      </c>
      <c r="BH47" s="3">
        <v>0</v>
      </c>
      <c r="BI47" s="3">
        <v>0</v>
      </c>
      <c r="BJ47" s="3">
        <v>0</v>
      </c>
      <c r="BK47" s="81">
        <f t="shared" si="36"/>
        <v>0</v>
      </c>
    </row>
    <row r="48" spans="1:63" ht="15.75" thickBot="1" x14ac:dyDescent="0.3">
      <c r="A48" s="495"/>
      <c r="B48" s="3" t="s">
        <v>68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81">
        <f t="shared" si="33"/>
        <v>0</v>
      </c>
      <c r="Q48" s="495"/>
      <c r="R48" s="3" t="s">
        <v>68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81">
        <f t="shared" si="34"/>
        <v>0</v>
      </c>
      <c r="AG48" s="495"/>
      <c r="AH48" s="3" t="s">
        <v>68</v>
      </c>
      <c r="AI48" s="3">
        <v>0</v>
      </c>
      <c r="AJ48" s="3">
        <v>0</v>
      </c>
      <c r="AK48" s="3">
        <v>0</v>
      </c>
      <c r="AL48" s="3">
        <v>0</v>
      </c>
      <c r="AM48" s="3">
        <v>0</v>
      </c>
      <c r="AN48" s="3">
        <v>0</v>
      </c>
      <c r="AO48" s="3">
        <v>0</v>
      </c>
      <c r="AP48" s="3">
        <v>0</v>
      </c>
      <c r="AQ48" s="3">
        <v>0</v>
      </c>
      <c r="AR48" s="3">
        <v>0</v>
      </c>
      <c r="AS48" s="3">
        <v>0</v>
      </c>
      <c r="AT48" s="3">
        <v>0</v>
      </c>
      <c r="AU48" s="81">
        <f t="shared" si="35"/>
        <v>0</v>
      </c>
      <c r="AW48" s="495"/>
      <c r="AX48" s="3" t="s">
        <v>68</v>
      </c>
      <c r="AY48" s="3">
        <v>0</v>
      </c>
      <c r="AZ48" s="3">
        <v>0</v>
      </c>
      <c r="BA48" s="3">
        <v>0</v>
      </c>
      <c r="BB48" s="3">
        <v>0</v>
      </c>
      <c r="BC48" s="3">
        <v>0</v>
      </c>
      <c r="BD48" s="3">
        <v>0</v>
      </c>
      <c r="BE48" s="3">
        <v>0</v>
      </c>
      <c r="BF48" s="3">
        <v>0</v>
      </c>
      <c r="BG48" s="3">
        <v>0</v>
      </c>
      <c r="BH48" s="3">
        <v>0</v>
      </c>
      <c r="BI48" s="3">
        <v>0</v>
      </c>
      <c r="BJ48" s="3">
        <v>0</v>
      </c>
      <c r="BK48" s="81">
        <f t="shared" si="36"/>
        <v>0</v>
      </c>
    </row>
    <row r="49" spans="1:63" ht="21.75" thickBot="1" x14ac:dyDescent="0.3">
      <c r="A49" s="301"/>
      <c r="B49" s="48" t="s">
        <v>44</v>
      </c>
      <c r="C49" s="57">
        <f>SUM(C36:C48)</f>
        <v>0</v>
      </c>
      <c r="D49" s="57">
        <f t="shared" ref="D49:F49" si="37">SUM(D36:D48)</f>
        <v>0</v>
      </c>
      <c r="E49" s="57">
        <f t="shared" si="37"/>
        <v>0</v>
      </c>
      <c r="F49" s="57">
        <f t="shared" si="37"/>
        <v>0</v>
      </c>
      <c r="G49" s="57">
        <f>SUM(G36:G48)</f>
        <v>11372.004225976916</v>
      </c>
      <c r="H49" s="57">
        <f t="shared" ref="H49:O49" si="38">SUM(H36:H48)</f>
        <v>0</v>
      </c>
      <c r="I49" s="57">
        <f t="shared" si="38"/>
        <v>0</v>
      </c>
      <c r="J49" s="57">
        <f t="shared" si="38"/>
        <v>0</v>
      </c>
      <c r="K49" s="57">
        <f t="shared" si="38"/>
        <v>52467.546182222883</v>
      </c>
      <c r="L49" s="57">
        <f t="shared" si="38"/>
        <v>0</v>
      </c>
      <c r="M49" s="57">
        <f t="shared" si="38"/>
        <v>14222.668358095118</v>
      </c>
      <c r="N49" s="57">
        <f t="shared" si="38"/>
        <v>385048.09349292947</v>
      </c>
      <c r="O49" s="53">
        <f t="shared" si="38"/>
        <v>463110.31225922436</v>
      </c>
      <c r="Q49" s="301"/>
      <c r="R49" s="48" t="s">
        <v>44</v>
      </c>
      <c r="S49" s="57">
        <f>SUM(S36:S48)</f>
        <v>0</v>
      </c>
      <c r="T49" s="57">
        <f t="shared" ref="T49:V49" si="39">SUM(T36:T48)</f>
        <v>0</v>
      </c>
      <c r="U49" s="57">
        <f t="shared" si="39"/>
        <v>0</v>
      </c>
      <c r="V49" s="57">
        <f t="shared" si="39"/>
        <v>0</v>
      </c>
      <c r="W49" s="57">
        <f>SUM(W36:W48)</f>
        <v>0</v>
      </c>
      <c r="X49" s="57">
        <f t="shared" ref="X49:AE49" si="40">SUM(X36:X48)</f>
        <v>0</v>
      </c>
      <c r="Y49" s="57">
        <f t="shared" si="40"/>
        <v>119228.26101828144</v>
      </c>
      <c r="Z49" s="57">
        <f t="shared" si="40"/>
        <v>0</v>
      </c>
      <c r="AA49" s="57">
        <f t="shared" si="40"/>
        <v>0</v>
      </c>
      <c r="AB49" s="57">
        <f t="shared" si="40"/>
        <v>38829.943076919626</v>
      </c>
      <c r="AC49" s="57">
        <f t="shared" si="40"/>
        <v>816698.35294121224</v>
      </c>
      <c r="AD49" s="57">
        <f t="shared" si="40"/>
        <v>521468.82142150181</v>
      </c>
      <c r="AE49" s="53">
        <f t="shared" si="40"/>
        <v>1496225.378457915</v>
      </c>
      <c r="AG49" s="301"/>
      <c r="AH49" s="48" t="s">
        <v>44</v>
      </c>
      <c r="AI49" s="57">
        <f>SUM(AI36:AI48)</f>
        <v>0</v>
      </c>
      <c r="AJ49" s="57">
        <f t="shared" ref="AJ49:AL49" si="41">SUM(AJ36:AJ48)</f>
        <v>0</v>
      </c>
      <c r="AK49" s="57">
        <f t="shared" si="41"/>
        <v>0</v>
      </c>
      <c r="AL49" s="57">
        <f t="shared" si="41"/>
        <v>0</v>
      </c>
      <c r="AM49" s="57">
        <f>SUM(AM36:AM48)</f>
        <v>0</v>
      </c>
      <c r="AN49" s="57">
        <f t="shared" ref="AN49:AU49" si="42">SUM(AN36:AN48)</f>
        <v>0</v>
      </c>
      <c r="AO49" s="57">
        <f t="shared" si="42"/>
        <v>0</v>
      </c>
      <c r="AP49" s="57">
        <f t="shared" si="42"/>
        <v>0</v>
      </c>
      <c r="AQ49" s="57">
        <f t="shared" si="42"/>
        <v>0</v>
      </c>
      <c r="AR49" s="57">
        <f t="shared" si="42"/>
        <v>0</v>
      </c>
      <c r="AS49" s="57">
        <f t="shared" si="42"/>
        <v>0</v>
      </c>
      <c r="AT49" s="57">
        <f t="shared" si="42"/>
        <v>0</v>
      </c>
      <c r="AU49" s="53">
        <f t="shared" si="42"/>
        <v>0</v>
      </c>
      <c r="AW49" s="301"/>
      <c r="AX49" s="48" t="s">
        <v>44</v>
      </c>
      <c r="AY49" s="57">
        <f>SUM(AY36:AY48)</f>
        <v>0</v>
      </c>
      <c r="AZ49" s="57">
        <f t="shared" ref="AZ49:BB49" si="43">SUM(AZ36:AZ48)</f>
        <v>0</v>
      </c>
      <c r="BA49" s="57">
        <f t="shared" si="43"/>
        <v>0</v>
      </c>
      <c r="BB49" s="57">
        <f t="shared" si="43"/>
        <v>0</v>
      </c>
      <c r="BC49" s="57">
        <f>SUM(BC36:BC48)</f>
        <v>0</v>
      </c>
      <c r="BD49" s="57">
        <f t="shared" ref="BD49:BK49" si="44">SUM(BD36:BD48)</f>
        <v>0</v>
      </c>
      <c r="BE49" s="57">
        <f t="shared" si="44"/>
        <v>0</v>
      </c>
      <c r="BF49" s="57">
        <f t="shared" si="44"/>
        <v>0</v>
      </c>
      <c r="BG49" s="57">
        <f t="shared" si="44"/>
        <v>0</v>
      </c>
      <c r="BH49" s="57">
        <f t="shared" si="44"/>
        <v>0</v>
      </c>
      <c r="BI49" s="57">
        <f t="shared" si="44"/>
        <v>0</v>
      </c>
      <c r="BJ49" s="57">
        <f t="shared" si="44"/>
        <v>0</v>
      </c>
      <c r="BK49" s="53">
        <f t="shared" si="44"/>
        <v>0</v>
      </c>
    </row>
    <row r="50" spans="1:63" ht="21.75" thickBot="1" x14ac:dyDescent="0.3">
      <c r="A50" s="301"/>
      <c r="O50" s="201"/>
      <c r="Q50" s="301"/>
      <c r="AE50" s="201"/>
      <c r="AG50" s="301"/>
      <c r="AU50" s="201"/>
      <c r="AV50" s="257"/>
      <c r="AW50" s="301"/>
      <c r="BK50" s="201"/>
    </row>
    <row r="51" spans="1:63" ht="21.75" thickBot="1" x14ac:dyDescent="0.3">
      <c r="A51" s="301"/>
      <c r="B51" s="68" t="s">
        <v>37</v>
      </c>
      <c r="C51" s="298" t="s">
        <v>57</v>
      </c>
      <c r="D51" s="298" t="s">
        <v>56</v>
      </c>
      <c r="E51" s="298" t="s">
        <v>55</v>
      </c>
      <c r="F51" s="298" t="s">
        <v>54</v>
      </c>
      <c r="G51" s="298" t="s">
        <v>53</v>
      </c>
      <c r="H51" s="298" t="s">
        <v>52</v>
      </c>
      <c r="I51" s="298" t="s">
        <v>51</v>
      </c>
      <c r="J51" s="298" t="s">
        <v>50</v>
      </c>
      <c r="K51" s="298" t="s">
        <v>49</v>
      </c>
      <c r="L51" s="298" t="s">
        <v>48</v>
      </c>
      <c r="M51" s="298" t="s">
        <v>47</v>
      </c>
      <c r="N51" s="299" t="s">
        <v>46</v>
      </c>
      <c r="O51" s="83" t="s">
        <v>34</v>
      </c>
      <c r="P51" s="203"/>
      <c r="Q51" s="301"/>
      <c r="R51" s="68" t="s">
        <v>37</v>
      </c>
      <c r="S51" s="298" t="s">
        <v>57</v>
      </c>
      <c r="T51" s="298" t="s">
        <v>56</v>
      </c>
      <c r="U51" s="298" t="s">
        <v>55</v>
      </c>
      <c r="V51" s="298" t="s">
        <v>54</v>
      </c>
      <c r="W51" s="298" t="s">
        <v>53</v>
      </c>
      <c r="X51" s="298" t="s">
        <v>52</v>
      </c>
      <c r="Y51" s="298" t="s">
        <v>51</v>
      </c>
      <c r="Z51" s="298" t="s">
        <v>50</v>
      </c>
      <c r="AA51" s="298" t="s">
        <v>49</v>
      </c>
      <c r="AB51" s="298" t="s">
        <v>48</v>
      </c>
      <c r="AC51" s="298" t="s">
        <v>47</v>
      </c>
      <c r="AD51" s="299" t="s">
        <v>46</v>
      </c>
      <c r="AE51" s="83" t="s">
        <v>34</v>
      </c>
      <c r="AF51" s="203"/>
      <c r="AG51" s="301"/>
      <c r="AH51" s="68" t="s">
        <v>37</v>
      </c>
      <c r="AI51" s="298" t="s">
        <v>57</v>
      </c>
      <c r="AJ51" s="298" t="s">
        <v>56</v>
      </c>
      <c r="AK51" s="298" t="s">
        <v>55</v>
      </c>
      <c r="AL51" s="298" t="s">
        <v>54</v>
      </c>
      <c r="AM51" s="298" t="s">
        <v>53</v>
      </c>
      <c r="AN51" s="298" t="s">
        <v>52</v>
      </c>
      <c r="AO51" s="298" t="s">
        <v>51</v>
      </c>
      <c r="AP51" s="298" t="s">
        <v>50</v>
      </c>
      <c r="AQ51" s="298" t="s">
        <v>49</v>
      </c>
      <c r="AR51" s="298" t="s">
        <v>48</v>
      </c>
      <c r="AS51" s="298" t="s">
        <v>47</v>
      </c>
      <c r="AT51" s="299" t="s">
        <v>46</v>
      </c>
      <c r="AU51" s="83" t="s">
        <v>34</v>
      </c>
      <c r="AV51" s="200"/>
      <c r="AW51" s="301"/>
      <c r="AX51" s="68" t="s">
        <v>37</v>
      </c>
      <c r="AY51" s="298" t="s">
        <v>57</v>
      </c>
      <c r="AZ51" s="298" t="s">
        <v>56</v>
      </c>
      <c r="BA51" s="298" t="s">
        <v>55</v>
      </c>
      <c r="BB51" s="298" t="s">
        <v>54</v>
      </c>
      <c r="BC51" s="298" t="s">
        <v>53</v>
      </c>
      <c r="BD51" s="298" t="s">
        <v>52</v>
      </c>
      <c r="BE51" s="298" t="s">
        <v>51</v>
      </c>
      <c r="BF51" s="298" t="s">
        <v>50</v>
      </c>
      <c r="BG51" s="298" t="s">
        <v>49</v>
      </c>
      <c r="BH51" s="298" t="s">
        <v>48</v>
      </c>
      <c r="BI51" s="298" t="s">
        <v>47</v>
      </c>
      <c r="BJ51" s="299" t="s">
        <v>46</v>
      </c>
      <c r="BK51" s="83" t="s">
        <v>34</v>
      </c>
    </row>
    <row r="52" spans="1:63" ht="15" customHeight="1" x14ac:dyDescent="0.25">
      <c r="A52" s="493" t="s">
        <v>88</v>
      </c>
      <c r="B52" s="64" t="s">
        <v>80</v>
      </c>
      <c r="C52" s="64">
        <v>0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  <c r="J52" s="64">
        <v>0</v>
      </c>
      <c r="K52" s="64">
        <v>0</v>
      </c>
      <c r="L52" s="64">
        <v>0</v>
      </c>
      <c r="M52" s="64">
        <v>0</v>
      </c>
      <c r="N52" s="64">
        <v>0</v>
      </c>
      <c r="O52" s="82">
        <f t="shared" ref="O52:O64" si="45">SUM(C52:N52)</f>
        <v>0</v>
      </c>
      <c r="Q52" s="493" t="s">
        <v>88</v>
      </c>
      <c r="R52" s="64" t="s">
        <v>80</v>
      </c>
      <c r="S52" s="64">
        <v>0</v>
      </c>
      <c r="T52" s="64">
        <v>0</v>
      </c>
      <c r="U52" s="64">
        <v>0</v>
      </c>
      <c r="V52" s="64">
        <v>0</v>
      </c>
      <c r="W52" s="64">
        <v>0</v>
      </c>
      <c r="X52" s="64">
        <v>0</v>
      </c>
      <c r="Y52" s="64">
        <v>0</v>
      </c>
      <c r="Z52" s="64">
        <v>0</v>
      </c>
      <c r="AA52" s="64">
        <v>0</v>
      </c>
      <c r="AB52" s="64">
        <v>0</v>
      </c>
      <c r="AC52" s="64">
        <v>107292.48600422882</v>
      </c>
      <c r="AD52" s="64">
        <v>0</v>
      </c>
      <c r="AE52" s="82">
        <f t="shared" ref="AE52:AE64" si="46">SUM(S52:AD52)</f>
        <v>107292.48600422882</v>
      </c>
      <c r="AG52" s="493" t="s">
        <v>88</v>
      </c>
      <c r="AH52" s="64" t="s">
        <v>80</v>
      </c>
      <c r="AI52" s="64">
        <v>0</v>
      </c>
      <c r="AJ52" s="64">
        <v>0</v>
      </c>
      <c r="AK52" s="64">
        <v>0</v>
      </c>
      <c r="AL52" s="64">
        <v>0</v>
      </c>
      <c r="AM52" s="64">
        <v>0</v>
      </c>
      <c r="AN52" s="64">
        <v>0</v>
      </c>
      <c r="AO52" s="64">
        <v>0</v>
      </c>
      <c r="AP52" s="64">
        <v>0</v>
      </c>
      <c r="AQ52" s="64">
        <v>0</v>
      </c>
      <c r="AR52" s="64">
        <v>0</v>
      </c>
      <c r="AS52" s="64">
        <v>67137.51399577118</v>
      </c>
      <c r="AT52" s="64">
        <v>0</v>
      </c>
      <c r="AU52" s="82">
        <f t="shared" ref="AU52:AU64" si="47">SUM(AI52:AT52)</f>
        <v>67137.51399577118</v>
      </c>
      <c r="AW52" s="493" t="s">
        <v>88</v>
      </c>
      <c r="AX52" s="64" t="s">
        <v>80</v>
      </c>
      <c r="AY52" s="64">
        <v>0</v>
      </c>
      <c r="AZ52" s="64">
        <v>0</v>
      </c>
      <c r="BA52" s="64">
        <v>0</v>
      </c>
      <c r="BB52" s="64">
        <v>0</v>
      </c>
      <c r="BC52" s="64">
        <v>0</v>
      </c>
      <c r="BD52" s="64">
        <v>0</v>
      </c>
      <c r="BE52" s="64">
        <v>0</v>
      </c>
      <c r="BF52" s="64">
        <v>0</v>
      </c>
      <c r="BG52" s="64">
        <v>0</v>
      </c>
      <c r="BH52" s="64">
        <v>0</v>
      </c>
      <c r="BI52" s="64">
        <v>0</v>
      </c>
      <c r="BJ52" s="64">
        <v>0</v>
      </c>
      <c r="BK52" s="82">
        <f t="shared" ref="BK52:BK64" si="48">SUM(AY52:BJ52)</f>
        <v>0</v>
      </c>
    </row>
    <row r="53" spans="1:63" x14ac:dyDescent="0.25">
      <c r="A53" s="494"/>
      <c r="B53" s="3" t="s">
        <v>79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81">
        <f t="shared" si="45"/>
        <v>0</v>
      </c>
      <c r="Q53" s="494"/>
      <c r="R53" s="3" t="s">
        <v>79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81">
        <f t="shared" si="46"/>
        <v>0</v>
      </c>
      <c r="AG53" s="494"/>
      <c r="AH53" s="3" t="s">
        <v>79</v>
      </c>
      <c r="AI53" s="3">
        <v>0</v>
      </c>
      <c r="AJ53" s="3">
        <v>0</v>
      </c>
      <c r="AK53" s="3">
        <v>0</v>
      </c>
      <c r="AL53" s="3">
        <v>0</v>
      </c>
      <c r="AM53" s="3">
        <v>0</v>
      </c>
      <c r="AN53" s="3">
        <v>0</v>
      </c>
      <c r="AO53" s="3">
        <v>0</v>
      </c>
      <c r="AP53" s="3">
        <v>0</v>
      </c>
      <c r="AQ53" s="3">
        <v>0</v>
      </c>
      <c r="AR53" s="3">
        <v>0</v>
      </c>
      <c r="AS53" s="3">
        <v>0</v>
      </c>
      <c r="AT53" s="3">
        <v>0</v>
      </c>
      <c r="AU53" s="81">
        <f t="shared" si="47"/>
        <v>0</v>
      </c>
      <c r="AW53" s="494"/>
      <c r="AX53" s="3" t="s">
        <v>79</v>
      </c>
      <c r="AY53" s="3">
        <v>0</v>
      </c>
      <c r="AZ53" s="3">
        <v>0</v>
      </c>
      <c r="BA53" s="3">
        <v>0</v>
      </c>
      <c r="BB53" s="3">
        <v>0</v>
      </c>
      <c r="BC53" s="3">
        <v>0</v>
      </c>
      <c r="BD53" s="3">
        <v>0</v>
      </c>
      <c r="BE53" s="3">
        <v>0</v>
      </c>
      <c r="BF53" s="3">
        <v>0</v>
      </c>
      <c r="BG53" s="3">
        <v>0</v>
      </c>
      <c r="BH53" s="3">
        <v>0</v>
      </c>
      <c r="BI53" s="3">
        <v>0</v>
      </c>
      <c r="BJ53" s="3">
        <v>0</v>
      </c>
      <c r="BK53" s="81">
        <f t="shared" si="48"/>
        <v>0</v>
      </c>
    </row>
    <row r="54" spans="1:63" x14ac:dyDescent="0.25">
      <c r="A54" s="494"/>
      <c r="B54" s="3" t="s">
        <v>78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81">
        <f t="shared" si="45"/>
        <v>0</v>
      </c>
      <c r="Q54" s="494"/>
      <c r="R54" s="3" t="s">
        <v>78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81">
        <f t="shared" si="46"/>
        <v>0</v>
      </c>
      <c r="AG54" s="494"/>
      <c r="AH54" s="3" t="s">
        <v>78</v>
      </c>
      <c r="AI54" s="3">
        <v>0</v>
      </c>
      <c r="AJ54" s="3">
        <v>0</v>
      </c>
      <c r="AK54" s="3">
        <v>0</v>
      </c>
      <c r="AL54" s="3">
        <v>0</v>
      </c>
      <c r="AM54" s="3">
        <v>0</v>
      </c>
      <c r="AN54" s="3">
        <v>0</v>
      </c>
      <c r="AO54" s="3">
        <v>0</v>
      </c>
      <c r="AP54" s="3">
        <v>0</v>
      </c>
      <c r="AQ54" s="3">
        <v>0</v>
      </c>
      <c r="AR54" s="3">
        <v>0</v>
      </c>
      <c r="AS54" s="3">
        <v>0</v>
      </c>
      <c r="AT54" s="3">
        <v>0</v>
      </c>
      <c r="AU54" s="81">
        <f t="shared" si="47"/>
        <v>0</v>
      </c>
      <c r="AW54" s="494"/>
      <c r="AX54" s="3" t="s">
        <v>78</v>
      </c>
      <c r="AY54" s="3">
        <v>0</v>
      </c>
      <c r="AZ54" s="3">
        <v>0</v>
      </c>
      <c r="BA54" s="3">
        <v>0</v>
      </c>
      <c r="BB54" s="3">
        <v>0</v>
      </c>
      <c r="BC54" s="3">
        <v>0</v>
      </c>
      <c r="BD54" s="3">
        <v>0</v>
      </c>
      <c r="BE54" s="3">
        <v>0</v>
      </c>
      <c r="BF54" s="3">
        <v>0</v>
      </c>
      <c r="BG54" s="3">
        <v>0</v>
      </c>
      <c r="BH54" s="3">
        <v>0</v>
      </c>
      <c r="BI54" s="3">
        <v>0</v>
      </c>
      <c r="BJ54" s="3">
        <v>0</v>
      </c>
      <c r="BK54" s="81">
        <f t="shared" si="48"/>
        <v>0</v>
      </c>
    </row>
    <row r="55" spans="1:63" x14ac:dyDescent="0.25">
      <c r="A55" s="494"/>
      <c r="B55" s="3" t="s">
        <v>77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81">
        <f t="shared" si="45"/>
        <v>0</v>
      </c>
      <c r="Q55" s="494"/>
      <c r="R55" s="3" t="s">
        <v>77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81">
        <f t="shared" si="46"/>
        <v>0</v>
      </c>
      <c r="AG55" s="494"/>
      <c r="AH55" s="3" t="s">
        <v>77</v>
      </c>
      <c r="AI55" s="3">
        <v>0</v>
      </c>
      <c r="AJ55" s="3">
        <v>0</v>
      </c>
      <c r="AK55" s="3">
        <v>0</v>
      </c>
      <c r="AL55" s="3">
        <v>0</v>
      </c>
      <c r="AM55" s="3">
        <v>0</v>
      </c>
      <c r="AN55" s="3">
        <v>0</v>
      </c>
      <c r="AO55" s="3">
        <v>0</v>
      </c>
      <c r="AP55" s="3">
        <v>0</v>
      </c>
      <c r="AQ55" s="3">
        <v>0</v>
      </c>
      <c r="AR55" s="3">
        <v>0</v>
      </c>
      <c r="AS55" s="3">
        <v>0</v>
      </c>
      <c r="AT55" s="3">
        <v>0</v>
      </c>
      <c r="AU55" s="81">
        <f t="shared" si="47"/>
        <v>0</v>
      </c>
      <c r="AW55" s="494"/>
      <c r="AX55" s="3" t="s">
        <v>77</v>
      </c>
      <c r="AY55" s="3">
        <v>0</v>
      </c>
      <c r="AZ55" s="3">
        <v>0</v>
      </c>
      <c r="BA55" s="3">
        <v>0</v>
      </c>
      <c r="BB55" s="3">
        <v>0</v>
      </c>
      <c r="BC55" s="3">
        <v>0</v>
      </c>
      <c r="BD55" s="3">
        <v>0</v>
      </c>
      <c r="BE55" s="3">
        <v>0</v>
      </c>
      <c r="BF55" s="3">
        <v>0</v>
      </c>
      <c r="BG55" s="3">
        <v>0</v>
      </c>
      <c r="BH55" s="3">
        <v>0</v>
      </c>
      <c r="BI55" s="3">
        <v>0</v>
      </c>
      <c r="BJ55" s="3">
        <v>664722.24853546242</v>
      </c>
      <c r="BK55" s="81">
        <f t="shared" si="48"/>
        <v>664722.24853546242</v>
      </c>
    </row>
    <row r="56" spans="1:63" x14ac:dyDescent="0.25">
      <c r="A56" s="494"/>
      <c r="B56" s="3" t="s">
        <v>76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81">
        <f t="shared" si="45"/>
        <v>0</v>
      </c>
      <c r="Q56" s="494"/>
      <c r="R56" s="3" t="s">
        <v>76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81">
        <f t="shared" si="46"/>
        <v>0</v>
      </c>
      <c r="AG56" s="494"/>
      <c r="AH56" s="3" t="s">
        <v>76</v>
      </c>
      <c r="AI56" s="3">
        <v>0</v>
      </c>
      <c r="AJ56" s="3">
        <v>0</v>
      </c>
      <c r="AK56" s="3">
        <v>0</v>
      </c>
      <c r="AL56" s="3">
        <v>0</v>
      </c>
      <c r="AM56" s="3">
        <v>0</v>
      </c>
      <c r="AN56" s="3">
        <v>0</v>
      </c>
      <c r="AO56" s="3">
        <v>0</v>
      </c>
      <c r="AP56" s="3">
        <v>0</v>
      </c>
      <c r="AQ56" s="3">
        <v>0</v>
      </c>
      <c r="AR56" s="3">
        <v>0</v>
      </c>
      <c r="AS56" s="3">
        <v>0</v>
      </c>
      <c r="AT56" s="3">
        <v>0</v>
      </c>
      <c r="AU56" s="81">
        <f t="shared" si="47"/>
        <v>0</v>
      </c>
      <c r="AW56" s="494"/>
      <c r="AX56" s="3" t="s">
        <v>76</v>
      </c>
      <c r="AY56" s="3">
        <v>0</v>
      </c>
      <c r="AZ56" s="3">
        <v>0</v>
      </c>
      <c r="BA56" s="3">
        <v>0</v>
      </c>
      <c r="BB56" s="3">
        <v>0</v>
      </c>
      <c r="BC56" s="3">
        <v>0</v>
      </c>
      <c r="BD56" s="3">
        <v>0</v>
      </c>
      <c r="BE56" s="3">
        <v>0</v>
      </c>
      <c r="BF56" s="3">
        <v>0</v>
      </c>
      <c r="BG56" s="3">
        <v>0</v>
      </c>
      <c r="BH56" s="3">
        <v>0</v>
      </c>
      <c r="BI56" s="3">
        <v>0</v>
      </c>
      <c r="BJ56" s="3">
        <v>0</v>
      </c>
      <c r="BK56" s="81">
        <f t="shared" si="48"/>
        <v>0</v>
      </c>
    </row>
    <row r="57" spans="1:63" x14ac:dyDescent="0.25">
      <c r="A57" s="494"/>
      <c r="B57" s="3" t="s">
        <v>75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81">
        <f t="shared" si="45"/>
        <v>0</v>
      </c>
      <c r="Q57" s="494"/>
      <c r="R57" s="3" t="s">
        <v>75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81">
        <f t="shared" si="46"/>
        <v>0</v>
      </c>
      <c r="AG57" s="494"/>
      <c r="AH57" s="3" t="s">
        <v>75</v>
      </c>
      <c r="AI57" s="3">
        <v>0</v>
      </c>
      <c r="AJ57" s="3">
        <v>0</v>
      </c>
      <c r="AK57" s="3">
        <v>0</v>
      </c>
      <c r="AL57" s="3">
        <v>0</v>
      </c>
      <c r="AM57" s="3">
        <v>0</v>
      </c>
      <c r="AN57" s="3">
        <v>0</v>
      </c>
      <c r="AO57" s="3">
        <v>0</v>
      </c>
      <c r="AP57" s="3">
        <v>0</v>
      </c>
      <c r="AQ57" s="3">
        <v>0</v>
      </c>
      <c r="AR57" s="3">
        <v>0</v>
      </c>
      <c r="AS57" s="3">
        <v>0</v>
      </c>
      <c r="AT57" s="3">
        <v>0</v>
      </c>
      <c r="AU57" s="81">
        <f t="shared" si="47"/>
        <v>0</v>
      </c>
      <c r="AW57" s="494"/>
      <c r="AX57" s="3" t="s">
        <v>75</v>
      </c>
      <c r="AY57" s="3">
        <v>0</v>
      </c>
      <c r="AZ57" s="3">
        <v>0</v>
      </c>
      <c r="BA57" s="3">
        <v>0</v>
      </c>
      <c r="BB57" s="3">
        <v>0</v>
      </c>
      <c r="BC57" s="3">
        <v>0</v>
      </c>
      <c r="BD57" s="3">
        <v>0</v>
      </c>
      <c r="BE57" s="3">
        <v>0</v>
      </c>
      <c r="BF57" s="3">
        <v>0</v>
      </c>
      <c r="BG57" s="3">
        <v>0</v>
      </c>
      <c r="BH57" s="3">
        <v>0</v>
      </c>
      <c r="BI57" s="3">
        <v>0</v>
      </c>
      <c r="BJ57" s="3">
        <v>0</v>
      </c>
      <c r="BK57" s="81">
        <f t="shared" si="48"/>
        <v>0</v>
      </c>
    </row>
    <row r="58" spans="1:63" x14ac:dyDescent="0.25">
      <c r="A58" s="494"/>
      <c r="B58" s="3" t="s">
        <v>74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81">
        <f t="shared" si="45"/>
        <v>0</v>
      </c>
      <c r="Q58" s="494"/>
      <c r="R58" s="3" t="s">
        <v>74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119135.87695879547</v>
      </c>
      <c r="AB58" s="3">
        <v>0</v>
      </c>
      <c r="AC58" s="3">
        <v>0</v>
      </c>
      <c r="AD58" s="3">
        <v>0</v>
      </c>
      <c r="AE58" s="81">
        <f t="shared" si="46"/>
        <v>119135.87695879547</v>
      </c>
      <c r="AG58" s="494"/>
      <c r="AH58" s="3" t="s">
        <v>74</v>
      </c>
      <c r="AI58" s="3">
        <v>0</v>
      </c>
      <c r="AJ58" s="3">
        <v>0</v>
      </c>
      <c r="AK58" s="3">
        <v>0</v>
      </c>
      <c r="AL58" s="3">
        <v>0</v>
      </c>
      <c r="AM58" s="3">
        <v>0</v>
      </c>
      <c r="AN58" s="3">
        <v>0</v>
      </c>
      <c r="AO58" s="3">
        <v>0</v>
      </c>
      <c r="AP58" s="3">
        <v>0</v>
      </c>
      <c r="AQ58" s="3">
        <v>0</v>
      </c>
      <c r="AR58" s="3">
        <v>0</v>
      </c>
      <c r="AS58" s="3">
        <v>0</v>
      </c>
      <c r="AT58" s="3">
        <v>0</v>
      </c>
      <c r="AU58" s="81">
        <f t="shared" si="47"/>
        <v>0</v>
      </c>
      <c r="AW58" s="494"/>
      <c r="AX58" s="3" t="s">
        <v>74</v>
      </c>
      <c r="AY58" s="3">
        <v>0</v>
      </c>
      <c r="AZ58" s="3">
        <v>0</v>
      </c>
      <c r="BA58" s="3">
        <v>0</v>
      </c>
      <c r="BB58" s="3">
        <v>0</v>
      </c>
      <c r="BC58" s="3">
        <v>0</v>
      </c>
      <c r="BD58" s="3">
        <v>0</v>
      </c>
      <c r="BE58" s="3">
        <v>0</v>
      </c>
      <c r="BF58" s="3">
        <v>0</v>
      </c>
      <c r="BG58" s="3">
        <v>0</v>
      </c>
      <c r="BH58" s="3">
        <v>0</v>
      </c>
      <c r="BI58" s="3">
        <v>0</v>
      </c>
      <c r="BJ58" s="3">
        <v>366166.52709709492</v>
      </c>
      <c r="BK58" s="81">
        <f t="shared" si="48"/>
        <v>366166.52709709492</v>
      </c>
    </row>
    <row r="59" spans="1:63" x14ac:dyDescent="0.25">
      <c r="A59" s="494"/>
      <c r="B59" s="3" t="s">
        <v>73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81">
        <f t="shared" si="45"/>
        <v>0</v>
      </c>
      <c r="Q59" s="494"/>
      <c r="R59" s="3" t="s">
        <v>73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81">
        <f t="shared" si="46"/>
        <v>0</v>
      </c>
      <c r="AG59" s="494"/>
      <c r="AH59" s="3" t="s">
        <v>73</v>
      </c>
      <c r="AI59" s="3">
        <v>0</v>
      </c>
      <c r="AJ59" s="3">
        <v>0</v>
      </c>
      <c r="AK59" s="3">
        <v>0</v>
      </c>
      <c r="AL59" s="3">
        <v>0</v>
      </c>
      <c r="AM59" s="3">
        <v>0</v>
      </c>
      <c r="AN59" s="3">
        <v>0</v>
      </c>
      <c r="AO59" s="3">
        <v>0</v>
      </c>
      <c r="AP59" s="3">
        <v>0</v>
      </c>
      <c r="AQ59" s="3">
        <v>0</v>
      </c>
      <c r="AR59" s="3">
        <v>0</v>
      </c>
      <c r="AS59" s="3">
        <v>0</v>
      </c>
      <c r="AT59" s="3">
        <v>0</v>
      </c>
      <c r="AU59" s="81">
        <f t="shared" si="47"/>
        <v>0</v>
      </c>
      <c r="AW59" s="494"/>
      <c r="AX59" s="3" t="s">
        <v>73</v>
      </c>
      <c r="AY59" s="3">
        <v>0</v>
      </c>
      <c r="AZ59" s="3">
        <v>0</v>
      </c>
      <c r="BA59" s="3">
        <v>0</v>
      </c>
      <c r="BB59" s="3">
        <v>0</v>
      </c>
      <c r="BC59" s="3">
        <v>0</v>
      </c>
      <c r="BD59" s="3">
        <v>0</v>
      </c>
      <c r="BE59" s="3">
        <v>0</v>
      </c>
      <c r="BF59" s="3">
        <v>0</v>
      </c>
      <c r="BG59" s="3">
        <v>0</v>
      </c>
      <c r="BH59" s="3">
        <v>0</v>
      </c>
      <c r="BI59" s="3">
        <v>0</v>
      </c>
      <c r="BJ59" s="3">
        <v>0</v>
      </c>
      <c r="BK59" s="81">
        <f t="shared" si="48"/>
        <v>0</v>
      </c>
    </row>
    <row r="60" spans="1:63" x14ac:dyDescent="0.25">
      <c r="A60" s="494"/>
      <c r="B60" s="3" t="s">
        <v>72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81">
        <f t="shared" si="45"/>
        <v>0</v>
      </c>
      <c r="Q60" s="494"/>
      <c r="R60" s="3" t="s">
        <v>72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81">
        <f t="shared" si="46"/>
        <v>0</v>
      </c>
      <c r="AG60" s="494"/>
      <c r="AH60" s="3" t="s">
        <v>72</v>
      </c>
      <c r="AI60" s="3">
        <v>0</v>
      </c>
      <c r="AJ60" s="3">
        <v>0</v>
      </c>
      <c r="AK60" s="3">
        <v>0</v>
      </c>
      <c r="AL60" s="3">
        <v>0</v>
      </c>
      <c r="AM60" s="3">
        <v>0</v>
      </c>
      <c r="AN60" s="3">
        <v>0</v>
      </c>
      <c r="AO60" s="3">
        <v>0</v>
      </c>
      <c r="AP60" s="3">
        <v>0</v>
      </c>
      <c r="AQ60" s="3">
        <v>0</v>
      </c>
      <c r="AR60" s="3">
        <v>0</v>
      </c>
      <c r="AS60" s="3">
        <v>0</v>
      </c>
      <c r="AT60" s="3">
        <v>0</v>
      </c>
      <c r="AU60" s="81">
        <f t="shared" si="47"/>
        <v>0</v>
      </c>
      <c r="AW60" s="494"/>
      <c r="AX60" s="3" t="s">
        <v>72</v>
      </c>
      <c r="AY60" s="3">
        <v>0</v>
      </c>
      <c r="AZ60" s="3">
        <v>0</v>
      </c>
      <c r="BA60" s="3">
        <v>0</v>
      </c>
      <c r="BB60" s="3">
        <v>0</v>
      </c>
      <c r="BC60" s="3">
        <v>0</v>
      </c>
      <c r="BD60" s="3">
        <v>0</v>
      </c>
      <c r="BE60" s="3">
        <v>0</v>
      </c>
      <c r="BF60" s="3">
        <v>0</v>
      </c>
      <c r="BG60" s="3">
        <v>0</v>
      </c>
      <c r="BH60" s="3">
        <v>0</v>
      </c>
      <c r="BI60" s="3">
        <v>0</v>
      </c>
      <c r="BJ60" s="3">
        <v>0</v>
      </c>
      <c r="BK60" s="81">
        <f t="shared" si="48"/>
        <v>0</v>
      </c>
    </row>
    <row r="61" spans="1:63" x14ac:dyDescent="0.25">
      <c r="A61" s="494"/>
      <c r="B61" s="3" t="s">
        <v>71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81">
        <f t="shared" si="45"/>
        <v>0</v>
      </c>
      <c r="Q61" s="494"/>
      <c r="R61" s="3" t="s">
        <v>71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81">
        <f t="shared" si="46"/>
        <v>0</v>
      </c>
      <c r="AG61" s="494"/>
      <c r="AH61" s="3" t="s">
        <v>71</v>
      </c>
      <c r="AI61" s="3">
        <v>0</v>
      </c>
      <c r="AJ61" s="3">
        <v>0</v>
      </c>
      <c r="AK61" s="3">
        <v>0</v>
      </c>
      <c r="AL61" s="3">
        <v>0</v>
      </c>
      <c r="AM61" s="3">
        <v>0</v>
      </c>
      <c r="AN61" s="3">
        <v>0</v>
      </c>
      <c r="AO61" s="3">
        <v>0</v>
      </c>
      <c r="AP61" s="3">
        <v>0</v>
      </c>
      <c r="AQ61" s="3">
        <v>0</v>
      </c>
      <c r="AR61" s="3">
        <v>0</v>
      </c>
      <c r="AS61" s="3">
        <v>0</v>
      </c>
      <c r="AT61" s="3">
        <v>0</v>
      </c>
      <c r="AU61" s="81">
        <f t="shared" si="47"/>
        <v>0</v>
      </c>
      <c r="AW61" s="494"/>
      <c r="AX61" s="3" t="s">
        <v>71</v>
      </c>
      <c r="AY61" s="3">
        <v>0</v>
      </c>
      <c r="AZ61" s="3">
        <v>0</v>
      </c>
      <c r="BA61" s="3">
        <v>0</v>
      </c>
      <c r="BB61" s="3">
        <v>0</v>
      </c>
      <c r="BC61" s="3">
        <v>0</v>
      </c>
      <c r="BD61" s="3">
        <v>0</v>
      </c>
      <c r="BE61" s="3">
        <v>0</v>
      </c>
      <c r="BF61" s="3">
        <v>0</v>
      </c>
      <c r="BG61" s="3">
        <v>0</v>
      </c>
      <c r="BH61" s="3">
        <v>0</v>
      </c>
      <c r="BI61" s="3">
        <v>0</v>
      </c>
      <c r="BJ61" s="3">
        <v>0</v>
      </c>
      <c r="BK61" s="81">
        <f t="shared" si="48"/>
        <v>0</v>
      </c>
    </row>
    <row r="62" spans="1:63" x14ac:dyDescent="0.25">
      <c r="A62" s="494"/>
      <c r="B62" s="3" t="s">
        <v>70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81">
        <f t="shared" si="45"/>
        <v>0</v>
      </c>
      <c r="Q62" s="494"/>
      <c r="R62" s="3" t="s">
        <v>70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81">
        <f t="shared" si="46"/>
        <v>0</v>
      </c>
      <c r="AG62" s="494"/>
      <c r="AH62" s="3" t="s">
        <v>70</v>
      </c>
      <c r="AI62" s="3">
        <v>0</v>
      </c>
      <c r="AJ62" s="3">
        <v>0</v>
      </c>
      <c r="AK62" s="3">
        <v>0</v>
      </c>
      <c r="AL62" s="3">
        <v>0</v>
      </c>
      <c r="AM62" s="3">
        <v>0</v>
      </c>
      <c r="AN62" s="3">
        <v>0</v>
      </c>
      <c r="AO62" s="3">
        <v>0</v>
      </c>
      <c r="AP62" s="3">
        <v>0</v>
      </c>
      <c r="AQ62" s="3">
        <v>0</v>
      </c>
      <c r="AR62" s="3">
        <v>0</v>
      </c>
      <c r="AS62" s="3">
        <v>0</v>
      </c>
      <c r="AT62" s="3">
        <v>0</v>
      </c>
      <c r="AU62" s="81">
        <f t="shared" si="47"/>
        <v>0</v>
      </c>
      <c r="AW62" s="494"/>
      <c r="AX62" s="3" t="s">
        <v>70</v>
      </c>
      <c r="AY62" s="3">
        <v>0</v>
      </c>
      <c r="AZ62" s="3">
        <v>0</v>
      </c>
      <c r="BA62" s="3">
        <v>0</v>
      </c>
      <c r="BB62" s="3">
        <v>0</v>
      </c>
      <c r="BC62" s="3">
        <v>0</v>
      </c>
      <c r="BD62" s="3">
        <v>0</v>
      </c>
      <c r="BE62" s="3">
        <v>0</v>
      </c>
      <c r="BF62" s="3">
        <v>0</v>
      </c>
      <c r="BG62" s="3">
        <v>0</v>
      </c>
      <c r="BH62" s="3">
        <v>0</v>
      </c>
      <c r="BI62" s="3">
        <v>0</v>
      </c>
      <c r="BJ62" s="3">
        <v>0</v>
      </c>
      <c r="BK62" s="81">
        <f t="shared" si="48"/>
        <v>0</v>
      </c>
    </row>
    <row r="63" spans="1:63" x14ac:dyDescent="0.25">
      <c r="A63" s="494"/>
      <c r="B63" s="3" t="s">
        <v>69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81">
        <f t="shared" si="45"/>
        <v>0</v>
      </c>
      <c r="Q63" s="494"/>
      <c r="R63" s="3" t="s">
        <v>69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81">
        <f t="shared" si="46"/>
        <v>0</v>
      </c>
      <c r="AG63" s="494"/>
      <c r="AH63" s="3" t="s">
        <v>69</v>
      </c>
      <c r="AI63" s="3">
        <v>0</v>
      </c>
      <c r="AJ63" s="3">
        <v>0</v>
      </c>
      <c r="AK63" s="3">
        <v>0</v>
      </c>
      <c r="AL63" s="3">
        <v>0</v>
      </c>
      <c r="AM63" s="3">
        <v>0</v>
      </c>
      <c r="AN63" s="3">
        <v>0</v>
      </c>
      <c r="AO63" s="3">
        <v>0</v>
      </c>
      <c r="AP63" s="3">
        <v>0</v>
      </c>
      <c r="AQ63" s="3">
        <v>0</v>
      </c>
      <c r="AR63" s="3">
        <v>0</v>
      </c>
      <c r="AS63" s="3">
        <v>0</v>
      </c>
      <c r="AT63" s="3">
        <v>0</v>
      </c>
      <c r="AU63" s="81">
        <f t="shared" si="47"/>
        <v>0</v>
      </c>
      <c r="AW63" s="494"/>
      <c r="AX63" s="3" t="s">
        <v>69</v>
      </c>
      <c r="AY63" s="3">
        <v>0</v>
      </c>
      <c r="AZ63" s="3">
        <v>0</v>
      </c>
      <c r="BA63" s="3">
        <v>0</v>
      </c>
      <c r="BB63" s="3">
        <v>0</v>
      </c>
      <c r="BC63" s="3">
        <v>0</v>
      </c>
      <c r="BD63" s="3">
        <v>0</v>
      </c>
      <c r="BE63" s="3">
        <v>0</v>
      </c>
      <c r="BF63" s="3">
        <v>0</v>
      </c>
      <c r="BG63" s="3">
        <v>0</v>
      </c>
      <c r="BH63" s="3">
        <v>0</v>
      </c>
      <c r="BI63" s="3">
        <v>0</v>
      </c>
      <c r="BJ63" s="3">
        <v>0</v>
      </c>
      <c r="BK63" s="81">
        <f t="shared" si="48"/>
        <v>0</v>
      </c>
    </row>
    <row r="64" spans="1:63" ht="15.75" thickBot="1" x14ac:dyDescent="0.3">
      <c r="A64" s="495"/>
      <c r="B64" s="3" t="s">
        <v>68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81">
        <f t="shared" si="45"/>
        <v>0</v>
      </c>
      <c r="Q64" s="495"/>
      <c r="R64" s="3" t="s">
        <v>68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81">
        <f t="shared" si="46"/>
        <v>0</v>
      </c>
      <c r="AG64" s="495"/>
      <c r="AH64" s="3" t="s">
        <v>68</v>
      </c>
      <c r="AI64" s="3">
        <v>0</v>
      </c>
      <c r="AJ64" s="3">
        <v>0</v>
      </c>
      <c r="AK64" s="3">
        <v>0</v>
      </c>
      <c r="AL64" s="3">
        <v>0</v>
      </c>
      <c r="AM64" s="3">
        <v>0</v>
      </c>
      <c r="AN64" s="3">
        <v>0</v>
      </c>
      <c r="AO64" s="3">
        <v>0</v>
      </c>
      <c r="AP64" s="3">
        <v>0</v>
      </c>
      <c r="AQ64" s="3">
        <v>0</v>
      </c>
      <c r="AR64" s="3">
        <v>0</v>
      </c>
      <c r="AS64" s="3">
        <v>0</v>
      </c>
      <c r="AT64" s="3">
        <v>0</v>
      </c>
      <c r="AU64" s="81">
        <f t="shared" si="47"/>
        <v>0</v>
      </c>
      <c r="AW64" s="495"/>
      <c r="AX64" s="3" t="s">
        <v>68</v>
      </c>
      <c r="AY64" s="3">
        <v>0</v>
      </c>
      <c r="AZ64" s="3">
        <v>0</v>
      </c>
      <c r="BA64" s="3">
        <v>0</v>
      </c>
      <c r="BB64" s="3">
        <v>0</v>
      </c>
      <c r="BC64" s="3">
        <v>0</v>
      </c>
      <c r="BD64" s="3">
        <v>0</v>
      </c>
      <c r="BE64" s="3">
        <v>0</v>
      </c>
      <c r="BF64" s="3">
        <v>0</v>
      </c>
      <c r="BG64" s="3">
        <v>0</v>
      </c>
      <c r="BH64" s="3">
        <v>0</v>
      </c>
      <c r="BI64" s="3">
        <v>0</v>
      </c>
      <c r="BJ64" s="3">
        <v>0</v>
      </c>
      <c r="BK64" s="81">
        <f t="shared" si="48"/>
        <v>0</v>
      </c>
    </row>
    <row r="65" spans="1:63" ht="21.75" thickBot="1" x14ac:dyDescent="0.3">
      <c r="A65" s="301"/>
      <c r="B65" s="48" t="s">
        <v>44</v>
      </c>
      <c r="C65" s="57">
        <f>SUM(C52:C64)</f>
        <v>0</v>
      </c>
      <c r="D65" s="57">
        <f t="shared" ref="D65:F65" si="49">SUM(D52:D64)</f>
        <v>0</v>
      </c>
      <c r="E65" s="57">
        <f t="shared" si="49"/>
        <v>0</v>
      </c>
      <c r="F65" s="57">
        <f t="shared" si="49"/>
        <v>0</v>
      </c>
      <c r="G65" s="57">
        <f>SUM(G52:G64)</f>
        <v>0</v>
      </c>
      <c r="H65" s="57">
        <f t="shared" ref="H65:O65" si="50">SUM(H52:H64)</f>
        <v>0</v>
      </c>
      <c r="I65" s="57">
        <f t="shared" si="50"/>
        <v>0</v>
      </c>
      <c r="J65" s="57">
        <f t="shared" si="50"/>
        <v>0</v>
      </c>
      <c r="K65" s="57">
        <f t="shared" si="50"/>
        <v>0</v>
      </c>
      <c r="L65" s="57">
        <f t="shared" si="50"/>
        <v>0</v>
      </c>
      <c r="M65" s="57">
        <f t="shared" si="50"/>
        <v>0</v>
      </c>
      <c r="N65" s="57">
        <f t="shared" si="50"/>
        <v>0</v>
      </c>
      <c r="O65" s="53">
        <f t="shared" si="50"/>
        <v>0</v>
      </c>
      <c r="Q65" s="301"/>
      <c r="R65" s="48" t="s">
        <v>44</v>
      </c>
      <c r="S65" s="57">
        <f>SUM(S52:S64)</f>
        <v>0</v>
      </c>
      <c r="T65" s="57">
        <f t="shared" ref="T65:V65" si="51">SUM(T52:T64)</f>
        <v>0</v>
      </c>
      <c r="U65" s="57">
        <f t="shared" si="51"/>
        <v>0</v>
      </c>
      <c r="V65" s="57">
        <f t="shared" si="51"/>
        <v>0</v>
      </c>
      <c r="W65" s="57">
        <f>SUM(W52:W64)</f>
        <v>0</v>
      </c>
      <c r="X65" s="57">
        <f t="shared" ref="X65:AE65" si="52">SUM(X52:X64)</f>
        <v>0</v>
      </c>
      <c r="Y65" s="57">
        <f t="shared" si="52"/>
        <v>0</v>
      </c>
      <c r="Z65" s="57">
        <f t="shared" si="52"/>
        <v>0</v>
      </c>
      <c r="AA65" s="57">
        <f t="shared" si="52"/>
        <v>119135.87695879547</v>
      </c>
      <c r="AB65" s="57">
        <f t="shared" si="52"/>
        <v>0</v>
      </c>
      <c r="AC65" s="57">
        <f t="shared" si="52"/>
        <v>107292.48600422882</v>
      </c>
      <c r="AD65" s="57">
        <f t="shared" si="52"/>
        <v>0</v>
      </c>
      <c r="AE65" s="53">
        <f t="shared" si="52"/>
        <v>226428.36296302429</v>
      </c>
      <c r="AG65" s="301"/>
      <c r="AH65" s="48" t="s">
        <v>44</v>
      </c>
      <c r="AI65" s="57">
        <f>SUM(AI52:AI64)</f>
        <v>0</v>
      </c>
      <c r="AJ65" s="57">
        <f t="shared" ref="AJ65:AL65" si="53">SUM(AJ52:AJ64)</f>
        <v>0</v>
      </c>
      <c r="AK65" s="57">
        <f t="shared" si="53"/>
        <v>0</v>
      </c>
      <c r="AL65" s="57">
        <f t="shared" si="53"/>
        <v>0</v>
      </c>
      <c r="AM65" s="57">
        <f>SUM(AM52:AM64)</f>
        <v>0</v>
      </c>
      <c r="AN65" s="57">
        <f t="shared" ref="AN65:AU65" si="54">SUM(AN52:AN64)</f>
        <v>0</v>
      </c>
      <c r="AO65" s="57">
        <f t="shared" si="54"/>
        <v>0</v>
      </c>
      <c r="AP65" s="57">
        <f t="shared" si="54"/>
        <v>0</v>
      </c>
      <c r="AQ65" s="57">
        <f t="shared" si="54"/>
        <v>0</v>
      </c>
      <c r="AR65" s="57">
        <f t="shared" si="54"/>
        <v>0</v>
      </c>
      <c r="AS65" s="57">
        <f t="shared" si="54"/>
        <v>67137.51399577118</v>
      </c>
      <c r="AT65" s="57">
        <f t="shared" si="54"/>
        <v>0</v>
      </c>
      <c r="AU65" s="53">
        <f t="shared" si="54"/>
        <v>67137.51399577118</v>
      </c>
      <c r="AW65" s="301"/>
      <c r="AX65" s="48" t="s">
        <v>44</v>
      </c>
      <c r="AY65" s="57">
        <f>SUM(AY52:AY64)</f>
        <v>0</v>
      </c>
      <c r="AZ65" s="57">
        <f t="shared" ref="AZ65:BB65" si="55">SUM(AZ52:AZ64)</f>
        <v>0</v>
      </c>
      <c r="BA65" s="57">
        <f t="shared" si="55"/>
        <v>0</v>
      </c>
      <c r="BB65" s="57">
        <f t="shared" si="55"/>
        <v>0</v>
      </c>
      <c r="BC65" s="57">
        <f>SUM(BC52:BC64)</f>
        <v>0</v>
      </c>
      <c r="BD65" s="57">
        <f t="shared" ref="BD65:BK65" si="56">SUM(BD52:BD64)</f>
        <v>0</v>
      </c>
      <c r="BE65" s="57">
        <f t="shared" si="56"/>
        <v>0</v>
      </c>
      <c r="BF65" s="57">
        <f t="shared" si="56"/>
        <v>0</v>
      </c>
      <c r="BG65" s="57">
        <f t="shared" si="56"/>
        <v>0</v>
      </c>
      <c r="BH65" s="57">
        <f t="shared" si="56"/>
        <v>0</v>
      </c>
      <c r="BI65" s="57">
        <f t="shared" si="56"/>
        <v>0</v>
      </c>
      <c r="BJ65" s="57">
        <f t="shared" si="56"/>
        <v>1030888.7756325573</v>
      </c>
      <c r="BK65" s="53">
        <f t="shared" si="56"/>
        <v>1030888.7756325573</v>
      </c>
    </row>
    <row r="66" spans="1:63" ht="21.75" thickBot="1" x14ac:dyDescent="0.3">
      <c r="A66" s="301"/>
      <c r="O66" s="201"/>
      <c r="Q66" s="301"/>
      <c r="AE66" s="201"/>
      <c r="AG66" s="301"/>
      <c r="AU66" s="201"/>
      <c r="AV66" s="257"/>
      <c r="AW66" s="301"/>
      <c r="BK66" s="201"/>
    </row>
    <row r="67" spans="1:63" ht="21.75" thickBot="1" x14ac:dyDescent="0.3">
      <c r="A67" s="301"/>
      <c r="B67" s="68" t="s">
        <v>37</v>
      </c>
      <c r="C67" s="298" t="s">
        <v>57</v>
      </c>
      <c r="D67" s="298" t="s">
        <v>56</v>
      </c>
      <c r="E67" s="298" t="s">
        <v>55</v>
      </c>
      <c r="F67" s="298" t="s">
        <v>54</v>
      </c>
      <c r="G67" s="298" t="s">
        <v>53</v>
      </c>
      <c r="H67" s="298" t="s">
        <v>52</v>
      </c>
      <c r="I67" s="298" t="s">
        <v>51</v>
      </c>
      <c r="J67" s="298" t="s">
        <v>50</v>
      </c>
      <c r="K67" s="298" t="s">
        <v>49</v>
      </c>
      <c r="L67" s="298" t="s">
        <v>48</v>
      </c>
      <c r="M67" s="298" t="s">
        <v>47</v>
      </c>
      <c r="N67" s="299" t="s">
        <v>46</v>
      </c>
      <c r="O67" s="83" t="s">
        <v>34</v>
      </c>
      <c r="P67" s="203"/>
      <c r="Q67" s="301"/>
      <c r="R67" s="68" t="s">
        <v>37</v>
      </c>
      <c r="S67" s="298" t="s">
        <v>57</v>
      </c>
      <c r="T67" s="298" t="s">
        <v>56</v>
      </c>
      <c r="U67" s="298" t="s">
        <v>55</v>
      </c>
      <c r="V67" s="298" t="s">
        <v>54</v>
      </c>
      <c r="W67" s="298" t="s">
        <v>53</v>
      </c>
      <c r="X67" s="298" t="s">
        <v>52</v>
      </c>
      <c r="Y67" s="298" t="s">
        <v>51</v>
      </c>
      <c r="Z67" s="298" t="s">
        <v>50</v>
      </c>
      <c r="AA67" s="298" t="s">
        <v>49</v>
      </c>
      <c r="AB67" s="298" t="s">
        <v>48</v>
      </c>
      <c r="AC67" s="298" t="s">
        <v>47</v>
      </c>
      <c r="AD67" s="299" t="s">
        <v>46</v>
      </c>
      <c r="AE67" s="83" t="s">
        <v>34</v>
      </c>
      <c r="AF67" s="203"/>
      <c r="AG67" s="301"/>
      <c r="AH67" s="68" t="s">
        <v>37</v>
      </c>
      <c r="AI67" s="298" t="s">
        <v>57</v>
      </c>
      <c r="AJ67" s="298" t="s">
        <v>56</v>
      </c>
      <c r="AK67" s="298" t="s">
        <v>55</v>
      </c>
      <c r="AL67" s="298" t="s">
        <v>54</v>
      </c>
      <c r="AM67" s="298" t="s">
        <v>53</v>
      </c>
      <c r="AN67" s="298" t="s">
        <v>52</v>
      </c>
      <c r="AO67" s="298" t="s">
        <v>51</v>
      </c>
      <c r="AP67" s="298" t="s">
        <v>50</v>
      </c>
      <c r="AQ67" s="298" t="s">
        <v>49</v>
      </c>
      <c r="AR67" s="298" t="s">
        <v>48</v>
      </c>
      <c r="AS67" s="298" t="s">
        <v>47</v>
      </c>
      <c r="AT67" s="299" t="s">
        <v>46</v>
      </c>
      <c r="AU67" s="83" t="s">
        <v>34</v>
      </c>
      <c r="AV67" s="200"/>
      <c r="AW67" s="301"/>
      <c r="AX67" s="68" t="s">
        <v>37</v>
      </c>
      <c r="AY67" s="298" t="s">
        <v>57</v>
      </c>
      <c r="AZ67" s="298" t="s">
        <v>56</v>
      </c>
      <c r="BA67" s="298" t="s">
        <v>55</v>
      </c>
      <c r="BB67" s="298" t="s">
        <v>54</v>
      </c>
      <c r="BC67" s="298" t="s">
        <v>53</v>
      </c>
      <c r="BD67" s="298" t="s">
        <v>52</v>
      </c>
      <c r="BE67" s="298" t="s">
        <v>51</v>
      </c>
      <c r="BF67" s="298" t="s">
        <v>50</v>
      </c>
      <c r="BG67" s="298" t="s">
        <v>49</v>
      </c>
      <c r="BH67" s="298" t="s">
        <v>48</v>
      </c>
      <c r="BI67" s="298" t="s">
        <v>47</v>
      </c>
      <c r="BJ67" s="299" t="s">
        <v>46</v>
      </c>
      <c r="BK67" s="83" t="s">
        <v>34</v>
      </c>
    </row>
    <row r="68" spans="1:63" ht="15" customHeight="1" x14ac:dyDescent="0.25">
      <c r="A68" s="493" t="s">
        <v>87</v>
      </c>
      <c r="B68" s="64" t="s">
        <v>80</v>
      </c>
      <c r="C68" s="64">
        <v>0</v>
      </c>
      <c r="D68" s="64">
        <v>0</v>
      </c>
      <c r="E68" s="64">
        <v>0</v>
      </c>
      <c r="F68" s="64">
        <v>0</v>
      </c>
      <c r="G68" s="64">
        <v>0</v>
      </c>
      <c r="H68" s="64">
        <v>0</v>
      </c>
      <c r="I68" s="64">
        <v>0</v>
      </c>
      <c r="J68" s="64">
        <v>0</v>
      </c>
      <c r="K68" s="64">
        <v>0</v>
      </c>
      <c r="L68" s="64">
        <v>0</v>
      </c>
      <c r="M68" s="64">
        <v>0</v>
      </c>
      <c r="N68" s="64">
        <v>0</v>
      </c>
      <c r="O68" s="82">
        <f t="shared" ref="O68:O80" si="57">SUM(C68:N68)</f>
        <v>0</v>
      </c>
      <c r="Q68" s="493" t="s">
        <v>87</v>
      </c>
      <c r="R68" s="64" t="s">
        <v>80</v>
      </c>
      <c r="S68" s="64">
        <v>0</v>
      </c>
      <c r="T68" s="64">
        <v>0</v>
      </c>
      <c r="U68" s="64">
        <v>0</v>
      </c>
      <c r="V68" s="64">
        <v>0</v>
      </c>
      <c r="W68" s="64">
        <v>0</v>
      </c>
      <c r="X68" s="64">
        <v>0</v>
      </c>
      <c r="Y68" s="64">
        <v>0</v>
      </c>
      <c r="Z68" s="64">
        <v>0</v>
      </c>
      <c r="AA68" s="64">
        <v>0</v>
      </c>
      <c r="AB68" s="64">
        <v>0</v>
      </c>
      <c r="AC68" s="64">
        <v>0</v>
      </c>
      <c r="AD68" s="64">
        <v>0</v>
      </c>
      <c r="AE68" s="82">
        <f t="shared" ref="AE68:AE80" si="58">SUM(S68:AD68)</f>
        <v>0</v>
      </c>
      <c r="AG68" s="493" t="s">
        <v>87</v>
      </c>
      <c r="AH68" s="64" t="s">
        <v>80</v>
      </c>
      <c r="AI68" s="64">
        <v>0</v>
      </c>
      <c r="AJ68" s="64">
        <v>0</v>
      </c>
      <c r="AK68" s="64">
        <v>0</v>
      </c>
      <c r="AL68" s="64">
        <v>0</v>
      </c>
      <c r="AM68" s="64">
        <v>0</v>
      </c>
      <c r="AN68" s="64">
        <v>0</v>
      </c>
      <c r="AO68" s="64">
        <v>0</v>
      </c>
      <c r="AP68" s="64">
        <v>0</v>
      </c>
      <c r="AQ68" s="64">
        <v>0</v>
      </c>
      <c r="AR68" s="64">
        <v>0</v>
      </c>
      <c r="AS68" s="64">
        <v>0</v>
      </c>
      <c r="AT68" s="64">
        <v>0</v>
      </c>
      <c r="AU68" s="82">
        <f t="shared" ref="AU68:AU80" si="59">SUM(AI68:AT68)</f>
        <v>0</v>
      </c>
      <c r="AW68" s="493" t="s">
        <v>87</v>
      </c>
      <c r="AX68" s="64" t="s">
        <v>80</v>
      </c>
      <c r="AY68" s="64">
        <v>0</v>
      </c>
      <c r="AZ68" s="64">
        <v>0</v>
      </c>
      <c r="BA68" s="64">
        <v>0</v>
      </c>
      <c r="BB68" s="64">
        <v>0</v>
      </c>
      <c r="BC68" s="64">
        <v>0</v>
      </c>
      <c r="BD68" s="64">
        <v>0</v>
      </c>
      <c r="BE68" s="64">
        <v>0</v>
      </c>
      <c r="BF68" s="64">
        <v>0</v>
      </c>
      <c r="BG68" s="64">
        <v>0</v>
      </c>
      <c r="BH68" s="64">
        <v>0</v>
      </c>
      <c r="BI68" s="64">
        <v>0</v>
      </c>
      <c r="BJ68" s="64">
        <v>0</v>
      </c>
      <c r="BK68" s="82">
        <f t="shared" ref="BK68:BK80" si="60">SUM(AY68:BJ68)</f>
        <v>0</v>
      </c>
    </row>
    <row r="69" spans="1:63" x14ac:dyDescent="0.25">
      <c r="A69" s="494"/>
      <c r="B69" s="3" t="s">
        <v>79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81">
        <f t="shared" si="57"/>
        <v>0</v>
      </c>
      <c r="Q69" s="494"/>
      <c r="R69" s="3" t="s">
        <v>79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81">
        <f t="shared" si="58"/>
        <v>0</v>
      </c>
      <c r="AG69" s="494"/>
      <c r="AH69" s="3" t="s">
        <v>79</v>
      </c>
      <c r="AI69" s="3">
        <v>0</v>
      </c>
      <c r="AJ69" s="3">
        <v>0</v>
      </c>
      <c r="AK69" s="3">
        <v>0</v>
      </c>
      <c r="AL69" s="3">
        <v>0</v>
      </c>
      <c r="AM69" s="3">
        <v>0</v>
      </c>
      <c r="AN69" s="3">
        <v>0</v>
      </c>
      <c r="AO69" s="3">
        <v>0</v>
      </c>
      <c r="AP69" s="3">
        <v>0</v>
      </c>
      <c r="AQ69" s="3">
        <v>0</v>
      </c>
      <c r="AR69" s="3">
        <v>0</v>
      </c>
      <c r="AS69" s="3">
        <v>0</v>
      </c>
      <c r="AT69" s="3">
        <v>0</v>
      </c>
      <c r="AU69" s="81">
        <f t="shared" si="59"/>
        <v>0</v>
      </c>
      <c r="AW69" s="494"/>
      <c r="AX69" s="3" t="s">
        <v>79</v>
      </c>
      <c r="AY69" s="3">
        <v>0</v>
      </c>
      <c r="AZ69" s="3">
        <v>0</v>
      </c>
      <c r="BA69" s="3">
        <v>0</v>
      </c>
      <c r="BB69" s="3">
        <v>0</v>
      </c>
      <c r="BC69" s="3">
        <v>0</v>
      </c>
      <c r="BD69" s="3">
        <v>0</v>
      </c>
      <c r="BE69" s="3">
        <v>0</v>
      </c>
      <c r="BF69" s="3">
        <v>0</v>
      </c>
      <c r="BG69" s="3">
        <v>0</v>
      </c>
      <c r="BH69" s="3">
        <v>0</v>
      </c>
      <c r="BI69" s="3">
        <v>0</v>
      </c>
      <c r="BJ69" s="3">
        <v>0</v>
      </c>
      <c r="BK69" s="81">
        <f t="shared" si="60"/>
        <v>0</v>
      </c>
    </row>
    <row r="70" spans="1:63" x14ac:dyDescent="0.25">
      <c r="A70" s="494"/>
      <c r="B70" s="3" t="s">
        <v>78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81">
        <f t="shared" si="57"/>
        <v>0</v>
      </c>
      <c r="Q70" s="494"/>
      <c r="R70" s="3" t="s">
        <v>78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81">
        <f t="shared" si="58"/>
        <v>0</v>
      </c>
      <c r="AG70" s="494"/>
      <c r="AH70" s="3" t="s">
        <v>78</v>
      </c>
      <c r="AI70" s="3">
        <v>0</v>
      </c>
      <c r="AJ70" s="3">
        <v>0</v>
      </c>
      <c r="AK70" s="3">
        <v>0</v>
      </c>
      <c r="AL70" s="3">
        <v>0</v>
      </c>
      <c r="AM70" s="3">
        <v>0</v>
      </c>
      <c r="AN70" s="3">
        <v>0</v>
      </c>
      <c r="AO70" s="3">
        <v>0</v>
      </c>
      <c r="AP70" s="3">
        <v>0</v>
      </c>
      <c r="AQ70" s="3">
        <v>0</v>
      </c>
      <c r="AR70" s="3">
        <v>0</v>
      </c>
      <c r="AS70" s="3">
        <v>0</v>
      </c>
      <c r="AT70" s="3">
        <v>0</v>
      </c>
      <c r="AU70" s="81">
        <f t="shared" si="59"/>
        <v>0</v>
      </c>
      <c r="AW70" s="494"/>
      <c r="AX70" s="3" t="s">
        <v>78</v>
      </c>
      <c r="AY70" s="3">
        <v>0</v>
      </c>
      <c r="AZ70" s="3">
        <v>0</v>
      </c>
      <c r="BA70" s="3">
        <v>0</v>
      </c>
      <c r="BB70" s="3">
        <v>0</v>
      </c>
      <c r="BC70" s="3">
        <v>0</v>
      </c>
      <c r="BD70" s="3">
        <v>0</v>
      </c>
      <c r="BE70" s="3">
        <v>0</v>
      </c>
      <c r="BF70" s="3">
        <v>0</v>
      </c>
      <c r="BG70" s="3">
        <v>0</v>
      </c>
      <c r="BH70" s="3">
        <v>0</v>
      </c>
      <c r="BI70" s="3">
        <v>0</v>
      </c>
      <c r="BJ70" s="3">
        <v>0</v>
      </c>
      <c r="BK70" s="81">
        <f t="shared" si="60"/>
        <v>0</v>
      </c>
    </row>
    <row r="71" spans="1:63" x14ac:dyDescent="0.25">
      <c r="A71" s="494"/>
      <c r="B71" s="3" t="s">
        <v>77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81">
        <f t="shared" si="57"/>
        <v>0</v>
      </c>
      <c r="Q71" s="494"/>
      <c r="R71" s="3" t="s">
        <v>77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81">
        <f t="shared" si="58"/>
        <v>0</v>
      </c>
      <c r="AG71" s="494"/>
      <c r="AH71" s="3" t="s">
        <v>77</v>
      </c>
      <c r="AI71" s="3">
        <v>0</v>
      </c>
      <c r="AJ71" s="3">
        <v>0</v>
      </c>
      <c r="AK71" s="3">
        <v>0</v>
      </c>
      <c r="AL71" s="3">
        <v>0</v>
      </c>
      <c r="AM71" s="3">
        <v>0</v>
      </c>
      <c r="AN71" s="3">
        <v>0</v>
      </c>
      <c r="AO71" s="3">
        <v>0</v>
      </c>
      <c r="AP71" s="3">
        <v>0</v>
      </c>
      <c r="AQ71" s="3">
        <v>0</v>
      </c>
      <c r="AR71" s="3">
        <v>0</v>
      </c>
      <c r="AS71" s="3">
        <v>0</v>
      </c>
      <c r="AT71" s="3">
        <v>0</v>
      </c>
      <c r="AU71" s="81">
        <f t="shared" si="59"/>
        <v>0</v>
      </c>
      <c r="AW71" s="494"/>
      <c r="AX71" s="3" t="s">
        <v>77</v>
      </c>
      <c r="AY71" s="3">
        <v>0</v>
      </c>
      <c r="AZ71" s="3">
        <v>0</v>
      </c>
      <c r="BA71" s="3">
        <v>0</v>
      </c>
      <c r="BB71" s="3">
        <v>0</v>
      </c>
      <c r="BC71" s="3">
        <v>0</v>
      </c>
      <c r="BD71" s="3">
        <v>0</v>
      </c>
      <c r="BE71" s="3">
        <v>0</v>
      </c>
      <c r="BF71" s="3">
        <v>0</v>
      </c>
      <c r="BG71" s="3">
        <v>0</v>
      </c>
      <c r="BH71" s="3">
        <v>0</v>
      </c>
      <c r="BI71" s="3">
        <v>0</v>
      </c>
      <c r="BJ71" s="3">
        <v>0</v>
      </c>
      <c r="BK71" s="81">
        <f t="shared" si="60"/>
        <v>0</v>
      </c>
    </row>
    <row r="72" spans="1:63" x14ac:dyDescent="0.25">
      <c r="A72" s="494"/>
      <c r="B72" s="3" t="s">
        <v>76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81">
        <f t="shared" si="57"/>
        <v>0</v>
      </c>
      <c r="Q72" s="494"/>
      <c r="R72" s="3" t="s">
        <v>76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81">
        <f t="shared" si="58"/>
        <v>0</v>
      </c>
      <c r="AG72" s="494"/>
      <c r="AH72" s="3" t="s">
        <v>76</v>
      </c>
      <c r="AI72" s="3">
        <v>0</v>
      </c>
      <c r="AJ72" s="3">
        <v>0</v>
      </c>
      <c r="AK72" s="3">
        <v>0</v>
      </c>
      <c r="AL72" s="3">
        <v>0</v>
      </c>
      <c r="AM72" s="3">
        <v>0</v>
      </c>
      <c r="AN72" s="3">
        <v>0</v>
      </c>
      <c r="AO72" s="3">
        <v>0</v>
      </c>
      <c r="AP72" s="3">
        <v>0</v>
      </c>
      <c r="AQ72" s="3">
        <v>0</v>
      </c>
      <c r="AR72" s="3">
        <v>0</v>
      </c>
      <c r="AS72" s="3">
        <v>0</v>
      </c>
      <c r="AT72" s="3">
        <v>0</v>
      </c>
      <c r="AU72" s="81">
        <f t="shared" si="59"/>
        <v>0</v>
      </c>
      <c r="AW72" s="494"/>
      <c r="AX72" s="3" t="s">
        <v>76</v>
      </c>
      <c r="AY72" s="3">
        <v>0</v>
      </c>
      <c r="AZ72" s="3">
        <v>0</v>
      </c>
      <c r="BA72" s="3">
        <v>0</v>
      </c>
      <c r="BB72" s="3">
        <v>0</v>
      </c>
      <c r="BC72" s="3">
        <v>0</v>
      </c>
      <c r="BD72" s="3">
        <v>0</v>
      </c>
      <c r="BE72" s="3">
        <v>0</v>
      </c>
      <c r="BF72" s="3">
        <v>0</v>
      </c>
      <c r="BG72" s="3">
        <v>0</v>
      </c>
      <c r="BH72" s="3">
        <v>0</v>
      </c>
      <c r="BI72" s="3">
        <v>0</v>
      </c>
      <c r="BJ72" s="3">
        <v>0</v>
      </c>
      <c r="BK72" s="81">
        <f t="shared" si="60"/>
        <v>0</v>
      </c>
    </row>
    <row r="73" spans="1:63" x14ac:dyDescent="0.25">
      <c r="A73" s="494"/>
      <c r="B73" s="3" t="s">
        <v>75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81">
        <f t="shared" si="57"/>
        <v>0</v>
      </c>
      <c r="Q73" s="494"/>
      <c r="R73" s="3" t="s">
        <v>75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81">
        <f t="shared" si="58"/>
        <v>0</v>
      </c>
      <c r="AG73" s="494"/>
      <c r="AH73" s="3" t="s">
        <v>75</v>
      </c>
      <c r="AI73" s="3">
        <v>0</v>
      </c>
      <c r="AJ73" s="3">
        <v>0</v>
      </c>
      <c r="AK73" s="3">
        <v>0</v>
      </c>
      <c r="AL73" s="3">
        <v>0</v>
      </c>
      <c r="AM73" s="3">
        <v>0</v>
      </c>
      <c r="AN73" s="3">
        <v>0</v>
      </c>
      <c r="AO73" s="3">
        <v>0</v>
      </c>
      <c r="AP73" s="3">
        <v>0</v>
      </c>
      <c r="AQ73" s="3">
        <v>0</v>
      </c>
      <c r="AR73" s="3">
        <v>0</v>
      </c>
      <c r="AS73" s="3">
        <v>0</v>
      </c>
      <c r="AT73" s="3">
        <v>0</v>
      </c>
      <c r="AU73" s="81">
        <f t="shared" si="59"/>
        <v>0</v>
      </c>
      <c r="AW73" s="494"/>
      <c r="AX73" s="3" t="s">
        <v>75</v>
      </c>
      <c r="AY73" s="3">
        <v>0</v>
      </c>
      <c r="AZ73" s="3">
        <v>0</v>
      </c>
      <c r="BA73" s="3">
        <v>0</v>
      </c>
      <c r="BB73" s="3">
        <v>0</v>
      </c>
      <c r="BC73" s="3">
        <v>0</v>
      </c>
      <c r="BD73" s="3">
        <v>0</v>
      </c>
      <c r="BE73" s="3">
        <v>0</v>
      </c>
      <c r="BF73" s="3">
        <v>0</v>
      </c>
      <c r="BG73" s="3">
        <v>0</v>
      </c>
      <c r="BH73" s="3">
        <v>0</v>
      </c>
      <c r="BI73" s="3">
        <v>0</v>
      </c>
      <c r="BJ73" s="3">
        <v>0</v>
      </c>
      <c r="BK73" s="81">
        <f t="shared" si="60"/>
        <v>0</v>
      </c>
    </row>
    <row r="74" spans="1:63" x14ac:dyDescent="0.25">
      <c r="A74" s="494"/>
      <c r="B74" s="3" t="s">
        <v>74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81">
        <f t="shared" si="57"/>
        <v>0</v>
      </c>
      <c r="Q74" s="494"/>
      <c r="R74" s="3" t="s">
        <v>74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81">
        <f t="shared" si="58"/>
        <v>0</v>
      </c>
      <c r="AG74" s="494"/>
      <c r="AH74" s="3" t="s">
        <v>74</v>
      </c>
      <c r="AI74" s="3">
        <v>0</v>
      </c>
      <c r="AJ74" s="3">
        <v>0</v>
      </c>
      <c r="AK74" s="3">
        <v>0</v>
      </c>
      <c r="AL74" s="3">
        <v>0</v>
      </c>
      <c r="AM74" s="3">
        <v>0</v>
      </c>
      <c r="AN74" s="3">
        <v>0</v>
      </c>
      <c r="AO74" s="3">
        <v>0</v>
      </c>
      <c r="AP74" s="3">
        <v>0</v>
      </c>
      <c r="AQ74" s="3">
        <v>0</v>
      </c>
      <c r="AR74" s="3">
        <v>0</v>
      </c>
      <c r="AS74" s="3">
        <v>0</v>
      </c>
      <c r="AT74" s="3">
        <v>0</v>
      </c>
      <c r="AU74" s="81">
        <f t="shared" si="59"/>
        <v>0</v>
      </c>
      <c r="AW74" s="494"/>
      <c r="AX74" s="3" t="s">
        <v>74</v>
      </c>
      <c r="AY74" s="3">
        <v>0</v>
      </c>
      <c r="AZ74" s="3">
        <v>0</v>
      </c>
      <c r="BA74" s="3">
        <v>0</v>
      </c>
      <c r="BB74" s="3">
        <v>0</v>
      </c>
      <c r="BC74" s="3">
        <v>0</v>
      </c>
      <c r="BD74" s="3">
        <v>0</v>
      </c>
      <c r="BE74" s="3">
        <v>0</v>
      </c>
      <c r="BF74" s="3">
        <v>0</v>
      </c>
      <c r="BG74" s="3">
        <v>0</v>
      </c>
      <c r="BH74" s="3">
        <v>0</v>
      </c>
      <c r="BI74" s="3">
        <v>0</v>
      </c>
      <c r="BJ74" s="3">
        <v>0</v>
      </c>
      <c r="BK74" s="81">
        <f t="shared" si="60"/>
        <v>0</v>
      </c>
    </row>
    <row r="75" spans="1:63" x14ac:dyDescent="0.25">
      <c r="A75" s="494"/>
      <c r="B75" s="3" t="s">
        <v>73</v>
      </c>
      <c r="C75" s="3">
        <v>0</v>
      </c>
      <c r="D75" s="3">
        <v>0</v>
      </c>
      <c r="E75" s="3">
        <v>0</v>
      </c>
      <c r="F75" s="3">
        <v>89986.029317962035</v>
      </c>
      <c r="G75" s="3">
        <v>391267.09347954852</v>
      </c>
      <c r="H75" s="3">
        <v>451781.2169523348</v>
      </c>
      <c r="I75" s="3">
        <v>158431.09861177451</v>
      </c>
      <c r="J75" s="3">
        <v>602127.43659055105</v>
      </c>
      <c r="K75" s="3">
        <v>628875.01607581927</v>
      </c>
      <c r="L75" s="3">
        <v>425844.93295022415</v>
      </c>
      <c r="M75" s="3">
        <v>1448618.4280941598</v>
      </c>
      <c r="N75" s="3">
        <v>1950183.9500946684</v>
      </c>
      <c r="O75" s="81">
        <f t="shared" si="57"/>
        <v>6147115.2021670425</v>
      </c>
      <c r="Q75" s="494"/>
      <c r="R75" s="3" t="s">
        <v>73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16384.683480840791</v>
      </c>
      <c r="Z75" s="3">
        <v>0</v>
      </c>
      <c r="AA75" s="3">
        <v>17870.767689248412</v>
      </c>
      <c r="AB75" s="3">
        <v>0</v>
      </c>
      <c r="AC75" s="3">
        <v>0</v>
      </c>
      <c r="AD75" s="3">
        <v>0</v>
      </c>
      <c r="AE75" s="81">
        <f t="shared" si="58"/>
        <v>34255.451170089204</v>
      </c>
      <c r="AG75" s="494"/>
      <c r="AH75" s="3" t="s">
        <v>73</v>
      </c>
      <c r="AI75" s="3">
        <v>0</v>
      </c>
      <c r="AJ75" s="3">
        <v>0</v>
      </c>
      <c r="AK75" s="3">
        <v>0</v>
      </c>
      <c r="AL75" s="3">
        <v>0</v>
      </c>
      <c r="AM75" s="3">
        <v>0</v>
      </c>
      <c r="AN75" s="3">
        <v>0</v>
      </c>
      <c r="AO75" s="3">
        <v>0</v>
      </c>
      <c r="AP75" s="3">
        <v>0</v>
      </c>
      <c r="AQ75" s="3">
        <v>0</v>
      </c>
      <c r="AR75" s="3">
        <v>0</v>
      </c>
      <c r="AS75" s="3">
        <v>0</v>
      </c>
      <c r="AT75" s="3">
        <v>0</v>
      </c>
      <c r="AU75" s="81">
        <f t="shared" si="59"/>
        <v>0</v>
      </c>
      <c r="AW75" s="494"/>
      <c r="AX75" s="3" t="s">
        <v>73</v>
      </c>
      <c r="AY75" s="3">
        <v>0</v>
      </c>
      <c r="AZ75" s="3">
        <v>0</v>
      </c>
      <c r="BA75" s="3">
        <v>0</v>
      </c>
      <c r="BB75" s="3">
        <v>0</v>
      </c>
      <c r="BC75" s="3">
        <v>0</v>
      </c>
      <c r="BD75" s="3">
        <v>0</v>
      </c>
      <c r="BE75" s="3">
        <v>0</v>
      </c>
      <c r="BF75" s="3">
        <v>0</v>
      </c>
      <c r="BG75" s="3">
        <v>0</v>
      </c>
      <c r="BH75" s="3">
        <v>0</v>
      </c>
      <c r="BI75" s="3">
        <v>0</v>
      </c>
      <c r="BJ75" s="3">
        <v>0</v>
      </c>
      <c r="BK75" s="81">
        <f t="shared" si="60"/>
        <v>0</v>
      </c>
    </row>
    <row r="76" spans="1:63" x14ac:dyDescent="0.25">
      <c r="A76" s="494"/>
      <c r="B76" s="3" t="s">
        <v>72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81">
        <f t="shared" si="57"/>
        <v>0</v>
      </c>
      <c r="Q76" s="494"/>
      <c r="R76" s="3" t="s">
        <v>72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81">
        <f t="shared" si="58"/>
        <v>0</v>
      </c>
      <c r="AG76" s="494"/>
      <c r="AH76" s="3" t="s">
        <v>72</v>
      </c>
      <c r="AI76" s="3">
        <v>0</v>
      </c>
      <c r="AJ76" s="3">
        <v>0</v>
      </c>
      <c r="AK76" s="3">
        <v>0</v>
      </c>
      <c r="AL76" s="3">
        <v>0</v>
      </c>
      <c r="AM76" s="3">
        <v>0</v>
      </c>
      <c r="AN76" s="3">
        <v>0</v>
      </c>
      <c r="AO76" s="3">
        <v>0</v>
      </c>
      <c r="AP76" s="3">
        <v>0</v>
      </c>
      <c r="AQ76" s="3">
        <v>0</v>
      </c>
      <c r="AR76" s="3">
        <v>0</v>
      </c>
      <c r="AS76" s="3">
        <v>0</v>
      </c>
      <c r="AT76" s="3">
        <v>0</v>
      </c>
      <c r="AU76" s="81">
        <f t="shared" si="59"/>
        <v>0</v>
      </c>
      <c r="AW76" s="494"/>
      <c r="AX76" s="3" t="s">
        <v>72</v>
      </c>
      <c r="AY76" s="3">
        <v>0</v>
      </c>
      <c r="AZ76" s="3">
        <v>0</v>
      </c>
      <c r="BA76" s="3">
        <v>0</v>
      </c>
      <c r="BB76" s="3">
        <v>0</v>
      </c>
      <c r="BC76" s="3">
        <v>0</v>
      </c>
      <c r="BD76" s="3">
        <v>0</v>
      </c>
      <c r="BE76" s="3">
        <v>0</v>
      </c>
      <c r="BF76" s="3">
        <v>0</v>
      </c>
      <c r="BG76" s="3">
        <v>0</v>
      </c>
      <c r="BH76" s="3">
        <v>0</v>
      </c>
      <c r="BI76" s="3">
        <v>0</v>
      </c>
      <c r="BJ76" s="3">
        <v>0</v>
      </c>
      <c r="BK76" s="81">
        <f t="shared" si="60"/>
        <v>0</v>
      </c>
    </row>
    <row r="77" spans="1:63" x14ac:dyDescent="0.25">
      <c r="A77" s="494"/>
      <c r="B77" s="3" t="s">
        <v>71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81">
        <f t="shared" si="57"/>
        <v>0</v>
      </c>
      <c r="Q77" s="494"/>
      <c r="R77" s="3" t="s">
        <v>71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81">
        <f t="shared" si="58"/>
        <v>0</v>
      </c>
      <c r="AG77" s="494"/>
      <c r="AH77" s="3" t="s">
        <v>71</v>
      </c>
      <c r="AI77" s="3">
        <v>0</v>
      </c>
      <c r="AJ77" s="3">
        <v>0</v>
      </c>
      <c r="AK77" s="3">
        <v>0</v>
      </c>
      <c r="AL77" s="3">
        <v>0</v>
      </c>
      <c r="AM77" s="3">
        <v>0</v>
      </c>
      <c r="AN77" s="3">
        <v>0</v>
      </c>
      <c r="AO77" s="3">
        <v>0</v>
      </c>
      <c r="AP77" s="3">
        <v>0</v>
      </c>
      <c r="AQ77" s="3">
        <v>0</v>
      </c>
      <c r="AR77" s="3">
        <v>0</v>
      </c>
      <c r="AS77" s="3">
        <v>0</v>
      </c>
      <c r="AT77" s="3">
        <v>0</v>
      </c>
      <c r="AU77" s="81">
        <f t="shared" si="59"/>
        <v>0</v>
      </c>
      <c r="AW77" s="494"/>
      <c r="AX77" s="3" t="s">
        <v>71</v>
      </c>
      <c r="AY77" s="3">
        <v>0</v>
      </c>
      <c r="AZ77" s="3">
        <v>0</v>
      </c>
      <c r="BA77" s="3">
        <v>0</v>
      </c>
      <c r="BB77" s="3">
        <v>0</v>
      </c>
      <c r="BC77" s="3">
        <v>0</v>
      </c>
      <c r="BD77" s="3">
        <v>0</v>
      </c>
      <c r="BE77" s="3">
        <v>0</v>
      </c>
      <c r="BF77" s="3">
        <v>0</v>
      </c>
      <c r="BG77" s="3">
        <v>0</v>
      </c>
      <c r="BH77" s="3">
        <v>0</v>
      </c>
      <c r="BI77" s="3">
        <v>0</v>
      </c>
      <c r="BJ77" s="3">
        <v>0</v>
      </c>
      <c r="BK77" s="81">
        <f t="shared" si="60"/>
        <v>0</v>
      </c>
    </row>
    <row r="78" spans="1:63" x14ac:dyDescent="0.25">
      <c r="A78" s="494"/>
      <c r="B78" s="3" t="s">
        <v>70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81">
        <f t="shared" si="57"/>
        <v>0</v>
      </c>
      <c r="Q78" s="494"/>
      <c r="R78" s="3" t="s">
        <v>70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81">
        <f t="shared" si="58"/>
        <v>0</v>
      </c>
      <c r="AG78" s="494"/>
      <c r="AH78" s="3" t="s">
        <v>70</v>
      </c>
      <c r="AI78" s="3">
        <v>0</v>
      </c>
      <c r="AJ78" s="3">
        <v>0</v>
      </c>
      <c r="AK78" s="3">
        <v>0</v>
      </c>
      <c r="AL78" s="3">
        <v>0</v>
      </c>
      <c r="AM78" s="3">
        <v>0</v>
      </c>
      <c r="AN78" s="3">
        <v>0</v>
      </c>
      <c r="AO78" s="3">
        <v>0</v>
      </c>
      <c r="AP78" s="3">
        <v>0</v>
      </c>
      <c r="AQ78" s="3">
        <v>0</v>
      </c>
      <c r="AR78" s="3">
        <v>0</v>
      </c>
      <c r="AS78" s="3">
        <v>0</v>
      </c>
      <c r="AT78" s="3">
        <v>0</v>
      </c>
      <c r="AU78" s="81">
        <f t="shared" si="59"/>
        <v>0</v>
      </c>
      <c r="AW78" s="494"/>
      <c r="AX78" s="3" t="s">
        <v>70</v>
      </c>
      <c r="AY78" s="3">
        <v>0</v>
      </c>
      <c r="AZ78" s="3">
        <v>0</v>
      </c>
      <c r="BA78" s="3">
        <v>0</v>
      </c>
      <c r="BB78" s="3">
        <v>0</v>
      </c>
      <c r="BC78" s="3">
        <v>0</v>
      </c>
      <c r="BD78" s="3">
        <v>0</v>
      </c>
      <c r="BE78" s="3">
        <v>0</v>
      </c>
      <c r="BF78" s="3">
        <v>0</v>
      </c>
      <c r="BG78" s="3">
        <v>0</v>
      </c>
      <c r="BH78" s="3">
        <v>0</v>
      </c>
      <c r="BI78" s="3">
        <v>0</v>
      </c>
      <c r="BJ78" s="3">
        <v>0</v>
      </c>
      <c r="BK78" s="81">
        <f t="shared" si="60"/>
        <v>0</v>
      </c>
    </row>
    <row r="79" spans="1:63" x14ac:dyDescent="0.25">
      <c r="A79" s="494"/>
      <c r="B79" s="3" t="s">
        <v>69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81">
        <f t="shared" si="57"/>
        <v>0</v>
      </c>
      <c r="Q79" s="494"/>
      <c r="R79" s="3" t="s">
        <v>69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81">
        <f t="shared" si="58"/>
        <v>0</v>
      </c>
      <c r="AG79" s="494"/>
      <c r="AH79" s="3" t="s">
        <v>69</v>
      </c>
      <c r="AI79" s="3">
        <v>0</v>
      </c>
      <c r="AJ79" s="3">
        <v>0</v>
      </c>
      <c r="AK79" s="3">
        <v>0</v>
      </c>
      <c r="AL79" s="3">
        <v>0</v>
      </c>
      <c r="AM79" s="3">
        <v>0</v>
      </c>
      <c r="AN79" s="3">
        <v>0</v>
      </c>
      <c r="AO79" s="3">
        <v>0</v>
      </c>
      <c r="AP79" s="3">
        <v>0</v>
      </c>
      <c r="AQ79" s="3">
        <v>0</v>
      </c>
      <c r="AR79" s="3">
        <v>0</v>
      </c>
      <c r="AS79" s="3">
        <v>0</v>
      </c>
      <c r="AT79" s="3">
        <v>0</v>
      </c>
      <c r="AU79" s="81">
        <f t="shared" si="59"/>
        <v>0</v>
      </c>
      <c r="AW79" s="494"/>
      <c r="AX79" s="3" t="s">
        <v>69</v>
      </c>
      <c r="AY79" s="3">
        <v>0</v>
      </c>
      <c r="AZ79" s="3">
        <v>0</v>
      </c>
      <c r="BA79" s="3">
        <v>0</v>
      </c>
      <c r="BB79" s="3">
        <v>0</v>
      </c>
      <c r="BC79" s="3">
        <v>0</v>
      </c>
      <c r="BD79" s="3">
        <v>0</v>
      </c>
      <c r="BE79" s="3">
        <v>0</v>
      </c>
      <c r="BF79" s="3">
        <v>0</v>
      </c>
      <c r="BG79" s="3">
        <v>0</v>
      </c>
      <c r="BH79" s="3">
        <v>0</v>
      </c>
      <c r="BI79" s="3">
        <v>0</v>
      </c>
      <c r="BJ79" s="3">
        <v>0</v>
      </c>
      <c r="BK79" s="81">
        <f t="shared" si="60"/>
        <v>0</v>
      </c>
    </row>
    <row r="80" spans="1:63" ht="15.75" thickBot="1" x14ac:dyDescent="0.3">
      <c r="A80" s="495"/>
      <c r="B80" s="3" t="s">
        <v>68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81">
        <f t="shared" si="57"/>
        <v>0</v>
      </c>
      <c r="Q80" s="495"/>
      <c r="R80" s="3" t="s">
        <v>68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81">
        <f t="shared" si="58"/>
        <v>0</v>
      </c>
      <c r="AG80" s="495"/>
      <c r="AH80" s="3" t="s">
        <v>68</v>
      </c>
      <c r="AI80" s="3">
        <v>0</v>
      </c>
      <c r="AJ80" s="3">
        <v>0</v>
      </c>
      <c r="AK80" s="3">
        <v>0</v>
      </c>
      <c r="AL80" s="3">
        <v>0</v>
      </c>
      <c r="AM80" s="3">
        <v>0</v>
      </c>
      <c r="AN80" s="3">
        <v>0</v>
      </c>
      <c r="AO80" s="3">
        <v>0</v>
      </c>
      <c r="AP80" s="3">
        <v>0</v>
      </c>
      <c r="AQ80" s="3">
        <v>0</v>
      </c>
      <c r="AR80" s="3">
        <v>0</v>
      </c>
      <c r="AS80" s="3">
        <v>0</v>
      </c>
      <c r="AT80" s="3">
        <v>0</v>
      </c>
      <c r="AU80" s="81">
        <f t="shared" si="59"/>
        <v>0</v>
      </c>
      <c r="AW80" s="495"/>
      <c r="AX80" s="3" t="s">
        <v>68</v>
      </c>
      <c r="AY80" s="3">
        <v>0</v>
      </c>
      <c r="AZ80" s="3">
        <v>0</v>
      </c>
      <c r="BA80" s="3">
        <v>0</v>
      </c>
      <c r="BB80" s="3">
        <v>0</v>
      </c>
      <c r="BC80" s="3">
        <v>0</v>
      </c>
      <c r="BD80" s="3">
        <v>0</v>
      </c>
      <c r="BE80" s="3">
        <v>0</v>
      </c>
      <c r="BF80" s="3">
        <v>0</v>
      </c>
      <c r="BG80" s="3">
        <v>0</v>
      </c>
      <c r="BH80" s="3">
        <v>0</v>
      </c>
      <c r="BI80" s="3">
        <v>0</v>
      </c>
      <c r="BJ80" s="3">
        <v>0</v>
      </c>
      <c r="BK80" s="81">
        <f t="shared" si="60"/>
        <v>0</v>
      </c>
    </row>
    <row r="81" spans="1:63" ht="21.75" thickBot="1" x14ac:dyDescent="0.3">
      <c r="A81" s="301"/>
      <c r="B81" s="48" t="s">
        <v>44</v>
      </c>
      <c r="C81" s="57">
        <f>SUM(C68:C80)</f>
        <v>0</v>
      </c>
      <c r="D81" s="57">
        <f t="shared" ref="D81:F81" si="61">SUM(D68:D80)</f>
        <v>0</v>
      </c>
      <c r="E81" s="57">
        <f t="shared" si="61"/>
        <v>0</v>
      </c>
      <c r="F81" s="57">
        <f t="shared" si="61"/>
        <v>89986.029317962035</v>
      </c>
      <c r="G81" s="57">
        <f>SUM(G68:G80)</f>
        <v>391267.09347954852</v>
      </c>
      <c r="H81" s="57">
        <f t="shared" ref="H81:O81" si="62">SUM(H68:H80)</f>
        <v>451781.2169523348</v>
      </c>
      <c r="I81" s="57">
        <f t="shared" si="62"/>
        <v>158431.09861177451</v>
      </c>
      <c r="J81" s="57">
        <f t="shared" si="62"/>
        <v>602127.43659055105</v>
      </c>
      <c r="K81" s="57">
        <f t="shared" si="62"/>
        <v>628875.01607581927</v>
      </c>
      <c r="L81" s="57">
        <f t="shared" si="62"/>
        <v>425844.93295022415</v>
      </c>
      <c r="M81" s="57">
        <f t="shared" si="62"/>
        <v>1448618.4280941598</v>
      </c>
      <c r="N81" s="57">
        <f t="shared" si="62"/>
        <v>1950183.9500946684</v>
      </c>
      <c r="O81" s="53">
        <f t="shared" si="62"/>
        <v>6147115.2021670425</v>
      </c>
      <c r="Q81" s="301"/>
      <c r="R81" s="48" t="s">
        <v>44</v>
      </c>
      <c r="S81" s="57">
        <f>SUM(S68:S80)</f>
        <v>0</v>
      </c>
      <c r="T81" s="57">
        <f t="shared" ref="T81:V81" si="63">SUM(T68:T80)</f>
        <v>0</v>
      </c>
      <c r="U81" s="57">
        <f t="shared" si="63"/>
        <v>0</v>
      </c>
      <c r="V81" s="57">
        <f t="shared" si="63"/>
        <v>0</v>
      </c>
      <c r="W81" s="57">
        <f>SUM(W68:W80)</f>
        <v>0</v>
      </c>
      <c r="X81" s="57">
        <f t="shared" ref="X81:AE81" si="64">SUM(X68:X80)</f>
        <v>0</v>
      </c>
      <c r="Y81" s="57">
        <f t="shared" si="64"/>
        <v>16384.683480840791</v>
      </c>
      <c r="Z81" s="57">
        <f t="shared" si="64"/>
        <v>0</v>
      </c>
      <c r="AA81" s="57">
        <f t="shared" si="64"/>
        <v>17870.767689248412</v>
      </c>
      <c r="AB81" s="57">
        <f t="shared" si="64"/>
        <v>0</v>
      </c>
      <c r="AC81" s="57">
        <f t="shared" si="64"/>
        <v>0</v>
      </c>
      <c r="AD81" s="57">
        <f t="shared" si="64"/>
        <v>0</v>
      </c>
      <c r="AE81" s="53">
        <f t="shared" si="64"/>
        <v>34255.451170089204</v>
      </c>
      <c r="AG81" s="301"/>
      <c r="AH81" s="48" t="s">
        <v>44</v>
      </c>
      <c r="AI81" s="57">
        <f>SUM(AI68:AI80)</f>
        <v>0</v>
      </c>
      <c r="AJ81" s="57">
        <f t="shared" ref="AJ81:AL81" si="65">SUM(AJ68:AJ80)</f>
        <v>0</v>
      </c>
      <c r="AK81" s="57">
        <f t="shared" si="65"/>
        <v>0</v>
      </c>
      <c r="AL81" s="57">
        <f t="shared" si="65"/>
        <v>0</v>
      </c>
      <c r="AM81" s="57">
        <f>SUM(AM68:AM80)</f>
        <v>0</v>
      </c>
      <c r="AN81" s="57">
        <f t="shared" ref="AN81:AU81" si="66">SUM(AN68:AN80)</f>
        <v>0</v>
      </c>
      <c r="AO81" s="57">
        <f t="shared" si="66"/>
        <v>0</v>
      </c>
      <c r="AP81" s="57">
        <f t="shared" si="66"/>
        <v>0</v>
      </c>
      <c r="AQ81" s="57">
        <f t="shared" si="66"/>
        <v>0</v>
      </c>
      <c r="AR81" s="57">
        <f t="shared" si="66"/>
        <v>0</v>
      </c>
      <c r="AS81" s="57">
        <f t="shared" si="66"/>
        <v>0</v>
      </c>
      <c r="AT81" s="57">
        <f t="shared" si="66"/>
        <v>0</v>
      </c>
      <c r="AU81" s="53">
        <f t="shared" si="66"/>
        <v>0</v>
      </c>
      <c r="AW81" s="301"/>
      <c r="AX81" s="48" t="s">
        <v>44</v>
      </c>
      <c r="AY81" s="57">
        <f>SUM(AY68:AY80)</f>
        <v>0</v>
      </c>
      <c r="AZ81" s="57">
        <f t="shared" ref="AZ81:BB81" si="67">SUM(AZ68:AZ80)</f>
        <v>0</v>
      </c>
      <c r="BA81" s="57">
        <f t="shared" si="67"/>
        <v>0</v>
      </c>
      <c r="BB81" s="57">
        <f t="shared" si="67"/>
        <v>0</v>
      </c>
      <c r="BC81" s="57">
        <f>SUM(BC68:BC80)</f>
        <v>0</v>
      </c>
      <c r="BD81" s="57">
        <f t="shared" ref="BD81:BK81" si="68">SUM(BD68:BD80)</f>
        <v>0</v>
      </c>
      <c r="BE81" s="57">
        <f t="shared" si="68"/>
        <v>0</v>
      </c>
      <c r="BF81" s="57">
        <f t="shared" si="68"/>
        <v>0</v>
      </c>
      <c r="BG81" s="57">
        <f t="shared" si="68"/>
        <v>0</v>
      </c>
      <c r="BH81" s="57">
        <f t="shared" si="68"/>
        <v>0</v>
      </c>
      <c r="BI81" s="57">
        <f t="shared" si="68"/>
        <v>0</v>
      </c>
      <c r="BJ81" s="57">
        <f t="shared" si="68"/>
        <v>0</v>
      </c>
      <c r="BK81" s="53">
        <f t="shared" si="68"/>
        <v>0</v>
      </c>
    </row>
    <row r="82" spans="1:63" ht="21.75" thickBot="1" x14ac:dyDescent="0.3">
      <c r="A82" s="301"/>
      <c r="O82" s="201"/>
      <c r="Q82" s="301"/>
      <c r="AE82" s="201"/>
      <c r="AG82" s="301"/>
      <c r="AU82" s="201"/>
      <c r="AV82" s="257"/>
      <c r="AW82" s="301"/>
      <c r="BK82" s="201"/>
    </row>
    <row r="83" spans="1:63" ht="21.75" thickBot="1" x14ac:dyDescent="0.3">
      <c r="A83" s="301"/>
      <c r="B83" s="68" t="s">
        <v>37</v>
      </c>
      <c r="C83" s="298" t="s">
        <v>57</v>
      </c>
      <c r="D83" s="298" t="s">
        <v>56</v>
      </c>
      <c r="E83" s="298" t="s">
        <v>55</v>
      </c>
      <c r="F83" s="298" t="s">
        <v>54</v>
      </c>
      <c r="G83" s="298" t="s">
        <v>53</v>
      </c>
      <c r="H83" s="298" t="s">
        <v>52</v>
      </c>
      <c r="I83" s="298" t="s">
        <v>51</v>
      </c>
      <c r="J83" s="298" t="s">
        <v>50</v>
      </c>
      <c r="K83" s="298" t="s">
        <v>49</v>
      </c>
      <c r="L83" s="298" t="s">
        <v>48</v>
      </c>
      <c r="M83" s="298" t="s">
        <v>47</v>
      </c>
      <c r="N83" s="299" t="s">
        <v>46</v>
      </c>
      <c r="O83" s="83" t="s">
        <v>34</v>
      </c>
      <c r="P83" s="203"/>
      <c r="Q83" s="301"/>
      <c r="R83" s="68" t="s">
        <v>37</v>
      </c>
      <c r="S83" s="298" t="s">
        <v>57</v>
      </c>
      <c r="T83" s="298" t="s">
        <v>56</v>
      </c>
      <c r="U83" s="298" t="s">
        <v>55</v>
      </c>
      <c r="V83" s="298" t="s">
        <v>54</v>
      </c>
      <c r="W83" s="298" t="s">
        <v>53</v>
      </c>
      <c r="X83" s="298" t="s">
        <v>52</v>
      </c>
      <c r="Y83" s="298" t="s">
        <v>51</v>
      </c>
      <c r="Z83" s="298" t="s">
        <v>50</v>
      </c>
      <c r="AA83" s="298" t="s">
        <v>49</v>
      </c>
      <c r="AB83" s="298" t="s">
        <v>48</v>
      </c>
      <c r="AC83" s="298" t="s">
        <v>47</v>
      </c>
      <c r="AD83" s="299" t="s">
        <v>46</v>
      </c>
      <c r="AE83" s="83" t="s">
        <v>34</v>
      </c>
      <c r="AF83" s="203"/>
      <c r="AG83" s="301"/>
      <c r="AH83" s="68" t="s">
        <v>37</v>
      </c>
      <c r="AI83" s="298" t="s">
        <v>57</v>
      </c>
      <c r="AJ83" s="298" t="s">
        <v>56</v>
      </c>
      <c r="AK83" s="298" t="s">
        <v>55</v>
      </c>
      <c r="AL83" s="298" t="s">
        <v>54</v>
      </c>
      <c r="AM83" s="298" t="s">
        <v>53</v>
      </c>
      <c r="AN83" s="298" t="s">
        <v>52</v>
      </c>
      <c r="AO83" s="298" t="s">
        <v>51</v>
      </c>
      <c r="AP83" s="298" t="s">
        <v>50</v>
      </c>
      <c r="AQ83" s="298" t="s">
        <v>49</v>
      </c>
      <c r="AR83" s="298" t="s">
        <v>48</v>
      </c>
      <c r="AS83" s="298" t="s">
        <v>47</v>
      </c>
      <c r="AT83" s="299" t="s">
        <v>46</v>
      </c>
      <c r="AU83" s="83" t="s">
        <v>34</v>
      </c>
      <c r="AV83" s="200"/>
      <c r="AW83" s="301"/>
      <c r="AX83" s="68" t="s">
        <v>37</v>
      </c>
      <c r="AY83" s="298" t="s">
        <v>57</v>
      </c>
      <c r="AZ83" s="298" t="s">
        <v>56</v>
      </c>
      <c r="BA83" s="298" t="s">
        <v>55</v>
      </c>
      <c r="BB83" s="298" t="s">
        <v>54</v>
      </c>
      <c r="BC83" s="298" t="s">
        <v>53</v>
      </c>
      <c r="BD83" s="298" t="s">
        <v>52</v>
      </c>
      <c r="BE83" s="298" t="s">
        <v>51</v>
      </c>
      <c r="BF83" s="298" t="s">
        <v>50</v>
      </c>
      <c r="BG83" s="298" t="s">
        <v>49</v>
      </c>
      <c r="BH83" s="298" t="s">
        <v>48</v>
      </c>
      <c r="BI83" s="298" t="s">
        <v>47</v>
      </c>
      <c r="BJ83" s="299" t="s">
        <v>46</v>
      </c>
      <c r="BK83" s="83" t="s">
        <v>34</v>
      </c>
    </row>
    <row r="84" spans="1:63" ht="15" customHeight="1" x14ac:dyDescent="0.25">
      <c r="A84" s="493" t="s">
        <v>86</v>
      </c>
      <c r="B84" s="64" t="s">
        <v>80</v>
      </c>
      <c r="C84" s="64">
        <v>0</v>
      </c>
      <c r="D84" s="64">
        <v>0</v>
      </c>
      <c r="E84" s="64">
        <v>0</v>
      </c>
      <c r="F84" s="64">
        <v>0</v>
      </c>
      <c r="G84" s="64">
        <v>0</v>
      </c>
      <c r="H84" s="64">
        <v>0</v>
      </c>
      <c r="I84" s="64">
        <v>0</v>
      </c>
      <c r="J84" s="64">
        <v>0</v>
      </c>
      <c r="K84" s="64">
        <v>0</v>
      </c>
      <c r="L84" s="64">
        <v>0</v>
      </c>
      <c r="M84" s="64">
        <v>0</v>
      </c>
      <c r="N84" s="64">
        <v>0</v>
      </c>
      <c r="O84" s="82">
        <f t="shared" ref="O84:O96" si="69">SUM(C84:N84)</f>
        <v>0</v>
      </c>
      <c r="Q84" s="493" t="s">
        <v>86</v>
      </c>
      <c r="R84" s="64" t="s">
        <v>80</v>
      </c>
      <c r="S84" s="64">
        <v>0</v>
      </c>
      <c r="T84" s="64">
        <v>0</v>
      </c>
      <c r="U84" s="64">
        <v>0</v>
      </c>
      <c r="V84" s="64">
        <v>0</v>
      </c>
      <c r="W84" s="64">
        <v>0</v>
      </c>
      <c r="X84" s="64">
        <v>0</v>
      </c>
      <c r="Y84" s="64">
        <v>0</v>
      </c>
      <c r="Z84" s="64">
        <v>0</v>
      </c>
      <c r="AA84" s="64">
        <v>0</v>
      </c>
      <c r="AB84" s="64">
        <v>0</v>
      </c>
      <c r="AC84" s="64">
        <v>0</v>
      </c>
      <c r="AD84" s="64">
        <v>0</v>
      </c>
      <c r="AE84" s="82">
        <f t="shared" ref="AE84:AE96" si="70">SUM(S84:AD84)</f>
        <v>0</v>
      </c>
      <c r="AG84" s="493" t="s">
        <v>86</v>
      </c>
      <c r="AH84" s="64" t="s">
        <v>80</v>
      </c>
      <c r="AI84" s="64">
        <v>0</v>
      </c>
      <c r="AJ84" s="64">
        <v>0</v>
      </c>
      <c r="AK84" s="64">
        <v>0</v>
      </c>
      <c r="AL84" s="64">
        <v>0</v>
      </c>
      <c r="AM84" s="64">
        <v>0</v>
      </c>
      <c r="AN84" s="64">
        <v>0</v>
      </c>
      <c r="AO84" s="64">
        <v>0</v>
      </c>
      <c r="AP84" s="64">
        <v>0</v>
      </c>
      <c r="AQ84" s="64">
        <v>0</v>
      </c>
      <c r="AR84" s="64">
        <v>0</v>
      </c>
      <c r="AS84" s="64">
        <v>0</v>
      </c>
      <c r="AT84" s="64">
        <v>0</v>
      </c>
      <c r="AU84" s="82">
        <f t="shared" ref="AU84:AU96" si="71">SUM(AI84:AT84)</f>
        <v>0</v>
      </c>
      <c r="AW84" s="493" t="s">
        <v>86</v>
      </c>
      <c r="AX84" s="64" t="s">
        <v>80</v>
      </c>
      <c r="AY84" s="64">
        <v>0</v>
      </c>
      <c r="AZ84" s="64">
        <v>0</v>
      </c>
      <c r="BA84" s="64">
        <v>0</v>
      </c>
      <c r="BB84" s="64">
        <v>0</v>
      </c>
      <c r="BC84" s="64">
        <v>0</v>
      </c>
      <c r="BD84" s="64">
        <v>0</v>
      </c>
      <c r="BE84" s="64">
        <v>0</v>
      </c>
      <c r="BF84" s="64">
        <v>0</v>
      </c>
      <c r="BG84" s="64">
        <v>0</v>
      </c>
      <c r="BH84" s="64">
        <v>0</v>
      </c>
      <c r="BI84" s="64">
        <v>0</v>
      </c>
      <c r="BJ84" s="64">
        <v>0</v>
      </c>
      <c r="BK84" s="82">
        <f t="shared" ref="BK84:BK96" si="72">SUM(AY84:BJ84)</f>
        <v>0</v>
      </c>
    </row>
    <row r="85" spans="1:63" x14ac:dyDescent="0.25">
      <c r="A85" s="494"/>
      <c r="B85" s="3" t="s">
        <v>79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81">
        <f t="shared" si="69"/>
        <v>0</v>
      </c>
      <c r="Q85" s="494"/>
      <c r="R85" s="3" t="s">
        <v>79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81">
        <f t="shared" si="70"/>
        <v>0</v>
      </c>
      <c r="AG85" s="494"/>
      <c r="AH85" s="3" t="s">
        <v>79</v>
      </c>
      <c r="AI85" s="3">
        <v>0</v>
      </c>
      <c r="AJ85" s="3">
        <v>0</v>
      </c>
      <c r="AK85" s="3">
        <v>0</v>
      </c>
      <c r="AL85" s="3">
        <v>0</v>
      </c>
      <c r="AM85" s="3">
        <v>0</v>
      </c>
      <c r="AN85" s="3">
        <v>0</v>
      </c>
      <c r="AO85" s="3">
        <v>0</v>
      </c>
      <c r="AP85" s="3">
        <v>0</v>
      </c>
      <c r="AQ85" s="3">
        <v>0</v>
      </c>
      <c r="AR85" s="3">
        <v>0</v>
      </c>
      <c r="AS85" s="3">
        <v>0</v>
      </c>
      <c r="AT85" s="3">
        <v>0</v>
      </c>
      <c r="AU85" s="81">
        <f t="shared" si="71"/>
        <v>0</v>
      </c>
      <c r="AW85" s="494"/>
      <c r="AX85" s="3" t="s">
        <v>79</v>
      </c>
      <c r="AY85" s="3">
        <v>0</v>
      </c>
      <c r="AZ85" s="3">
        <v>0</v>
      </c>
      <c r="BA85" s="3">
        <v>0</v>
      </c>
      <c r="BB85" s="3">
        <v>0</v>
      </c>
      <c r="BC85" s="3">
        <v>0</v>
      </c>
      <c r="BD85" s="3">
        <v>0</v>
      </c>
      <c r="BE85" s="3">
        <v>0</v>
      </c>
      <c r="BF85" s="3">
        <v>0</v>
      </c>
      <c r="BG85" s="3">
        <v>0</v>
      </c>
      <c r="BH85" s="3">
        <v>0</v>
      </c>
      <c r="BI85" s="3">
        <v>0</v>
      </c>
      <c r="BJ85" s="3">
        <v>0</v>
      </c>
      <c r="BK85" s="81">
        <f t="shared" si="72"/>
        <v>0</v>
      </c>
    </row>
    <row r="86" spans="1:63" x14ac:dyDescent="0.25">
      <c r="A86" s="494"/>
      <c r="B86" s="3" t="s">
        <v>78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81">
        <f t="shared" si="69"/>
        <v>0</v>
      </c>
      <c r="Q86" s="494"/>
      <c r="R86" s="3" t="s">
        <v>78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7192.3005138034296</v>
      </c>
      <c r="AA86" s="3">
        <v>0</v>
      </c>
      <c r="AB86" s="3">
        <v>0</v>
      </c>
      <c r="AC86" s="3">
        <v>9624.8288316720282</v>
      </c>
      <c r="AD86" s="3">
        <v>0</v>
      </c>
      <c r="AE86" s="81">
        <f t="shared" si="70"/>
        <v>16817.129345475456</v>
      </c>
      <c r="AG86" s="494"/>
      <c r="AH86" s="3" t="s">
        <v>78</v>
      </c>
      <c r="AI86" s="3">
        <v>0</v>
      </c>
      <c r="AJ86" s="3">
        <v>0</v>
      </c>
      <c r="AK86" s="3">
        <v>0</v>
      </c>
      <c r="AL86" s="3">
        <v>0</v>
      </c>
      <c r="AM86" s="3">
        <v>0</v>
      </c>
      <c r="AN86" s="3">
        <v>0</v>
      </c>
      <c r="AO86" s="3">
        <v>0</v>
      </c>
      <c r="AP86" s="3">
        <v>0</v>
      </c>
      <c r="AQ86" s="3">
        <v>0</v>
      </c>
      <c r="AR86" s="3">
        <v>0</v>
      </c>
      <c r="AS86" s="3">
        <v>0</v>
      </c>
      <c r="AT86" s="3">
        <v>0</v>
      </c>
      <c r="AU86" s="81">
        <f t="shared" si="71"/>
        <v>0</v>
      </c>
      <c r="AW86" s="494"/>
      <c r="AX86" s="3" t="s">
        <v>78</v>
      </c>
      <c r="AY86" s="3">
        <v>0</v>
      </c>
      <c r="AZ86" s="3">
        <v>0</v>
      </c>
      <c r="BA86" s="3">
        <v>0</v>
      </c>
      <c r="BB86" s="3">
        <v>0</v>
      </c>
      <c r="BC86" s="3">
        <v>0</v>
      </c>
      <c r="BD86" s="3">
        <v>0</v>
      </c>
      <c r="BE86" s="3">
        <v>0</v>
      </c>
      <c r="BF86" s="3">
        <v>0</v>
      </c>
      <c r="BG86" s="3">
        <v>0</v>
      </c>
      <c r="BH86" s="3">
        <v>0</v>
      </c>
      <c r="BI86" s="3">
        <v>0</v>
      </c>
      <c r="BJ86" s="3">
        <v>0</v>
      </c>
      <c r="BK86" s="81">
        <f t="shared" si="72"/>
        <v>0</v>
      </c>
    </row>
    <row r="87" spans="1:63" x14ac:dyDescent="0.25">
      <c r="A87" s="494"/>
      <c r="B87" s="3" t="s">
        <v>77</v>
      </c>
      <c r="C87" s="3">
        <v>0</v>
      </c>
      <c r="D87" s="3">
        <v>0</v>
      </c>
      <c r="E87" s="3">
        <v>0</v>
      </c>
      <c r="F87" s="3">
        <v>4699.3480826569503</v>
      </c>
      <c r="G87" s="3">
        <v>0</v>
      </c>
      <c r="H87" s="3">
        <v>0</v>
      </c>
      <c r="I87" s="3">
        <v>1127.9167811870959</v>
      </c>
      <c r="J87" s="3">
        <v>3925.7363293265157</v>
      </c>
      <c r="K87" s="3">
        <v>2067.2370875977781</v>
      </c>
      <c r="L87" s="3">
        <v>5262.3909563826519</v>
      </c>
      <c r="M87" s="3">
        <v>1001.5754534242556</v>
      </c>
      <c r="N87" s="3">
        <v>20865.544935093429</v>
      </c>
      <c r="O87" s="81">
        <f t="shared" si="69"/>
        <v>38949.749625668672</v>
      </c>
      <c r="Q87" s="494"/>
      <c r="R87" s="3" t="s">
        <v>77</v>
      </c>
      <c r="S87" s="3">
        <v>0</v>
      </c>
      <c r="T87" s="3">
        <v>0</v>
      </c>
      <c r="U87" s="3">
        <v>0</v>
      </c>
      <c r="V87" s="3">
        <v>6427.8439291514624</v>
      </c>
      <c r="W87" s="3">
        <v>19033.595682532243</v>
      </c>
      <c r="X87" s="3">
        <v>11837.633101257425</v>
      </c>
      <c r="Y87" s="3">
        <v>4990.4824466321907</v>
      </c>
      <c r="Z87" s="3">
        <v>8455.7137914318319</v>
      </c>
      <c r="AA87" s="3">
        <v>11987.77786758428</v>
      </c>
      <c r="AB87" s="3">
        <v>8458.4603420353724</v>
      </c>
      <c r="AC87" s="3">
        <v>28458.841837013697</v>
      </c>
      <c r="AD87" s="3">
        <v>1066.577151041369</v>
      </c>
      <c r="AE87" s="81">
        <f t="shared" si="70"/>
        <v>100716.92614867986</v>
      </c>
      <c r="AG87" s="494"/>
      <c r="AH87" s="3" t="s">
        <v>77</v>
      </c>
      <c r="AI87" s="3">
        <v>0</v>
      </c>
      <c r="AJ87" s="3">
        <v>0</v>
      </c>
      <c r="AK87" s="3">
        <v>0</v>
      </c>
      <c r="AL87" s="3">
        <v>0</v>
      </c>
      <c r="AM87" s="3">
        <v>0</v>
      </c>
      <c r="AN87" s="3">
        <v>0</v>
      </c>
      <c r="AO87" s="3">
        <v>0</v>
      </c>
      <c r="AP87" s="3">
        <v>0</v>
      </c>
      <c r="AQ87" s="3">
        <v>0</v>
      </c>
      <c r="AR87" s="3">
        <v>52620.247496355129</v>
      </c>
      <c r="AS87" s="3">
        <v>0</v>
      </c>
      <c r="AT87" s="3">
        <v>98677.154567117497</v>
      </c>
      <c r="AU87" s="81">
        <f t="shared" si="71"/>
        <v>151297.40206347263</v>
      </c>
      <c r="AW87" s="494"/>
      <c r="AX87" s="3" t="s">
        <v>77</v>
      </c>
      <c r="AY87" s="3">
        <v>0</v>
      </c>
      <c r="AZ87" s="3">
        <v>0</v>
      </c>
      <c r="BA87" s="3">
        <v>0</v>
      </c>
      <c r="BB87" s="3">
        <v>0</v>
      </c>
      <c r="BC87" s="3">
        <v>0</v>
      </c>
      <c r="BD87" s="3">
        <v>0</v>
      </c>
      <c r="BE87" s="3">
        <v>0</v>
      </c>
      <c r="BF87" s="3">
        <v>0</v>
      </c>
      <c r="BG87" s="3">
        <v>0</v>
      </c>
      <c r="BH87" s="3">
        <v>0</v>
      </c>
      <c r="BI87" s="3">
        <v>0</v>
      </c>
      <c r="BJ87" s="3">
        <v>0</v>
      </c>
      <c r="BK87" s="81">
        <f t="shared" si="72"/>
        <v>0</v>
      </c>
    </row>
    <row r="88" spans="1:63" x14ac:dyDescent="0.25">
      <c r="A88" s="494"/>
      <c r="B88" s="3" t="s">
        <v>76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81">
        <f t="shared" si="69"/>
        <v>0</v>
      </c>
      <c r="Q88" s="494"/>
      <c r="R88" s="3" t="s">
        <v>76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81">
        <f t="shared" si="70"/>
        <v>0</v>
      </c>
      <c r="AG88" s="494"/>
      <c r="AH88" s="3" t="s">
        <v>76</v>
      </c>
      <c r="AI88" s="3">
        <v>0</v>
      </c>
      <c r="AJ88" s="3">
        <v>0</v>
      </c>
      <c r="AK88" s="3">
        <v>0</v>
      </c>
      <c r="AL88" s="3">
        <v>0</v>
      </c>
      <c r="AM88" s="3">
        <v>0</v>
      </c>
      <c r="AN88" s="3">
        <v>0</v>
      </c>
      <c r="AO88" s="3">
        <v>0</v>
      </c>
      <c r="AP88" s="3">
        <v>0</v>
      </c>
      <c r="AQ88" s="3">
        <v>0</v>
      </c>
      <c r="AR88" s="3">
        <v>0</v>
      </c>
      <c r="AS88" s="3">
        <v>0</v>
      </c>
      <c r="AT88" s="3">
        <v>0</v>
      </c>
      <c r="AU88" s="81">
        <f t="shared" si="71"/>
        <v>0</v>
      </c>
      <c r="AW88" s="494"/>
      <c r="AX88" s="3" t="s">
        <v>76</v>
      </c>
      <c r="AY88" s="3">
        <v>0</v>
      </c>
      <c r="AZ88" s="3">
        <v>0</v>
      </c>
      <c r="BA88" s="3">
        <v>0</v>
      </c>
      <c r="BB88" s="3">
        <v>0</v>
      </c>
      <c r="BC88" s="3">
        <v>0</v>
      </c>
      <c r="BD88" s="3">
        <v>0</v>
      </c>
      <c r="BE88" s="3">
        <v>0</v>
      </c>
      <c r="BF88" s="3">
        <v>0</v>
      </c>
      <c r="BG88" s="3">
        <v>0</v>
      </c>
      <c r="BH88" s="3">
        <v>0</v>
      </c>
      <c r="BI88" s="3">
        <v>0</v>
      </c>
      <c r="BJ88" s="3">
        <v>0</v>
      </c>
      <c r="BK88" s="81">
        <f t="shared" si="72"/>
        <v>0</v>
      </c>
    </row>
    <row r="89" spans="1:63" x14ac:dyDescent="0.25">
      <c r="A89" s="494"/>
      <c r="B89" s="3" t="s">
        <v>75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81">
        <f t="shared" si="69"/>
        <v>0</v>
      </c>
      <c r="Q89" s="494"/>
      <c r="R89" s="3" t="s">
        <v>75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81">
        <f t="shared" si="70"/>
        <v>0</v>
      </c>
      <c r="AG89" s="494"/>
      <c r="AH89" s="3" t="s">
        <v>75</v>
      </c>
      <c r="AI89" s="3">
        <v>0</v>
      </c>
      <c r="AJ89" s="3">
        <v>0</v>
      </c>
      <c r="AK89" s="3">
        <v>0</v>
      </c>
      <c r="AL89" s="3">
        <v>0</v>
      </c>
      <c r="AM89" s="3">
        <v>0</v>
      </c>
      <c r="AN89" s="3">
        <v>0</v>
      </c>
      <c r="AO89" s="3">
        <v>0</v>
      </c>
      <c r="AP89" s="3">
        <v>0</v>
      </c>
      <c r="AQ89" s="3">
        <v>0</v>
      </c>
      <c r="AR89" s="3">
        <v>0</v>
      </c>
      <c r="AS89" s="3">
        <v>0</v>
      </c>
      <c r="AT89" s="3">
        <v>0</v>
      </c>
      <c r="AU89" s="81">
        <f t="shared" si="71"/>
        <v>0</v>
      </c>
      <c r="AW89" s="494"/>
      <c r="AX89" s="3" t="s">
        <v>75</v>
      </c>
      <c r="AY89" s="3">
        <v>0</v>
      </c>
      <c r="AZ89" s="3">
        <v>0</v>
      </c>
      <c r="BA89" s="3">
        <v>0</v>
      </c>
      <c r="BB89" s="3">
        <v>0</v>
      </c>
      <c r="BC89" s="3">
        <v>0</v>
      </c>
      <c r="BD89" s="3">
        <v>0</v>
      </c>
      <c r="BE89" s="3">
        <v>0</v>
      </c>
      <c r="BF89" s="3">
        <v>0</v>
      </c>
      <c r="BG89" s="3">
        <v>0</v>
      </c>
      <c r="BH89" s="3">
        <v>0</v>
      </c>
      <c r="BI89" s="3">
        <v>0</v>
      </c>
      <c r="BJ89" s="3">
        <v>0</v>
      </c>
      <c r="BK89" s="81">
        <f t="shared" si="72"/>
        <v>0</v>
      </c>
    </row>
    <row r="90" spans="1:63" x14ac:dyDescent="0.25">
      <c r="A90" s="494"/>
      <c r="B90" s="3" t="s">
        <v>74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81">
        <f t="shared" si="69"/>
        <v>0</v>
      </c>
      <c r="Q90" s="494"/>
      <c r="R90" s="3" t="s">
        <v>74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81">
        <f t="shared" si="70"/>
        <v>0</v>
      </c>
      <c r="AG90" s="494"/>
      <c r="AH90" s="3" t="s">
        <v>74</v>
      </c>
      <c r="AI90" s="3">
        <v>0</v>
      </c>
      <c r="AJ90" s="3">
        <v>0</v>
      </c>
      <c r="AK90" s="3">
        <v>0</v>
      </c>
      <c r="AL90" s="3">
        <v>0</v>
      </c>
      <c r="AM90" s="3">
        <v>0</v>
      </c>
      <c r="AN90" s="3">
        <v>0</v>
      </c>
      <c r="AO90" s="3">
        <v>0</v>
      </c>
      <c r="AP90" s="3">
        <v>0</v>
      </c>
      <c r="AQ90" s="3">
        <v>0</v>
      </c>
      <c r="AR90" s="3">
        <v>0</v>
      </c>
      <c r="AS90" s="3">
        <v>0</v>
      </c>
      <c r="AT90" s="3">
        <v>0</v>
      </c>
      <c r="AU90" s="81">
        <f t="shared" si="71"/>
        <v>0</v>
      </c>
      <c r="AW90" s="494"/>
      <c r="AX90" s="3" t="s">
        <v>74</v>
      </c>
      <c r="AY90" s="3">
        <v>0</v>
      </c>
      <c r="AZ90" s="3">
        <v>0</v>
      </c>
      <c r="BA90" s="3">
        <v>0</v>
      </c>
      <c r="BB90" s="3">
        <v>0</v>
      </c>
      <c r="BC90" s="3">
        <v>0</v>
      </c>
      <c r="BD90" s="3">
        <v>0</v>
      </c>
      <c r="BE90" s="3">
        <v>0</v>
      </c>
      <c r="BF90" s="3">
        <v>0</v>
      </c>
      <c r="BG90" s="3">
        <v>0</v>
      </c>
      <c r="BH90" s="3">
        <v>0</v>
      </c>
      <c r="BI90" s="3">
        <v>0</v>
      </c>
      <c r="BJ90" s="3">
        <v>0</v>
      </c>
      <c r="BK90" s="81">
        <f t="shared" si="72"/>
        <v>0</v>
      </c>
    </row>
    <row r="91" spans="1:63" x14ac:dyDescent="0.25">
      <c r="A91" s="494"/>
      <c r="B91" s="3" t="s">
        <v>73</v>
      </c>
      <c r="C91" s="3">
        <v>0</v>
      </c>
      <c r="D91" s="3">
        <v>0</v>
      </c>
      <c r="E91" s="3">
        <v>59008.869203788563</v>
      </c>
      <c r="F91" s="3">
        <v>867743.56468401744</v>
      </c>
      <c r="G91" s="3">
        <v>1447366.9623159757</v>
      </c>
      <c r="H91" s="3">
        <v>1527217.0457389764</v>
      </c>
      <c r="I91" s="3">
        <v>2147353.4758235062</v>
      </c>
      <c r="J91" s="3">
        <v>1704164.6273947407</v>
      </c>
      <c r="K91" s="3">
        <v>1860108.2389941663</v>
      </c>
      <c r="L91" s="3">
        <v>1870493.5666593069</v>
      </c>
      <c r="M91" s="3">
        <v>2431288.0895843022</v>
      </c>
      <c r="N91" s="3">
        <v>3084425.3824134511</v>
      </c>
      <c r="O91" s="81">
        <f t="shared" si="69"/>
        <v>16999169.822812233</v>
      </c>
      <c r="Q91" s="494"/>
      <c r="R91" s="3" t="s">
        <v>73</v>
      </c>
      <c r="S91" s="3">
        <v>0</v>
      </c>
      <c r="T91" s="3">
        <v>0</v>
      </c>
      <c r="U91" s="3">
        <v>131130.40232611424</v>
      </c>
      <c r="V91" s="3">
        <v>646790.75596629363</v>
      </c>
      <c r="W91" s="3">
        <v>1231087.0336157135</v>
      </c>
      <c r="X91" s="3">
        <v>2515174.141454034</v>
      </c>
      <c r="Y91" s="3">
        <v>1988794.4814077849</v>
      </c>
      <c r="Z91" s="3">
        <v>4483113.2968648225</v>
      </c>
      <c r="AA91" s="3">
        <v>5779584.9008879326</v>
      </c>
      <c r="AB91" s="3">
        <v>3320044.091391332</v>
      </c>
      <c r="AC91" s="3">
        <v>6972983.1391786067</v>
      </c>
      <c r="AD91" s="3">
        <v>14100574.915778106</v>
      </c>
      <c r="AE91" s="81">
        <f t="shared" si="70"/>
        <v>41169277.158870742</v>
      </c>
      <c r="AG91" s="494"/>
      <c r="AH91" s="3" t="s">
        <v>73</v>
      </c>
      <c r="AI91" s="3">
        <v>0</v>
      </c>
      <c r="AJ91" s="3">
        <v>0</v>
      </c>
      <c r="AK91" s="3">
        <v>0</v>
      </c>
      <c r="AL91" s="3">
        <v>195685.20019971029</v>
      </c>
      <c r="AM91" s="3">
        <v>516212.59454419586</v>
      </c>
      <c r="AN91" s="3">
        <v>818367.3949967951</v>
      </c>
      <c r="AO91" s="3">
        <v>540385.12910603348</v>
      </c>
      <c r="AP91" s="3">
        <v>588915.53291129507</v>
      </c>
      <c r="AQ91" s="3">
        <v>1814540.36773873</v>
      </c>
      <c r="AR91" s="3">
        <v>342707.34588297259</v>
      </c>
      <c r="AS91" s="3">
        <v>756541.81494696694</v>
      </c>
      <c r="AT91" s="3">
        <v>5583281.6048212089</v>
      </c>
      <c r="AU91" s="81">
        <f t="shared" si="71"/>
        <v>11156636.985147908</v>
      </c>
      <c r="AV91" s="257"/>
      <c r="AW91" s="494"/>
      <c r="AX91" s="3" t="s">
        <v>73</v>
      </c>
      <c r="AY91" s="3">
        <v>0</v>
      </c>
      <c r="AZ91" s="3">
        <v>0</v>
      </c>
      <c r="BA91" s="3">
        <v>0</v>
      </c>
      <c r="BB91" s="3">
        <v>105817.63611918641</v>
      </c>
      <c r="BC91" s="3">
        <v>61021.208716039313</v>
      </c>
      <c r="BD91" s="3">
        <v>32256.701662712214</v>
      </c>
      <c r="BE91" s="3">
        <v>0</v>
      </c>
      <c r="BF91" s="3">
        <v>50613.302206441345</v>
      </c>
      <c r="BG91" s="3">
        <v>44090.838513858624</v>
      </c>
      <c r="BH91" s="3">
        <v>52637.871926106433</v>
      </c>
      <c r="BI91" s="3">
        <v>115333.67827272373</v>
      </c>
      <c r="BJ91" s="3">
        <v>455338.14831712859</v>
      </c>
      <c r="BK91" s="81">
        <f t="shared" si="72"/>
        <v>917109.38573419675</v>
      </c>
    </row>
    <row r="92" spans="1:63" x14ac:dyDescent="0.25">
      <c r="A92" s="494"/>
      <c r="B92" s="3" t="s">
        <v>72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81">
        <f t="shared" si="69"/>
        <v>0</v>
      </c>
      <c r="Q92" s="494"/>
      <c r="R92" s="3" t="s">
        <v>72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81">
        <f t="shared" si="70"/>
        <v>0</v>
      </c>
      <c r="AG92" s="494"/>
      <c r="AH92" s="3" t="s">
        <v>72</v>
      </c>
      <c r="AI92" s="3">
        <v>0</v>
      </c>
      <c r="AJ92" s="3">
        <v>0</v>
      </c>
      <c r="AK92" s="3">
        <v>0</v>
      </c>
      <c r="AL92" s="3">
        <v>0</v>
      </c>
      <c r="AM92" s="3">
        <v>0</v>
      </c>
      <c r="AN92" s="3">
        <v>0</v>
      </c>
      <c r="AO92" s="3">
        <v>0</v>
      </c>
      <c r="AP92" s="3">
        <v>0</v>
      </c>
      <c r="AQ92" s="3">
        <v>0</v>
      </c>
      <c r="AR92" s="3">
        <v>0</v>
      </c>
      <c r="AS92" s="3">
        <v>0</v>
      </c>
      <c r="AT92" s="3">
        <v>0</v>
      </c>
      <c r="AU92" s="81">
        <f t="shared" si="71"/>
        <v>0</v>
      </c>
      <c r="AW92" s="494"/>
      <c r="AX92" s="3" t="s">
        <v>72</v>
      </c>
      <c r="AY92" s="3">
        <v>0</v>
      </c>
      <c r="AZ92" s="3">
        <v>0</v>
      </c>
      <c r="BA92" s="3">
        <v>0</v>
      </c>
      <c r="BB92" s="3">
        <v>0</v>
      </c>
      <c r="BC92" s="3">
        <v>0</v>
      </c>
      <c r="BD92" s="3">
        <v>0</v>
      </c>
      <c r="BE92" s="3">
        <v>0</v>
      </c>
      <c r="BF92" s="3">
        <v>0</v>
      </c>
      <c r="BG92" s="3">
        <v>0</v>
      </c>
      <c r="BH92" s="3">
        <v>0</v>
      </c>
      <c r="BI92" s="3">
        <v>0</v>
      </c>
      <c r="BJ92" s="3">
        <v>0</v>
      </c>
      <c r="BK92" s="81">
        <f t="shared" si="72"/>
        <v>0</v>
      </c>
    </row>
    <row r="93" spans="1:63" x14ac:dyDescent="0.25">
      <c r="A93" s="494"/>
      <c r="B93" s="3" t="s">
        <v>71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62802.626100545793</v>
      </c>
      <c r="J93" s="3">
        <v>10323.368201839037</v>
      </c>
      <c r="K93" s="3">
        <v>0</v>
      </c>
      <c r="L93" s="3">
        <v>0</v>
      </c>
      <c r="M93" s="3">
        <v>0</v>
      </c>
      <c r="N93" s="3">
        <v>94452.044222005119</v>
      </c>
      <c r="O93" s="81">
        <f t="shared" si="69"/>
        <v>167578.03852438997</v>
      </c>
      <c r="Q93" s="494"/>
      <c r="R93" s="3" t="s">
        <v>71</v>
      </c>
      <c r="S93" s="3">
        <v>0</v>
      </c>
      <c r="T93" s="3">
        <v>0</v>
      </c>
      <c r="U93" s="3">
        <v>0</v>
      </c>
      <c r="V93" s="3">
        <v>0</v>
      </c>
      <c r="W93" s="3">
        <v>17205.308497442446</v>
      </c>
      <c r="X93" s="3">
        <v>37852.960417988368</v>
      </c>
      <c r="Y93" s="3">
        <v>2580.8420504597593</v>
      </c>
      <c r="Z93" s="3">
        <v>14625.381963850534</v>
      </c>
      <c r="AA93" s="3">
        <v>0</v>
      </c>
      <c r="AB93" s="3">
        <v>51618.672042930877</v>
      </c>
      <c r="AC93" s="3">
        <v>30111.349783476937</v>
      </c>
      <c r="AD93" s="3">
        <v>548498.972763089</v>
      </c>
      <c r="AE93" s="81">
        <f t="shared" si="70"/>
        <v>702493.48751923791</v>
      </c>
      <c r="AG93" s="494"/>
      <c r="AH93" s="3" t="s">
        <v>71</v>
      </c>
      <c r="AI93" s="3">
        <v>0</v>
      </c>
      <c r="AJ93" s="3">
        <v>0</v>
      </c>
      <c r="AK93" s="3">
        <v>0</v>
      </c>
      <c r="AL93" s="3">
        <v>0</v>
      </c>
      <c r="AM93" s="3">
        <v>0</v>
      </c>
      <c r="AN93" s="3">
        <v>141678.06633300768</v>
      </c>
      <c r="AO93" s="3">
        <v>0</v>
      </c>
      <c r="AP93" s="3">
        <v>0</v>
      </c>
      <c r="AQ93" s="3">
        <v>0</v>
      </c>
      <c r="AR93" s="3">
        <v>0</v>
      </c>
      <c r="AS93" s="3">
        <v>0</v>
      </c>
      <c r="AT93" s="3">
        <v>324678.90201314259</v>
      </c>
      <c r="AU93" s="81">
        <f t="shared" si="71"/>
        <v>466356.96834615024</v>
      </c>
      <c r="AV93" s="257"/>
      <c r="AW93" s="494"/>
      <c r="AX93" s="3" t="s">
        <v>71</v>
      </c>
      <c r="AY93" s="3">
        <v>0</v>
      </c>
      <c r="AZ93" s="3">
        <v>0</v>
      </c>
      <c r="BA93" s="3">
        <v>0</v>
      </c>
      <c r="BB93" s="3">
        <v>0</v>
      </c>
      <c r="BC93" s="3">
        <v>0</v>
      </c>
      <c r="BD93" s="3">
        <v>0</v>
      </c>
      <c r="BE93" s="3">
        <v>0</v>
      </c>
      <c r="BF93" s="3">
        <v>0</v>
      </c>
      <c r="BG93" s="3">
        <v>0</v>
      </c>
      <c r="BH93" s="3">
        <v>0</v>
      </c>
      <c r="BI93" s="3">
        <v>0</v>
      </c>
      <c r="BJ93" s="3">
        <v>0</v>
      </c>
      <c r="BK93" s="81">
        <f t="shared" si="72"/>
        <v>0</v>
      </c>
    </row>
    <row r="94" spans="1:63" x14ac:dyDescent="0.25">
      <c r="A94" s="494"/>
      <c r="B94" s="3" t="s">
        <v>70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81">
        <f t="shared" si="69"/>
        <v>0</v>
      </c>
      <c r="Q94" s="494"/>
      <c r="R94" s="3" t="s">
        <v>70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81">
        <f t="shared" si="70"/>
        <v>0</v>
      </c>
      <c r="AG94" s="494"/>
      <c r="AH94" s="3" t="s">
        <v>70</v>
      </c>
      <c r="AI94" s="3">
        <v>0</v>
      </c>
      <c r="AJ94" s="3">
        <v>0</v>
      </c>
      <c r="AK94" s="3">
        <v>0</v>
      </c>
      <c r="AL94" s="3">
        <v>0</v>
      </c>
      <c r="AM94" s="3">
        <v>0</v>
      </c>
      <c r="AN94" s="3">
        <v>0</v>
      </c>
      <c r="AO94" s="3">
        <v>0</v>
      </c>
      <c r="AP94" s="3">
        <v>0</v>
      </c>
      <c r="AQ94" s="3">
        <v>0</v>
      </c>
      <c r="AR94" s="3">
        <v>0</v>
      </c>
      <c r="AS94" s="3">
        <v>0</v>
      </c>
      <c r="AT94" s="3">
        <v>0</v>
      </c>
      <c r="AU94" s="81">
        <f t="shared" si="71"/>
        <v>0</v>
      </c>
      <c r="AW94" s="494"/>
      <c r="AX94" s="3" t="s">
        <v>70</v>
      </c>
      <c r="AY94" s="3">
        <v>0</v>
      </c>
      <c r="AZ94" s="3">
        <v>0</v>
      </c>
      <c r="BA94" s="3">
        <v>0</v>
      </c>
      <c r="BB94" s="3">
        <v>0</v>
      </c>
      <c r="BC94" s="3">
        <v>0</v>
      </c>
      <c r="BD94" s="3">
        <v>0</v>
      </c>
      <c r="BE94" s="3">
        <v>0</v>
      </c>
      <c r="BF94" s="3">
        <v>0</v>
      </c>
      <c r="BG94" s="3">
        <v>0</v>
      </c>
      <c r="BH94" s="3">
        <v>0</v>
      </c>
      <c r="BI94" s="3">
        <v>0</v>
      </c>
      <c r="BJ94" s="3">
        <v>0</v>
      </c>
      <c r="BK94" s="81">
        <f t="shared" si="72"/>
        <v>0</v>
      </c>
    </row>
    <row r="95" spans="1:63" x14ac:dyDescent="0.25">
      <c r="A95" s="494"/>
      <c r="B95" s="3" t="s">
        <v>69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9429.823738820689</v>
      </c>
      <c r="O95" s="81">
        <f t="shared" si="69"/>
        <v>9429.823738820689</v>
      </c>
      <c r="Q95" s="494"/>
      <c r="R95" s="3" t="s">
        <v>69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1223.1305354431495</v>
      </c>
      <c r="AA95" s="3">
        <v>18631.683777547554</v>
      </c>
      <c r="AB95" s="3">
        <v>0</v>
      </c>
      <c r="AC95" s="3">
        <v>4433.8481909814163</v>
      </c>
      <c r="AD95" s="3">
        <v>13545.072059791466</v>
      </c>
      <c r="AE95" s="81">
        <f t="shared" si="70"/>
        <v>37833.734563763588</v>
      </c>
      <c r="AG95" s="494"/>
      <c r="AH95" s="3" t="s">
        <v>69</v>
      </c>
      <c r="AI95" s="3">
        <v>0</v>
      </c>
      <c r="AJ95" s="3">
        <v>0</v>
      </c>
      <c r="AK95" s="3">
        <v>0</v>
      </c>
      <c r="AL95" s="3">
        <v>0</v>
      </c>
      <c r="AM95" s="3">
        <v>0</v>
      </c>
      <c r="AN95" s="3">
        <v>0</v>
      </c>
      <c r="AO95" s="3">
        <v>0</v>
      </c>
      <c r="AP95" s="3">
        <v>0</v>
      </c>
      <c r="AQ95" s="3">
        <v>0</v>
      </c>
      <c r="AR95" s="3">
        <v>0</v>
      </c>
      <c r="AS95" s="3">
        <v>0</v>
      </c>
      <c r="AT95" s="3">
        <v>0</v>
      </c>
      <c r="AU95" s="81">
        <f t="shared" si="71"/>
        <v>0</v>
      </c>
      <c r="AW95" s="494"/>
      <c r="AX95" s="3" t="s">
        <v>69</v>
      </c>
      <c r="AY95" s="3">
        <v>0</v>
      </c>
      <c r="AZ95" s="3">
        <v>0</v>
      </c>
      <c r="BA95" s="3">
        <v>0</v>
      </c>
      <c r="BB95" s="3">
        <v>0</v>
      </c>
      <c r="BC95" s="3">
        <v>0</v>
      </c>
      <c r="BD95" s="3">
        <v>0</v>
      </c>
      <c r="BE95" s="3">
        <v>0</v>
      </c>
      <c r="BF95" s="3">
        <v>0</v>
      </c>
      <c r="BG95" s="3">
        <v>0</v>
      </c>
      <c r="BH95" s="3">
        <v>0</v>
      </c>
      <c r="BI95" s="3">
        <v>0</v>
      </c>
      <c r="BJ95" s="3">
        <v>0</v>
      </c>
      <c r="BK95" s="81">
        <f t="shared" si="72"/>
        <v>0</v>
      </c>
    </row>
    <row r="96" spans="1:63" ht="15.75" thickBot="1" x14ac:dyDescent="0.3">
      <c r="A96" s="495"/>
      <c r="B96" s="3" t="s">
        <v>68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81">
        <f t="shared" si="69"/>
        <v>0</v>
      </c>
      <c r="Q96" s="495"/>
      <c r="R96" s="3" t="s">
        <v>68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38737.34971232825</v>
      </c>
      <c r="AA96" s="3">
        <v>0</v>
      </c>
      <c r="AB96" s="3">
        <v>0</v>
      </c>
      <c r="AC96" s="3">
        <v>0</v>
      </c>
      <c r="AD96" s="3">
        <v>0</v>
      </c>
      <c r="AE96" s="81">
        <f t="shared" si="70"/>
        <v>38737.34971232825</v>
      </c>
      <c r="AG96" s="495"/>
      <c r="AH96" s="3" t="s">
        <v>68</v>
      </c>
      <c r="AI96" s="3">
        <v>0</v>
      </c>
      <c r="AJ96" s="3">
        <v>0</v>
      </c>
      <c r="AK96" s="3">
        <v>0</v>
      </c>
      <c r="AL96" s="3">
        <v>0</v>
      </c>
      <c r="AM96" s="3">
        <v>0</v>
      </c>
      <c r="AN96" s="3">
        <v>0</v>
      </c>
      <c r="AO96" s="3">
        <v>0</v>
      </c>
      <c r="AP96" s="3">
        <v>0</v>
      </c>
      <c r="AQ96" s="3">
        <v>0</v>
      </c>
      <c r="AR96" s="3">
        <v>0</v>
      </c>
      <c r="AS96" s="3">
        <v>0</v>
      </c>
      <c r="AT96" s="3">
        <v>0</v>
      </c>
      <c r="AU96" s="81">
        <f t="shared" si="71"/>
        <v>0</v>
      </c>
      <c r="AW96" s="495"/>
      <c r="AX96" s="3" t="s">
        <v>68</v>
      </c>
      <c r="AY96" s="3">
        <v>0</v>
      </c>
      <c r="AZ96" s="3">
        <v>0</v>
      </c>
      <c r="BA96" s="3">
        <v>0</v>
      </c>
      <c r="BB96" s="3">
        <v>0</v>
      </c>
      <c r="BC96" s="3">
        <v>0</v>
      </c>
      <c r="BD96" s="3">
        <v>0</v>
      </c>
      <c r="BE96" s="3">
        <v>0</v>
      </c>
      <c r="BF96" s="3">
        <v>0</v>
      </c>
      <c r="BG96" s="3">
        <v>0</v>
      </c>
      <c r="BH96" s="3">
        <v>0</v>
      </c>
      <c r="BI96" s="3">
        <v>0</v>
      </c>
      <c r="BJ96" s="3">
        <v>0</v>
      </c>
      <c r="BK96" s="81">
        <f t="shared" si="72"/>
        <v>0</v>
      </c>
    </row>
    <row r="97" spans="1:63" ht="21.75" thickBot="1" x14ac:dyDescent="0.3">
      <c r="A97" s="301"/>
      <c r="B97" s="48" t="s">
        <v>44</v>
      </c>
      <c r="C97" s="57">
        <f>SUM(C84:C96)</f>
        <v>0</v>
      </c>
      <c r="D97" s="57">
        <f t="shared" ref="D97:F97" si="73">SUM(D84:D96)</f>
        <v>0</v>
      </c>
      <c r="E97" s="57">
        <f t="shared" si="73"/>
        <v>59008.869203788563</v>
      </c>
      <c r="F97" s="57">
        <f t="shared" si="73"/>
        <v>872442.91276667442</v>
      </c>
      <c r="G97" s="57">
        <f>SUM(G84:G96)</f>
        <v>1447366.9623159757</v>
      </c>
      <c r="H97" s="57">
        <f t="shared" ref="H97:O97" si="74">SUM(H84:H96)</f>
        <v>1527217.0457389764</v>
      </c>
      <c r="I97" s="57">
        <f t="shared" si="74"/>
        <v>2211284.0187052391</v>
      </c>
      <c r="J97" s="57">
        <f t="shared" si="74"/>
        <v>1718413.7319259061</v>
      </c>
      <c r="K97" s="57">
        <f t="shared" si="74"/>
        <v>1862175.4760817641</v>
      </c>
      <c r="L97" s="57">
        <f t="shared" si="74"/>
        <v>1875755.9576156896</v>
      </c>
      <c r="M97" s="57">
        <f t="shared" si="74"/>
        <v>2432289.6650377265</v>
      </c>
      <c r="N97" s="57">
        <f t="shared" si="74"/>
        <v>3209172.7953093704</v>
      </c>
      <c r="O97" s="53">
        <f t="shared" si="74"/>
        <v>17215127.434701111</v>
      </c>
      <c r="Q97" s="301"/>
      <c r="R97" s="48" t="s">
        <v>44</v>
      </c>
      <c r="S97" s="57">
        <f>SUM(S84:S96)</f>
        <v>0</v>
      </c>
      <c r="T97" s="57">
        <f t="shared" ref="T97:V97" si="75">SUM(T84:T96)</f>
        <v>0</v>
      </c>
      <c r="U97" s="57">
        <f t="shared" si="75"/>
        <v>131130.40232611424</v>
      </c>
      <c r="V97" s="57">
        <f t="shared" si="75"/>
        <v>653218.59989544505</v>
      </c>
      <c r="W97" s="57">
        <f>SUM(W84:W96)</f>
        <v>1267325.9377956882</v>
      </c>
      <c r="X97" s="57">
        <f t="shared" ref="X97:AE97" si="76">SUM(X84:X96)</f>
        <v>2564864.7349732798</v>
      </c>
      <c r="Y97" s="57">
        <f t="shared" si="76"/>
        <v>1996365.8059048767</v>
      </c>
      <c r="Z97" s="57">
        <f t="shared" si="76"/>
        <v>4553347.1733816797</v>
      </c>
      <c r="AA97" s="57">
        <f t="shared" si="76"/>
        <v>5810204.3625330646</v>
      </c>
      <c r="AB97" s="57">
        <f t="shared" si="76"/>
        <v>3380121.2237762981</v>
      </c>
      <c r="AC97" s="57">
        <f t="shared" si="76"/>
        <v>7045612.0078217508</v>
      </c>
      <c r="AD97" s="57">
        <f t="shared" si="76"/>
        <v>14663685.537752029</v>
      </c>
      <c r="AE97" s="53">
        <f t="shared" si="76"/>
        <v>42065875.786160216</v>
      </c>
      <c r="AG97" s="301"/>
      <c r="AH97" s="48" t="s">
        <v>44</v>
      </c>
      <c r="AI97" s="57">
        <f>SUM(AI84:AI96)</f>
        <v>0</v>
      </c>
      <c r="AJ97" s="57">
        <f t="shared" ref="AJ97:AL97" si="77">SUM(AJ84:AJ96)</f>
        <v>0</v>
      </c>
      <c r="AK97" s="57">
        <f t="shared" si="77"/>
        <v>0</v>
      </c>
      <c r="AL97" s="57">
        <f t="shared" si="77"/>
        <v>195685.20019971029</v>
      </c>
      <c r="AM97" s="57">
        <f>SUM(AM84:AM96)</f>
        <v>516212.59454419586</v>
      </c>
      <c r="AN97" s="57">
        <f t="shared" ref="AN97:AU97" si="78">SUM(AN84:AN96)</f>
        <v>960045.46132980275</v>
      </c>
      <c r="AO97" s="57">
        <f t="shared" si="78"/>
        <v>540385.12910603348</v>
      </c>
      <c r="AP97" s="57">
        <f t="shared" si="78"/>
        <v>588915.53291129507</v>
      </c>
      <c r="AQ97" s="57">
        <f t="shared" si="78"/>
        <v>1814540.36773873</v>
      </c>
      <c r="AR97" s="57">
        <f t="shared" si="78"/>
        <v>395327.59337932774</v>
      </c>
      <c r="AS97" s="57">
        <f t="shared" si="78"/>
        <v>756541.81494696694</v>
      </c>
      <c r="AT97" s="57">
        <f t="shared" si="78"/>
        <v>6006637.6614014693</v>
      </c>
      <c r="AU97" s="53">
        <f t="shared" si="78"/>
        <v>11774291.355557531</v>
      </c>
      <c r="AW97" s="301"/>
      <c r="AX97" s="48" t="s">
        <v>44</v>
      </c>
      <c r="AY97" s="57">
        <f>SUM(AY84:AY96)</f>
        <v>0</v>
      </c>
      <c r="AZ97" s="57">
        <f t="shared" ref="AZ97:BB97" si="79">SUM(AZ84:AZ96)</f>
        <v>0</v>
      </c>
      <c r="BA97" s="57">
        <f t="shared" si="79"/>
        <v>0</v>
      </c>
      <c r="BB97" s="57">
        <f t="shared" si="79"/>
        <v>105817.63611918641</v>
      </c>
      <c r="BC97" s="57">
        <f>SUM(BC84:BC96)</f>
        <v>61021.208716039313</v>
      </c>
      <c r="BD97" s="57">
        <f t="shared" ref="BD97:BK97" si="80">SUM(BD84:BD96)</f>
        <v>32256.701662712214</v>
      </c>
      <c r="BE97" s="57">
        <f t="shared" si="80"/>
        <v>0</v>
      </c>
      <c r="BF97" s="57">
        <f t="shared" si="80"/>
        <v>50613.302206441345</v>
      </c>
      <c r="BG97" s="57">
        <f t="shared" si="80"/>
        <v>44090.838513858624</v>
      </c>
      <c r="BH97" s="57">
        <f t="shared" si="80"/>
        <v>52637.871926106433</v>
      </c>
      <c r="BI97" s="57">
        <f t="shared" si="80"/>
        <v>115333.67827272373</v>
      </c>
      <c r="BJ97" s="57">
        <f t="shared" si="80"/>
        <v>455338.14831712859</v>
      </c>
      <c r="BK97" s="53">
        <f t="shared" si="80"/>
        <v>917109.38573419675</v>
      </c>
    </row>
    <row r="98" spans="1:63" ht="21.75" thickBot="1" x14ac:dyDescent="0.3">
      <c r="A98" s="301"/>
      <c r="O98" s="201"/>
      <c r="Q98" s="301"/>
      <c r="AE98" s="201"/>
      <c r="AG98" s="301"/>
      <c r="AU98" s="201"/>
      <c r="AV98" s="257"/>
      <c r="AW98" s="301"/>
      <c r="BK98" s="201"/>
    </row>
    <row r="99" spans="1:63" ht="21.6" customHeight="1" thickBot="1" x14ac:dyDescent="0.3">
      <c r="A99" s="301"/>
      <c r="B99" s="68" t="s">
        <v>37</v>
      </c>
      <c r="C99" s="298" t="s">
        <v>57</v>
      </c>
      <c r="D99" s="298" t="s">
        <v>56</v>
      </c>
      <c r="E99" s="298" t="s">
        <v>55</v>
      </c>
      <c r="F99" s="298" t="s">
        <v>54</v>
      </c>
      <c r="G99" s="298" t="s">
        <v>53</v>
      </c>
      <c r="H99" s="298" t="s">
        <v>52</v>
      </c>
      <c r="I99" s="298" t="s">
        <v>51</v>
      </c>
      <c r="J99" s="298" t="s">
        <v>50</v>
      </c>
      <c r="K99" s="298" t="s">
        <v>49</v>
      </c>
      <c r="L99" s="298" t="s">
        <v>48</v>
      </c>
      <c r="M99" s="298" t="s">
        <v>47</v>
      </c>
      <c r="N99" s="299" t="s">
        <v>46</v>
      </c>
      <c r="O99" s="83" t="s">
        <v>34</v>
      </c>
      <c r="P99" s="203"/>
      <c r="Q99" s="301"/>
      <c r="R99" s="68" t="s">
        <v>37</v>
      </c>
      <c r="S99" s="298" t="s">
        <v>57</v>
      </c>
      <c r="T99" s="298" t="s">
        <v>56</v>
      </c>
      <c r="U99" s="298" t="s">
        <v>55</v>
      </c>
      <c r="V99" s="298" t="s">
        <v>54</v>
      </c>
      <c r="W99" s="298" t="s">
        <v>53</v>
      </c>
      <c r="X99" s="298" t="s">
        <v>52</v>
      </c>
      <c r="Y99" s="298" t="s">
        <v>51</v>
      </c>
      <c r="Z99" s="298" t="s">
        <v>50</v>
      </c>
      <c r="AA99" s="298" t="s">
        <v>49</v>
      </c>
      <c r="AB99" s="298" t="s">
        <v>48</v>
      </c>
      <c r="AC99" s="298" t="s">
        <v>47</v>
      </c>
      <c r="AD99" s="299" t="s">
        <v>46</v>
      </c>
      <c r="AE99" s="83" t="s">
        <v>34</v>
      </c>
      <c r="AF99" s="203"/>
      <c r="AG99" s="301"/>
      <c r="AH99" s="68" t="s">
        <v>37</v>
      </c>
      <c r="AI99" s="298" t="s">
        <v>57</v>
      </c>
      <c r="AJ99" s="298" t="s">
        <v>56</v>
      </c>
      <c r="AK99" s="298" t="s">
        <v>55</v>
      </c>
      <c r="AL99" s="298" t="s">
        <v>54</v>
      </c>
      <c r="AM99" s="298" t="s">
        <v>53</v>
      </c>
      <c r="AN99" s="298" t="s">
        <v>52</v>
      </c>
      <c r="AO99" s="298" t="s">
        <v>51</v>
      </c>
      <c r="AP99" s="298" t="s">
        <v>50</v>
      </c>
      <c r="AQ99" s="298" t="s">
        <v>49</v>
      </c>
      <c r="AR99" s="298" t="s">
        <v>48</v>
      </c>
      <c r="AS99" s="298" t="s">
        <v>47</v>
      </c>
      <c r="AT99" s="299" t="s">
        <v>46</v>
      </c>
      <c r="AU99" s="83" t="s">
        <v>34</v>
      </c>
      <c r="AV99" s="200"/>
      <c r="AW99" s="301"/>
      <c r="AX99" s="68" t="s">
        <v>37</v>
      </c>
      <c r="AY99" s="298" t="s">
        <v>57</v>
      </c>
      <c r="AZ99" s="298" t="s">
        <v>56</v>
      </c>
      <c r="BA99" s="298" t="s">
        <v>55</v>
      </c>
      <c r="BB99" s="298" t="s">
        <v>54</v>
      </c>
      <c r="BC99" s="298" t="s">
        <v>53</v>
      </c>
      <c r="BD99" s="298" t="s">
        <v>52</v>
      </c>
      <c r="BE99" s="298" t="s">
        <v>51</v>
      </c>
      <c r="BF99" s="298" t="s">
        <v>50</v>
      </c>
      <c r="BG99" s="298" t="s">
        <v>49</v>
      </c>
      <c r="BH99" s="298" t="s">
        <v>48</v>
      </c>
      <c r="BI99" s="298" t="s">
        <v>47</v>
      </c>
      <c r="BJ99" s="299" t="s">
        <v>46</v>
      </c>
      <c r="BK99" s="83" t="s">
        <v>34</v>
      </c>
    </row>
    <row r="100" spans="1:63" ht="15" customHeight="1" x14ac:dyDescent="0.25">
      <c r="A100" s="498" t="s">
        <v>85</v>
      </c>
      <c r="B100" s="64" t="s">
        <v>80</v>
      </c>
      <c r="C100" s="64">
        <v>0</v>
      </c>
      <c r="D100" s="64">
        <v>0</v>
      </c>
      <c r="E100" s="64">
        <v>0</v>
      </c>
      <c r="F100" s="64">
        <v>0</v>
      </c>
      <c r="G100" s="64">
        <v>0</v>
      </c>
      <c r="H100" s="64">
        <v>0</v>
      </c>
      <c r="I100" s="64">
        <v>0</v>
      </c>
      <c r="J100" s="64">
        <v>0</v>
      </c>
      <c r="K100" s="64">
        <v>0</v>
      </c>
      <c r="L100" s="64">
        <v>0</v>
      </c>
      <c r="M100" s="64">
        <v>0</v>
      </c>
      <c r="N100" s="64">
        <v>0</v>
      </c>
      <c r="O100" s="82">
        <f t="shared" ref="O100:O112" si="81">SUM(C100:N100)</f>
        <v>0</v>
      </c>
      <c r="Q100" s="498" t="s">
        <v>85</v>
      </c>
      <c r="R100" s="64" t="s">
        <v>80</v>
      </c>
      <c r="S100" s="64">
        <v>0</v>
      </c>
      <c r="T100" s="64">
        <v>0</v>
      </c>
      <c r="U100" s="64">
        <v>0</v>
      </c>
      <c r="V100" s="64">
        <v>0</v>
      </c>
      <c r="W100" s="64">
        <v>0</v>
      </c>
      <c r="X100" s="64">
        <v>0</v>
      </c>
      <c r="Y100" s="64">
        <v>0</v>
      </c>
      <c r="Z100" s="64">
        <v>0</v>
      </c>
      <c r="AA100" s="64">
        <v>0</v>
      </c>
      <c r="AB100" s="64">
        <v>0</v>
      </c>
      <c r="AC100" s="64">
        <v>0</v>
      </c>
      <c r="AD100" s="64">
        <v>0</v>
      </c>
      <c r="AE100" s="82">
        <f t="shared" ref="AE100:AE112" si="82">SUM(S100:AD100)</f>
        <v>0</v>
      </c>
      <c r="AG100" s="498" t="s">
        <v>85</v>
      </c>
      <c r="AH100" s="64" t="s">
        <v>80</v>
      </c>
      <c r="AI100" s="64">
        <v>0</v>
      </c>
      <c r="AJ100" s="64">
        <v>0</v>
      </c>
      <c r="AK100" s="64">
        <v>0</v>
      </c>
      <c r="AL100" s="64">
        <v>0</v>
      </c>
      <c r="AM100" s="64">
        <v>0</v>
      </c>
      <c r="AN100" s="64">
        <v>0</v>
      </c>
      <c r="AO100" s="64">
        <v>0</v>
      </c>
      <c r="AP100" s="64">
        <v>0</v>
      </c>
      <c r="AQ100" s="64">
        <v>0</v>
      </c>
      <c r="AR100" s="64">
        <v>0</v>
      </c>
      <c r="AS100" s="64">
        <v>0</v>
      </c>
      <c r="AT100" s="64">
        <v>0</v>
      </c>
      <c r="AU100" s="82">
        <f t="shared" ref="AU100:AU112" si="83">SUM(AI100:AT100)</f>
        <v>0</v>
      </c>
      <c r="AW100" s="498" t="s">
        <v>85</v>
      </c>
      <c r="AX100" s="64" t="s">
        <v>80</v>
      </c>
      <c r="AY100" s="64">
        <v>0</v>
      </c>
      <c r="AZ100" s="64">
        <v>0</v>
      </c>
      <c r="BA100" s="64">
        <v>0</v>
      </c>
      <c r="BB100" s="64">
        <v>0</v>
      </c>
      <c r="BC100" s="64">
        <v>0</v>
      </c>
      <c r="BD100" s="64">
        <v>0</v>
      </c>
      <c r="BE100" s="64">
        <v>0</v>
      </c>
      <c r="BF100" s="64">
        <v>0</v>
      </c>
      <c r="BG100" s="64">
        <v>0</v>
      </c>
      <c r="BH100" s="64">
        <v>0</v>
      </c>
      <c r="BI100" s="64">
        <v>0</v>
      </c>
      <c r="BJ100" s="64">
        <v>0</v>
      </c>
      <c r="BK100" s="82">
        <f t="shared" ref="BK100:BK112" si="84">SUM(AY100:BJ100)</f>
        <v>0</v>
      </c>
    </row>
    <row r="101" spans="1:63" x14ac:dyDescent="0.25">
      <c r="A101" s="499"/>
      <c r="B101" s="3" t="s">
        <v>79</v>
      </c>
      <c r="C101" s="3">
        <v>0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81">
        <f t="shared" si="81"/>
        <v>0</v>
      </c>
      <c r="Q101" s="499"/>
      <c r="R101" s="3" t="s">
        <v>79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3">
        <v>0</v>
      </c>
      <c r="AC101" s="3">
        <v>0</v>
      </c>
      <c r="AD101" s="3">
        <v>0</v>
      </c>
      <c r="AE101" s="81">
        <f t="shared" si="82"/>
        <v>0</v>
      </c>
      <c r="AG101" s="499"/>
      <c r="AH101" s="3" t="s">
        <v>79</v>
      </c>
      <c r="AI101" s="3">
        <v>0</v>
      </c>
      <c r="AJ101" s="3">
        <v>0</v>
      </c>
      <c r="AK101" s="3">
        <v>0</v>
      </c>
      <c r="AL101" s="3">
        <v>0</v>
      </c>
      <c r="AM101" s="3">
        <v>0</v>
      </c>
      <c r="AN101" s="3">
        <v>0</v>
      </c>
      <c r="AO101" s="3">
        <v>0</v>
      </c>
      <c r="AP101" s="3">
        <v>0</v>
      </c>
      <c r="AQ101" s="3">
        <v>0</v>
      </c>
      <c r="AR101" s="3">
        <v>0</v>
      </c>
      <c r="AS101" s="3">
        <v>0</v>
      </c>
      <c r="AT101" s="3">
        <v>0</v>
      </c>
      <c r="AU101" s="81">
        <f t="shared" si="83"/>
        <v>0</v>
      </c>
      <c r="AW101" s="499"/>
      <c r="AX101" s="3" t="s">
        <v>79</v>
      </c>
      <c r="AY101" s="3">
        <v>0</v>
      </c>
      <c r="AZ101" s="3">
        <v>0</v>
      </c>
      <c r="BA101" s="3">
        <v>0</v>
      </c>
      <c r="BB101" s="3">
        <v>0</v>
      </c>
      <c r="BC101" s="3">
        <v>0</v>
      </c>
      <c r="BD101" s="3">
        <v>0</v>
      </c>
      <c r="BE101" s="3">
        <v>0</v>
      </c>
      <c r="BF101" s="3">
        <v>0</v>
      </c>
      <c r="BG101" s="3">
        <v>0</v>
      </c>
      <c r="BH101" s="3">
        <v>0</v>
      </c>
      <c r="BI101" s="3">
        <v>0</v>
      </c>
      <c r="BJ101" s="3">
        <v>0</v>
      </c>
      <c r="BK101" s="81">
        <f t="shared" si="84"/>
        <v>0</v>
      </c>
    </row>
    <row r="102" spans="1:63" x14ac:dyDescent="0.25">
      <c r="A102" s="499"/>
      <c r="B102" s="3" t="s">
        <v>78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81">
        <f t="shared" si="81"/>
        <v>0</v>
      </c>
      <c r="Q102" s="499"/>
      <c r="R102" s="3" t="s">
        <v>78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  <c r="AC102" s="3">
        <v>0</v>
      </c>
      <c r="AD102" s="3">
        <v>0</v>
      </c>
      <c r="AE102" s="81">
        <f t="shared" si="82"/>
        <v>0</v>
      </c>
      <c r="AG102" s="499"/>
      <c r="AH102" s="3" t="s">
        <v>78</v>
      </c>
      <c r="AI102" s="3">
        <v>0</v>
      </c>
      <c r="AJ102" s="3">
        <v>0</v>
      </c>
      <c r="AK102" s="3">
        <v>0</v>
      </c>
      <c r="AL102" s="3">
        <v>0</v>
      </c>
      <c r="AM102" s="3">
        <v>0</v>
      </c>
      <c r="AN102" s="3">
        <v>0</v>
      </c>
      <c r="AO102" s="3">
        <v>0</v>
      </c>
      <c r="AP102" s="3">
        <v>0</v>
      </c>
      <c r="AQ102" s="3">
        <v>0</v>
      </c>
      <c r="AR102" s="3">
        <v>0</v>
      </c>
      <c r="AS102" s="3">
        <v>0</v>
      </c>
      <c r="AT102" s="3">
        <v>0</v>
      </c>
      <c r="AU102" s="81">
        <f t="shared" si="83"/>
        <v>0</v>
      </c>
      <c r="AW102" s="499"/>
      <c r="AX102" s="3" t="s">
        <v>78</v>
      </c>
      <c r="AY102" s="3">
        <v>0</v>
      </c>
      <c r="AZ102" s="3">
        <v>0</v>
      </c>
      <c r="BA102" s="3">
        <v>0</v>
      </c>
      <c r="BB102" s="3">
        <v>0</v>
      </c>
      <c r="BC102" s="3">
        <v>0</v>
      </c>
      <c r="BD102" s="3">
        <v>0</v>
      </c>
      <c r="BE102" s="3">
        <v>0</v>
      </c>
      <c r="BF102" s="3">
        <v>0</v>
      </c>
      <c r="BG102" s="3">
        <v>0</v>
      </c>
      <c r="BH102" s="3">
        <v>0</v>
      </c>
      <c r="BI102" s="3">
        <v>0</v>
      </c>
      <c r="BJ102" s="3">
        <v>0</v>
      </c>
      <c r="BK102" s="81">
        <f t="shared" si="84"/>
        <v>0</v>
      </c>
    </row>
    <row r="103" spans="1:63" x14ac:dyDescent="0.25">
      <c r="A103" s="499"/>
      <c r="B103" s="3" t="s">
        <v>77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81">
        <f t="shared" si="81"/>
        <v>0</v>
      </c>
      <c r="Q103" s="499"/>
      <c r="R103" s="3" t="s">
        <v>77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0</v>
      </c>
      <c r="AD103" s="3">
        <v>0</v>
      </c>
      <c r="AE103" s="81">
        <f t="shared" si="82"/>
        <v>0</v>
      </c>
      <c r="AG103" s="499"/>
      <c r="AH103" s="3" t="s">
        <v>77</v>
      </c>
      <c r="AI103" s="3">
        <v>0</v>
      </c>
      <c r="AJ103" s="3">
        <v>0</v>
      </c>
      <c r="AK103" s="3">
        <v>0</v>
      </c>
      <c r="AL103" s="3">
        <v>0</v>
      </c>
      <c r="AM103" s="3">
        <v>0</v>
      </c>
      <c r="AN103" s="3">
        <v>0</v>
      </c>
      <c r="AO103" s="3">
        <v>0</v>
      </c>
      <c r="AP103" s="3">
        <v>0</v>
      </c>
      <c r="AQ103" s="3">
        <v>0</v>
      </c>
      <c r="AR103" s="3">
        <v>0</v>
      </c>
      <c r="AS103" s="3">
        <v>0</v>
      </c>
      <c r="AT103" s="3">
        <v>0</v>
      </c>
      <c r="AU103" s="81">
        <f t="shared" si="83"/>
        <v>0</v>
      </c>
      <c r="AW103" s="499"/>
      <c r="AX103" s="3" t="s">
        <v>77</v>
      </c>
      <c r="AY103" s="3">
        <v>0</v>
      </c>
      <c r="AZ103" s="3">
        <v>0</v>
      </c>
      <c r="BA103" s="3">
        <v>0</v>
      </c>
      <c r="BB103" s="3">
        <v>0</v>
      </c>
      <c r="BC103" s="3">
        <v>0</v>
      </c>
      <c r="BD103" s="3">
        <v>0</v>
      </c>
      <c r="BE103" s="3">
        <v>0</v>
      </c>
      <c r="BF103" s="3">
        <v>0</v>
      </c>
      <c r="BG103" s="3">
        <v>0</v>
      </c>
      <c r="BH103" s="3">
        <v>0</v>
      </c>
      <c r="BI103" s="3">
        <v>0</v>
      </c>
      <c r="BJ103" s="3">
        <v>0</v>
      </c>
      <c r="BK103" s="81">
        <f t="shared" si="84"/>
        <v>0</v>
      </c>
    </row>
    <row r="104" spans="1:63" x14ac:dyDescent="0.25">
      <c r="A104" s="499"/>
      <c r="B104" s="3" t="s">
        <v>76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81">
        <f t="shared" si="81"/>
        <v>0</v>
      </c>
      <c r="Q104" s="499"/>
      <c r="R104" s="3" t="s">
        <v>76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0</v>
      </c>
      <c r="AC104" s="3">
        <v>0</v>
      </c>
      <c r="AD104" s="3">
        <v>0</v>
      </c>
      <c r="AE104" s="81">
        <f t="shared" si="82"/>
        <v>0</v>
      </c>
      <c r="AG104" s="499"/>
      <c r="AH104" s="3" t="s">
        <v>76</v>
      </c>
      <c r="AI104" s="3">
        <v>0</v>
      </c>
      <c r="AJ104" s="3">
        <v>0</v>
      </c>
      <c r="AK104" s="3">
        <v>0</v>
      </c>
      <c r="AL104" s="3">
        <v>0</v>
      </c>
      <c r="AM104" s="3">
        <v>0</v>
      </c>
      <c r="AN104" s="3">
        <v>0</v>
      </c>
      <c r="AO104" s="3">
        <v>0</v>
      </c>
      <c r="AP104" s="3">
        <v>0</v>
      </c>
      <c r="AQ104" s="3">
        <v>0</v>
      </c>
      <c r="AR104" s="3">
        <v>0</v>
      </c>
      <c r="AS104" s="3">
        <v>0</v>
      </c>
      <c r="AT104" s="3">
        <v>0</v>
      </c>
      <c r="AU104" s="81">
        <f t="shared" si="83"/>
        <v>0</v>
      </c>
      <c r="AW104" s="499"/>
      <c r="AX104" s="3" t="s">
        <v>76</v>
      </c>
      <c r="AY104" s="3">
        <v>0</v>
      </c>
      <c r="AZ104" s="3">
        <v>0</v>
      </c>
      <c r="BA104" s="3">
        <v>0</v>
      </c>
      <c r="BB104" s="3">
        <v>0</v>
      </c>
      <c r="BC104" s="3">
        <v>0</v>
      </c>
      <c r="BD104" s="3">
        <v>0</v>
      </c>
      <c r="BE104" s="3">
        <v>0</v>
      </c>
      <c r="BF104" s="3">
        <v>0</v>
      </c>
      <c r="BG104" s="3">
        <v>0</v>
      </c>
      <c r="BH104" s="3">
        <v>0</v>
      </c>
      <c r="BI104" s="3">
        <v>0</v>
      </c>
      <c r="BJ104" s="3">
        <v>0</v>
      </c>
      <c r="BK104" s="81">
        <f t="shared" si="84"/>
        <v>0</v>
      </c>
    </row>
    <row r="105" spans="1:63" x14ac:dyDescent="0.25">
      <c r="A105" s="499"/>
      <c r="B105" s="3" t="s">
        <v>75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81">
        <f t="shared" si="81"/>
        <v>0</v>
      </c>
      <c r="Q105" s="499"/>
      <c r="R105" s="3" t="s">
        <v>75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3">
        <v>0</v>
      </c>
      <c r="AC105" s="3">
        <v>0</v>
      </c>
      <c r="AD105" s="3">
        <v>0</v>
      </c>
      <c r="AE105" s="81">
        <f t="shared" si="82"/>
        <v>0</v>
      </c>
      <c r="AG105" s="499"/>
      <c r="AH105" s="3" t="s">
        <v>75</v>
      </c>
      <c r="AI105" s="3">
        <v>0</v>
      </c>
      <c r="AJ105" s="3">
        <v>0</v>
      </c>
      <c r="AK105" s="3">
        <v>0</v>
      </c>
      <c r="AL105" s="3">
        <v>0</v>
      </c>
      <c r="AM105" s="3">
        <v>0</v>
      </c>
      <c r="AN105" s="3">
        <v>0</v>
      </c>
      <c r="AO105" s="3">
        <v>0</v>
      </c>
      <c r="AP105" s="3">
        <v>0</v>
      </c>
      <c r="AQ105" s="3">
        <v>0</v>
      </c>
      <c r="AR105" s="3">
        <v>0</v>
      </c>
      <c r="AS105" s="3">
        <v>0</v>
      </c>
      <c r="AT105" s="3">
        <v>0</v>
      </c>
      <c r="AU105" s="81">
        <f t="shared" si="83"/>
        <v>0</v>
      </c>
      <c r="AW105" s="499"/>
      <c r="AX105" s="3" t="s">
        <v>75</v>
      </c>
      <c r="AY105" s="3">
        <v>0</v>
      </c>
      <c r="AZ105" s="3">
        <v>0</v>
      </c>
      <c r="BA105" s="3">
        <v>0</v>
      </c>
      <c r="BB105" s="3">
        <v>0</v>
      </c>
      <c r="BC105" s="3">
        <v>0</v>
      </c>
      <c r="BD105" s="3">
        <v>0</v>
      </c>
      <c r="BE105" s="3">
        <v>0</v>
      </c>
      <c r="BF105" s="3">
        <v>0</v>
      </c>
      <c r="BG105" s="3">
        <v>0</v>
      </c>
      <c r="BH105" s="3">
        <v>0</v>
      </c>
      <c r="BI105" s="3">
        <v>0</v>
      </c>
      <c r="BJ105" s="3">
        <v>0</v>
      </c>
      <c r="BK105" s="81">
        <f t="shared" si="84"/>
        <v>0</v>
      </c>
    </row>
    <row r="106" spans="1:63" x14ac:dyDescent="0.25">
      <c r="A106" s="499"/>
      <c r="B106" s="3" t="s">
        <v>74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81">
        <f t="shared" si="81"/>
        <v>0</v>
      </c>
      <c r="Q106" s="499"/>
      <c r="R106" s="3" t="s">
        <v>74</v>
      </c>
      <c r="S106" s="3">
        <v>0</v>
      </c>
      <c r="T106" s="3">
        <v>0</v>
      </c>
      <c r="U106" s="3">
        <v>0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3">
        <v>0</v>
      </c>
      <c r="AB106" s="3">
        <v>0</v>
      </c>
      <c r="AC106" s="3">
        <v>0</v>
      </c>
      <c r="AD106" s="3">
        <v>0</v>
      </c>
      <c r="AE106" s="81">
        <f t="shared" si="82"/>
        <v>0</v>
      </c>
      <c r="AG106" s="499"/>
      <c r="AH106" s="3" t="s">
        <v>74</v>
      </c>
      <c r="AI106" s="3">
        <v>0</v>
      </c>
      <c r="AJ106" s="3">
        <v>0</v>
      </c>
      <c r="AK106" s="3">
        <v>0</v>
      </c>
      <c r="AL106" s="3">
        <v>0</v>
      </c>
      <c r="AM106" s="3">
        <v>0</v>
      </c>
      <c r="AN106" s="3">
        <v>0</v>
      </c>
      <c r="AO106" s="3">
        <v>0</v>
      </c>
      <c r="AP106" s="3">
        <v>0</v>
      </c>
      <c r="AQ106" s="3">
        <v>0</v>
      </c>
      <c r="AR106" s="3">
        <v>0</v>
      </c>
      <c r="AS106" s="3">
        <v>0</v>
      </c>
      <c r="AT106" s="3">
        <v>0</v>
      </c>
      <c r="AU106" s="81">
        <f t="shared" si="83"/>
        <v>0</v>
      </c>
      <c r="AW106" s="499"/>
      <c r="AX106" s="3" t="s">
        <v>74</v>
      </c>
      <c r="AY106" s="3">
        <v>0</v>
      </c>
      <c r="AZ106" s="3">
        <v>0</v>
      </c>
      <c r="BA106" s="3">
        <v>0</v>
      </c>
      <c r="BB106" s="3">
        <v>0</v>
      </c>
      <c r="BC106" s="3">
        <v>0</v>
      </c>
      <c r="BD106" s="3">
        <v>0</v>
      </c>
      <c r="BE106" s="3">
        <v>0</v>
      </c>
      <c r="BF106" s="3">
        <v>0</v>
      </c>
      <c r="BG106" s="3">
        <v>0</v>
      </c>
      <c r="BH106" s="3">
        <v>0</v>
      </c>
      <c r="BI106" s="3">
        <v>0</v>
      </c>
      <c r="BJ106" s="3">
        <v>0</v>
      </c>
      <c r="BK106" s="81">
        <f t="shared" si="84"/>
        <v>0</v>
      </c>
    </row>
    <row r="107" spans="1:63" x14ac:dyDescent="0.25">
      <c r="A107" s="499"/>
      <c r="B107" s="3" t="s">
        <v>73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81">
        <f t="shared" si="81"/>
        <v>0</v>
      </c>
      <c r="Q107" s="499"/>
      <c r="R107" s="3" t="s">
        <v>73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3">
        <v>0</v>
      </c>
      <c r="AC107" s="3">
        <v>0</v>
      </c>
      <c r="AD107" s="3">
        <v>0</v>
      </c>
      <c r="AE107" s="81">
        <f t="shared" si="82"/>
        <v>0</v>
      </c>
      <c r="AG107" s="499"/>
      <c r="AH107" s="3" t="s">
        <v>73</v>
      </c>
      <c r="AI107" s="3">
        <v>0</v>
      </c>
      <c r="AJ107" s="3">
        <v>0</v>
      </c>
      <c r="AK107" s="3">
        <v>0</v>
      </c>
      <c r="AL107" s="3">
        <v>0</v>
      </c>
      <c r="AM107" s="3">
        <v>0</v>
      </c>
      <c r="AN107" s="3">
        <v>0</v>
      </c>
      <c r="AO107" s="3">
        <v>0</v>
      </c>
      <c r="AP107" s="3">
        <v>0</v>
      </c>
      <c r="AQ107" s="3">
        <v>0</v>
      </c>
      <c r="AR107" s="3">
        <v>0</v>
      </c>
      <c r="AS107" s="3">
        <v>0</v>
      </c>
      <c r="AT107" s="3">
        <v>0</v>
      </c>
      <c r="AU107" s="81">
        <f t="shared" si="83"/>
        <v>0</v>
      </c>
      <c r="AW107" s="499"/>
      <c r="AX107" s="3" t="s">
        <v>73</v>
      </c>
      <c r="AY107" s="3">
        <v>0</v>
      </c>
      <c r="AZ107" s="3">
        <v>0</v>
      </c>
      <c r="BA107" s="3">
        <v>0</v>
      </c>
      <c r="BB107" s="3">
        <v>0</v>
      </c>
      <c r="BC107" s="3">
        <v>0</v>
      </c>
      <c r="BD107" s="3">
        <v>0</v>
      </c>
      <c r="BE107" s="3">
        <v>0</v>
      </c>
      <c r="BF107" s="3">
        <v>0</v>
      </c>
      <c r="BG107" s="3">
        <v>0</v>
      </c>
      <c r="BH107" s="3">
        <v>0</v>
      </c>
      <c r="BI107" s="3">
        <v>0</v>
      </c>
      <c r="BJ107" s="3">
        <v>0</v>
      </c>
      <c r="BK107" s="81">
        <f t="shared" si="84"/>
        <v>0</v>
      </c>
    </row>
    <row r="108" spans="1:63" x14ac:dyDescent="0.25">
      <c r="A108" s="499"/>
      <c r="B108" s="3" t="s">
        <v>72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11254.770000000011</v>
      </c>
      <c r="O108" s="81">
        <f t="shared" si="81"/>
        <v>11254.770000000011</v>
      </c>
      <c r="Q108" s="499"/>
      <c r="R108" s="3" t="s">
        <v>72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16930.329325000002</v>
      </c>
      <c r="AA108" s="3">
        <v>21095.652124999997</v>
      </c>
      <c r="AB108" s="3">
        <v>0</v>
      </c>
      <c r="AC108" s="3">
        <v>0</v>
      </c>
      <c r="AD108" s="3">
        <v>4714.6073249999981</v>
      </c>
      <c r="AE108" s="81">
        <f t="shared" si="82"/>
        <v>42740.588774999997</v>
      </c>
      <c r="AF108" s="204"/>
      <c r="AG108" s="499"/>
      <c r="AH108" s="3" t="s">
        <v>72</v>
      </c>
      <c r="AI108" s="3">
        <v>0</v>
      </c>
      <c r="AJ108" s="3">
        <v>0</v>
      </c>
      <c r="AK108" s="3">
        <v>0</v>
      </c>
      <c r="AL108" s="3">
        <v>0</v>
      </c>
      <c r="AM108" s="3">
        <v>0</v>
      </c>
      <c r="AN108" s="3">
        <v>0</v>
      </c>
      <c r="AO108" s="3">
        <v>0</v>
      </c>
      <c r="AP108" s="3">
        <v>41008.345800000017</v>
      </c>
      <c r="AQ108" s="3">
        <v>15103.511856249983</v>
      </c>
      <c r="AR108" s="3">
        <v>0</v>
      </c>
      <c r="AS108" s="3">
        <v>0</v>
      </c>
      <c r="AT108" s="3">
        <v>-5944.6114500000003</v>
      </c>
      <c r="AU108" s="81">
        <f t="shared" si="83"/>
        <v>50167.246206249998</v>
      </c>
      <c r="AV108" s="257"/>
      <c r="AW108" s="499"/>
      <c r="AX108" s="3" t="s">
        <v>72</v>
      </c>
      <c r="AY108" s="3">
        <v>0</v>
      </c>
      <c r="AZ108" s="3">
        <v>0</v>
      </c>
      <c r="BA108" s="3">
        <v>0</v>
      </c>
      <c r="BB108" s="3">
        <v>0</v>
      </c>
      <c r="BC108" s="3">
        <v>0</v>
      </c>
      <c r="BD108" s="3">
        <v>0</v>
      </c>
      <c r="BE108" s="3">
        <v>0</v>
      </c>
      <c r="BF108" s="3">
        <v>0</v>
      </c>
      <c r="BG108" s="3">
        <v>0</v>
      </c>
      <c r="BH108" s="3">
        <v>0</v>
      </c>
      <c r="BI108" s="3">
        <v>0</v>
      </c>
      <c r="BJ108" s="3">
        <v>-1771.445000000007</v>
      </c>
      <c r="BK108" s="81">
        <f t="shared" si="84"/>
        <v>-1771.445000000007</v>
      </c>
    </row>
    <row r="109" spans="1:63" x14ac:dyDescent="0.25">
      <c r="A109" s="499"/>
      <c r="B109" s="3" t="s">
        <v>71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81">
        <f t="shared" si="81"/>
        <v>0</v>
      </c>
      <c r="Q109" s="499"/>
      <c r="R109" s="3" t="s">
        <v>71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3">
        <v>0</v>
      </c>
      <c r="AB109" s="3">
        <v>0</v>
      </c>
      <c r="AC109" s="3">
        <v>0</v>
      </c>
      <c r="AD109" s="3">
        <v>0</v>
      </c>
      <c r="AE109" s="81">
        <f t="shared" si="82"/>
        <v>0</v>
      </c>
      <c r="AG109" s="499"/>
      <c r="AH109" s="3" t="s">
        <v>71</v>
      </c>
      <c r="AI109" s="3">
        <v>0</v>
      </c>
      <c r="AJ109" s="3">
        <v>0</v>
      </c>
      <c r="AK109" s="3">
        <v>0</v>
      </c>
      <c r="AL109" s="3">
        <v>0</v>
      </c>
      <c r="AM109" s="3">
        <v>0</v>
      </c>
      <c r="AN109" s="3">
        <v>0</v>
      </c>
      <c r="AO109" s="3">
        <v>0</v>
      </c>
      <c r="AP109" s="3">
        <v>0</v>
      </c>
      <c r="AQ109" s="3">
        <v>0</v>
      </c>
      <c r="AR109" s="3">
        <v>0</v>
      </c>
      <c r="AS109" s="3">
        <v>0</v>
      </c>
      <c r="AT109" s="3">
        <v>0</v>
      </c>
      <c r="AU109" s="81">
        <f t="shared" si="83"/>
        <v>0</v>
      </c>
      <c r="AW109" s="499"/>
      <c r="AX109" s="3" t="s">
        <v>71</v>
      </c>
      <c r="AY109" s="3">
        <v>0</v>
      </c>
      <c r="AZ109" s="3">
        <v>0</v>
      </c>
      <c r="BA109" s="3">
        <v>0</v>
      </c>
      <c r="BB109" s="3">
        <v>0</v>
      </c>
      <c r="BC109" s="3">
        <v>0</v>
      </c>
      <c r="BD109" s="3">
        <v>0</v>
      </c>
      <c r="BE109" s="3">
        <v>0</v>
      </c>
      <c r="BF109" s="3">
        <v>0</v>
      </c>
      <c r="BG109" s="3">
        <v>0</v>
      </c>
      <c r="BH109" s="3">
        <v>0</v>
      </c>
      <c r="BI109" s="3">
        <v>0</v>
      </c>
      <c r="BJ109" s="3">
        <v>0</v>
      </c>
      <c r="BK109" s="81">
        <f t="shared" si="84"/>
        <v>0</v>
      </c>
    </row>
    <row r="110" spans="1:63" x14ac:dyDescent="0.25">
      <c r="A110" s="499"/>
      <c r="B110" s="3" t="s">
        <v>70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81">
        <f t="shared" si="81"/>
        <v>0</v>
      </c>
      <c r="Q110" s="499"/>
      <c r="R110" s="3" t="s">
        <v>70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  <c r="AA110" s="3">
        <v>0</v>
      </c>
      <c r="AB110" s="3">
        <v>0</v>
      </c>
      <c r="AC110" s="3">
        <v>0</v>
      </c>
      <c r="AD110" s="3">
        <v>0</v>
      </c>
      <c r="AE110" s="81">
        <f t="shared" si="82"/>
        <v>0</v>
      </c>
      <c r="AG110" s="499"/>
      <c r="AH110" s="3" t="s">
        <v>70</v>
      </c>
      <c r="AI110" s="3">
        <v>0</v>
      </c>
      <c r="AJ110" s="3">
        <v>0</v>
      </c>
      <c r="AK110" s="3">
        <v>0</v>
      </c>
      <c r="AL110" s="3">
        <v>0</v>
      </c>
      <c r="AM110" s="3">
        <v>0</v>
      </c>
      <c r="AN110" s="3">
        <v>0</v>
      </c>
      <c r="AO110" s="3">
        <v>0</v>
      </c>
      <c r="AP110" s="3">
        <v>0</v>
      </c>
      <c r="AQ110" s="3">
        <v>0</v>
      </c>
      <c r="AR110" s="3">
        <v>0</v>
      </c>
      <c r="AS110" s="3">
        <v>0</v>
      </c>
      <c r="AT110" s="3">
        <v>0</v>
      </c>
      <c r="AU110" s="81">
        <f t="shared" si="83"/>
        <v>0</v>
      </c>
      <c r="AW110" s="499"/>
      <c r="AX110" s="3" t="s">
        <v>70</v>
      </c>
      <c r="AY110" s="3">
        <v>0</v>
      </c>
      <c r="AZ110" s="3">
        <v>0</v>
      </c>
      <c r="BA110" s="3">
        <v>0</v>
      </c>
      <c r="BB110" s="3">
        <v>0</v>
      </c>
      <c r="BC110" s="3">
        <v>0</v>
      </c>
      <c r="BD110" s="3">
        <v>0</v>
      </c>
      <c r="BE110" s="3">
        <v>0</v>
      </c>
      <c r="BF110" s="3">
        <v>0</v>
      </c>
      <c r="BG110" s="3">
        <v>0</v>
      </c>
      <c r="BH110" s="3">
        <v>0</v>
      </c>
      <c r="BI110" s="3">
        <v>0</v>
      </c>
      <c r="BJ110" s="3">
        <v>0</v>
      </c>
      <c r="BK110" s="81">
        <f t="shared" si="84"/>
        <v>0</v>
      </c>
    </row>
    <row r="111" spans="1:63" x14ac:dyDescent="0.25">
      <c r="A111" s="499"/>
      <c r="B111" s="3" t="s">
        <v>69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81">
        <f t="shared" si="81"/>
        <v>0</v>
      </c>
      <c r="Q111" s="499"/>
      <c r="R111" s="3" t="s">
        <v>69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3">
        <v>0</v>
      </c>
      <c r="AC111" s="3">
        <v>0</v>
      </c>
      <c r="AD111" s="3">
        <v>0</v>
      </c>
      <c r="AE111" s="81">
        <f t="shared" si="82"/>
        <v>0</v>
      </c>
      <c r="AG111" s="499"/>
      <c r="AH111" s="3" t="s">
        <v>69</v>
      </c>
      <c r="AI111" s="3">
        <v>0</v>
      </c>
      <c r="AJ111" s="3">
        <v>0</v>
      </c>
      <c r="AK111" s="3">
        <v>0</v>
      </c>
      <c r="AL111" s="3">
        <v>0</v>
      </c>
      <c r="AM111" s="3">
        <v>0</v>
      </c>
      <c r="AN111" s="3">
        <v>0</v>
      </c>
      <c r="AO111" s="3">
        <v>0</v>
      </c>
      <c r="AP111" s="3">
        <v>0</v>
      </c>
      <c r="AQ111" s="3">
        <v>0</v>
      </c>
      <c r="AR111" s="3">
        <v>0</v>
      </c>
      <c r="AS111" s="3">
        <v>0</v>
      </c>
      <c r="AT111" s="3">
        <v>0</v>
      </c>
      <c r="AU111" s="81">
        <f t="shared" si="83"/>
        <v>0</v>
      </c>
      <c r="AW111" s="499"/>
      <c r="AX111" s="3" t="s">
        <v>69</v>
      </c>
      <c r="AY111" s="3">
        <v>0</v>
      </c>
      <c r="AZ111" s="3">
        <v>0</v>
      </c>
      <c r="BA111" s="3">
        <v>0</v>
      </c>
      <c r="BB111" s="3">
        <v>0</v>
      </c>
      <c r="BC111" s="3">
        <v>0</v>
      </c>
      <c r="BD111" s="3">
        <v>0</v>
      </c>
      <c r="BE111" s="3">
        <v>0</v>
      </c>
      <c r="BF111" s="3">
        <v>0</v>
      </c>
      <c r="BG111" s="3">
        <v>0</v>
      </c>
      <c r="BH111" s="3">
        <v>0</v>
      </c>
      <c r="BI111" s="3">
        <v>0</v>
      </c>
      <c r="BJ111" s="3">
        <v>0</v>
      </c>
      <c r="BK111" s="81">
        <f t="shared" si="84"/>
        <v>0</v>
      </c>
    </row>
    <row r="112" spans="1:63" ht="15.75" thickBot="1" x14ac:dyDescent="0.3">
      <c r="A112" s="500"/>
      <c r="B112" s="3" t="s">
        <v>68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81">
        <f t="shared" si="81"/>
        <v>0</v>
      </c>
      <c r="Q112" s="500"/>
      <c r="R112" s="3" t="s">
        <v>68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3">
        <v>0</v>
      </c>
      <c r="AC112" s="3">
        <v>0</v>
      </c>
      <c r="AD112" s="3">
        <v>0</v>
      </c>
      <c r="AE112" s="81">
        <f t="shared" si="82"/>
        <v>0</v>
      </c>
      <c r="AG112" s="500"/>
      <c r="AH112" s="3" t="s">
        <v>68</v>
      </c>
      <c r="AI112" s="3">
        <v>0</v>
      </c>
      <c r="AJ112" s="3">
        <v>0</v>
      </c>
      <c r="AK112" s="3">
        <v>0</v>
      </c>
      <c r="AL112" s="3">
        <v>0</v>
      </c>
      <c r="AM112" s="3">
        <v>0</v>
      </c>
      <c r="AN112" s="3">
        <v>0</v>
      </c>
      <c r="AO112" s="3">
        <v>0</v>
      </c>
      <c r="AP112" s="3">
        <v>0</v>
      </c>
      <c r="AQ112" s="3">
        <v>0</v>
      </c>
      <c r="AR112" s="3">
        <v>0</v>
      </c>
      <c r="AS112" s="3">
        <v>0</v>
      </c>
      <c r="AT112" s="3">
        <v>0</v>
      </c>
      <c r="AU112" s="81">
        <f t="shared" si="83"/>
        <v>0</v>
      </c>
      <c r="AW112" s="500"/>
      <c r="AX112" s="3" t="s">
        <v>68</v>
      </c>
      <c r="AY112" s="3">
        <v>0</v>
      </c>
      <c r="AZ112" s="3">
        <v>0</v>
      </c>
      <c r="BA112" s="3">
        <v>0</v>
      </c>
      <c r="BB112" s="3">
        <v>0</v>
      </c>
      <c r="BC112" s="3">
        <v>0</v>
      </c>
      <c r="BD112" s="3">
        <v>0</v>
      </c>
      <c r="BE112" s="3">
        <v>0</v>
      </c>
      <c r="BF112" s="3">
        <v>0</v>
      </c>
      <c r="BG112" s="3">
        <v>0</v>
      </c>
      <c r="BH112" s="3">
        <v>0</v>
      </c>
      <c r="BI112" s="3">
        <v>0</v>
      </c>
      <c r="BJ112" s="3">
        <v>0</v>
      </c>
      <c r="BK112" s="81">
        <f t="shared" si="84"/>
        <v>0</v>
      </c>
    </row>
    <row r="113" spans="1:63" ht="21.75" thickBot="1" x14ac:dyDescent="0.3">
      <c r="A113" s="84"/>
      <c r="B113" s="48" t="s">
        <v>44</v>
      </c>
      <c r="C113" s="57">
        <f>SUM(C100:C112)</f>
        <v>0</v>
      </c>
      <c r="D113" s="57">
        <f t="shared" ref="D113:F113" si="85">SUM(D100:D112)</f>
        <v>0</v>
      </c>
      <c r="E113" s="57">
        <f t="shared" si="85"/>
        <v>0</v>
      </c>
      <c r="F113" s="57">
        <f t="shared" si="85"/>
        <v>0</v>
      </c>
      <c r="G113" s="57">
        <f>SUM(G100:G112)</f>
        <v>0</v>
      </c>
      <c r="H113" s="57">
        <f t="shared" ref="H113:O113" si="86">SUM(H100:H112)</f>
        <v>0</v>
      </c>
      <c r="I113" s="57">
        <f t="shared" si="86"/>
        <v>0</v>
      </c>
      <c r="J113" s="57">
        <f t="shared" si="86"/>
        <v>0</v>
      </c>
      <c r="K113" s="57">
        <f t="shared" si="86"/>
        <v>0</v>
      </c>
      <c r="L113" s="57">
        <f t="shared" si="86"/>
        <v>0</v>
      </c>
      <c r="M113" s="57">
        <f t="shared" si="86"/>
        <v>0</v>
      </c>
      <c r="N113" s="57">
        <f t="shared" si="86"/>
        <v>11254.770000000011</v>
      </c>
      <c r="O113" s="53">
        <f t="shared" si="86"/>
        <v>11254.770000000011</v>
      </c>
      <c r="Q113" s="84"/>
      <c r="R113" s="48" t="s">
        <v>44</v>
      </c>
      <c r="S113" s="57">
        <f>SUM(S100:S112)</f>
        <v>0</v>
      </c>
      <c r="T113" s="57">
        <f t="shared" ref="T113:V113" si="87">SUM(T100:T112)</f>
        <v>0</v>
      </c>
      <c r="U113" s="57">
        <f t="shared" si="87"/>
        <v>0</v>
      </c>
      <c r="V113" s="57">
        <f t="shared" si="87"/>
        <v>0</v>
      </c>
      <c r="W113" s="57">
        <f>SUM(W100:W112)</f>
        <v>0</v>
      </c>
      <c r="X113" s="57">
        <f t="shared" ref="X113:AE113" si="88">SUM(X100:X112)</f>
        <v>0</v>
      </c>
      <c r="Y113" s="57">
        <f t="shared" si="88"/>
        <v>0</v>
      </c>
      <c r="Z113" s="57">
        <f t="shared" si="88"/>
        <v>16930.329325000002</v>
      </c>
      <c r="AA113" s="57">
        <f t="shared" si="88"/>
        <v>21095.652124999997</v>
      </c>
      <c r="AB113" s="57">
        <f t="shared" si="88"/>
        <v>0</v>
      </c>
      <c r="AC113" s="57">
        <f t="shared" si="88"/>
        <v>0</v>
      </c>
      <c r="AD113" s="57">
        <f t="shared" si="88"/>
        <v>4714.6073249999981</v>
      </c>
      <c r="AE113" s="53">
        <f t="shared" si="88"/>
        <v>42740.588774999997</v>
      </c>
      <c r="AG113" s="84"/>
      <c r="AH113" s="48" t="s">
        <v>44</v>
      </c>
      <c r="AI113" s="57">
        <f>SUM(AI100:AI112)</f>
        <v>0</v>
      </c>
      <c r="AJ113" s="57">
        <f t="shared" ref="AJ113:AL113" si="89">SUM(AJ100:AJ112)</f>
        <v>0</v>
      </c>
      <c r="AK113" s="57">
        <f t="shared" si="89"/>
        <v>0</v>
      </c>
      <c r="AL113" s="57">
        <f t="shared" si="89"/>
        <v>0</v>
      </c>
      <c r="AM113" s="57">
        <f>SUM(AM100:AM112)</f>
        <v>0</v>
      </c>
      <c r="AN113" s="57">
        <f t="shared" ref="AN113:AU113" si="90">SUM(AN100:AN112)</f>
        <v>0</v>
      </c>
      <c r="AO113" s="57">
        <f t="shared" si="90"/>
        <v>0</v>
      </c>
      <c r="AP113" s="57">
        <f t="shared" si="90"/>
        <v>41008.345800000017</v>
      </c>
      <c r="AQ113" s="57">
        <f t="shared" si="90"/>
        <v>15103.511856249983</v>
      </c>
      <c r="AR113" s="57">
        <f t="shared" si="90"/>
        <v>0</v>
      </c>
      <c r="AS113" s="57">
        <f t="shared" si="90"/>
        <v>0</v>
      </c>
      <c r="AT113" s="57">
        <f t="shared" si="90"/>
        <v>-5944.6114500000003</v>
      </c>
      <c r="AU113" s="53">
        <f t="shared" si="90"/>
        <v>50167.246206249998</v>
      </c>
      <c r="AW113" s="84"/>
      <c r="AX113" s="48" t="s">
        <v>44</v>
      </c>
      <c r="AY113" s="57">
        <f>SUM(AY100:AY112)</f>
        <v>0</v>
      </c>
      <c r="AZ113" s="57">
        <f t="shared" ref="AZ113:BB113" si="91">SUM(AZ100:AZ112)</f>
        <v>0</v>
      </c>
      <c r="BA113" s="57">
        <f t="shared" si="91"/>
        <v>0</v>
      </c>
      <c r="BB113" s="57">
        <f t="shared" si="91"/>
        <v>0</v>
      </c>
      <c r="BC113" s="57">
        <f>SUM(BC100:BC112)</f>
        <v>0</v>
      </c>
      <c r="BD113" s="57">
        <f t="shared" ref="BD113:BK113" si="92">SUM(BD100:BD112)</f>
        <v>0</v>
      </c>
      <c r="BE113" s="57">
        <f t="shared" si="92"/>
        <v>0</v>
      </c>
      <c r="BF113" s="57">
        <f t="shared" si="92"/>
        <v>0</v>
      </c>
      <c r="BG113" s="57">
        <f t="shared" si="92"/>
        <v>0</v>
      </c>
      <c r="BH113" s="57">
        <f t="shared" si="92"/>
        <v>0</v>
      </c>
      <c r="BI113" s="57">
        <f t="shared" si="92"/>
        <v>0</v>
      </c>
      <c r="BJ113" s="57">
        <f t="shared" si="92"/>
        <v>-1771.445000000007</v>
      </c>
      <c r="BK113" s="53">
        <f t="shared" si="92"/>
        <v>-1771.445000000007</v>
      </c>
    </row>
    <row r="114" spans="1:63" ht="21.75" thickBot="1" x14ac:dyDescent="0.3">
      <c r="A114" s="84"/>
      <c r="O114" s="201"/>
      <c r="Q114" s="84"/>
      <c r="AE114" s="201"/>
      <c r="AG114" s="84"/>
      <c r="AU114" s="201"/>
      <c r="AV114" s="257"/>
      <c r="AW114" s="84"/>
      <c r="BK114" s="201"/>
    </row>
    <row r="115" spans="1:63" ht="21.75" thickBot="1" x14ac:dyDescent="0.3">
      <c r="A115" s="84"/>
      <c r="B115" s="68" t="s">
        <v>37</v>
      </c>
      <c r="C115" s="298" t="s">
        <v>57</v>
      </c>
      <c r="D115" s="298" t="s">
        <v>56</v>
      </c>
      <c r="E115" s="298" t="s">
        <v>55</v>
      </c>
      <c r="F115" s="298" t="s">
        <v>54</v>
      </c>
      <c r="G115" s="298" t="s">
        <v>53</v>
      </c>
      <c r="H115" s="298" t="s">
        <v>52</v>
      </c>
      <c r="I115" s="298" t="s">
        <v>51</v>
      </c>
      <c r="J115" s="298" t="s">
        <v>50</v>
      </c>
      <c r="K115" s="298" t="s">
        <v>49</v>
      </c>
      <c r="L115" s="298" t="s">
        <v>48</v>
      </c>
      <c r="M115" s="298" t="s">
        <v>47</v>
      </c>
      <c r="N115" s="299" t="s">
        <v>46</v>
      </c>
      <c r="O115" s="83" t="s">
        <v>34</v>
      </c>
      <c r="P115" s="203"/>
      <c r="Q115" s="84"/>
      <c r="R115" s="68" t="s">
        <v>37</v>
      </c>
      <c r="S115" s="298" t="s">
        <v>57</v>
      </c>
      <c r="T115" s="298" t="s">
        <v>56</v>
      </c>
      <c r="U115" s="298" t="s">
        <v>55</v>
      </c>
      <c r="V115" s="298" t="s">
        <v>54</v>
      </c>
      <c r="W115" s="298" t="s">
        <v>53</v>
      </c>
      <c r="X115" s="298" t="s">
        <v>52</v>
      </c>
      <c r="Y115" s="298" t="s">
        <v>51</v>
      </c>
      <c r="Z115" s="298" t="s">
        <v>50</v>
      </c>
      <c r="AA115" s="298" t="s">
        <v>49</v>
      </c>
      <c r="AB115" s="298" t="s">
        <v>48</v>
      </c>
      <c r="AC115" s="298" t="s">
        <v>47</v>
      </c>
      <c r="AD115" s="299" t="s">
        <v>46</v>
      </c>
      <c r="AE115" s="83" t="s">
        <v>34</v>
      </c>
      <c r="AF115" s="203"/>
      <c r="AG115" s="84"/>
      <c r="AH115" s="68" t="s">
        <v>37</v>
      </c>
      <c r="AI115" s="298" t="s">
        <v>57</v>
      </c>
      <c r="AJ115" s="298" t="s">
        <v>56</v>
      </c>
      <c r="AK115" s="298" t="s">
        <v>55</v>
      </c>
      <c r="AL115" s="298" t="s">
        <v>54</v>
      </c>
      <c r="AM115" s="298" t="s">
        <v>53</v>
      </c>
      <c r="AN115" s="298" t="s">
        <v>52</v>
      </c>
      <c r="AO115" s="298" t="s">
        <v>51</v>
      </c>
      <c r="AP115" s="298" t="s">
        <v>50</v>
      </c>
      <c r="AQ115" s="298" t="s">
        <v>49</v>
      </c>
      <c r="AR115" s="298" t="s">
        <v>48</v>
      </c>
      <c r="AS115" s="298" t="s">
        <v>47</v>
      </c>
      <c r="AT115" s="299" t="s">
        <v>46</v>
      </c>
      <c r="AU115" s="83" t="s">
        <v>34</v>
      </c>
      <c r="AV115" s="200"/>
      <c r="AW115" s="84"/>
      <c r="AX115" s="68" t="s">
        <v>37</v>
      </c>
      <c r="AY115" s="298" t="s">
        <v>57</v>
      </c>
      <c r="AZ115" s="298" t="s">
        <v>56</v>
      </c>
      <c r="BA115" s="298" t="s">
        <v>55</v>
      </c>
      <c r="BB115" s="298" t="s">
        <v>54</v>
      </c>
      <c r="BC115" s="298" t="s">
        <v>53</v>
      </c>
      <c r="BD115" s="298" t="s">
        <v>52</v>
      </c>
      <c r="BE115" s="298" t="s">
        <v>51</v>
      </c>
      <c r="BF115" s="298" t="s">
        <v>50</v>
      </c>
      <c r="BG115" s="298" t="s">
        <v>49</v>
      </c>
      <c r="BH115" s="298" t="s">
        <v>48</v>
      </c>
      <c r="BI115" s="298" t="s">
        <v>47</v>
      </c>
      <c r="BJ115" s="299" t="s">
        <v>46</v>
      </c>
      <c r="BK115" s="83" t="s">
        <v>34</v>
      </c>
    </row>
    <row r="116" spans="1:63" ht="15" customHeight="1" x14ac:dyDescent="0.25">
      <c r="A116" s="490" t="s">
        <v>84</v>
      </c>
      <c r="B116" s="64" t="s">
        <v>80</v>
      </c>
      <c r="C116" s="64">
        <v>0</v>
      </c>
      <c r="D116" s="64">
        <v>0</v>
      </c>
      <c r="E116" s="64">
        <v>0</v>
      </c>
      <c r="F116" s="64">
        <v>0</v>
      </c>
      <c r="G116" s="64">
        <v>0</v>
      </c>
      <c r="H116" s="64">
        <v>0</v>
      </c>
      <c r="I116" s="64">
        <v>0</v>
      </c>
      <c r="J116" s="64">
        <v>0</v>
      </c>
      <c r="K116" s="64">
        <v>0</v>
      </c>
      <c r="L116" s="64">
        <v>0</v>
      </c>
      <c r="M116" s="64">
        <v>0</v>
      </c>
      <c r="N116" s="64">
        <v>0</v>
      </c>
      <c r="O116" s="82">
        <f t="shared" ref="O116:O128" si="93">SUM(C116:N116)</f>
        <v>0</v>
      </c>
      <c r="Q116" s="490" t="s">
        <v>84</v>
      </c>
      <c r="R116" s="64" t="s">
        <v>80</v>
      </c>
      <c r="S116" s="64">
        <v>0</v>
      </c>
      <c r="T116" s="64">
        <v>0</v>
      </c>
      <c r="U116" s="64">
        <v>0</v>
      </c>
      <c r="V116" s="64">
        <v>0</v>
      </c>
      <c r="W116" s="64">
        <v>0</v>
      </c>
      <c r="X116" s="64">
        <v>0</v>
      </c>
      <c r="Y116" s="64">
        <v>0</v>
      </c>
      <c r="Z116" s="64">
        <v>0</v>
      </c>
      <c r="AA116" s="64">
        <v>0</v>
      </c>
      <c r="AB116" s="64">
        <v>0</v>
      </c>
      <c r="AC116" s="64">
        <v>0</v>
      </c>
      <c r="AD116" s="64">
        <v>0</v>
      </c>
      <c r="AE116" s="82">
        <f t="shared" ref="AE116:AE128" si="94">SUM(S116:AD116)</f>
        <v>0</v>
      </c>
      <c r="AG116" s="490" t="s">
        <v>84</v>
      </c>
      <c r="AH116" s="64" t="s">
        <v>80</v>
      </c>
      <c r="AI116" s="64">
        <v>0</v>
      </c>
      <c r="AJ116" s="64">
        <v>0</v>
      </c>
      <c r="AK116" s="64">
        <v>0</v>
      </c>
      <c r="AL116" s="64">
        <v>0</v>
      </c>
      <c r="AM116" s="64">
        <v>0</v>
      </c>
      <c r="AN116" s="64">
        <v>0</v>
      </c>
      <c r="AO116" s="64">
        <v>0</v>
      </c>
      <c r="AP116" s="64">
        <v>0</v>
      </c>
      <c r="AQ116" s="64">
        <v>0</v>
      </c>
      <c r="AR116" s="64">
        <v>0</v>
      </c>
      <c r="AS116" s="64">
        <v>0</v>
      </c>
      <c r="AT116" s="64">
        <v>0</v>
      </c>
      <c r="AU116" s="82">
        <f t="shared" ref="AU116:AU128" si="95">SUM(AI116:AT116)</f>
        <v>0</v>
      </c>
      <c r="AW116" s="490" t="s">
        <v>84</v>
      </c>
      <c r="AX116" s="64" t="s">
        <v>80</v>
      </c>
      <c r="AY116" s="64">
        <v>0</v>
      </c>
      <c r="AZ116" s="64">
        <v>0</v>
      </c>
      <c r="BA116" s="64">
        <v>0</v>
      </c>
      <c r="BB116" s="64">
        <v>0</v>
      </c>
      <c r="BC116" s="64">
        <v>0</v>
      </c>
      <c r="BD116" s="64">
        <v>0</v>
      </c>
      <c r="BE116" s="64">
        <v>0</v>
      </c>
      <c r="BF116" s="64">
        <v>0</v>
      </c>
      <c r="BG116" s="64">
        <v>0</v>
      </c>
      <c r="BH116" s="64">
        <v>0</v>
      </c>
      <c r="BI116" s="64">
        <v>0</v>
      </c>
      <c r="BJ116" s="64">
        <v>0</v>
      </c>
      <c r="BK116" s="82">
        <f t="shared" ref="BK116:BK128" si="96">SUM(AY116:BJ116)</f>
        <v>0</v>
      </c>
    </row>
    <row r="117" spans="1:63" x14ac:dyDescent="0.25">
      <c r="A117" s="491"/>
      <c r="B117" s="3" t="s">
        <v>79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81">
        <f t="shared" si="93"/>
        <v>0</v>
      </c>
      <c r="Q117" s="491"/>
      <c r="R117" s="3" t="s">
        <v>79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3">
        <v>0</v>
      </c>
      <c r="AC117" s="3">
        <v>0</v>
      </c>
      <c r="AD117" s="3">
        <v>0</v>
      </c>
      <c r="AE117" s="81">
        <f t="shared" si="94"/>
        <v>0</v>
      </c>
      <c r="AG117" s="491"/>
      <c r="AH117" s="3" t="s">
        <v>79</v>
      </c>
      <c r="AI117" s="3">
        <v>0</v>
      </c>
      <c r="AJ117" s="3">
        <v>0</v>
      </c>
      <c r="AK117" s="3">
        <v>0</v>
      </c>
      <c r="AL117" s="3">
        <v>0</v>
      </c>
      <c r="AM117" s="3">
        <v>0</v>
      </c>
      <c r="AN117" s="3">
        <v>0</v>
      </c>
      <c r="AO117" s="3">
        <v>0</v>
      </c>
      <c r="AP117" s="3">
        <v>0</v>
      </c>
      <c r="AQ117" s="3">
        <v>0</v>
      </c>
      <c r="AR117" s="3">
        <v>0</v>
      </c>
      <c r="AS117" s="3">
        <v>0</v>
      </c>
      <c r="AT117" s="3">
        <v>0</v>
      </c>
      <c r="AU117" s="81">
        <f t="shared" si="95"/>
        <v>0</v>
      </c>
      <c r="AW117" s="491"/>
      <c r="AX117" s="3" t="s">
        <v>79</v>
      </c>
      <c r="AY117" s="3">
        <v>0</v>
      </c>
      <c r="AZ117" s="3">
        <v>0</v>
      </c>
      <c r="BA117" s="3">
        <v>0</v>
      </c>
      <c r="BB117" s="3">
        <v>0</v>
      </c>
      <c r="BC117" s="3">
        <v>0</v>
      </c>
      <c r="BD117" s="3">
        <v>0</v>
      </c>
      <c r="BE117" s="3">
        <v>0</v>
      </c>
      <c r="BF117" s="3">
        <v>0</v>
      </c>
      <c r="BG117" s="3">
        <v>0</v>
      </c>
      <c r="BH117" s="3">
        <v>0</v>
      </c>
      <c r="BI117" s="3">
        <v>0</v>
      </c>
      <c r="BJ117" s="3">
        <v>0</v>
      </c>
      <c r="BK117" s="81">
        <f t="shared" si="96"/>
        <v>0</v>
      </c>
    </row>
    <row r="118" spans="1:63" x14ac:dyDescent="0.25">
      <c r="A118" s="491"/>
      <c r="B118" s="3" t="s">
        <v>78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81">
        <f t="shared" si="93"/>
        <v>0</v>
      </c>
      <c r="Q118" s="491"/>
      <c r="R118" s="3" t="s">
        <v>78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  <c r="AA118" s="3">
        <v>0</v>
      </c>
      <c r="AB118" s="3">
        <v>0</v>
      </c>
      <c r="AC118" s="3">
        <v>0</v>
      </c>
      <c r="AD118" s="3">
        <v>0</v>
      </c>
      <c r="AE118" s="81">
        <f t="shared" si="94"/>
        <v>0</v>
      </c>
      <c r="AG118" s="491"/>
      <c r="AH118" s="3" t="s">
        <v>78</v>
      </c>
      <c r="AI118" s="3">
        <v>0</v>
      </c>
      <c r="AJ118" s="3">
        <v>0</v>
      </c>
      <c r="AK118" s="3">
        <v>0</v>
      </c>
      <c r="AL118" s="3">
        <v>0</v>
      </c>
      <c r="AM118" s="3">
        <v>0</v>
      </c>
      <c r="AN118" s="3">
        <v>0</v>
      </c>
      <c r="AO118" s="3">
        <v>0</v>
      </c>
      <c r="AP118" s="3">
        <v>0</v>
      </c>
      <c r="AQ118" s="3">
        <v>0</v>
      </c>
      <c r="AR118" s="3">
        <v>0</v>
      </c>
      <c r="AS118" s="3">
        <v>0</v>
      </c>
      <c r="AT118" s="3">
        <v>0</v>
      </c>
      <c r="AU118" s="81">
        <f t="shared" si="95"/>
        <v>0</v>
      </c>
      <c r="AW118" s="491"/>
      <c r="AX118" s="3" t="s">
        <v>78</v>
      </c>
      <c r="AY118" s="3">
        <v>0</v>
      </c>
      <c r="AZ118" s="3">
        <v>0</v>
      </c>
      <c r="BA118" s="3">
        <v>0</v>
      </c>
      <c r="BB118" s="3">
        <v>0</v>
      </c>
      <c r="BC118" s="3">
        <v>0</v>
      </c>
      <c r="BD118" s="3">
        <v>0</v>
      </c>
      <c r="BE118" s="3">
        <v>0</v>
      </c>
      <c r="BF118" s="3">
        <v>0</v>
      </c>
      <c r="BG118" s="3">
        <v>0</v>
      </c>
      <c r="BH118" s="3">
        <v>0</v>
      </c>
      <c r="BI118" s="3">
        <v>0</v>
      </c>
      <c r="BJ118" s="3">
        <v>0</v>
      </c>
      <c r="BK118" s="81">
        <f t="shared" si="96"/>
        <v>0</v>
      </c>
    </row>
    <row r="119" spans="1:63" x14ac:dyDescent="0.25">
      <c r="A119" s="491"/>
      <c r="B119" s="3" t="s">
        <v>77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81">
        <f t="shared" si="93"/>
        <v>0</v>
      </c>
      <c r="Q119" s="491"/>
      <c r="R119" s="3" t="s">
        <v>77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3">
        <v>0</v>
      </c>
      <c r="AC119" s="3">
        <v>0</v>
      </c>
      <c r="AD119" s="3">
        <v>0</v>
      </c>
      <c r="AE119" s="81">
        <f t="shared" si="94"/>
        <v>0</v>
      </c>
      <c r="AG119" s="491"/>
      <c r="AH119" s="3" t="s">
        <v>77</v>
      </c>
      <c r="AI119" s="3">
        <v>0</v>
      </c>
      <c r="AJ119" s="3">
        <v>0</v>
      </c>
      <c r="AK119" s="3">
        <v>0</v>
      </c>
      <c r="AL119" s="3">
        <v>0</v>
      </c>
      <c r="AM119" s="3">
        <v>0</v>
      </c>
      <c r="AN119" s="3">
        <v>0</v>
      </c>
      <c r="AO119" s="3">
        <v>0</v>
      </c>
      <c r="AP119" s="3">
        <v>0</v>
      </c>
      <c r="AQ119" s="3">
        <v>0</v>
      </c>
      <c r="AR119" s="3">
        <v>0</v>
      </c>
      <c r="AS119" s="3">
        <v>0</v>
      </c>
      <c r="AT119" s="3">
        <v>0</v>
      </c>
      <c r="AU119" s="81">
        <f t="shared" si="95"/>
        <v>0</v>
      </c>
      <c r="AW119" s="491"/>
      <c r="AX119" s="3" t="s">
        <v>77</v>
      </c>
      <c r="AY119" s="3">
        <v>0</v>
      </c>
      <c r="AZ119" s="3">
        <v>0</v>
      </c>
      <c r="BA119" s="3">
        <v>0</v>
      </c>
      <c r="BB119" s="3">
        <v>0</v>
      </c>
      <c r="BC119" s="3">
        <v>0</v>
      </c>
      <c r="BD119" s="3">
        <v>0</v>
      </c>
      <c r="BE119" s="3">
        <v>0</v>
      </c>
      <c r="BF119" s="3">
        <v>0</v>
      </c>
      <c r="BG119" s="3">
        <v>0</v>
      </c>
      <c r="BH119" s="3">
        <v>0</v>
      </c>
      <c r="BI119" s="3">
        <v>0</v>
      </c>
      <c r="BJ119" s="3">
        <v>0</v>
      </c>
      <c r="BK119" s="81">
        <f t="shared" si="96"/>
        <v>0</v>
      </c>
    </row>
    <row r="120" spans="1:63" x14ac:dyDescent="0.25">
      <c r="A120" s="491"/>
      <c r="B120" s="3" t="s">
        <v>76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34413.152751515154</v>
      </c>
      <c r="N120" s="3">
        <v>5668.0486884848488</v>
      </c>
      <c r="O120" s="81">
        <f t="shared" si="93"/>
        <v>40081.201440000004</v>
      </c>
      <c r="Q120" s="491"/>
      <c r="R120" s="3" t="s">
        <v>76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3">
        <v>0</v>
      </c>
      <c r="AC120" s="3">
        <v>0</v>
      </c>
      <c r="AD120" s="3">
        <v>0</v>
      </c>
      <c r="AE120" s="81">
        <f t="shared" si="94"/>
        <v>0</v>
      </c>
      <c r="AG120" s="491"/>
      <c r="AH120" s="3" t="s">
        <v>76</v>
      </c>
      <c r="AI120" s="3">
        <v>0</v>
      </c>
      <c r="AJ120" s="3">
        <v>0</v>
      </c>
      <c r="AK120" s="3">
        <v>0</v>
      </c>
      <c r="AL120" s="3">
        <v>0</v>
      </c>
      <c r="AM120" s="3">
        <v>0</v>
      </c>
      <c r="AN120" s="3">
        <v>0</v>
      </c>
      <c r="AO120" s="3">
        <v>0</v>
      </c>
      <c r="AP120" s="3">
        <v>0</v>
      </c>
      <c r="AQ120" s="3">
        <v>0</v>
      </c>
      <c r="AR120" s="3">
        <v>0</v>
      </c>
      <c r="AS120" s="3">
        <v>0</v>
      </c>
      <c r="AT120" s="3">
        <v>0</v>
      </c>
      <c r="AU120" s="81">
        <f t="shared" si="95"/>
        <v>0</v>
      </c>
      <c r="AW120" s="491"/>
      <c r="AX120" s="3" t="s">
        <v>76</v>
      </c>
      <c r="AY120" s="3">
        <v>0</v>
      </c>
      <c r="AZ120" s="3">
        <v>0</v>
      </c>
      <c r="BA120" s="3">
        <v>0</v>
      </c>
      <c r="BB120" s="3">
        <v>0</v>
      </c>
      <c r="BC120" s="3">
        <v>0</v>
      </c>
      <c r="BD120" s="3">
        <v>0</v>
      </c>
      <c r="BE120" s="3">
        <v>0</v>
      </c>
      <c r="BF120" s="3">
        <v>0</v>
      </c>
      <c r="BG120" s="3">
        <v>0</v>
      </c>
      <c r="BH120" s="3">
        <v>0</v>
      </c>
      <c r="BI120" s="3">
        <v>0</v>
      </c>
      <c r="BJ120" s="3">
        <v>0</v>
      </c>
      <c r="BK120" s="81">
        <f t="shared" si="96"/>
        <v>0</v>
      </c>
    </row>
    <row r="121" spans="1:63" x14ac:dyDescent="0.25">
      <c r="A121" s="491"/>
      <c r="B121" s="3" t="s">
        <v>75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81">
        <f t="shared" si="93"/>
        <v>0</v>
      </c>
      <c r="Q121" s="491"/>
      <c r="R121" s="3" t="s">
        <v>75</v>
      </c>
      <c r="S121" s="3">
        <v>0</v>
      </c>
      <c r="T121" s="3">
        <v>0</v>
      </c>
      <c r="U121" s="3">
        <v>0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3">
        <v>0</v>
      </c>
      <c r="AC121" s="3">
        <v>0</v>
      </c>
      <c r="AD121" s="3">
        <v>0</v>
      </c>
      <c r="AE121" s="81">
        <f t="shared" si="94"/>
        <v>0</v>
      </c>
      <c r="AG121" s="491"/>
      <c r="AH121" s="3" t="s">
        <v>75</v>
      </c>
      <c r="AI121" s="3">
        <v>0</v>
      </c>
      <c r="AJ121" s="3">
        <v>0</v>
      </c>
      <c r="AK121" s="3">
        <v>0</v>
      </c>
      <c r="AL121" s="3">
        <v>0</v>
      </c>
      <c r="AM121" s="3">
        <v>0</v>
      </c>
      <c r="AN121" s="3">
        <v>0</v>
      </c>
      <c r="AO121" s="3">
        <v>0</v>
      </c>
      <c r="AP121" s="3">
        <v>0</v>
      </c>
      <c r="AQ121" s="3">
        <v>0</v>
      </c>
      <c r="AR121" s="3">
        <v>0</v>
      </c>
      <c r="AS121" s="3">
        <v>0</v>
      </c>
      <c r="AT121" s="3">
        <v>0</v>
      </c>
      <c r="AU121" s="81">
        <f t="shared" si="95"/>
        <v>0</v>
      </c>
      <c r="AW121" s="491"/>
      <c r="AX121" s="3" t="s">
        <v>75</v>
      </c>
      <c r="AY121" s="3">
        <v>0</v>
      </c>
      <c r="AZ121" s="3">
        <v>0</v>
      </c>
      <c r="BA121" s="3">
        <v>0</v>
      </c>
      <c r="BB121" s="3">
        <v>0</v>
      </c>
      <c r="BC121" s="3">
        <v>0</v>
      </c>
      <c r="BD121" s="3">
        <v>0</v>
      </c>
      <c r="BE121" s="3">
        <v>0</v>
      </c>
      <c r="BF121" s="3">
        <v>0</v>
      </c>
      <c r="BG121" s="3">
        <v>0</v>
      </c>
      <c r="BH121" s="3">
        <v>0</v>
      </c>
      <c r="BI121" s="3">
        <v>0</v>
      </c>
      <c r="BJ121" s="3">
        <v>0</v>
      </c>
      <c r="BK121" s="81">
        <f t="shared" si="96"/>
        <v>0</v>
      </c>
    </row>
    <row r="122" spans="1:63" x14ac:dyDescent="0.25">
      <c r="A122" s="491"/>
      <c r="B122" s="3" t="s">
        <v>74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81">
        <f t="shared" si="93"/>
        <v>0</v>
      </c>
      <c r="Q122" s="491"/>
      <c r="R122" s="3" t="s">
        <v>74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  <c r="AA122" s="3">
        <v>0</v>
      </c>
      <c r="AB122" s="3">
        <v>0</v>
      </c>
      <c r="AC122" s="3">
        <v>0</v>
      </c>
      <c r="AD122" s="3">
        <v>0</v>
      </c>
      <c r="AE122" s="81">
        <f t="shared" si="94"/>
        <v>0</v>
      </c>
      <c r="AG122" s="491"/>
      <c r="AH122" s="3" t="s">
        <v>74</v>
      </c>
      <c r="AI122" s="3">
        <v>0</v>
      </c>
      <c r="AJ122" s="3">
        <v>0</v>
      </c>
      <c r="AK122" s="3">
        <v>0</v>
      </c>
      <c r="AL122" s="3">
        <v>0</v>
      </c>
      <c r="AM122" s="3">
        <v>0</v>
      </c>
      <c r="AN122" s="3">
        <v>0</v>
      </c>
      <c r="AO122" s="3">
        <v>0</v>
      </c>
      <c r="AP122" s="3">
        <v>0</v>
      </c>
      <c r="AQ122" s="3">
        <v>0</v>
      </c>
      <c r="AR122" s="3">
        <v>0</v>
      </c>
      <c r="AS122" s="3">
        <v>0</v>
      </c>
      <c r="AT122" s="3">
        <v>0</v>
      </c>
      <c r="AU122" s="81">
        <f t="shared" si="95"/>
        <v>0</v>
      </c>
      <c r="AW122" s="491"/>
      <c r="AX122" s="3" t="s">
        <v>74</v>
      </c>
      <c r="AY122" s="3">
        <v>0</v>
      </c>
      <c r="AZ122" s="3">
        <v>0</v>
      </c>
      <c r="BA122" s="3">
        <v>0</v>
      </c>
      <c r="BB122" s="3">
        <v>0</v>
      </c>
      <c r="BC122" s="3">
        <v>0</v>
      </c>
      <c r="BD122" s="3">
        <v>0</v>
      </c>
      <c r="BE122" s="3">
        <v>0</v>
      </c>
      <c r="BF122" s="3">
        <v>0</v>
      </c>
      <c r="BG122" s="3">
        <v>0</v>
      </c>
      <c r="BH122" s="3">
        <v>0</v>
      </c>
      <c r="BI122" s="3">
        <v>0</v>
      </c>
      <c r="BJ122" s="3">
        <v>0</v>
      </c>
      <c r="BK122" s="81">
        <f t="shared" si="96"/>
        <v>0</v>
      </c>
    </row>
    <row r="123" spans="1:63" x14ac:dyDescent="0.25">
      <c r="A123" s="491"/>
      <c r="B123" s="3" t="s">
        <v>73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67195.875120861368</v>
      </c>
      <c r="N123" s="3">
        <v>26006.754634293822</v>
      </c>
      <c r="O123" s="81">
        <f t="shared" si="93"/>
        <v>93202.629755155183</v>
      </c>
      <c r="Q123" s="491"/>
      <c r="R123" s="3" t="s">
        <v>73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  <c r="AA123" s="3">
        <v>0</v>
      </c>
      <c r="AB123" s="3">
        <v>0</v>
      </c>
      <c r="AC123" s="3">
        <v>0</v>
      </c>
      <c r="AD123" s="3">
        <v>0</v>
      </c>
      <c r="AE123" s="81">
        <f t="shared" si="94"/>
        <v>0</v>
      </c>
      <c r="AG123" s="491"/>
      <c r="AH123" s="3" t="s">
        <v>73</v>
      </c>
      <c r="AI123" s="3">
        <v>0</v>
      </c>
      <c r="AJ123" s="3">
        <v>0</v>
      </c>
      <c r="AK123" s="3">
        <v>0</v>
      </c>
      <c r="AL123" s="3">
        <v>0</v>
      </c>
      <c r="AM123" s="3">
        <v>0</v>
      </c>
      <c r="AN123" s="3">
        <v>0</v>
      </c>
      <c r="AO123" s="3">
        <v>0</v>
      </c>
      <c r="AP123" s="3">
        <v>0</v>
      </c>
      <c r="AQ123" s="3">
        <v>0</v>
      </c>
      <c r="AR123" s="3">
        <v>0</v>
      </c>
      <c r="AS123" s="3">
        <v>0</v>
      </c>
      <c r="AT123" s="3">
        <v>0</v>
      </c>
      <c r="AU123" s="81">
        <f t="shared" si="95"/>
        <v>0</v>
      </c>
      <c r="AW123" s="491"/>
      <c r="AX123" s="3" t="s">
        <v>73</v>
      </c>
      <c r="AY123" s="3">
        <v>0</v>
      </c>
      <c r="AZ123" s="3">
        <v>0</v>
      </c>
      <c r="BA123" s="3">
        <v>0</v>
      </c>
      <c r="BB123" s="3">
        <v>0</v>
      </c>
      <c r="BC123" s="3">
        <v>0</v>
      </c>
      <c r="BD123" s="3">
        <v>0</v>
      </c>
      <c r="BE123" s="3">
        <v>0</v>
      </c>
      <c r="BF123" s="3">
        <v>0</v>
      </c>
      <c r="BG123" s="3">
        <v>0</v>
      </c>
      <c r="BH123" s="3">
        <v>0</v>
      </c>
      <c r="BI123" s="3">
        <v>0</v>
      </c>
      <c r="BJ123" s="3">
        <v>0</v>
      </c>
      <c r="BK123" s="81">
        <f t="shared" si="96"/>
        <v>0</v>
      </c>
    </row>
    <row r="124" spans="1:63" x14ac:dyDescent="0.25">
      <c r="A124" s="491"/>
      <c r="B124" s="3" t="s">
        <v>72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81">
        <f t="shared" si="93"/>
        <v>0</v>
      </c>
      <c r="Q124" s="491"/>
      <c r="R124" s="3" t="s">
        <v>72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  <c r="AA124" s="3">
        <v>0</v>
      </c>
      <c r="AB124" s="3">
        <v>0</v>
      </c>
      <c r="AC124" s="3">
        <v>0</v>
      </c>
      <c r="AD124" s="3">
        <v>0</v>
      </c>
      <c r="AE124" s="81">
        <f t="shared" si="94"/>
        <v>0</v>
      </c>
      <c r="AG124" s="491"/>
      <c r="AH124" s="3" t="s">
        <v>72</v>
      </c>
      <c r="AI124" s="3">
        <v>0</v>
      </c>
      <c r="AJ124" s="3">
        <v>0</v>
      </c>
      <c r="AK124" s="3">
        <v>0</v>
      </c>
      <c r="AL124" s="3">
        <v>0</v>
      </c>
      <c r="AM124" s="3">
        <v>0</v>
      </c>
      <c r="AN124" s="3">
        <v>0</v>
      </c>
      <c r="AO124" s="3">
        <v>0</v>
      </c>
      <c r="AP124" s="3">
        <v>0</v>
      </c>
      <c r="AQ124" s="3">
        <v>0</v>
      </c>
      <c r="AR124" s="3">
        <v>0</v>
      </c>
      <c r="AS124" s="3">
        <v>0</v>
      </c>
      <c r="AT124" s="3">
        <v>0</v>
      </c>
      <c r="AU124" s="81">
        <f t="shared" si="95"/>
        <v>0</v>
      </c>
      <c r="AW124" s="491"/>
      <c r="AX124" s="3" t="s">
        <v>72</v>
      </c>
      <c r="AY124" s="3">
        <v>0</v>
      </c>
      <c r="AZ124" s="3">
        <v>0</v>
      </c>
      <c r="BA124" s="3">
        <v>0</v>
      </c>
      <c r="BB124" s="3">
        <v>0</v>
      </c>
      <c r="BC124" s="3">
        <v>0</v>
      </c>
      <c r="BD124" s="3">
        <v>0</v>
      </c>
      <c r="BE124" s="3">
        <v>0</v>
      </c>
      <c r="BF124" s="3">
        <v>0</v>
      </c>
      <c r="BG124" s="3">
        <v>0</v>
      </c>
      <c r="BH124" s="3">
        <v>0</v>
      </c>
      <c r="BI124" s="3">
        <v>0</v>
      </c>
      <c r="BJ124" s="3">
        <v>0</v>
      </c>
      <c r="BK124" s="81">
        <f t="shared" si="96"/>
        <v>0</v>
      </c>
    </row>
    <row r="125" spans="1:63" x14ac:dyDescent="0.25">
      <c r="A125" s="491"/>
      <c r="B125" s="3" t="s">
        <v>71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v>0</v>
      </c>
      <c r="O125" s="81">
        <f t="shared" si="93"/>
        <v>0</v>
      </c>
      <c r="Q125" s="491"/>
      <c r="R125" s="3" t="s">
        <v>71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3">
        <v>0</v>
      </c>
      <c r="AC125" s="3">
        <v>0</v>
      </c>
      <c r="AD125" s="3">
        <v>0</v>
      </c>
      <c r="AE125" s="81">
        <f t="shared" si="94"/>
        <v>0</v>
      </c>
      <c r="AG125" s="491"/>
      <c r="AH125" s="3" t="s">
        <v>71</v>
      </c>
      <c r="AI125" s="3">
        <v>0</v>
      </c>
      <c r="AJ125" s="3">
        <v>0</v>
      </c>
      <c r="AK125" s="3">
        <v>0</v>
      </c>
      <c r="AL125" s="3">
        <v>0</v>
      </c>
      <c r="AM125" s="3">
        <v>0</v>
      </c>
      <c r="AN125" s="3">
        <v>0</v>
      </c>
      <c r="AO125" s="3">
        <v>0</v>
      </c>
      <c r="AP125" s="3">
        <v>0</v>
      </c>
      <c r="AQ125" s="3">
        <v>0</v>
      </c>
      <c r="AR125" s="3">
        <v>0</v>
      </c>
      <c r="AS125" s="3">
        <v>0</v>
      </c>
      <c r="AT125" s="3">
        <v>0</v>
      </c>
      <c r="AU125" s="81">
        <f t="shared" si="95"/>
        <v>0</v>
      </c>
      <c r="AW125" s="491"/>
      <c r="AX125" s="3" t="s">
        <v>71</v>
      </c>
      <c r="AY125" s="3">
        <v>0</v>
      </c>
      <c r="AZ125" s="3">
        <v>0</v>
      </c>
      <c r="BA125" s="3">
        <v>0</v>
      </c>
      <c r="BB125" s="3">
        <v>0</v>
      </c>
      <c r="BC125" s="3">
        <v>0</v>
      </c>
      <c r="BD125" s="3">
        <v>0</v>
      </c>
      <c r="BE125" s="3">
        <v>0</v>
      </c>
      <c r="BF125" s="3">
        <v>0</v>
      </c>
      <c r="BG125" s="3">
        <v>0</v>
      </c>
      <c r="BH125" s="3">
        <v>0</v>
      </c>
      <c r="BI125" s="3">
        <v>0</v>
      </c>
      <c r="BJ125" s="3">
        <v>0</v>
      </c>
      <c r="BK125" s="81">
        <f t="shared" si="96"/>
        <v>0</v>
      </c>
    </row>
    <row r="126" spans="1:63" x14ac:dyDescent="0.25">
      <c r="A126" s="491"/>
      <c r="B126" s="3" t="s">
        <v>70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81">
        <f t="shared" si="93"/>
        <v>0</v>
      </c>
      <c r="Q126" s="491"/>
      <c r="R126" s="3" t="s">
        <v>70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  <c r="AA126" s="3">
        <v>0</v>
      </c>
      <c r="AB126" s="3">
        <v>0</v>
      </c>
      <c r="AC126" s="3">
        <v>0</v>
      </c>
      <c r="AD126" s="3">
        <v>0</v>
      </c>
      <c r="AE126" s="81">
        <f t="shared" si="94"/>
        <v>0</v>
      </c>
      <c r="AG126" s="491"/>
      <c r="AH126" s="3" t="s">
        <v>70</v>
      </c>
      <c r="AI126" s="3">
        <v>0</v>
      </c>
      <c r="AJ126" s="3">
        <v>0</v>
      </c>
      <c r="AK126" s="3">
        <v>0</v>
      </c>
      <c r="AL126" s="3">
        <v>0</v>
      </c>
      <c r="AM126" s="3">
        <v>0</v>
      </c>
      <c r="AN126" s="3">
        <v>0</v>
      </c>
      <c r="AO126" s="3">
        <v>0</v>
      </c>
      <c r="AP126" s="3">
        <v>0</v>
      </c>
      <c r="AQ126" s="3">
        <v>0</v>
      </c>
      <c r="AR126" s="3">
        <v>0</v>
      </c>
      <c r="AS126" s="3">
        <v>0</v>
      </c>
      <c r="AT126" s="3">
        <v>0</v>
      </c>
      <c r="AU126" s="81">
        <f t="shared" si="95"/>
        <v>0</v>
      </c>
      <c r="AW126" s="491"/>
      <c r="AX126" s="3" t="s">
        <v>70</v>
      </c>
      <c r="AY126" s="3">
        <v>0</v>
      </c>
      <c r="AZ126" s="3">
        <v>0</v>
      </c>
      <c r="BA126" s="3">
        <v>0</v>
      </c>
      <c r="BB126" s="3">
        <v>0</v>
      </c>
      <c r="BC126" s="3">
        <v>0</v>
      </c>
      <c r="BD126" s="3">
        <v>0</v>
      </c>
      <c r="BE126" s="3">
        <v>0</v>
      </c>
      <c r="BF126" s="3">
        <v>0</v>
      </c>
      <c r="BG126" s="3">
        <v>0</v>
      </c>
      <c r="BH126" s="3">
        <v>0</v>
      </c>
      <c r="BI126" s="3">
        <v>0</v>
      </c>
      <c r="BJ126" s="3">
        <v>0</v>
      </c>
      <c r="BK126" s="81">
        <f t="shared" si="96"/>
        <v>0</v>
      </c>
    </row>
    <row r="127" spans="1:63" x14ac:dyDescent="0.25">
      <c r="A127" s="491"/>
      <c r="B127" s="3" t="s">
        <v>69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81">
        <f t="shared" si="93"/>
        <v>0</v>
      </c>
      <c r="Q127" s="491"/>
      <c r="R127" s="3" t="s">
        <v>69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3">
        <v>0</v>
      </c>
      <c r="AC127" s="3">
        <v>0</v>
      </c>
      <c r="AD127" s="3">
        <v>0</v>
      </c>
      <c r="AE127" s="81">
        <f t="shared" si="94"/>
        <v>0</v>
      </c>
      <c r="AG127" s="491"/>
      <c r="AH127" s="3" t="s">
        <v>69</v>
      </c>
      <c r="AI127" s="3">
        <v>0</v>
      </c>
      <c r="AJ127" s="3">
        <v>0</v>
      </c>
      <c r="AK127" s="3">
        <v>0</v>
      </c>
      <c r="AL127" s="3">
        <v>0</v>
      </c>
      <c r="AM127" s="3">
        <v>0</v>
      </c>
      <c r="AN127" s="3">
        <v>0</v>
      </c>
      <c r="AO127" s="3">
        <v>0</v>
      </c>
      <c r="AP127" s="3">
        <v>0</v>
      </c>
      <c r="AQ127" s="3">
        <v>0</v>
      </c>
      <c r="AR127" s="3">
        <v>0</v>
      </c>
      <c r="AS127" s="3">
        <v>0</v>
      </c>
      <c r="AT127" s="3">
        <v>0</v>
      </c>
      <c r="AU127" s="81">
        <f t="shared" si="95"/>
        <v>0</v>
      </c>
      <c r="AW127" s="491"/>
      <c r="AX127" s="3" t="s">
        <v>69</v>
      </c>
      <c r="AY127" s="3">
        <v>0</v>
      </c>
      <c r="AZ127" s="3">
        <v>0</v>
      </c>
      <c r="BA127" s="3">
        <v>0</v>
      </c>
      <c r="BB127" s="3">
        <v>0</v>
      </c>
      <c r="BC127" s="3">
        <v>0</v>
      </c>
      <c r="BD127" s="3">
        <v>0</v>
      </c>
      <c r="BE127" s="3">
        <v>0</v>
      </c>
      <c r="BF127" s="3">
        <v>0</v>
      </c>
      <c r="BG127" s="3">
        <v>0</v>
      </c>
      <c r="BH127" s="3">
        <v>0</v>
      </c>
      <c r="BI127" s="3">
        <v>0</v>
      </c>
      <c r="BJ127" s="3">
        <v>0</v>
      </c>
      <c r="BK127" s="81">
        <f t="shared" si="96"/>
        <v>0</v>
      </c>
    </row>
    <row r="128" spans="1:63" ht="15.75" thickBot="1" x14ac:dyDescent="0.3">
      <c r="A128" s="492"/>
      <c r="B128" s="3" t="s">
        <v>68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81">
        <f t="shared" si="93"/>
        <v>0</v>
      </c>
      <c r="Q128" s="492"/>
      <c r="R128" s="3" t="s">
        <v>68</v>
      </c>
      <c r="S128" s="3">
        <v>0</v>
      </c>
      <c r="T128" s="3">
        <v>0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  <c r="AA128" s="3">
        <v>0</v>
      </c>
      <c r="AB128" s="3">
        <v>0</v>
      </c>
      <c r="AC128" s="3">
        <v>0</v>
      </c>
      <c r="AD128" s="3">
        <v>0</v>
      </c>
      <c r="AE128" s="81">
        <f t="shared" si="94"/>
        <v>0</v>
      </c>
      <c r="AG128" s="492"/>
      <c r="AH128" s="3" t="s">
        <v>68</v>
      </c>
      <c r="AI128" s="3">
        <v>0</v>
      </c>
      <c r="AJ128" s="3">
        <v>0</v>
      </c>
      <c r="AK128" s="3">
        <v>0</v>
      </c>
      <c r="AL128" s="3">
        <v>0</v>
      </c>
      <c r="AM128" s="3">
        <v>0</v>
      </c>
      <c r="AN128" s="3">
        <v>0</v>
      </c>
      <c r="AO128" s="3">
        <v>0</v>
      </c>
      <c r="AP128" s="3">
        <v>0</v>
      </c>
      <c r="AQ128" s="3">
        <v>0</v>
      </c>
      <c r="AR128" s="3">
        <v>0</v>
      </c>
      <c r="AS128" s="3">
        <v>0</v>
      </c>
      <c r="AT128" s="3">
        <v>0</v>
      </c>
      <c r="AU128" s="81">
        <f t="shared" si="95"/>
        <v>0</v>
      </c>
      <c r="AW128" s="492"/>
      <c r="AX128" s="3" t="s">
        <v>68</v>
      </c>
      <c r="AY128" s="3">
        <v>0</v>
      </c>
      <c r="AZ128" s="3">
        <v>0</v>
      </c>
      <c r="BA128" s="3">
        <v>0</v>
      </c>
      <c r="BB128" s="3">
        <v>0</v>
      </c>
      <c r="BC128" s="3">
        <v>0</v>
      </c>
      <c r="BD128" s="3">
        <v>0</v>
      </c>
      <c r="BE128" s="3">
        <v>0</v>
      </c>
      <c r="BF128" s="3">
        <v>0</v>
      </c>
      <c r="BG128" s="3">
        <v>0</v>
      </c>
      <c r="BH128" s="3">
        <v>0</v>
      </c>
      <c r="BI128" s="3">
        <v>0</v>
      </c>
      <c r="BJ128" s="3">
        <v>0</v>
      </c>
      <c r="BK128" s="81">
        <f t="shared" si="96"/>
        <v>0</v>
      </c>
    </row>
    <row r="129" spans="1:63" ht="21.75" thickBot="1" x14ac:dyDescent="0.3">
      <c r="A129" s="84"/>
      <c r="B129" s="48" t="s">
        <v>44</v>
      </c>
      <c r="C129" s="57">
        <f>SUM(C116:C128)</f>
        <v>0</v>
      </c>
      <c r="D129" s="57">
        <f t="shared" ref="D129:F129" si="97">SUM(D116:D128)</f>
        <v>0</v>
      </c>
      <c r="E129" s="57">
        <f t="shared" si="97"/>
        <v>0</v>
      </c>
      <c r="F129" s="57">
        <f t="shared" si="97"/>
        <v>0</v>
      </c>
      <c r="G129" s="57">
        <f>SUM(G116:G128)</f>
        <v>0</v>
      </c>
      <c r="H129" s="57">
        <f t="shared" ref="H129:O129" si="98">SUM(H116:H128)</f>
        <v>0</v>
      </c>
      <c r="I129" s="57">
        <f t="shared" si="98"/>
        <v>0</v>
      </c>
      <c r="J129" s="57">
        <f t="shared" si="98"/>
        <v>0</v>
      </c>
      <c r="K129" s="57">
        <f t="shared" si="98"/>
        <v>0</v>
      </c>
      <c r="L129" s="57">
        <f t="shared" si="98"/>
        <v>0</v>
      </c>
      <c r="M129" s="57">
        <f t="shared" si="98"/>
        <v>101609.02787237652</v>
      </c>
      <c r="N129" s="57">
        <f t="shared" si="98"/>
        <v>31674.803322778673</v>
      </c>
      <c r="O129" s="53">
        <f t="shared" si="98"/>
        <v>133283.83119515519</v>
      </c>
      <c r="Q129" s="84"/>
      <c r="R129" s="48" t="s">
        <v>44</v>
      </c>
      <c r="S129" s="57">
        <f>SUM(S116:S128)</f>
        <v>0</v>
      </c>
      <c r="T129" s="57">
        <f t="shared" ref="T129:V129" si="99">SUM(T116:T128)</f>
        <v>0</v>
      </c>
      <c r="U129" s="57">
        <f t="shared" si="99"/>
        <v>0</v>
      </c>
      <c r="V129" s="57">
        <f t="shared" si="99"/>
        <v>0</v>
      </c>
      <c r="W129" s="57">
        <f>SUM(W116:W128)</f>
        <v>0</v>
      </c>
      <c r="X129" s="57">
        <f t="shared" ref="X129:AE129" si="100">SUM(X116:X128)</f>
        <v>0</v>
      </c>
      <c r="Y129" s="57">
        <f t="shared" si="100"/>
        <v>0</v>
      </c>
      <c r="Z129" s="57">
        <f t="shared" si="100"/>
        <v>0</v>
      </c>
      <c r="AA129" s="57">
        <f t="shared" si="100"/>
        <v>0</v>
      </c>
      <c r="AB129" s="57">
        <f t="shared" si="100"/>
        <v>0</v>
      </c>
      <c r="AC129" s="57">
        <f t="shared" si="100"/>
        <v>0</v>
      </c>
      <c r="AD129" s="57">
        <f t="shared" si="100"/>
        <v>0</v>
      </c>
      <c r="AE129" s="53">
        <f t="shared" si="100"/>
        <v>0</v>
      </c>
      <c r="AG129" s="84"/>
      <c r="AH129" s="48" t="s">
        <v>44</v>
      </c>
      <c r="AI129" s="57">
        <f>SUM(AI116:AI128)</f>
        <v>0</v>
      </c>
      <c r="AJ129" s="57">
        <f t="shared" ref="AJ129:AL129" si="101">SUM(AJ116:AJ128)</f>
        <v>0</v>
      </c>
      <c r="AK129" s="57">
        <f t="shared" si="101"/>
        <v>0</v>
      </c>
      <c r="AL129" s="57">
        <f t="shared" si="101"/>
        <v>0</v>
      </c>
      <c r="AM129" s="57">
        <f>SUM(AM116:AM128)</f>
        <v>0</v>
      </c>
      <c r="AN129" s="57">
        <f t="shared" ref="AN129:AU129" si="102">SUM(AN116:AN128)</f>
        <v>0</v>
      </c>
      <c r="AO129" s="57">
        <f t="shared" si="102"/>
        <v>0</v>
      </c>
      <c r="AP129" s="57">
        <f t="shared" si="102"/>
        <v>0</v>
      </c>
      <c r="AQ129" s="57">
        <f t="shared" si="102"/>
        <v>0</v>
      </c>
      <c r="AR129" s="57">
        <f t="shared" si="102"/>
        <v>0</v>
      </c>
      <c r="AS129" s="57">
        <f t="shared" si="102"/>
        <v>0</v>
      </c>
      <c r="AT129" s="57">
        <f t="shared" si="102"/>
        <v>0</v>
      </c>
      <c r="AU129" s="53">
        <f t="shared" si="102"/>
        <v>0</v>
      </c>
      <c r="AW129" s="84"/>
      <c r="AX129" s="48" t="s">
        <v>44</v>
      </c>
      <c r="AY129" s="57">
        <f>SUM(AY116:AY128)</f>
        <v>0</v>
      </c>
      <c r="AZ129" s="57">
        <f t="shared" ref="AZ129:BB129" si="103">SUM(AZ116:AZ128)</f>
        <v>0</v>
      </c>
      <c r="BA129" s="57">
        <f t="shared" si="103"/>
        <v>0</v>
      </c>
      <c r="BB129" s="57">
        <f t="shared" si="103"/>
        <v>0</v>
      </c>
      <c r="BC129" s="57">
        <f>SUM(BC116:BC128)</f>
        <v>0</v>
      </c>
      <c r="BD129" s="57">
        <f t="shared" ref="BD129:BK129" si="104">SUM(BD116:BD128)</f>
        <v>0</v>
      </c>
      <c r="BE129" s="57">
        <f t="shared" si="104"/>
        <v>0</v>
      </c>
      <c r="BF129" s="57">
        <f t="shared" si="104"/>
        <v>0</v>
      </c>
      <c r="BG129" s="57">
        <f t="shared" si="104"/>
        <v>0</v>
      </c>
      <c r="BH129" s="57">
        <f t="shared" si="104"/>
        <v>0</v>
      </c>
      <c r="BI129" s="57">
        <f t="shared" si="104"/>
        <v>0</v>
      </c>
      <c r="BJ129" s="57">
        <f t="shared" si="104"/>
        <v>0</v>
      </c>
      <c r="BK129" s="53">
        <f t="shared" si="104"/>
        <v>0</v>
      </c>
    </row>
    <row r="130" spans="1:63" ht="21.75" thickBot="1" x14ac:dyDescent="0.3">
      <c r="A130" s="84"/>
      <c r="O130" s="201"/>
      <c r="Q130" s="84"/>
      <c r="AE130" s="201"/>
      <c r="AG130" s="84"/>
      <c r="AU130" s="201"/>
      <c r="AV130" s="257"/>
      <c r="AW130" s="84"/>
      <c r="BK130" s="201"/>
    </row>
    <row r="131" spans="1:63" ht="21.75" thickBot="1" x14ac:dyDescent="0.3">
      <c r="A131" s="84"/>
      <c r="B131" s="68" t="s">
        <v>37</v>
      </c>
      <c r="C131" s="298" t="s">
        <v>57</v>
      </c>
      <c r="D131" s="298" t="s">
        <v>56</v>
      </c>
      <c r="E131" s="298" t="s">
        <v>55</v>
      </c>
      <c r="F131" s="298" t="s">
        <v>54</v>
      </c>
      <c r="G131" s="298" t="s">
        <v>53</v>
      </c>
      <c r="H131" s="298" t="s">
        <v>52</v>
      </c>
      <c r="I131" s="298" t="s">
        <v>51</v>
      </c>
      <c r="J131" s="298" t="s">
        <v>50</v>
      </c>
      <c r="K131" s="298" t="s">
        <v>49</v>
      </c>
      <c r="L131" s="298" t="s">
        <v>48</v>
      </c>
      <c r="M131" s="298" t="s">
        <v>47</v>
      </c>
      <c r="N131" s="299" t="s">
        <v>46</v>
      </c>
      <c r="O131" s="83" t="s">
        <v>34</v>
      </c>
      <c r="P131" s="203"/>
      <c r="Q131" s="84"/>
      <c r="R131" s="68" t="s">
        <v>37</v>
      </c>
      <c r="S131" s="298" t="s">
        <v>57</v>
      </c>
      <c r="T131" s="298" t="s">
        <v>56</v>
      </c>
      <c r="U131" s="298" t="s">
        <v>55</v>
      </c>
      <c r="V131" s="298" t="s">
        <v>54</v>
      </c>
      <c r="W131" s="298" t="s">
        <v>53</v>
      </c>
      <c r="X131" s="298" t="s">
        <v>52</v>
      </c>
      <c r="Y131" s="298" t="s">
        <v>51</v>
      </c>
      <c r="Z131" s="298" t="s">
        <v>50</v>
      </c>
      <c r="AA131" s="298" t="s">
        <v>49</v>
      </c>
      <c r="AB131" s="298" t="s">
        <v>48</v>
      </c>
      <c r="AC131" s="298" t="s">
        <v>47</v>
      </c>
      <c r="AD131" s="299" t="s">
        <v>46</v>
      </c>
      <c r="AE131" s="83" t="s">
        <v>34</v>
      </c>
      <c r="AF131" s="203"/>
      <c r="AG131" s="84"/>
      <c r="AH131" s="68" t="s">
        <v>37</v>
      </c>
      <c r="AI131" s="298" t="s">
        <v>57</v>
      </c>
      <c r="AJ131" s="298" t="s">
        <v>56</v>
      </c>
      <c r="AK131" s="298" t="s">
        <v>55</v>
      </c>
      <c r="AL131" s="298" t="s">
        <v>54</v>
      </c>
      <c r="AM131" s="298" t="s">
        <v>53</v>
      </c>
      <c r="AN131" s="298" t="s">
        <v>52</v>
      </c>
      <c r="AO131" s="298" t="s">
        <v>51</v>
      </c>
      <c r="AP131" s="298" t="s">
        <v>50</v>
      </c>
      <c r="AQ131" s="298" t="s">
        <v>49</v>
      </c>
      <c r="AR131" s="298" t="s">
        <v>48</v>
      </c>
      <c r="AS131" s="298" t="s">
        <v>47</v>
      </c>
      <c r="AT131" s="299" t="s">
        <v>46</v>
      </c>
      <c r="AU131" s="83" t="s">
        <v>34</v>
      </c>
      <c r="AV131" s="200"/>
      <c r="AW131" s="84"/>
      <c r="AX131" s="68" t="s">
        <v>37</v>
      </c>
      <c r="AY131" s="298" t="s">
        <v>57</v>
      </c>
      <c r="AZ131" s="298" t="s">
        <v>56</v>
      </c>
      <c r="BA131" s="298" t="s">
        <v>55</v>
      </c>
      <c r="BB131" s="298" t="s">
        <v>54</v>
      </c>
      <c r="BC131" s="298" t="s">
        <v>53</v>
      </c>
      <c r="BD131" s="298" t="s">
        <v>52</v>
      </c>
      <c r="BE131" s="298" t="s">
        <v>51</v>
      </c>
      <c r="BF131" s="298" t="s">
        <v>50</v>
      </c>
      <c r="BG131" s="298" t="s">
        <v>49</v>
      </c>
      <c r="BH131" s="298" t="s">
        <v>48</v>
      </c>
      <c r="BI131" s="298" t="s">
        <v>47</v>
      </c>
      <c r="BJ131" s="299" t="s">
        <v>46</v>
      </c>
      <c r="BK131" s="83" t="s">
        <v>34</v>
      </c>
    </row>
    <row r="132" spans="1:63" ht="15" customHeight="1" x14ac:dyDescent="0.25">
      <c r="A132" s="493" t="s">
        <v>92</v>
      </c>
      <c r="B132" s="64" t="s">
        <v>80</v>
      </c>
      <c r="C132" s="64">
        <v>0</v>
      </c>
      <c r="D132" s="64">
        <v>0</v>
      </c>
      <c r="E132" s="64">
        <v>0</v>
      </c>
      <c r="F132" s="64">
        <v>0</v>
      </c>
      <c r="G132" s="64">
        <v>0</v>
      </c>
      <c r="H132" s="64">
        <v>0</v>
      </c>
      <c r="I132" s="64">
        <v>0</v>
      </c>
      <c r="J132" s="64">
        <v>0</v>
      </c>
      <c r="K132" s="64">
        <v>0</v>
      </c>
      <c r="L132" s="64">
        <v>0</v>
      </c>
      <c r="M132" s="64">
        <v>0</v>
      </c>
      <c r="N132" s="64">
        <v>0</v>
      </c>
      <c r="O132" s="82">
        <f t="shared" ref="O132:O144" si="105">SUM(C132:N132)</f>
        <v>0</v>
      </c>
      <c r="Q132" s="493" t="s">
        <v>92</v>
      </c>
      <c r="R132" s="64" t="s">
        <v>80</v>
      </c>
      <c r="S132" s="64">
        <v>0</v>
      </c>
      <c r="T132" s="64">
        <v>0</v>
      </c>
      <c r="U132" s="64">
        <v>0</v>
      </c>
      <c r="V132" s="64">
        <v>0</v>
      </c>
      <c r="W132" s="64">
        <v>0</v>
      </c>
      <c r="X132" s="64">
        <v>0</v>
      </c>
      <c r="Y132" s="64">
        <v>0</v>
      </c>
      <c r="Z132" s="64">
        <v>0</v>
      </c>
      <c r="AA132" s="64">
        <v>0</v>
      </c>
      <c r="AB132" s="64">
        <v>0</v>
      </c>
      <c r="AC132" s="64">
        <v>0</v>
      </c>
      <c r="AD132" s="64">
        <v>0</v>
      </c>
      <c r="AE132" s="82">
        <f t="shared" ref="AE132:AE144" si="106">SUM(S132:AD132)</f>
        <v>0</v>
      </c>
      <c r="AG132" s="493" t="s">
        <v>92</v>
      </c>
      <c r="AH132" s="64" t="s">
        <v>80</v>
      </c>
      <c r="AI132" s="64">
        <v>0</v>
      </c>
      <c r="AJ132" s="64">
        <v>0</v>
      </c>
      <c r="AK132" s="64">
        <v>0</v>
      </c>
      <c r="AL132" s="64">
        <v>0</v>
      </c>
      <c r="AM132" s="64">
        <v>0</v>
      </c>
      <c r="AN132" s="64">
        <v>0</v>
      </c>
      <c r="AO132" s="64">
        <v>0</v>
      </c>
      <c r="AP132" s="64">
        <v>0</v>
      </c>
      <c r="AQ132" s="64">
        <v>0</v>
      </c>
      <c r="AR132" s="64">
        <v>0</v>
      </c>
      <c r="AS132" s="64">
        <v>0</v>
      </c>
      <c r="AT132" s="64">
        <v>0</v>
      </c>
      <c r="AU132" s="82">
        <f t="shared" ref="AU132:AU144" si="107">SUM(AI132:AT132)</f>
        <v>0</v>
      </c>
      <c r="AW132" s="493" t="s">
        <v>92</v>
      </c>
      <c r="AX132" s="64" t="s">
        <v>80</v>
      </c>
      <c r="AY132" s="64">
        <v>0</v>
      </c>
      <c r="AZ132" s="64">
        <v>0</v>
      </c>
      <c r="BA132" s="64">
        <v>0</v>
      </c>
      <c r="BB132" s="64">
        <v>0</v>
      </c>
      <c r="BC132" s="64">
        <v>0</v>
      </c>
      <c r="BD132" s="64">
        <v>0</v>
      </c>
      <c r="BE132" s="64">
        <v>0</v>
      </c>
      <c r="BF132" s="64">
        <v>0</v>
      </c>
      <c r="BG132" s="64">
        <v>0</v>
      </c>
      <c r="BH132" s="64">
        <v>0</v>
      </c>
      <c r="BI132" s="64">
        <v>0</v>
      </c>
      <c r="BJ132" s="64">
        <v>0</v>
      </c>
      <c r="BK132" s="82">
        <f t="shared" ref="BK132:BK144" si="108">SUM(AY132:BJ132)</f>
        <v>0</v>
      </c>
    </row>
    <row r="133" spans="1:63" x14ac:dyDescent="0.25">
      <c r="A133" s="494"/>
      <c r="B133" s="3" t="s">
        <v>79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81">
        <f t="shared" si="105"/>
        <v>0</v>
      </c>
      <c r="Q133" s="494"/>
      <c r="R133" s="3" t="s">
        <v>79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3">
        <v>0</v>
      </c>
      <c r="AC133" s="3">
        <v>0</v>
      </c>
      <c r="AD133" s="3">
        <v>0</v>
      </c>
      <c r="AE133" s="81">
        <f t="shared" si="106"/>
        <v>0</v>
      </c>
      <c r="AG133" s="494"/>
      <c r="AH133" s="3" t="s">
        <v>79</v>
      </c>
      <c r="AI133" s="3">
        <v>0</v>
      </c>
      <c r="AJ133" s="3">
        <v>0</v>
      </c>
      <c r="AK133" s="3">
        <v>0</v>
      </c>
      <c r="AL133" s="3">
        <v>0</v>
      </c>
      <c r="AM133" s="3">
        <v>0</v>
      </c>
      <c r="AN133" s="3">
        <v>0</v>
      </c>
      <c r="AO133" s="3">
        <v>0</v>
      </c>
      <c r="AP133" s="3">
        <v>0</v>
      </c>
      <c r="AQ133" s="3">
        <v>0</v>
      </c>
      <c r="AR133" s="3">
        <v>0</v>
      </c>
      <c r="AS133" s="3">
        <v>0</v>
      </c>
      <c r="AT133" s="3">
        <v>0</v>
      </c>
      <c r="AU133" s="81">
        <f t="shared" si="107"/>
        <v>0</v>
      </c>
      <c r="AW133" s="494"/>
      <c r="AX133" s="3" t="s">
        <v>79</v>
      </c>
      <c r="AY133" s="3">
        <v>0</v>
      </c>
      <c r="AZ133" s="3">
        <v>0</v>
      </c>
      <c r="BA133" s="3">
        <v>0</v>
      </c>
      <c r="BB133" s="3">
        <v>0</v>
      </c>
      <c r="BC133" s="3">
        <v>0</v>
      </c>
      <c r="BD133" s="3">
        <v>0</v>
      </c>
      <c r="BE133" s="3">
        <v>0</v>
      </c>
      <c r="BF133" s="3">
        <v>0</v>
      </c>
      <c r="BG133" s="3">
        <v>0</v>
      </c>
      <c r="BH133" s="3">
        <v>0</v>
      </c>
      <c r="BI133" s="3">
        <v>0</v>
      </c>
      <c r="BJ133" s="3">
        <v>0</v>
      </c>
      <c r="BK133" s="81">
        <f t="shared" si="108"/>
        <v>0</v>
      </c>
    </row>
    <row r="134" spans="1:63" x14ac:dyDescent="0.25">
      <c r="A134" s="494"/>
      <c r="B134" s="3" t="s">
        <v>78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81">
        <f t="shared" si="105"/>
        <v>0</v>
      </c>
      <c r="Q134" s="494"/>
      <c r="R134" s="3" t="s">
        <v>78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  <c r="AA134" s="3">
        <v>0</v>
      </c>
      <c r="AB134" s="3">
        <v>0</v>
      </c>
      <c r="AC134" s="3">
        <v>0</v>
      </c>
      <c r="AD134" s="3">
        <v>0</v>
      </c>
      <c r="AE134" s="81">
        <f t="shared" si="106"/>
        <v>0</v>
      </c>
      <c r="AG134" s="494"/>
      <c r="AH134" s="3" t="s">
        <v>78</v>
      </c>
      <c r="AI134" s="3">
        <v>0</v>
      </c>
      <c r="AJ134" s="3">
        <v>0</v>
      </c>
      <c r="AK134" s="3">
        <v>0</v>
      </c>
      <c r="AL134" s="3">
        <v>0</v>
      </c>
      <c r="AM134" s="3">
        <v>0</v>
      </c>
      <c r="AN134" s="3">
        <v>0</v>
      </c>
      <c r="AO134" s="3">
        <v>0</v>
      </c>
      <c r="AP134" s="3">
        <v>0</v>
      </c>
      <c r="AQ134" s="3">
        <v>0</v>
      </c>
      <c r="AR134" s="3">
        <v>0</v>
      </c>
      <c r="AS134" s="3">
        <v>0</v>
      </c>
      <c r="AT134" s="3">
        <v>0</v>
      </c>
      <c r="AU134" s="81">
        <f t="shared" si="107"/>
        <v>0</v>
      </c>
      <c r="AW134" s="494"/>
      <c r="AX134" s="3" t="s">
        <v>78</v>
      </c>
      <c r="AY134" s="3">
        <v>0</v>
      </c>
      <c r="AZ134" s="3">
        <v>0</v>
      </c>
      <c r="BA134" s="3">
        <v>0</v>
      </c>
      <c r="BB134" s="3">
        <v>0</v>
      </c>
      <c r="BC134" s="3">
        <v>0</v>
      </c>
      <c r="BD134" s="3">
        <v>0</v>
      </c>
      <c r="BE134" s="3">
        <v>0</v>
      </c>
      <c r="BF134" s="3">
        <v>0</v>
      </c>
      <c r="BG134" s="3">
        <v>0</v>
      </c>
      <c r="BH134" s="3">
        <v>0</v>
      </c>
      <c r="BI134" s="3">
        <v>0</v>
      </c>
      <c r="BJ134" s="3">
        <v>0</v>
      </c>
      <c r="BK134" s="81">
        <f t="shared" si="108"/>
        <v>0</v>
      </c>
    </row>
    <row r="135" spans="1:63" x14ac:dyDescent="0.25">
      <c r="A135" s="494"/>
      <c r="B135" s="3" t="s">
        <v>77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834.23999999999751</v>
      </c>
      <c r="O135" s="81">
        <f t="shared" si="105"/>
        <v>834.23999999999751</v>
      </c>
      <c r="Q135" s="494"/>
      <c r="R135" s="3" t="s">
        <v>77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3">
        <v>0</v>
      </c>
      <c r="AC135" s="3">
        <v>0</v>
      </c>
      <c r="AD135" s="3">
        <v>0</v>
      </c>
      <c r="AE135" s="81">
        <f t="shared" si="106"/>
        <v>0</v>
      </c>
      <c r="AG135" s="494"/>
      <c r="AH135" s="3" t="s">
        <v>77</v>
      </c>
      <c r="AI135" s="3">
        <v>0</v>
      </c>
      <c r="AJ135" s="3">
        <v>0</v>
      </c>
      <c r="AK135" s="3">
        <v>0</v>
      </c>
      <c r="AL135" s="3">
        <v>0</v>
      </c>
      <c r="AM135" s="3">
        <v>0</v>
      </c>
      <c r="AN135" s="3">
        <v>0</v>
      </c>
      <c r="AO135" s="3">
        <v>0</v>
      </c>
      <c r="AP135" s="3">
        <v>0</v>
      </c>
      <c r="AQ135" s="3">
        <v>0</v>
      </c>
      <c r="AR135" s="3">
        <v>0</v>
      </c>
      <c r="AS135" s="3">
        <v>0</v>
      </c>
      <c r="AT135" s="3">
        <v>0</v>
      </c>
      <c r="AU135" s="81">
        <f t="shared" si="107"/>
        <v>0</v>
      </c>
      <c r="AW135" s="494"/>
      <c r="AX135" s="3" t="s">
        <v>77</v>
      </c>
      <c r="AY135" s="3">
        <v>0</v>
      </c>
      <c r="AZ135" s="3">
        <v>0</v>
      </c>
      <c r="BA135" s="3">
        <v>0</v>
      </c>
      <c r="BB135" s="3">
        <v>0</v>
      </c>
      <c r="BC135" s="3">
        <v>0</v>
      </c>
      <c r="BD135" s="3">
        <v>0</v>
      </c>
      <c r="BE135" s="3">
        <v>0</v>
      </c>
      <c r="BF135" s="3">
        <v>0</v>
      </c>
      <c r="BG135" s="3">
        <v>0</v>
      </c>
      <c r="BH135" s="3">
        <v>0</v>
      </c>
      <c r="BI135" s="3">
        <v>0</v>
      </c>
      <c r="BJ135" s="3">
        <v>0</v>
      </c>
      <c r="BK135" s="81">
        <f t="shared" si="108"/>
        <v>0</v>
      </c>
    </row>
    <row r="136" spans="1:63" x14ac:dyDescent="0.25">
      <c r="A136" s="494"/>
      <c r="B136" s="3" t="s">
        <v>76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22226.33196</v>
      </c>
      <c r="M136" s="3">
        <v>0</v>
      </c>
      <c r="N136" s="3">
        <v>29606.723160000001</v>
      </c>
      <c r="O136" s="81">
        <f t="shared" si="105"/>
        <v>51833.055120000005</v>
      </c>
      <c r="Q136" s="494"/>
      <c r="R136" s="3" t="s">
        <v>76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148788.68659199998</v>
      </c>
      <c r="Y136" s="3">
        <v>0</v>
      </c>
      <c r="Z136" s="3">
        <v>0</v>
      </c>
      <c r="AA136" s="3">
        <v>0</v>
      </c>
      <c r="AB136" s="3">
        <v>0</v>
      </c>
      <c r="AC136" s="3">
        <v>0</v>
      </c>
      <c r="AD136" s="3">
        <v>0</v>
      </c>
      <c r="AE136" s="81">
        <f t="shared" si="106"/>
        <v>148788.68659199998</v>
      </c>
      <c r="AG136" s="494"/>
      <c r="AH136" s="3" t="s">
        <v>76</v>
      </c>
      <c r="AI136" s="3">
        <v>0</v>
      </c>
      <c r="AJ136" s="3">
        <v>0</v>
      </c>
      <c r="AK136" s="3">
        <v>0</v>
      </c>
      <c r="AL136" s="3">
        <v>0</v>
      </c>
      <c r="AM136" s="3">
        <v>0</v>
      </c>
      <c r="AN136" s="3">
        <v>0</v>
      </c>
      <c r="AO136" s="3">
        <v>0</v>
      </c>
      <c r="AP136" s="3">
        <v>0</v>
      </c>
      <c r="AQ136" s="3">
        <v>0</v>
      </c>
      <c r="AR136" s="3">
        <v>0</v>
      </c>
      <c r="AS136" s="3">
        <v>0</v>
      </c>
      <c r="AT136" s="3">
        <v>0</v>
      </c>
      <c r="AU136" s="81">
        <f t="shared" si="107"/>
        <v>0</v>
      </c>
      <c r="AW136" s="494"/>
      <c r="AX136" s="3" t="s">
        <v>76</v>
      </c>
      <c r="AY136" s="3">
        <v>0</v>
      </c>
      <c r="AZ136" s="3">
        <v>0</v>
      </c>
      <c r="BA136" s="3">
        <v>0</v>
      </c>
      <c r="BB136" s="3">
        <v>0</v>
      </c>
      <c r="BC136" s="3">
        <v>0</v>
      </c>
      <c r="BD136" s="3">
        <v>0</v>
      </c>
      <c r="BE136" s="3">
        <v>0</v>
      </c>
      <c r="BF136" s="3">
        <v>0</v>
      </c>
      <c r="BG136" s="3">
        <v>0</v>
      </c>
      <c r="BH136" s="3">
        <v>0</v>
      </c>
      <c r="BI136" s="3">
        <v>0</v>
      </c>
      <c r="BJ136" s="3">
        <v>0</v>
      </c>
      <c r="BK136" s="81">
        <f t="shared" si="108"/>
        <v>0</v>
      </c>
    </row>
    <row r="137" spans="1:63" x14ac:dyDescent="0.25">
      <c r="A137" s="494"/>
      <c r="B137" s="3" t="s">
        <v>75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2621.1327999999921</v>
      </c>
      <c r="O137" s="81">
        <f t="shared" si="105"/>
        <v>2621.1327999999921</v>
      </c>
      <c r="Q137" s="494"/>
      <c r="R137" s="3" t="s">
        <v>75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3">
        <v>0</v>
      </c>
      <c r="AC137" s="3">
        <v>0</v>
      </c>
      <c r="AD137" s="3">
        <v>0</v>
      </c>
      <c r="AE137" s="81">
        <f t="shared" si="106"/>
        <v>0</v>
      </c>
      <c r="AG137" s="494"/>
      <c r="AH137" s="3" t="s">
        <v>75</v>
      </c>
      <c r="AI137" s="3">
        <v>0</v>
      </c>
      <c r="AJ137" s="3">
        <v>0</v>
      </c>
      <c r="AK137" s="3">
        <v>0</v>
      </c>
      <c r="AL137" s="3">
        <v>0</v>
      </c>
      <c r="AM137" s="3">
        <v>0</v>
      </c>
      <c r="AN137" s="3">
        <v>0</v>
      </c>
      <c r="AO137" s="3">
        <v>0</v>
      </c>
      <c r="AP137" s="3">
        <v>0</v>
      </c>
      <c r="AQ137" s="3">
        <v>0</v>
      </c>
      <c r="AR137" s="3">
        <v>0</v>
      </c>
      <c r="AS137" s="3">
        <v>0</v>
      </c>
      <c r="AT137" s="3">
        <v>0</v>
      </c>
      <c r="AU137" s="81">
        <f t="shared" si="107"/>
        <v>0</v>
      </c>
      <c r="AW137" s="494"/>
      <c r="AX137" s="3" t="s">
        <v>75</v>
      </c>
      <c r="AY137" s="3">
        <v>0</v>
      </c>
      <c r="AZ137" s="3">
        <v>0</v>
      </c>
      <c r="BA137" s="3">
        <v>0</v>
      </c>
      <c r="BB137" s="3">
        <v>0</v>
      </c>
      <c r="BC137" s="3">
        <v>0</v>
      </c>
      <c r="BD137" s="3">
        <v>0</v>
      </c>
      <c r="BE137" s="3">
        <v>0</v>
      </c>
      <c r="BF137" s="3">
        <v>0</v>
      </c>
      <c r="BG137" s="3">
        <v>0</v>
      </c>
      <c r="BH137" s="3">
        <v>0</v>
      </c>
      <c r="BI137" s="3">
        <v>0</v>
      </c>
      <c r="BJ137" s="3">
        <v>0</v>
      </c>
      <c r="BK137" s="81">
        <f t="shared" si="108"/>
        <v>0</v>
      </c>
    </row>
    <row r="138" spans="1:63" x14ac:dyDescent="0.25">
      <c r="A138" s="494"/>
      <c r="B138" s="3" t="s">
        <v>74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81">
        <f t="shared" si="105"/>
        <v>0</v>
      </c>
      <c r="Q138" s="494"/>
      <c r="R138" s="3" t="s">
        <v>74</v>
      </c>
      <c r="S138" s="3">
        <v>0</v>
      </c>
      <c r="T138" s="3">
        <v>0</v>
      </c>
      <c r="U138" s="3">
        <v>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  <c r="AA138" s="3">
        <v>0</v>
      </c>
      <c r="AB138" s="3">
        <v>0</v>
      </c>
      <c r="AC138" s="3">
        <v>0</v>
      </c>
      <c r="AD138" s="3">
        <v>0</v>
      </c>
      <c r="AE138" s="81">
        <f t="shared" si="106"/>
        <v>0</v>
      </c>
      <c r="AG138" s="494"/>
      <c r="AH138" s="3" t="s">
        <v>74</v>
      </c>
      <c r="AI138" s="3">
        <v>0</v>
      </c>
      <c r="AJ138" s="3">
        <v>0</v>
      </c>
      <c r="AK138" s="3">
        <v>0</v>
      </c>
      <c r="AL138" s="3">
        <v>0</v>
      </c>
      <c r="AM138" s="3">
        <v>0</v>
      </c>
      <c r="AN138" s="3">
        <v>0</v>
      </c>
      <c r="AO138" s="3">
        <v>0</v>
      </c>
      <c r="AP138" s="3">
        <v>0</v>
      </c>
      <c r="AQ138" s="3">
        <v>0</v>
      </c>
      <c r="AR138" s="3">
        <v>0</v>
      </c>
      <c r="AS138" s="3">
        <v>0</v>
      </c>
      <c r="AT138" s="3">
        <v>0</v>
      </c>
      <c r="AU138" s="81">
        <f t="shared" si="107"/>
        <v>0</v>
      </c>
      <c r="AW138" s="494"/>
      <c r="AX138" s="3" t="s">
        <v>74</v>
      </c>
      <c r="AY138" s="3">
        <v>0</v>
      </c>
      <c r="AZ138" s="3">
        <v>0</v>
      </c>
      <c r="BA138" s="3">
        <v>0</v>
      </c>
      <c r="BB138" s="3">
        <v>0</v>
      </c>
      <c r="BC138" s="3">
        <v>0</v>
      </c>
      <c r="BD138" s="3">
        <v>0</v>
      </c>
      <c r="BE138" s="3">
        <v>0</v>
      </c>
      <c r="BF138" s="3">
        <v>0</v>
      </c>
      <c r="BG138" s="3">
        <v>0</v>
      </c>
      <c r="BH138" s="3">
        <v>0</v>
      </c>
      <c r="BI138" s="3">
        <v>0</v>
      </c>
      <c r="BJ138" s="3">
        <v>0</v>
      </c>
      <c r="BK138" s="81">
        <f t="shared" si="108"/>
        <v>0</v>
      </c>
    </row>
    <row r="139" spans="1:63" x14ac:dyDescent="0.25">
      <c r="A139" s="494"/>
      <c r="B139" s="3" t="s">
        <v>73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35965.100495520004</v>
      </c>
      <c r="L139" s="3">
        <v>10031.654807999999</v>
      </c>
      <c r="M139" s="3">
        <v>10316.42436384</v>
      </c>
      <c r="N139" s="3">
        <v>65717.355344759984</v>
      </c>
      <c r="O139" s="81">
        <f t="shared" si="105"/>
        <v>122030.53501211999</v>
      </c>
      <c r="Q139" s="494"/>
      <c r="R139" s="3" t="s">
        <v>73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  <c r="AA139" s="3">
        <v>0</v>
      </c>
      <c r="AB139" s="3">
        <v>0</v>
      </c>
      <c r="AC139" s="3">
        <v>0</v>
      </c>
      <c r="AD139" s="3">
        <v>0</v>
      </c>
      <c r="AE139" s="81">
        <f t="shared" si="106"/>
        <v>0</v>
      </c>
      <c r="AG139" s="494"/>
      <c r="AH139" s="3" t="s">
        <v>73</v>
      </c>
      <c r="AI139" s="3">
        <v>0</v>
      </c>
      <c r="AJ139" s="3">
        <v>0</v>
      </c>
      <c r="AK139" s="3">
        <v>0</v>
      </c>
      <c r="AL139" s="3">
        <v>0</v>
      </c>
      <c r="AM139" s="3">
        <v>0</v>
      </c>
      <c r="AN139" s="3">
        <v>0</v>
      </c>
      <c r="AO139" s="3">
        <v>0</v>
      </c>
      <c r="AP139" s="3">
        <v>0</v>
      </c>
      <c r="AQ139" s="3">
        <v>0</v>
      </c>
      <c r="AR139" s="3">
        <v>0</v>
      </c>
      <c r="AS139" s="3">
        <v>0</v>
      </c>
      <c r="AT139" s="3">
        <v>0</v>
      </c>
      <c r="AU139" s="81">
        <f t="shared" si="107"/>
        <v>0</v>
      </c>
      <c r="AW139" s="494"/>
      <c r="AX139" s="3" t="s">
        <v>73</v>
      </c>
      <c r="AY139" s="3">
        <v>0</v>
      </c>
      <c r="AZ139" s="3">
        <v>0</v>
      </c>
      <c r="BA139" s="3">
        <v>0</v>
      </c>
      <c r="BB139" s="3">
        <v>0</v>
      </c>
      <c r="BC139" s="3">
        <v>0</v>
      </c>
      <c r="BD139" s="3">
        <v>0</v>
      </c>
      <c r="BE139" s="3">
        <v>0</v>
      </c>
      <c r="BF139" s="3">
        <v>0</v>
      </c>
      <c r="BG139" s="3">
        <v>0</v>
      </c>
      <c r="BH139" s="3">
        <v>0</v>
      </c>
      <c r="BI139" s="3">
        <v>0</v>
      </c>
      <c r="BJ139" s="3">
        <v>0</v>
      </c>
      <c r="BK139" s="81">
        <f t="shared" si="108"/>
        <v>0</v>
      </c>
    </row>
    <row r="140" spans="1:63" x14ac:dyDescent="0.25">
      <c r="A140" s="494"/>
      <c r="B140" s="3" t="s">
        <v>72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81">
        <f t="shared" si="105"/>
        <v>0</v>
      </c>
      <c r="Q140" s="494"/>
      <c r="R140" s="3" t="s">
        <v>72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3">
        <v>0</v>
      </c>
      <c r="AC140" s="3">
        <v>0</v>
      </c>
      <c r="AD140" s="3">
        <v>0</v>
      </c>
      <c r="AE140" s="81">
        <f t="shared" si="106"/>
        <v>0</v>
      </c>
      <c r="AG140" s="494"/>
      <c r="AH140" s="3" t="s">
        <v>72</v>
      </c>
      <c r="AI140" s="3">
        <v>0</v>
      </c>
      <c r="AJ140" s="3">
        <v>0</v>
      </c>
      <c r="AK140" s="3">
        <v>0</v>
      </c>
      <c r="AL140" s="3">
        <v>0</v>
      </c>
      <c r="AM140" s="3">
        <v>0</v>
      </c>
      <c r="AN140" s="3">
        <v>0</v>
      </c>
      <c r="AO140" s="3">
        <v>0</v>
      </c>
      <c r="AP140" s="3">
        <v>0</v>
      </c>
      <c r="AQ140" s="3">
        <v>0</v>
      </c>
      <c r="AR140" s="3">
        <v>0</v>
      </c>
      <c r="AS140" s="3">
        <v>0</v>
      </c>
      <c r="AT140" s="3">
        <v>0</v>
      </c>
      <c r="AU140" s="81">
        <f t="shared" si="107"/>
        <v>0</v>
      </c>
      <c r="AW140" s="494"/>
      <c r="AX140" s="3" t="s">
        <v>72</v>
      </c>
      <c r="AY140" s="3">
        <v>0</v>
      </c>
      <c r="AZ140" s="3">
        <v>0</v>
      </c>
      <c r="BA140" s="3">
        <v>0</v>
      </c>
      <c r="BB140" s="3">
        <v>0</v>
      </c>
      <c r="BC140" s="3">
        <v>0</v>
      </c>
      <c r="BD140" s="3">
        <v>0</v>
      </c>
      <c r="BE140" s="3">
        <v>0</v>
      </c>
      <c r="BF140" s="3">
        <v>0</v>
      </c>
      <c r="BG140" s="3">
        <v>0</v>
      </c>
      <c r="BH140" s="3">
        <v>0</v>
      </c>
      <c r="BI140" s="3">
        <v>0</v>
      </c>
      <c r="BJ140" s="3">
        <v>0</v>
      </c>
      <c r="BK140" s="81">
        <f t="shared" si="108"/>
        <v>0</v>
      </c>
    </row>
    <row r="141" spans="1:63" x14ac:dyDescent="0.25">
      <c r="A141" s="494"/>
      <c r="B141" s="3" t="s">
        <v>71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81">
        <f t="shared" si="105"/>
        <v>0</v>
      </c>
      <c r="Q141" s="494"/>
      <c r="R141" s="3" t="s">
        <v>71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3">
        <v>0</v>
      </c>
      <c r="AC141" s="3">
        <v>0</v>
      </c>
      <c r="AD141" s="3">
        <v>0</v>
      </c>
      <c r="AE141" s="81">
        <f t="shared" si="106"/>
        <v>0</v>
      </c>
      <c r="AG141" s="494"/>
      <c r="AH141" s="3" t="s">
        <v>71</v>
      </c>
      <c r="AI141" s="3">
        <v>0</v>
      </c>
      <c r="AJ141" s="3">
        <v>0</v>
      </c>
      <c r="AK141" s="3">
        <v>0</v>
      </c>
      <c r="AL141" s="3">
        <v>0</v>
      </c>
      <c r="AM141" s="3">
        <v>0</v>
      </c>
      <c r="AN141" s="3">
        <v>0</v>
      </c>
      <c r="AO141" s="3">
        <v>0</v>
      </c>
      <c r="AP141" s="3">
        <v>0</v>
      </c>
      <c r="AQ141" s="3">
        <v>0</v>
      </c>
      <c r="AR141" s="3">
        <v>0</v>
      </c>
      <c r="AS141" s="3">
        <v>0</v>
      </c>
      <c r="AT141" s="3">
        <v>0</v>
      </c>
      <c r="AU141" s="81">
        <f t="shared" si="107"/>
        <v>0</v>
      </c>
      <c r="AW141" s="494"/>
      <c r="AX141" s="3" t="s">
        <v>71</v>
      </c>
      <c r="AY141" s="3">
        <v>0</v>
      </c>
      <c r="AZ141" s="3">
        <v>0</v>
      </c>
      <c r="BA141" s="3">
        <v>0</v>
      </c>
      <c r="BB141" s="3">
        <v>0</v>
      </c>
      <c r="BC141" s="3">
        <v>0</v>
      </c>
      <c r="BD141" s="3">
        <v>0</v>
      </c>
      <c r="BE141" s="3">
        <v>0</v>
      </c>
      <c r="BF141" s="3">
        <v>0</v>
      </c>
      <c r="BG141" s="3">
        <v>0</v>
      </c>
      <c r="BH141" s="3">
        <v>0</v>
      </c>
      <c r="BI141" s="3">
        <v>0</v>
      </c>
      <c r="BJ141" s="3">
        <v>0</v>
      </c>
      <c r="BK141" s="81">
        <f t="shared" si="108"/>
        <v>0</v>
      </c>
    </row>
    <row r="142" spans="1:63" x14ac:dyDescent="0.25">
      <c r="A142" s="494"/>
      <c r="B142" s="3" t="s">
        <v>70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81">
        <f t="shared" si="105"/>
        <v>0</v>
      </c>
      <c r="Q142" s="494"/>
      <c r="R142" s="3" t="s">
        <v>70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3">
        <v>0</v>
      </c>
      <c r="AB142" s="3">
        <v>0</v>
      </c>
      <c r="AC142" s="3">
        <v>0</v>
      </c>
      <c r="AD142" s="3">
        <v>0</v>
      </c>
      <c r="AE142" s="81">
        <f t="shared" si="106"/>
        <v>0</v>
      </c>
      <c r="AG142" s="494"/>
      <c r="AH142" s="3" t="s">
        <v>70</v>
      </c>
      <c r="AI142" s="3">
        <v>0</v>
      </c>
      <c r="AJ142" s="3">
        <v>0</v>
      </c>
      <c r="AK142" s="3">
        <v>0</v>
      </c>
      <c r="AL142" s="3">
        <v>0</v>
      </c>
      <c r="AM142" s="3">
        <v>0</v>
      </c>
      <c r="AN142" s="3">
        <v>0</v>
      </c>
      <c r="AO142" s="3">
        <v>0</v>
      </c>
      <c r="AP142" s="3">
        <v>0</v>
      </c>
      <c r="AQ142" s="3">
        <v>0</v>
      </c>
      <c r="AR142" s="3">
        <v>0</v>
      </c>
      <c r="AS142" s="3">
        <v>0</v>
      </c>
      <c r="AT142" s="3">
        <v>0</v>
      </c>
      <c r="AU142" s="81">
        <f t="shared" si="107"/>
        <v>0</v>
      </c>
      <c r="AW142" s="494"/>
      <c r="AX142" s="3" t="s">
        <v>70</v>
      </c>
      <c r="AY142" s="3">
        <v>0</v>
      </c>
      <c r="AZ142" s="3">
        <v>0</v>
      </c>
      <c r="BA142" s="3">
        <v>0</v>
      </c>
      <c r="BB142" s="3">
        <v>0</v>
      </c>
      <c r="BC142" s="3">
        <v>0</v>
      </c>
      <c r="BD142" s="3">
        <v>0</v>
      </c>
      <c r="BE142" s="3">
        <v>0</v>
      </c>
      <c r="BF142" s="3">
        <v>0</v>
      </c>
      <c r="BG142" s="3">
        <v>0</v>
      </c>
      <c r="BH142" s="3">
        <v>0</v>
      </c>
      <c r="BI142" s="3">
        <v>0</v>
      </c>
      <c r="BJ142" s="3">
        <v>0</v>
      </c>
      <c r="BK142" s="81">
        <f t="shared" si="108"/>
        <v>0</v>
      </c>
    </row>
    <row r="143" spans="1:63" x14ac:dyDescent="0.25">
      <c r="A143" s="494"/>
      <c r="B143" s="3" t="s">
        <v>69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81">
        <f t="shared" si="105"/>
        <v>0</v>
      </c>
      <c r="Q143" s="494"/>
      <c r="R143" s="3" t="s">
        <v>69</v>
      </c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3">
        <v>0</v>
      </c>
      <c r="AC143" s="3">
        <v>0</v>
      </c>
      <c r="AD143" s="3">
        <v>0</v>
      </c>
      <c r="AE143" s="81">
        <f t="shared" si="106"/>
        <v>0</v>
      </c>
      <c r="AG143" s="494"/>
      <c r="AH143" s="3" t="s">
        <v>69</v>
      </c>
      <c r="AI143" s="3">
        <v>0</v>
      </c>
      <c r="AJ143" s="3">
        <v>0</v>
      </c>
      <c r="AK143" s="3">
        <v>0</v>
      </c>
      <c r="AL143" s="3">
        <v>0</v>
      </c>
      <c r="AM143" s="3">
        <v>0</v>
      </c>
      <c r="AN143" s="3">
        <v>0</v>
      </c>
      <c r="AO143" s="3">
        <v>0</v>
      </c>
      <c r="AP143" s="3">
        <v>0</v>
      </c>
      <c r="AQ143" s="3">
        <v>0</v>
      </c>
      <c r="AR143" s="3">
        <v>0</v>
      </c>
      <c r="AS143" s="3">
        <v>0</v>
      </c>
      <c r="AT143" s="3">
        <v>0</v>
      </c>
      <c r="AU143" s="81">
        <f t="shared" si="107"/>
        <v>0</v>
      </c>
      <c r="AW143" s="494"/>
      <c r="AX143" s="3" t="s">
        <v>69</v>
      </c>
      <c r="AY143" s="3">
        <v>0</v>
      </c>
      <c r="AZ143" s="3">
        <v>0</v>
      </c>
      <c r="BA143" s="3">
        <v>0</v>
      </c>
      <c r="BB143" s="3">
        <v>0</v>
      </c>
      <c r="BC143" s="3">
        <v>0</v>
      </c>
      <c r="BD143" s="3">
        <v>0</v>
      </c>
      <c r="BE143" s="3">
        <v>0</v>
      </c>
      <c r="BF143" s="3">
        <v>0</v>
      </c>
      <c r="BG143" s="3">
        <v>0</v>
      </c>
      <c r="BH143" s="3">
        <v>0</v>
      </c>
      <c r="BI143" s="3">
        <v>0</v>
      </c>
      <c r="BJ143" s="3">
        <v>0</v>
      </c>
      <c r="BK143" s="81">
        <f t="shared" si="108"/>
        <v>0</v>
      </c>
    </row>
    <row r="144" spans="1:63" ht="15.75" thickBot="1" x14ac:dyDescent="0.3">
      <c r="A144" s="495"/>
      <c r="B144" s="3" t="s">
        <v>68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81">
        <f t="shared" si="105"/>
        <v>0</v>
      </c>
      <c r="Q144" s="495"/>
      <c r="R144" s="3" t="s">
        <v>68</v>
      </c>
      <c r="S144" s="3">
        <v>0</v>
      </c>
      <c r="T144" s="3">
        <v>0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  <c r="AA144" s="3">
        <v>0</v>
      </c>
      <c r="AB144" s="3">
        <v>0</v>
      </c>
      <c r="AC144" s="3">
        <v>0</v>
      </c>
      <c r="AD144" s="3">
        <v>0</v>
      </c>
      <c r="AE144" s="81">
        <f t="shared" si="106"/>
        <v>0</v>
      </c>
      <c r="AG144" s="495"/>
      <c r="AH144" s="3" t="s">
        <v>68</v>
      </c>
      <c r="AI144" s="3">
        <v>0</v>
      </c>
      <c r="AJ144" s="3">
        <v>0</v>
      </c>
      <c r="AK144" s="3">
        <v>0</v>
      </c>
      <c r="AL144" s="3">
        <v>0</v>
      </c>
      <c r="AM144" s="3">
        <v>0</v>
      </c>
      <c r="AN144" s="3">
        <v>0</v>
      </c>
      <c r="AO144" s="3">
        <v>0</v>
      </c>
      <c r="AP144" s="3">
        <v>0</v>
      </c>
      <c r="AQ144" s="3">
        <v>0</v>
      </c>
      <c r="AR144" s="3">
        <v>0</v>
      </c>
      <c r="AS144" s="3">
        <v>0</v>
      </c>
      <c r="AT144" s="3">
        <v>0</v>
      </c>
      <c r="AU144" s="81">
        <f t="shared" si="107"/>
        <v>0</v>
      </c>
      <c r="AW144" s="495"/>
      <c r="AX144" s="3" t="s">
        <v>68</v>
      </c>
      <c r="AY144" s="3">
        <v>0</v>
      </c>
      <c r="AZ144" s="3">
        <v>0</v>
      </c>
      <c r="BA144" s="3">
        <v>0</v>
      </c>
      <c r="BB144" s="3">
        <v>0</v>
      </c>
      <c r="BC144" s="3">
        <v>0</v>
      </c>
      <c r="BD144" s="3">
        <v>0</v>
      </c>
      <c r="BE144" s="3">
        <v>0</v>
      </c>
      <c r="BF144" s="3">
        <v>0</v>
      </c>
      <c r="BG144" s="3">
        <v>0</v>
      </c>
      <c r="BH144" s="3">
        <v>0</v>
      </c>
      <c r="BI144" s="3">
        <v>0</v>
      </c>
      <c r="BJ144" s="3">
        <v>0</v>
      </c>
      <c r="BK144" s="81">
        <f t="shared" si="108"/>
        <v>0</v>
      </c>
    </row>
    <row r="145" spans="1:63" ht="21.75" thickBot="1" x14ac:dyDescent="0.3">
      <c r="A145" s="84"/>
      <c r="B145" s="48" t="s">
        <v>44</v>
      </c>
      <c r="C145" s="57">
        <f>SUM(C132:C144)</f>
        <v>0</v>
      </c>
      <c r="D145" s="57">
        <f t="shared" ref="D145:F145" si="109">SUM(D132:D144)</f>
        <v>0</v>
      </c>
      <c r="E145" s="57">
        <f t="shared" si="109"/>
        <v>0</v>
      </c>
      <c r="F145" s="57">
        <f t="shared" si="109"/>
        <v>0</v>
      </c>
      <c r="G145" s="57">
        <f>SUM(G132:G144)</f>
        <v>0</v>
      </c>
      <c r="H145" s="57">
        <f t="shared" ref="H145:O145" si="110">SUM(H132:H144)</f>
        <v>0</v>
      </c>
      <c r="I145" s="57">
        <f t="shared" si="110"/>
        <v>0</v>
      </c>
      <c r="J145" s="57">
        <f t="shared" si="110"/>
        <v>0</v>
      </c>
      <c r="K145" s="57">
        <f t="shared" si="110"/>
        <v>35965.100495520004</v>
      </c>
      <c r="L145" s="57">
        <f t="shared" si="110"/>
        <v>32257.986767999999</v>
      </c>
      <c r="M145" s="57">
        <f t="shared" si="110"/>
        <v>10316.42436384</v>
      </c>
      <c r="N145" s="57">
        <f t="shared" si="110"/>
        <v>98779.451304759976</v>
      </c>
      <c r="O145" s="53">
        <f t="shared" si="110"/>
        <v>177318.96293211999</v>
      </c>
      <c r="Q145" s="84"/>
      <c r="R145" s="48" t="s">
        <v>44</v>
      </c>
      <c r="S145" s="57">
        <f>SUM(S132:S144)</f>
        <v>0</v>
      </c>
      <c r="T145" s="57">
        <f t="shared" ref="T145:V145" si="111">SUM(T132:T144)</f>
        <v>0</v>
      </c>
      <c r="U145" s="57">
        <f t="shared" si="111"/>
        <v>0</v>
      </c>
      <c r="V145" s="57">
        <f t="shared" si="111"/>
        <v>0</v>
      </c>
      <c r="W145" s="57">
        <f>SUM(W132:W144)</f>
        <v>0</v>
      </c>
      <c r="X145" s="57">
        <f t="shared" ref="X145:AE145" si="112">SUM(X132:X144)</f>
        <v>148788.68659199998</v>
      </c>
      <c r="Y145" s="57">
        <f t="shared" si="112"/>
        <v>0</v>
      </c>
      <c r="Z145" s="57">
        <f t="shared" si="112"/>
        <v>0</v>
      </c>
      <c r="AA145" s="57">
        <f t="shared" si="112"/>
        <v>0</v>
      </c>
      <c r="AB145" s="57">
        <f t="shared" si="112"/>
        <v>0</v>
      </c>
      <c r="AC145" s="57">
        <f t="shared" si="112"/>
        <v>0</v>
      </c>
      <c r="AD145" s="57">
        <f t="shared" si="112"/>
        <v>0</v>
      </c>
      <c r="AE145" s="53">
        <f t="shared" si="112"/>
        <v>148788.68659199998</v>
      </c>
      <c r="AG145" s="84"/>
      <c r="AH145" s="48" t="s">
        <v>44</v>
      </c>
      <c r="AI145" s="57">
        <f>SUM(AI132:AI144)</f>
        <v>0</v>
      </c>
      <c r="AJ145" s="57">
        <f t="shared" ref="AJ145:AL145" si="113">SUM(AJ132:AJ144)</f>
        <v>0</v>
      </c>
      <c r="AK145" s="57">
        <f t="shared" si="113"/>
        <v>0</v>
      </c>
      <c r="AL145" s="57">
        <f t="shared" si="113"/>
        <v>0</v>
      </c>
      <c r="AM145" s="57">
        <f>SUM(AM132:AM144)</f>
        <v>0</v>
      </c>
      <c r="AN145" s="57">
        <f t="shared" ref="AN145:AU145" si="114">SUM(AN132:AN144)</f>
        <v>0</v>
      </c>
      <c r="AO145" s="57">
        <f t="shared" si="114"/>
        <v>0</v>
      </c>
      <c r="AP145" s="57">
        <f t="shared" si="114"/>
        <v>0</v>
      </c>
      <c r="AQ145" s="57">
        <f t="shared" si="114"/>
        <v>0</v>
      </c>
      <c r="AR145" s="57">
        <f t="shared" si="114"/>
        <v>0</v>
      </c>
      <c r="AS145" s="57">
        <f t="shared" si="114"/>
        <v>0</v>
      </c>
      <c r="AT145" s="57">
        <f t="shared" si="114"/>
        <v>0</v>
      </c>
      <c r="AU145" s="53">
        <f t="shared" si="114"/>
        <v>0</v>
      </c>
      <c r="AW145" s="84"/>
      <c r="AX145" s="48" t="s">
        <v>44</v>
      </c>
      <c r="AY145" s="57">
        <f>SUM(AY132:AY144)</f>
        <v>0</v>
      </c>
      <c r="AZ145" s="57">
        <f t="shared" ref="AZ145:BB145" si="115">SUM(AZ132:AZ144)</f>
        <v>0</v>
      </c>
      <c r="BA145" s="57">
        <f t="shared" si="115"/>
        <v>0</v>
      </c>
      <c r="BB145" s="57">
        <f t="shared" si="115"/>
        <v>0</v>
      </c>
      <c r="BC145" s="57">
        <f>SUM(BC132:BC144)</f>
        <v>0</v>
      </c>
      <c r="BD145" s="57">
        <f t="shared" ref="BD145:BK145" si="116">SUM(BD132:BD144)</f>
        <v>0</v>
      </c>
      <c r="BE145" s="57">
        <f t="shared" si="116"/>
        <v>0</v>
      </c>
      <c r="BF145" s="57">
        <f t="shared" si="116"/>
        <v>0</v>
      </c>
      <c r="BG145" s="57">
        <f t="shared" si="116"/>
        <v>0</v>
      </c>
      <c r="BH145" s="57">
        <f t="shared" si="116"/>
        <v>0</v>
      </c>
      <c r="BI145" s="57">
        <f t="shared" si="116"/>
        <v>0</v>
      </c>
      <c r="BJ145" s="57">
        <f t="shared" si="116"/>
        <v>0</v>
      </c>
      <c r="BK145" s="53">
        <f t="shared" si="116"/>
        <v>0</v>
      </c>
    </row>
    <row r="146" spans="1:63" ht="21.75" thickBot="1" x14ac:dyDescent="0.3">
      <c r="A146" s="84"/>
      <c r="O146" s="201"/>
      <c r="Q146" s="84"/>
      <c r="AE146" s="201"/>
      <c r="AG146" s="84"/>
      <c r="AU146" s="201"/>
      <c r="AV146" s="257"/>
      <c r="AW146" s="84"/>
      <c r="BK146" s="201"/>
    </row>
    <row r="147" spans="1:63" ht="21.75" thickBot="1" x14ac:dyDescent="0.3">
      <c r="A147" s="84"/>
      <c r="B147" s="68" t="s">
        <v>37</v>
      </c>
      <c r="C147" s="298" t="s">
        <v>57</v>
      </c>
      <c r="D147" s="298" t="s">
        <v>56</v>
      </c>
      <c r="E147" s="298" t="s">
        <v>55</v>
      </c>
      <c r="F147" s="298" t="s">
        <v>54</v>
      </c>
      <c r="G147" s="298" t="s">
        <v>53</v>
      </c>
      <c r="H147" s="298" t="s">
        <v>52</v>
      </c>
      <c r="I147" s="298" t="s">
        <v>51</v>
      </c>
      <c r="J147" s="298" t="s">
        <v>50</v>
      </c>
      <c r="K147" s="298" t="s">
        <v>49</v>
      </c>
      <c r="L147" s="298" t="s">
        <v>48</v>
      </c>
      <c r="M147" s="298" t="s">
        <v>47</v>
      </c>
      <c r="N147" s="299" t="s">
        <v>46</v>
      </c>
      <c r="O147" s="83" t="s">
        <v>34</v>
      </c>
      <c r="P147" s="203"/>
      <c r="Q147" s="84"/>
      <c r="R147" s="68" t="s">
        <v>37</v>
      </c>
      <c r="S147" s="298" t="s">
        <v>57</v>
      </c>
      <c r="T147" s="298" t="s">
        <v>56</v>
      </c>
      <c r="U147" s="298" t="s">
        <v>55</v>
      </c>
      <c r="V147" s="298" t="s">
        <v>54</v>
      </c>
      <c r="W147" s="298" t="s">
        <v>53</v>
      </c>
      <c r="X147" s="298" t="s">
        <v>52</v>
      </c>
      <c r="Y147" s="298" t="s">
        <v>51</v>
      </c>
      <c r="Z147" s="298" t="s">
        <v>50</v>
      </c>
      <c r="AA147" s="298" t="s">
        <v>49</v>
      </c>
      <c r="AB147" s="298" t="s">
        <v>48</v>
      </c>
      <c r="AC147" s="298" t="s">
        <v>47</v>
      </c>
      <c r="AD147" s="299" t="s">
        <v>46</v>
      </c>
      <c r="AE147" s="83" t="s">
        <v>34</v>
      </c>
      <c r="AF147" s="203"/>
      <c r="AG147" s="84"/>
      <c r="AH147" s="68" t="s">
        <v>37</v>
      </c>
      <c r="AI147" s="298" t="s">
        <v>57</v>
      </c>
      <c r="AJ147" s="298" t="s">
        <v>56</v>
      </c>
      <c r="AK147" s="298" t="s">
        <v>55</v>
      </c>
      <c r="AL147" s="298" t="s">
        <v>54</v>
      </c>
      <c r="AM147" s="298" t="s">
        <v>53</v>
      </c>
      <c r="AN147" s="298" t="s">
        <v>52</v>
      </c>
      <c r="AO147" s="298" t="s">
        <v>51</v>
      </c>
      <c r="AP147" s="298" t="s">
        <v>50</v>
      </c>
      <c r="AQ147" s="298" t="s">
        <v>49</v>
      </c>
      <c r="AR147" s="298" t="s">
        <v>48</v>
      </c>
      <c r="AS147" s="298" t="s">
        <v>47</v>
      </c>
      <c r="AT147" s="299" t="s">
        <v>46</v>
      </c>
      <c r="AU147" s="83" t="s">
        <v>34</v>
      </c>
      <c r="AV147" s="200"/>
      <c r="AW147" s="84"/>
      <c r="AX147" s="68" t="s">
        <v>37</v>
      </c>
      <c r="AY147" s="298" t="s">
        <v>57</v>
      </c>
      <c r="AZ147" s="298" t="s">
        <v>56</v>
      </c>
      <c r="BA147" s="298" t="s">
        <v>55</v>
      </c>
      <c r="BB147" s="298" t="s">
        <v>54</v>
      </c>
      <c r="BC147" s="298" t="s">
        <v>53</v>
      </c>
      <c r="BD147" s="298" t="s">
        <v>52</v>
      </c>
      <c r="BE147" s="298" t="s">
        <v>51</v>
      </c>
      <c r="BF147" s="298" t="s">
        <v>50</v>
      </c>
      <c r="BG147" s="298" t="s">
        <v>49</v>
      </c>
      <c r="BH147" s="298" t="s">
        <v>48</v>
      </c>
      <c r="BI147" s="298" t="s">
        <v>47</v>
      </c>
      <c r="BJ147" s="299" t="s">
        <v>46</v>
      </c>
      <c r="BK147" s="83" t="s">
        <v>34</v>
      </c>
    </row>
    <row r="148" spans="1:63" ht="15" customHeight="1" x14ac:dyDescent="0.25">
      <c r="A148" s="493" t="s">
        <v>83</v>
      </c>
      <c r="B148" s="64" t="s">
        <v>80</v>
      </c>
      <c r="C148" s="64">
        <v>0</v>
      </c>
      <c r="D148" s="64">
        <v>0</v>
      </c>
      <c r="E148" s="64">
        <v>0</v>
      </c>
      <c r="F148" s="64">
        <v>0</v>
      </c>
      <c r="G148" s="64">
        <v>0</v>
      </c>
      <c r="H148" s="64">
        <v>0</v>
      </c>
      <c r="I148" s="64">
        <v>0</v>
      </c>
      <c r="J148" s="64">
        <v>0</v>
      </c>
      <c r="K148" s="64">
        <v>0</v>
      </c>
      <c r="L148" s="64">
        <v>0</v>
      </c>
      <c r="M148" s="64">
        <v>0</v>
      </c>
      <c r="N148" s="64">
        <v>0</v>
      </c>
      <c r="O148" s="82">
        <f t="shared" ref="O148:O160" si="117">SUM(C148:N148)</f>
        <v>0</v>
      </c>
      <c r="Q148" s="493" t="s">
        <v>83</v>
      </c>
      <c r="R148" s="64" t="s">
        <v>80</v>
      </c>
      <c r="S148" s="64">
        <v>0</v>
      </c>
      <c r="T148" s="64">
        <v>0</v>
      </c>
      <c r="U148" s="64">
        <v>0</v>
      </c>
      <c r="V148" s="64">
        <v>0</v>
      </c>
      <c r="W148" s="64">
        <v>0</v>
      </c>
      <c r="X148" s="64">
        <v>0</v>
      </c>
      <c r="Y148" s="64">
        <v>0</v>
      </c>
      <c r="Z148" s="64">
        <v>0</v>
      </c>
      <c r="AA148" s="64">
        <v>0</v>
      </c>
      <c r="AB148" s="64">
        <v>0</v>
      </c>
      <c r="AC148" s="64">
        <v>0</v>
      </c>
      <c r="AD148" s="64">
        <v>0</v>
      </c>
      <c r="AE148" s="82">
        <f t="shared" ref="AE148:AE160" si="118">SUM(S148:AD148)</f>
        <v>0</v>
      </c>
      <c r="AG148" s="493" t="s">
        <v>83</v>
      </c>
      <c r="AH148" s="64" t="s">
        <v>80</v>
      </c>
      <c r="AI148" s="64">
        <v>0</v>
      </c>
      <c r="AJ148" s="64">
        <v>0</v>
      </c>
      <c r="AK148" s="64">
        <v>0</v>
      </c>
      <c r="AL148" s="64">
        <v>0</v>
      </c>
      <c r="AM148" s="64">
        <v>0</v>
      </c>
      <c r="AN148" s="64">
        <v>0</v>
      </c>
      <c r="AO148" s="64">
        <v>0</v>
      </c>
      <c r="AP148" s="64">
        <v>0</v>
      </c>
      <c r="AQ148" s="64">
        <v>0</v>
      </c>
      <c r="AR148" s="64">
        <v>0</v>
      </c>
      <c r="AS148" s="64">
        <v>0</v>
      </c>
      <c r="AT148" s="64">
        <v>0</v>
      </c>
      <c r="AU148" s="82">
        <f t="shared" ref="AU148:AU160" si="119">SUM(AI148:AT148)</f>
        <v>0</v>
      </c>
      <c r="AW148" s="493" t="s">
        <v>83</v>
      </c>
      <c r="AX148" s="64" t="s">
        <v>80</v>
      </c>
      <c r="AY148" s="64">
        <v>0</v>
      </c>
      <c r="AZ148" s="64">
        <v>0</v>
      </c>
      <c r="BA148" s="64">
        <v>0</v>
      </c>
      <c r="BB148" s="64">
        <v>0</v>
      </c>
      <c r="BC148" s="64">
        <v>0</v>
      </c>
      <c r="BD148" s="64">
        <v>0</v>
      </c>
      <c r="BE148" s="64">
        <v>0</v>
      </c>
      <c r="BF148" s="64">
        <v>0</v>
      </c>
      <c r="BG148" s="64">
        <v>0</v>
      </c>
      <c r="BH148" s="64">
        <v>0</v>
      </c>
      <c r="BI148" s="64">
        <v>0</v>
      </c>
      <c r="BJ148" s="64">
        <v>0</v>
      </c>
      <c r="BK148" s="82">
        <f t="shared" ref="BK148:BK160" si="120">SUM(AY148:BJ148)</f>
        <v>0</v>
      </c>
    </row>
    <row r="149" spans="1:63" x14ac:dyDescent="0.25">
      <c r="A149" s="494"/>
      <c r="B149" s="3" t="s">
        <v>79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81">
        <f t="shared" si="117"/>
        <v>0</v>
      </c>
      <c r="Q149" s="494"/>
      <c r="R149" s="3" t="s">
        <v>79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3">
        <v>0</v>
      </c>
      <c r="AC149" s="3">
        <v>0</v>
      </c>
      <c r="AD149" s="3">
        <v>0</v>
      </c>
      <c r="AE149" s="81">
        <f t="shared" si="118"/>
        <v>0</v>
      </c>
      <c r="AG149" s="494"/>
      <c r="AH149" s="3" t="s">
        <v>79</v>
      </c>
      <c r="AI149" s="3">
        <v>0</v>
      </c>
      <c r="AJ149" s="3">
        <v>0</v>
      </c>
      <c r="AK149" s="3">
        <v>0</v>
      </c>
      <c r="AL149" s="3">
        <v>0</v>
      </c>
      <c r="AM149" s="3">
        <v>0</v>
      </c>
      <c r="AN149" s="3">
        <v>0</v>
      </c>
      <c r="AO149" s="3">
        <v>0</v>
      </c>
      <c r="AP149" s="3">
        <v>0</v>
      </c>
      <c r="AQ149" s="3">
        <v>0</v>
      </c>
      <c r="AR149" s="3">
        <v>0</v>
      </c>
      <c r="AS149" s="3">
        <v>0</v>
      </c>
      <c r="AT149" s="3">
        <v>0</v>
      </c>
      <c r="AU149" s="81">
        <f t="shared" si="119"/>
        <v>0</v>
      </c>
      <c r="AW149" s="494"/>
      <c r="AX149" s="3" t="s">
        <v>79</v>
      </c>
      <c r="AY149" s="3">
        <v>0</v>
      </c>
      <c r="AZ149" s="3">
        <v>0</v>
      </c>
      <c r="BA149" s="3">
        <v>0</v>
      </c>
      <c r="BB149" s="3">
        <v>0</v>
      </c>
      <c r="BC149" s="3">
        <v>0</v>
      </c>
      <c r="BD149" s="3">
        <v>0</v>
      </c>
      <c r="BE149" s="3">
        <v>0</v>
      </c>
      <c r="BF149" s="3">
        <v>0</v>
      </c>
      <c r="BG149" s="3">
        <v>0</v>
      </c>
      <c r="BH149" s="3">
        <v>0</v>
      </c>
      <c r="BI149" s="3">
        <v>0</v>
      </c>
      <c r="BJ149" s="3">
        <v>0</v>
      </c>
      <c r="BK149" s="81">
        <f t="shared" si="120"/>
        <v>0</v>
      </c>
    </row>
    <row r="150" spans="1:63" x14ac:dyDescent="0.25">
      <c r="A150" s="494"/>
      <c r="B150" s="3" t="s">
        <v>78</v>
      </c>
      <c r="C150" s="3">
        <v>0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81">
        <f t="shared" si="117"/>
        <v>0</v>
      </c>
      <c r="Q150" s="494"/>
      <c r="R150" s="3" t="s">
        <v>78</v>
      </c>
      <c r="S150" s="3">
        <v>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  <c r="AA150" s="3">
        <v>0</v>
      </c>
      <c r="AB150" s="3">
        <v>0</v>
      </c>
      <c r="AC150" s="3">
        <v>0</v>
      </c>
      <c r="AD150" s="3">
        <v>0</v>
      </c>
      <c r="AE150" s="81">
        <f t="shared" si="118"/>
        <v>0</v>
      </c>
      <c r="AG150" s="494"/>
      <c r="AH150" s="3" t="s">
        <v>78</v>
      </c>
      <c r="AI150" s="3">
        <v>0</v>
      </c>
      <c r="AJ150" s="3">
        <v>0</v>
      </c>
      <c r="AK150" s="3">
        <v>0</v>
      </c>
      <c r="AL150" s="3">
        <v>0</v>
      </c>
      <c r="AM150" s="3">
        <v>0</v>
      </c>
      <c r="AN150" s="3">
        <v>0</v>
      </c>
      <c r="AO150" s="3">
        <v>0</v>
      </c>
      <c r="AP150" s="3">
        <v>0</v>
      </c>
      <c r="AQ150" s="3">
        <v>0</v>
      </c>
      <c r="AR150" s="3">
        <v>0</v>
      </c>
      <c r="AS150" s="3">
        <v>0</v>
      </c>
      <c r="AT150" s="3">
        <v>0</v>
      </c>
      <c r="AU150" s="81">
        <f t="shared" si="119"/>
        <v>0</v>
      </c>
      <c r="AW150" s="494"/>
      <c r="AX150" s="3" t="s">
        <v>78</v>
      </c>
      <c r="AY150" s="3">
        <v>0</v>
      </c>
      <c r="AZ150" s="3">
        <v>0</v>
      </c>
      <c r="BA150" s="3">
        <v>0</v>
      </c>
      <c r="BB150" s="3">
        <v>0</v>
      </c>
      <c r="BC150" s="3">
        <v>0</v>
      </c>
      <c r="BD150" s="3">
        <v>0</v>
      </c>
      <c r="BE150" s="3">
        <v>0</v>
      </c>
      <c r="BF150" s="3">
        <v>0</v>
      </c>
      <c r="BG150" s="3">
        <v>0</v>
      </c>
      <c r="BH150" s="3">
        <v>0</v>
      </c>
      <c r="BI150" s="3">
        <v>0</v>
      </c>
      <c r="BJ150" s="3">
        <v>0</v>
      </c>
      <c r="BK150" s="81">
        <f t="shared" si="120"/>
        <v>0</v>
      </c>
    </row>
    <row r="151" spans="1:63" x14ac:dyDescent="0.25">
      <c r="A151" s="494"/>
      <c r="B151" s="3" t="s">
        <v>77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81">
        <f t="shared" si="117"/>
        <v>0</v>
      </c>
      <c r="Q151" s="494"/>
      <c r="R151" s="3" t="s">
        <v>77</v>
      </c>
      <c r="S151" s="3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3">
        <v>0</v>
      </c>
      <c r="AC151" s="3">
        <v>0</v>
      </c>
      <c r="AD151" s="3">
        <v>0</v>
      </c>
      <c r="AE151" s="81">
        <f t="shared" si="118"/>
        <v>0</v>
      </c>
      <c r="AG151" s="494"/>
      <c r="AH151" s="3" t="s">
        <v>77</v>
      </c>
      <c r="AI151" s="3">
        <v>0</v>
      </c>
      <c r="AJ151" s="3">
        <v>0</v>
      </c>
      <c r="AK151" s="3">
        <v>0</v>
      </c>
      <c r="AL151" s="3">
        <v>0</v>
      </c>
      <c r="AM151" s="3">
        <v>0</v>
      </c>
      <c r="AN151" s="3">
        <v>0</v>
      </c>
      <c r="AO151" s="3">
        <v>0</v>
      </c>
      <c r="AP151" s="3">
        <v>0</v>
      </c>
      <c r="AQ151" s="3">
        <v>0</v>
      </c>
      <c r="AR151" s="3">
        <v>0</v>
      </c>
      <c r="AS151" s="3">
        <v>0</v>
      </c>
      <c r="AT151" s="3">
        <v>0</v>
      </c>
      <c r="AU151" s="81">
        <f t="shared" si="119"/>
        <v>0</v>
      </c>
      <c r="AW151" s="494"/>
      <c r="AX151" s="3" t="s">
        <v>77</v>
      </c>
      <c r="AY151" s="3">
        <v>0</v>
      </c>
      <c r="AZ151" s="3">
        <v>0</v>
      </c>
      <c r="BA151" s="3">
        <v>0</v>
      </c>
      <c r="BB151" s="3">
        <v>0</v>
      </c>
      <c r="BC151" s="3">
        <v>0</v>
      </c>
      <c r="BD151" s="3">
        <v>0</v>
      </c>
      <c r="BE151" s="3">
        <v>0</v>
      </c>
      <c r="BF151" s="3">
        <v>0</v>
      </c>
      <c r="BG151" s="3">
        <v>0</v>
      </c>
      <c r="BH151" s="3">
        <v>0</v>
      </c>
      <c r="BI151" s="3">
        <v>0</v>
      </c>
      <c r="BJ151" s="3">
        <v>0</v>
      </c>
      <c r="BK151" s="81">
        <f t="shared" si="120"/>
        <v>0</v>
      </c>
    </row>
    <row r="152" spans="1:63" ht="15" customHeight="1" x14ac:dyDescent="0.25">
      <c r="A152" s="494"/>
      <c r="B152" s="3" t="s">
        <v>76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81">
        <f t="shared" si="117"/>
        <v>0</v>
      </c>
      <c r="Q152" s="494"/>
      <c r="R152" s="3" t="s">
        <v>76</v>
      </c>
      <c r="S152" s="3">
        <v>0</v>
      </c>
      <c r="T152" s="3">
        <v>0</v>
      </c>
      <c r="U152" s="3">
        <v>0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3">
        <v>0</v>
      </c>
      <c r="AB152" s="3">
        <v>0</v>
      </c>
      <c r="AC152" s="3">
        <v>0</v>
      </c>
      <c r="AD152" s="3">
        <v>0</v>
      </c>
      <c r="AE152" s="81">
        <f t="shared" si="118"/>
        <v>0</v>
      </c>
      <c r="AG152" s="494"/>
      <c r="AH152" s="3" t="s">
        <v>76</v>
      </c>
      <c r="AI152" s="3">
        <v>0</v>
      </c>
      <c r="AJ152" s="3">
        <v>0</v>
      </c>
      <c r="AK152" s="3">
        <v>0</v>
      </c>
      <c r="AL152" s="3">
        <v>0</v>
      </c>
      <c r="AM152" s="3">
        <v>0</v>
      </c>
      <c r="AN152" s="3">
        <v>0</v>
      </c>
      <c r="AO152" s="3">
        <v>0</v>
      </c>
      <c r="AP152" s="3">
        <v>0</v>
      </c>
      <c r="AQ152" s="3">
        <v>0</v>
      </c>
      <c r="AR152" s="3">
        <v>0</v>
      </c>
      <c r="AS152" s="3">
        <v>0</v>
      </c>
      <c r="AT152" s="3">
        <v>0</v>
      </c>
      <c r="AU152" s="81">
        <f t="shared" si="119"/>
        <v>0</v>
      </c>
      <c r="AW152" s="494"/>
      <c r="AX152" s="3" t="s">
        <v>76</v>
      </c>
      <c r="AY152" s="3">
        <v>0</v>
      </c>
      <c r="AZ152" s="3">
        <v>0</v>
      </c>
      <c r="BA152" s="3">
        <v>0</v>
      </c>
      <c r="BB152" s="3">
        <v>0</v>
      </c>
      <c r="BC152" s="3">
        <v>0</v>
      </c>
      <c r="BD152" s="3">
        <v>0</v>
      </c>
      <c r="BE152" s="3">
        <v>0</v>
      </c>
      <c r="BF152" s="3">
        <v>0</v>
      </c>
      <c r="BG152" s="3">
        <v>0</v>
      </c>
      <c r="BH152" s="3">
        <v>0</v>
      </c>
      <c r="BI152" s="3">
        <v>0</v>
      </c>
      <c r="BJ152" s="3">
        <v>0</v>
      </c>
      <c r="BK152" s="81">
        <f t="shared" si="120"/>
        <v>0</v>
      </c>
    </row>
    <row r="153" spans="1:63" x14ac:dyDescent="0.25">
      <c r="A153" s="494"/>
      <c r="B153" s="3" t="s">
        <v>75</v>
      </c>
      <c r="C153" s="3">
        <v>0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81">
        <f t="shared" si="117"/>
        <v>0</v>
      </c>
      <c r="Q153" s="494"/>
      <c r="R153" s="3" t="s">
        <v>75</v>
      </c>
      <c r="S153" s="3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3">
        <v>0</v>
      </c>
      <c r="AC153" s="3">
        <v>0</v>
      </c>
      <c r="AD153" s="3">
        <v>0</v>
      </c>
      <c r="AE153" s="81">
        <f t="shared" si="118"/>
        <v>0</v>
      </c>
      <c r="AG153" s="494"/>
      <c r="AH153" s="3" t="s">
        <v>75</v>
      </c>
      <c r="AI153" s="3">
        <v>0</v>
      </c>
      <c r="AJ153" s="3">
        <v>0</v>
      </c>
      <c r="AK153" s="3">
        <v>0</v>
      </c>
      <c r="AL153" s="3">
        <v>0</v>
      </c>
      <c r="AM153" s="3">
        <v>0</v>
      </c>
      <c r="AN153" s="3">
        <v>0</v>
      </c>
      <c r="AO153" s="3">
        <v>0</v>
      </c>
      <c r="AP153" s="3">
        <v>0</v>
      </c>
      <c r="AQ153" s="3">
        <v>0</v>
      </c>
      <c r="AR153" s="3">
        <v>0</v>
      </c>
      <c r="AS153" s="3">
        <v>0</v>
      </c>
      <c r="AT153" s="3">
        <v>0</v>
      </c>
      <c r="AU153" s="81">
        <f t="shared" si="119"/>
        <v>0</v>
      </c>
      <c r="AW153" s="494"/>
      <c r="AX153" s="3" t="s">
        <v>75</v>
      </c>
      <c r="AY153" s="3">
        <v>0</v>
      </c>
      <c r="AZ153" s="3">
        <v>0</v>
      </c>
      <c r="BA153" s="3">
        <v>0</v>
      </c>
      <c r="BB153" s="3">
        <v>0</v>
      </c>
      <c r="BC153" s="3">
        <v>0</v>
      </c>
      <c r="BD153" s="3">
        <v>0</v>
      </c>
      <c r="BE153" s="3">
        <v>0</v>
      </c>
      <c r="BF153" s="3">
        <v>0</v>
      </c>
      <c r="BG153" s="3">
        <v>0</v>
      </c>
      <c r="BH153" s="3">
        <v>0</v>
      </c>
      <c r="BI153" s="3">
        <v>0</v>
      </c>
      <c r="BJ153" s="3">
        <v>0</v>
      </c>
      <c r="BK153" s="81">
        <f t="shared" si="120"/>
        <v>0</v>
      </c>
    </row>
    <row r="154" spans="1:63" x14ac:dyDescent="0.25">
      <c r="A154" s="494"/>
      <c r="B154" s="3" t="s">
        <v>74</v>
      </c>
      <c r="C154" s="3">
        <v>0</v>
      </c>
      <c r="D154" s="3"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 s="81">
        <f t="shared" si="117"/>
        <v>0</v>
      </c>
      <c r="Q154" s="494"/>
      <c r="R154" s="3" t="s">
        <v>74</v>
      </c>
      <c r="S154" s="3">
        <v>0</v>
      </c>
      <c r="T154" s="3">
        <v>0</v>
      </c>
      <c r="U154" s="3">
        <v>0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  <c r="AA154" s="3">
        <v>0</v>
      </c>
      <c r="AB154" s="3">
        <v>0</v>
      </c>
      <c r="AC154" s="3">
        <v>0</v>
      </c>
      <c r="AD154" s="3">
        <v>0</v>
      </c>
      <c r="AE154" s="81">
        <f t="shared" si="118"/>
        <v>0</v>
      </c>
      <c r="AG154" s="494"/>
      <c r="AH154" s="3" t="s">
        <v>74</v>
      </c>
      <c r="AI154" s="3">
        <v>0</v>
      </c>
      <c r="AJ154" s="3">
        <v>0</v>
      </c>
      <c r="AK154" s="3">
        <v>0</v>
      </c>
      <c r="AL154" s="3">
        <v>0</v>
      </c>
      <c r="AM154" s="3">
        <v>0</v>
      </c>
      <c r="AN154" s="3">
        <v>0</v>
      </c>
      <c r="AO154" s="3">
        <v>0</v>
      </c>
      <c r="AP154" s="3">
        <v>0</v>
      </c>
      <c r="AQ154" s="3">
        <v>0</v>
      </c>
      <c r="AR154" s="3">
        <v>0</v>
      </c>
      <c r="AS154" s="3">
        <v>0</v>
      </c>
      <c r="AT154" s="3">
        <v>0</v>
      </c>
      <c r="AU154" s="81">
        <f t="shared" si="119"/>
        <v>0</v>
      </c>
      <c r="AW154" s="494"/>
      <c r="AX154" s="3" t="s">
        <v>74</v>
      </c>
      <c r="AY154" s="3">
        <v>0</v>
      </c>
      <c r="AZ154" s="3">
        <v>0</v>
      </c>
      <c r="BA154" s="3">
        <v>0</v>
      </c>
      <c r="BB154" s="3">
        <v>0</v>
      </c>
      <c r="BC154" s="3">
        <v>0</v>
      </c>
      <c r="BD154" s="3">
        <v>0</v>
      </c>
      <c r="BE154" s="3">
        <v>0</v>
      </c>
      <c r="BF154" s="3">
        <v>0</v>
      </c>
      <c r="BG154" s="3">
        <v>0</v>
      </c>
      <c r="BH154" s="3">
        <v>0</v>
      </c>
      <c r="BI154" s="3">
        <v>0</v>
      </c>
      <c r="BJ154" s="3">
        <v>0</v>
      </c>
      <c r="BK154" s="81">
        <f t="shared" si="120"/>
        <v>0</v>
      </c>
    </row>
    <row r="155" spans="1:63" x14ac:dyDescent="0.25">
      <c r="A155" s="494"/>
      <c r="B155" s="3" t="s">
        <v>73</v>
      </c>
      <c r="C155" s="3">
        <v>0</v>
      </c>
      <c r="D155" s="3">
        <v>0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81">
        <f t="shared" si="117"/>
        <v>0</v>
      </c>
      <c r="Q155" s="494"/>
      <c r="R155" s="3" t="s">
        <v>73</v>
      </c>
      <c r="S155" s="3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3">
        <v>0</v>
      </c>
      <c r="AC155" s="3">
        <v>0</v>
      </c>
      <c r="AD155" s="3">
        <v>0</v>
      </c>
      <c r="AE155" s="81">
        <f t="shared" si="118"/>
        <v>0</v>
      </c>
      <c r="AG155" s="494"/>
      <c r="AH155" s="3" t="s">
        <v>73</v>
      </c>
      <c r="AI155" s="3">
        <v>0</v>
      </c>
      <c r="AJ155" s="3">
        <v>0</v>
      </c>
      <c r="AK155" s="3">
        <v>0</v>
      </c>
      <c r="AL155" s="3">
        <v>0</v>
      </c>
      <c r="AM155" s="3">
        <v>0</v>
      </c>
      <c r="AN155" s="3">
        <v>0</v>
      </c>
      <c r="AO155" s="3">
        <v>0</v>
      </c>
      <c r="AP155" s="3">
        <v>0</v>
      </c>
      <c r="AQ155" s="3">
        <v>0</v>
      </c>
      <c r="AR155" s="3">
        <v>0</v>
      </c>
      <c r="AS155" s="3">
        <v>0</v>
      </c>
      <c r="AT155" s="3">
        <v>0</v>
      </c>
      <c r="AU155" s="81">
        <f t="shared" si="119"/>
        <v>0</v>
      </c>
      <c r="AW155" s="494"/>
      <c r="AX155" s="3" t="s">
        <v>73</v>
      </c>
      <c r="AY155" s="3">
        <v>0</v>
      </c>
      <c r="AZ155" s="3">
        <v>0</v>
      </c>
      <c r="BA155" s="3">
        <v>0</v>
      </c>
      <c r="BB155" s="3">
        <v>0</v>
      </c>
      <c r="BC155" s="3">
        <v>0</v>
      </c>
      <c r="BD155" s="3">
        <v>0</v>
      </c>
      <c r="BE155" s="3">
        <v>0</v>
      </c>
      <c r="BF155" s="3">
        <v>0</v>
      </c>
      <c r="BG155" s="3">
        <v>0</v>
      </c>
      <c r="BH155" s="3">
        <v>0</v>
      </c>
      <c r="BI155" s="3">
        <v>0</v>
      </c>
      <c r="BJ155" s="3">
        <v>0</v>
      </c>
      <c r="BK155" s="81">
        <f t="shared" si="120"/>
        <v>0</v>
      </c>
    </row>
    <row r="156" spans="1:63" x14ac:dyDescent="0.25">
      <c r="A156" s="494"/>
      <c r="B156" s="3" t="s">
        <v>72</v>
      </c>
      <c r="C156" s="3">
        <v>0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81">
        <f t="shared" si="117"/>
        <v>0</v>
      </c>
      <c r="Q156" s="494"/>
      <c r="R156" s="3" t="s">
        <v>72</v>
      </c>
      <c r="S156" s="3">
        <v>0</v>
      </c>
      <c r="T156" s="3">
        <v>0</v>
      </c>
      <c r="U156" s="3">
        <v>0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3">
        <v>0</v>
      </c>
      <c r="AB156" s="3">
        <v>0</v>
      </c>
      <c r="AC156" s="3">
        <v>0</v>
      </c>
      <c r="AD156" s="3">
        <v>0</v>
      </c>
      <c r="AE156" s="81">
        <f t="shared" si="118"/>
        <v>0</v>
      </c>
      <c r="AG156" s="494"/>
      <c r="AH156" s="3" t="s">
        <v>72</v>
      </c>
      <c r="AI156" s="3">
        <v>0</v>
      </c>
      <c r="AJ156" s="3">
        <v>0</v>
      </c>
      <c r="AK156" s="3">
        <v>0</v>
      </c>
      <c r="AL156" s="3">
        <v>0</v>
      </c>
      <c r="AM156" s="3">
        <v>0</v>
      </c>
      <c r="AN156" s="3">
        <v>0</v>
      </c>
      <c r="AO156" s="3">
        <v>0</v>
      </c>
      <c r="AP156" s="3">
        <v>0</v>
      </c>
      <c r="AQ156" s="3">
        <v>0</v>
      </c>
      <c r="AR156" s="3">
        <v>0</v>
      </c>
      <c r="AS156" s="3">
        <v>0</v>
      </c>
      <c r="AT156" s="3">
        <v>0</v>
      </c>
      <c r="AU156" s="81">
        <f t="shared" si="119"/>
        <v>0</v>
      </c>
      <c r="AW156" s="494"/>
      <c r="AX156" s="3" t="s">
        <v>72</v>
      </c>
      <c r="AY156" s="3">
        <v>0</v>
      </c>
      <c r="AZ156" s="3">
        <v>0</v>
      </c>
      <c r="BA156" s="3">
        <v>0</v>
      </c>
      <c r="BB156" s="3">
        <v>0</v>
      </c>
      <c r="BC156" s="3">
        <v>0</v>
      </c>
      <c r="BD156" s="3">
        <v>0</v>
      </c>
      <c r="BE156" s="3">
        <v>0</v>
      </c>
      <c r="BF156" s="3">
        <v>0</v>
      </c>
      <c r="BG156" s="3">
        <v>0</v>
      </c>
      <c r="BH156" s="3">
        <v>0</v>
      </c>
      <c r="BI156" s="3">
        <v>0</v>
      </c>
      <c r="BJ156" s="3">
        <v>0</v>
      </c>
      <c r="BK156" s="81">
        <f t="shared" si="120"/>
        <v>0</v>
      </c>
    </row>
    <row r="157" spans="1:63" x14ac:dyDescent="0.25">
      <c r="A157" s="494"/>
      <c r="B157" s="3" t="s">
        <v>71</v>
      </c>
      <c r="C157" s="3">
        <v>0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 s="81">
        <f t="shared" si="117"/>
        <v>0</v>
      </c>
      <c r="Q157" s="494"/>
      <c r="R157" s="3" t="s">
        <v>71</v>
      </c>
      <c r="S157" s="3">
        <v>0</v>
      </c>
      <c r="T157" s="3">
        <v>0</v>
      </c>
      <c r="U157" s="3">
        <v>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3">
        <v>0</v>
      </c>
      <c r="AB157" s="3">
        <v>0</v>
      </c>
      <c r="AC157" s="3">
        <v>0</v>
      </c>
      <c r="AD157" s="3">
        <v>0</v>
      </c>
      <c r="AE157" s="81">
        <f t="shared" si="118"/>
        <v>0</v>
      </c>
      <c r="AG157" s="494"/>
      <c r="AH157" s="3" t="s">
        <v>71</v>
      </c>
      <c r="AI157" s="3">
        <v>0</v>
      </c>
      <c r="AJ157" s="3">
        <v>0</v>
      </c>
      <c r="AK157" s="3">
        <v>0</v>
      </c>
      <c r="AL157" s="3">
        <v>0</v>
      </c>
      <c r="AM157" s="3">
        <v>0</v>
      </c>
      <c r="AN157" s="3">
        <v>0</v>
      </c>
      <c r="AO157" s="3">
        <v>0</v>
      </c>
      <c r="AP157" s="3">
        <v>0</v>
      </c>
      <c r="AQ157" s="3">
        <v>0</v>
      </c>
      <c r="AR157" s="3">
        <v>0</v>
      </c>
      <c r="AS157" s="3">
        <v>0</v>
      </c>
      <c r="AT157" s="3">
        <v>0</v>
      </c>
      <c r="AU157" s="81">
        <f t="shared" si="119"/>
        <v>0</v>
      </c>
      <c r="AW157" s="494"/>
      <c r="AX157" s="3" t="s">
        <v>71</v>
      </c>
      <c r="AY157" s="3">
        <v>0</v>
      </c>
      <c r="AZ157" s="3">
        <v>0</v>
      </c>
      <c r="BA157" s="3">
        <v>0</v>
      </c>
      <c r="BB157" s="3">
        <v>0</v>
      </c>
      <c r="BC157" s="3">
        <v>0</v>
      </c>
      <c r="BD157" s="3">
        <v>0</v>
      </c>
      <c r="BE157" s="3">
        <v>0</v>
      </c>
      <c r="BF157" s="3">
        <v>0</v>
      </c>
      <c r="BG157" s="3">
        <v>0</v>
      </c>
      <c r="BH157" s="3">
        <v>0</v>
      </c>
      <c r="BI157" s="3">
        <v>0</v>
      </c>
      <c r="BJ157" s="3">
        <v>0</v>
      </c>
      <c r="BK157" s="81">
        <f t="shared" si="120"/>
        <v>0</v>
      </c>
    </row>
    <row r="158" spans="1:63" x14ac:dyDescent="0.25">
      <c r="A158" s="494"/>
      <c r="B158" s="3" t="s">
        <v>70</v>
      </c>
      <c r="C158" s="3">
        <v>0</v>
      </c>
      <c r="D158" s="3"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81">
        <f t="shared" si="117"/>
        <v>0</v>
      </c>
      <c r="Q158" s="494"/>
      <c r="R158" s="3" t="s">
        <v>70</v>
      </c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3">
        <v>0</v>
      </c>
      <c r="AC158" s="3">
        <v>0</v>
      </c>
      <c r="AD158" s="3">
        <v>0</v>
      </c>
      <c r="AE158" s="81">
        <f t="shared" si="118"/>
        <v>0</v>
      </c>
      <c r="AG158" s="494"/>
      <c r="AH158" s="3" t="s">
        <v>70</v>
      </c>
      <c r="AI158" s="3">
        <v>0</v>
      </c>
      <c r="AJ158" s="3">
        <v>0</v>
      </c>
      <c r="AK158" s="3">
        <v>0</v>
      </c>
      <c r="AL158" s="3">
        <v>0</v>
      </c>
      <c r="AM158" s="3">
        <v>0</v>
      </c>
      <c r="AN158" s="3">
        <v>0</v>
      </c>
      <c r="AO158" s="3">
        <v>0</v>
      </c>
      <c r="AP158" s="3">
        <v>0</v>
      </c>
      <c r="AQ158" s="3">
        <v>0</v>
      </c>
      <c r="AR158" s="3">
        <v>0</v>
      </c>
      <c r="AS158" s="3">
        <v>0</v>
      </c>
      <c r="AT158" s="3">
        <v>0</v>
      </c>
      <c r="AU158" s="81">
        <f t="shared" si="119"/>
        <v>0</v>
      </c>
      <c r="AW158" s="494"/>
      <c r="AX158" s="3" t="s">
        <v>70</v>
      </c>
      <c r="AY158" s="3">
        <v>0</v>
      </c>
      <c r="AZ158" s="3">
        <v>0</v>
      </c>
      <c r="BA158" s="3">
        <v>0</v>
      </c>
      <c r="BB158" s="3">
        <v>0</v>
      </c>
      <c r="BC158" s="3">
        <v>0</v>
      </c>
      <c r="BD158" s="3">
        <v>0</v>
      </c>
      <c r="BE158" s="3">
        <v>0</v>
      </c>
      <c r="BF158" s="3">
        <v>0</v>
      </c>
      <c r="BG158" s="3">
        <v>0</v>
      </c>
      <c r="BH158" s="3">
        <v>0</v>
      </c>
      <c r="BI158" s="3">
        <v>0</v>
      </c>
      <c r="BJ158" s="3">
        <v>0</v>
      </c>
      <c r="BK158" s="81">
        <f t="shared" si="120"/>
        <v>0</v>
      </c>
    </row>
    <row r="159" spans="1:63" x14ac:dyDescent="0.25">
      <c r="A159" s="494"/>
      <c r="B159" s="3" t="s">
        <v>69</v>
      </c>
      <c r="C159" s="3">
        <v>0</v>
      </c>
      <c r="D159" s="3"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v>0</v>
      </c>
      <c r="O159" s="81">
        <f t="shared" si="117"/>
        <v>0</v>
      </c>
      <c r="Q159" s="494"/>
      <c r="R159" s="3" t="s">
        <v>69</v>
      </c>
      <c r="S159" s="3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3">
        <v>0</v>
      </c>
      <c r="AC159" s="3">
        <v>0</v>
      </c>
      <c r="AD159" s="3">
        <v>0</v>
      </c>
      <c r="AE159" s="81">
        <f t="shared" si="118"/>
        <v>0</v>
      </c>
      <c r="AG159" s="494"/>
      <c r="AH159" s="3" t="s">
        <v>69</v>
      </c>
      <c r="AI159" s="3">
        <v>0</v>
      </c>
      <c r="AJ159" s="3">
        <v>0</v>
      </c>
      <c r="AK159" s="3">
        <v>0</v>
      </c>
      <c r="AL159" s="3">
        <v>0</v>
      </c>
      <c r="AM159" s="3">
        <v>0</v>
      </c>
      <c r="AN159" s="3">
        <v>0</v>
      </c>
      <c r="AO159" s="3">
        <v>0</v>
      </c>
      <c r="AP159" s="3">
        <v>0</v>
      </c>
      <c r="AQ159" s="3">
        <v>0</v>
      </c>
      <c r="AR159" s="3">
        <v>0</v>
      </c>
      <c r="AS159" s="3">
        <v>0</v>
      </c>
      <c r="AT159" s="3">
        <v>0</v>
      </c>
      <c r="AU159" s="81">
        <f t="shared" si="119"/>
        <v>0</v>
      </c>
      <c r="AW159" s="494"/>
      <c r="AX159" s="3" t="s">
        <v>69</v>
      </c>
      <c r="AY159" s="3">
        <v>0</v>
      </c>
      <c r="AZ159" s="3">
        <v>0</v>
      </c>
      <c r="BA159" s="3">
        <v>0</v>
      </c>
      <c r="BB159" s="3">
        <v>0</v>
      </c>
      <c r="BC159" s="3">
        <v>0</v>
      </c>
      <c r="BD159" s="3">
        <v>0</v>
      </c>
      <c r="BE159" s="3">
        <v>0</v>
      </c>
      <c r="BF159" s="3">
        <v>0</v>
      </c>
      <c r="BG159" s="3">
        <v>0</v>
      </c>
      <c r="BH159" s="3">
        <v>0</v>
      </c>
      <c r="BI159" s="3">
        <v>0</v>
      </c>
      <c r="BJ159" s="3">
        <v>0</v>
      </c>
      <c r="BK159" s="81">
        <f t="shared" si="120"/>
        <v>0</v>
      </c>
    </row>
    <row r="160" spans="1:63" ht="15.75" thickBot="1" x14ac:dyDescent="0.3">
      <c r="A160" s="495"/>
      <c r="B160" s="3" t="s">
        <v>68</v>
      </c>
      <c r="C160" s="3">
        <v>0</v>
      </c>
      <c r="D160" s="3"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0</v>
      </c>
      <c r="O160" s="81">
        <f t="shared" si="117"/>
        <v>0</v>
      </c>
      <c r="Q160" s="495"/>
      <c r="R160" s="3" t="s">
        <v>68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3">
        <v>0</v>
      </c>
      <c r="AB160" s="3">
        <v>0</v>
      </c>
      <c r="AC160" s="3">
        <v>0</v>
      </c>
      <c r="AD160" s="3">
        <v>0</v>
      </c>
      <c r="AE160" s="81">
        <f t="shared" si="118"/>
        <v>0</v>
      </c>
      <c r="AG160" s="495"/>
      <c r="AH160" s="3" t="s">
        <v>68</v>
      </c>
      <c r="AI160" s="3">
        <v>0</v>
      </c>
      <c r="AJ160" s="3">
        <v>0</v>
      </c>
      <c r="AK160" s="3">
        <v>0</v>
      </c>
      <c r="AL160" s="3">
        <v>0</v>
      </c>
      <c r="AM160" s="3">
        <v>0</v>
      </c>
      <c r="AN160" s="3">
        <v>0</v>
      </c>
      <c r="AO160" s="3">
        <v>0</v>
      </c>
      <c r="AP160" s="3">
        <v>0</v>
      </c>
      <c r="AQ160" s="3">
        <v>0</v>
      </c>
      <c r="AR160" s="3">
        <v>0</v>
      </c>
      <c r="AS160" s="3">
        <v>0</v>
      </c>
      <c r="AT160" s="3">
        <v>0</v>
      </c>
      <c r="AU160" s="81">
        <f t="shared" si="119"/>
        <v>0</v>
      </c>
      <c r="AW160" s="495"/>
      <c r="AX160" s="3" t="s">
        <v>68</v>
      </c>
      <c r="AY160" s="3">
        <v>0</v>
      </c>
      <c r="AZ160" s="3">
        <v>0</v>
      </c>
      <c r="BA160" s="3">
        <v>0</v>
      </c>
      <c r="BB160" s="3">
        <v>0</v>
      </c>
      <c r="BC160" s="3">
        <v>0</v>
      </c>
      <c r="BD160" s="3">
        <v>0</v>
      </c>
      <c r="BE160" s="3">
        <v>0</v>
      </c>
      <c r="BF160" s="3">
        <v>0</v>
      </c>
      <c r="BG160" s="3">
        <v>0</v>
      </c>
      <c r="BH160" s="3">
        <v>0</v>
      </c>
      <c r="BI160" s="3">
        <v>0</v>
      </c>
      <c r="BJ160" s="3">
        <v>0</v>
      </c>
      <c r="BK160" s="81">
        <f t="shared" si="120"/>
        <v>0</v>
      </c>
    </row>
    <row r="161" spans="1:63" ht="21.6" customHeight="1" thickBot="1" x14ac:dyDescent="0.3">
      <c r="A161" s="301"/>
      <c r="B161" s="48" t="s">
        <v>44</v>
      </c>
      <c r="C161" s="57">
        <f>SUM(C148:C160)</f>
        <v>0</v>
      </c>
      <c r="D161" s="57">
        <f t="shared" ref="D161:F161" si="121">SUM(D148:D160)</f>
        <v>0</v>
      </c>
      <c r="E161" s="57">
        <f t="shared" si="121"/>
        <v>0</v>
      </c>
      <c r="F161" s="57">
        <f t="shared" si="121"/>
        <v>0</v>
      </c>
      <c r="G161" s="57">
        <f>SUM(G148:G160)</f>
        <v>0</v>
      </c>
      <c r="H161" s="57">
        <f t="shared" ref="H161:O161" si="122">SUM(H148:H160)</f>
        <v>0</v>
      </c>
      <c r="I161" s="57">
        <f t="shared" si="122"/>
        <v>0</v>
      </c>
      <c r="J161" s="57">
        <f t="shared" si="122"/>
        <v>0</v>
      </c>
      <c r="K161" s="57">
        <f t="shared" si="122"/>
        <v>0</v>
      </c>
      <c r="L161" s="57">
        <f t="shared" si="122"/>
        <v>0</v>
      </c>
      <c r="M161" s="57">
        <f t="shared" si="122"/>
        <v>0</v>
      </c>
      <c r="N161" s="57">
        <f t="shared" si="122"/>
        <v>0</v>
      </c>
      <c r="O161" s="53">
        <f t="shared" si="122"/>
        <v>0</v>
      </c>
      <c r="Q161" s="301"/>
      <c r="R161" s="48" t="s">
        <v>44</v>
      </c>
      <c r="S161" s="57">
        <f>SUM(S148:S160)</f>
        <v>0</v>
      </c>
      <c r="T161" s="57">
        <f t="shared" ref="T161:V161" si="123">SUM(T148:T160)</f>
        <v>0</v>
      </c>
      <c r="U161" s="57">
        <f t="shared" si="123"/>
        <v>0</v>
      </c>
      <c r="V161" s="57">
        <f t="shared" si="123"/>
        <v>0</v>
      </c>
      <c r="W161" s="57">
        <f>SUM(W148:W160)</f>
        <v>0</v>
      </c>
      <c r="X161" s="57">
        <f t="shared" ref="X161:AE161" si="124">SUM(X148:X160)</f>
        <v>0</v>
      </c>
      <c r="Y161" s="57">
        <f t="shared" si="124"/>
        <v>0</v>
      </c>
      <c r="Z161" s="57">
        <f t="shared" si="124"/>
        <v>0</v>
      </c>
      <c r="AA161" s="57">
        <f t="shared" si="124"/>
        <v>0</v>
      </c>
      <c r="AB161" s="57">
        <f t="shared" si="124"/>
        <v>0</v>
      </c>
      <c r="AC161" s="57">
        <f t="shared" si="124"/>
        <v>0</v>
      </c>
      <c r="AD161" s="57">
        <f t="shared" si="124"/>
        <v>0</v>
      </c>
      <c r="AE161" s="53">
        <f t="shared" si="124"/>
        <v>0</v>
      </c>
      <c r="AG161" s="301"/>
      <c r="AH161" s="48" t="s">
        <v>44</v>
      </c>
      <c r="AI161" s="57">
        <f>SUM(AI148:AI160)</f>
        <v>0</v>
      </c>
      <c r="AJ161" s="57">
        <f t="shared" ref="AJ161:AL161" si="125">SUM(AJ148:AJ160)</f>
        <v>0</v>
      </c>
      <c r="AK161" s="57">
        <f t="shared" si="125"/>
        <v>0</v>
      </c>
      <c r="AL161" s="57">
        <f t="shared" si="125"/>
        <v>0</v>
      </c>
      <c r="AM161" s="57">
        <f>SUM(AM148:AM160)</f>
        <v>0</v>
      </c>
      <c r="AN161" s="57">
        <f t="shared" ref="AN161:AU161" si="126">SUM(AN148:AN160)</f>
        <v>0</v>
      </c>
      <c r="AO161" s="57">
        <f t="shared" si="126"/>
        <v>0</v>
      </c>
      <c r="AP161" s="57">
        <f t="shared" si="126"/>
        <v>0</v>
      </c>
      <c r="AQ161" s="57">
        <f t="shared" si="126"/>
        <v>0</v>
      </c>
      <c r="AR161" s="57">
        <f t="shared" si="126"/>
        <v>0</v>
      </c>
      <c r="AS161" s="57">
        <f t="shared" si="126"/>
        <v>0</v>
      </c>
      <c r="AT161" s="57">
        <f t="shared" si="126"/>
        <v>0</v>
      </c>
      <c r="AU161" s="53">
        <f t="shared" si="126"/>
        <v>0</v>
      </c>
      <c r="AW161" s="301"/>
      <c r="AX161" s="48" t="s">
        <v>44</v>
      </c>
      <c r="AY161" s="57">
        <f>SUM(AY148:AY160)</f>
        <v>0</v>
      </c>
      <c r="AZ161" s="57">
        <f t="shared" ref="AZ161:BB161" si="127">SUM(AZ148:AZ160)</f>
        <v>0</v>
      </c>
      <c r="BA161" s="57">
        <f t="shared" si="127"/>
        <v>0</v>
      </c>
      <c r="BB161" s="57">
        <f t="shared" si="127"/>
        <v>0</v>
      </c>
      <c r="BC161" s="57">
        <f>SUM(BC148:BC160)</f>
        <v>0</v>
      </c>
      <c r="BD161" s="57">
        <f t="shared" ref="BD161:BK161" si="128">SUM(BD148:BD160)</f>
        <v>0</v>
      </c>
      <c r="BE161" s="57">
        <f t="shared" si="128"/>
        <v>0</v>
      </c>
      <c r="BF161" s="57">
        <f t="shared" si="128"/>
        <v>0</v>
      </c>
      <c r="BG161" s="57">
        <f t="shared" si="128"/>
        <v>0</v>
      </c>
      <c r="BH161" s="57">
        <f t="shared" si="128"/>
        <v>0</v>
      </c>
      <c r="BI161" s="57">
        <f t="shared" si="128"/>
        <v>0</v>
      </c>
      <c r="BJ161" s="57">
        <f t="shared" si="128"/>
        <v>0</v>
      </c>
      <c r="BK161" s="53">
        <f t="shared" si="128"/>
        <v>0</v>
      </c>
    </row>
    <row r="162" spans="1:63" ht="21.6" customHeight="1" thickBot="1" x14ac:dyDescent="0.3">
      <c r="O162" s="201"/>
      <c r="AE162" s="201"/>
      <c r="AU162" s="201"/>
      <c r="AV162" s="257"/>
      <c r="BK162" s="201"/>
    </row>
    <row r="163" spans="1:63" ht="21.6" customHeight="1" thickBot="1" x14ac:dyDescent="0.3">
      <c r="B163" s="68" t="s">
        <v>37</v>
      </c>
      <c r="C163" s="298" t="s">
        <v>57</v>
      </c>
      <c r="D163" s="298" t="s">
        <v>56</v>
      </c>
      <c r="E163" s="298" t="s">
        <v>55</v>
      </c>
      <c r="F163" s="298" t="s">
        <v>54</v>
      </c>
      <c r="G163" s="298" t="s">
        <v>53</v>
      </c>
      <c r="H163" s="298" t="s">
        <v>52</v>
      </c>
      <c r="I163" s="298" t="s">
        <v>51</v>
      </c>
      <c r="J163" s="298" t="s">
        <v>50</v>
      </c>
      <c r="K163" s="298" t="s">
        <v>49</v>
      </c>
      <c r="L163" s="298" t="s">
        <v>48</v>
      </c>
      <c r="M163" s="298" t="s">
        <v>47</v>
      </c>
      <c r="N163" s="299" t="s">
        <v>46</v>
      </c>
      <c r="O163" s="83" t="s">
        <v>34</v>
      </c>
      <c r="P163" s="203"/>
      <c r="R163" s="68" t="s">
        <v>37</v>
      </c>
      <c r="S163" s="67" t="s">
        <v>57</v>
      </c>
      <c r="T163" s="67" t="s">
        <v>56</v>
      </c>
      <c r="U163" s="67" t="s">
        <v>55</v>
      </c>
      <c r="V163" s="67" t="s">
        <v>54</v>
      </c>
      <c r="W163" s="67" t="s">
        <v>53</v>
      </c>
      <c r="X163" s="67" t="s">
        <v>52</v>
      </c>
      <c r="Y163" s="67" t="s">
        <v>51</v>
      </c>
      <c r="Z163" s="67" t="s">
        <v>50</v>
      </c>
      <c r="AA163" s="67" t="s">
        <v>49</v>
      </c>
      <c r="AB163" s="67" t="s">
        <v>48</v>
      </c>
      <c r="AC163" s="67" t="s">
        <v>47</v>
      </c>
      <c r="AD163" s="67" t="s">
        <v>46</v>
      </c>
      <c r="AE163" s="83" t="s">
        <v>34</v>
      </c>
      <c r="AF163" s="203"/>
      <c r="AH163" s="68" t="s">
        <v>37</v>
      </c>
      <c r="AI163" s="67" t="s">
        <v>57</v>
      </c>
      <c r="AJ163" s="67" t="s">
        <v>56</v>
      </c>
      <c r="AK163" s="67" t="s">
        <v>55</v>
      </c>
      <c r="AL163" s="67" t="s">
        <v>54</v>
      </c>
      <c r="AM163" s="67" t="s">
        <v>53</v>
      </c>
      <c r="AN163" s="67" t="s">
        <v>52</v>
      </c>
      <c r="AO163" s="67" t="s">
        <v>51</v>
      </c>
      <c r="AP163" s="67" t="s">
        <v>50</v>
      </c>
      <c r="AQ163" s="67" t="s">
        <v>49</v>
      </c>
      <c r="AR163" s="67" t="s">
        <v>48</v>
      </c>
      <c r="AS163" s="67" t="s">
        <v>47</v>
      </c>
      <c r="AT163" s="67" t="s">
        <v>46</v>
      </c>
      <c r="AU163" s="83" t="s">
        <v>34</v>
      </c>
      <c r="AV163" s="200"/>
      <c r="AX163" s="68" t="s">
        <v>37</v>
      </c>
      <c r="AY163" s="67" t="s">
        <v>57</v>
      </c>
      <c r="AZ163" s="67" t="s">
        <v>56</v>
      </c>
      <c r="BA163" s="67" t="s">
        <v>55</v>
      </c>
      <c r="BB163" s="67" t="s">
        <v>54</v>
      </c>
      <c r="BC163" s="67" t="s">
        <v>53</v>
      </c>
      <c r="BD163" s="67" t="s">
        <v>52</v>
      </c>
      <c r="BE163" s="67" t="s">
        <v>51</v>
      </c>
      <c r="BF163" s="67" t="s">
        <v>50</v>
      </c>
      <c r="BG163" s="67" t="s">
        <v>49</v>
      </c>
      <c r="BH163" s="67" t="s">
        <v>48</v>
      </c>
      <c r="BI163" s="67" t="s">
        <v>47</v>
      </c>
      <c r="BJ163" s="67" t="s">
        <v>46</v>
      </c>
      <c r="BK163" s="83" t="s">
        <v>34</v>
      </c>
    </row>
    <row r="164" spans="1:63" ht="15" customHeight="1" x14ac:dyDescent="0.25">
      <c r="A164" s="493" t="s">
        <v>82</v>
      </c>
      <c r="B164" s="64" t="s">
        <v>80</v>
      </c>
      <c r="C164" s="208">
        <f>SUM(C20,C36,C52,C68,C84,C132,C148)</f>
        <v>0</v>
      </c>
      <c r="D164" s="208">
        <f t="shared" ref="D164:N164" si="129">SUM(D20,D36,D52,D68,D84,D132,D148)</f>
        <v>0</v>
      </c>
      <c r="E164" s="208">
        <f t="shared" si="129"/>
        <v>0</v>
      </c>
      <c r="F164" s="208">
        <f t="shared" si="129"/>
        <v>0</v>
      </c>
      <c r="G164" s="208">
        <f t="shared" si="129"/>
        <v>0</v>
      </c>
      <c r="H164" s="208">
        <f t="shared" si="129"/>
        <v>0</v>
      </c>
      <c r="I164" s="208">
        <f t="shared" si="129"/>
        <v>0</v>
      </c>
      <c r="J164" s="208">
        <f t="shared" si="129"/>
        <v>0</v>
      </c>
      <c r="K164" s="208">
        <f t="shared" si="129"/>
        <v>0</v>
      </c>
      <c r="L164" s="114">
        <f t="shared" si="129"/>
        <v>0</v>
      </c>
      <c r="M164" s="114">
        <f t="shared" si="129"/>
        <v>0</v>
      </c>
      <c r="N164" s="114">
        <f t="shared" si="129"/>
        <v>0</v>
      </c>
      <c r="O164" s="82">
        <f t="shared" ref="O164:O176" si="130">SUM(C164:N164)</f>
        <v>0</v>
      </c>
      <c r="Q164" s="493" t="s">
        <v>82</v>
      </c>
      <c r="R164" s="64" t="s">
        <v>80</v>
      </c>
      <c r="S164" s="208">
        <f>SUM(S20,S36,S52,S68,S84,S132,S148)</f>
        <v>0</v>
      </c>
      <c r="T164" s="208">
        <f t="shared" ref="T164:AD164" si="131">SUM(T20,T36,T52,T68,T84,T132,T148)</f>
        <v>0</v>
      </c>
      <c r="U164" s="208">
        <f t="shared" si="131"/>
        <v>0</v>
      </c>
      <c r="V164" s="208">
        <f t="shared" si="131"/>
        <v>0</v>
      </c>
      <c r="W164" s="208">
        <f t="shared" si="131"/>
        <v>0</v>
      </c>
      <c r="X164" s="208">
        <f t="shared" si="131"/>
        <v>0</v>
      </c>
      <c r="Y164" s="208">
        <f t="shared" si="131"/>
        <v>417621.45797280443</v>
      </c>
      <c r="Z164" s="208">
        <f t="shared" si="131"/>
        <v>155964.82319083848</v>
      </c>
      <c r="AA164" s="208">
        <f t="shared" si="131"/>
        <v>90226.425786884807</v>
      </c>
      <c r="AB164" s="114">
        <f t="shared" si="131"/>
        <v>212888.73126104235</v>
      </c>
      <c r="AC164" s="114">
        <f t="shared" si="131"/>
        <v>672138.33235395583</v>
      </c>
      <c r="AD164" s="114">
        <f t="shared" si="131"/>
        <v>320924.26833123906</v>
      </c>
      <c r="AE164" s="82">
        <f t="shared" ref="AE164:AE176" si="132">SUM(S164:AD164)</f>
        <v>1869764.0388967649</v>
      </c>
      <c r="AG164" s="493" t="s">
        <v>82</v>
      </c>
      <c r="AH164" s="64" t="s">
        <v>80</v>
      </c>
      <c r="AI164" s="208">
        <f>SUM(AI20,AI36,AI52,AI68,AI84,AI132,AI148)</f>
        <v>0</v>
      </c>
      <c r="AJ164" s="208">
        <f t="shared" ref="AJ164:AT164" si="133">SUM(AJ20,AJ36,AJ52,AJ68,AJ84,AJ132,AJ148)</f>
        <v>0</v>
      </c>
      <c r="AK164" s="208">
        <f t="shared" si="133"/>
        <v>0</v>
      </c>
      <c r="AL164" s="208">
        <f t="shared" si="133"/>
        <v>0</v>
      </c>
      <c r="AM164" s="208">
        <f t="shared" si="133"/>
        <v>0</v>
      </c>
      <c r="AN164" s="208">
        <f t="shared" si="133"/>
        <v>0</v>
      </c>
      <c r="AO164" s="208">
        <f t="shared" si="133"/>
        <v>0</v>
      </c>
      <c r="AP164" s="208">
        <f t="shared" si="133"/>
        <v>0</v>
      </c>
      <c r="AQ164" s="208">
        <f t="shared" si="133"/>
        <v>0</v>
      </c>
      <c r="AR164" s="114">
        <f t="shared" si="133"/>
        <v>0</v>
      </c>
      <c r="AS164" s="114">
        <f t="shared" si="133"/>
        <v>67137.51399577118</v>
      </c>
      <c r="AT164" s="114">
        <f t="shared" si="133"/>
        <v>0</v>
      </c>
      <c r="AU164" s="82">
        <f t="shared" ref="AU164:AU176" si="134">SUM(AI164:AT164)</f>
        <v>67137.51399577118</v>
      </c>
      <c r="AW164" s="493" t="s">
        <v>82</v>
      </c>
      <c r="AX164" s="64" t="s">
        <v>80</v>
      </c>
      <c r="AY164" s="208">
        <f>SUM(AY20,AY36,AY52,AY68,AY84,AY132,AY148)</f>
        <v>0</v>
      </c>
      <c r="AZ164" s="208">
        <f t="shared" ref="AZ164:BJ164" si="135">SUM(AZ20,AZ36,AZ52,AZ68,AZ84,AZ132,AZ148)</f>
        <v>0</v>
      </c>
      <c r="BA164" s="208">
        <f t="shared" si="135"/>
        <v>0</v>
      </c>
      <c r="BB164" s="208">
        <f t="shared" si="135"/>
        <v>0</v>
      </c>
      <c r="BC164" s="208">
        <f t="shared" si="135"/>
        <v>0</v>
      </c>
      <c r="BD164" s="208">
        <f t="shared" si="135"/>
        <v>0</v>
      </c>
      <c r="BE164" s="208">
        <f t="shared" si="135"/>
        <v>0</v>
      </c>
      <c r="BF164" s="208">
        <f t="shared" si="135"/>
        <v>0</v>
      </c>
      <c r="BG164" s="208">
        <f t="shared" si="135"/>
        <v>0</v>
      </c>
      <c r="BH164" s="114">
        <f t="shared" si="135"/>
        <v>0</v>
      </c>
      <c r="BI164" s="114">
        <f t="shared" si="135"/>
        <v>338254.02670913929</v>
      </c>
      <c r="BJ164" s="114">
        <f t="shared" si="135"/>
        <v>421090.0115639462</v>
      </c>
      <c r="BK164" s="82">
        <f t="shared" ref="BK164:BK176" si="136">SUM(AY164:BJ164)</f>
        <v>759344.03827308549</v>
      </c>
    </row>
    <row r="165" spans="1:63" x14ac:dyDescent="0.25">
      <c r="A165" s="494"/>
      <c r="B165" s="3" t="s">
        <v>79</v>
      </c>
      <c r="C165" s="114">
        <f t="shared" ref="C165:N165" si="137">SUM(C21,C37,C53,C69,C85,C133,C149)</f>
        <v>0</v>
      </c>
      <c r="D165" s="114">
        <f t="shared" si="137"/>
        <v>0</v>
      </c>
      <c r="E165" s="114">
        <f t="shared" si="137"/>
        <v>0</v>
      </c>
      <c r="F165" s="114">
        <f t="shared" si="137"/>
        <v>0</v>
      </c>
      <c r="G165" s="114">
        <f t="shared" si="137"/>
        <v>0</v>
      </c>
      <c r="H165" s="114">
        <f t="shared" si="137"/>
        <v>0</v>
      </c>
      <c r="I165" s="114">
        <f t="shared" si="137"/>
        <v>0</v>
      </c>
      <c r="J165" s="114">
        <f t="shared" si="137"/>
        <v>0</v>
      </c>
      <c r="K165" s="114">
        <f t="shared" si="137"/>
        <v>0</v>
      </c>
      <c r="L165" s="114">
        <f t="shared" si="137"/>
        <v>0</v>
      </c>
      <c r="M165" s="114">
        <f t="shared" si="137"/>
        <v>2592.8823018323387</v>
      </c>
      <c r="N165" s="114">
        <f t="shared" si="137"/>
        <v>0</v>
      </c>
      <c r="O165" s="81">
        <f t="shared" si="130"/>
        <v>2592.8823018323387</v>
      </c>
      <c r="Q165" s="494"/>
      <c r="R165" s="3" t="s">
        <v>79</v>
      </c>
      <c r="S165" s="114">
        <f t="shared" ref="S165:AD165" si="138">SUM(S21,S37,S53,S69,S85,S133,S149)</f>
        <v>0</v>
      </c>
      <c r="T165" s="114">
        <f t="shared" si="138"/>
        <v>0</v>
      </c>
      <c r="U165" s="114">
        <f t="shared" si="138"/>
        <v>0</v>
      </c>
      <c r="V165" s="114">
        <f t="shared" si="138"/>
        <v>0</v>
      </c>
      <c r="W165" s="114">
        <f t="shared" si="138"/>
        <v>0</v>
      </c>
      <c r="X165" s="114">
        <f t="shared" si="138"/>
        <v>0</v>
      </c>
      <c r="Y165" s="114">
        <f t="shared" si="138"/>
        <v>0</v>
      </c>
      <c r="Z165" s="114">
        <f t="shared" si="138"/>
        <v>0</v>
      </c>
      <c r="AA165" s="114">
        <f t="shared" si="138"/>
        <v>4592.477975279312</v>
      </c>
      <c r="AB165" s="114">
        <f t="shared" si="138"/>
        <v>0</v>
      </c>
      <c r="AC165" s="114">
        <f t="shared" si="138"/>
        <v>31517.343944518307</v>
      </c>
      <c r="AD165" s="114">
        <f t="shared" si="138"/>
        <v>83697.361759994732</v>
      </c>
      <c r="AE165" s="81">
        <f t="shared" si="132"/>
        <v>119807.18367979236</v>
      </c>
      <c r="AG165" s="494"/>
      <c r="AH165" s="3" t="s">
        <v>79</v>
      </c>
      <c r="AI165" s="114">
        <f t="shared" ref="AI165:AT165" si="139">SUM(AI21,AI37,AI53,AI69,AI85,AI133,AI149)</f>
        <v>0</v>
      </c>
      <c r="AJ165" s="114">
        <f t="shared" si="139"/>
        <v>0</v>
      </c>
      <c r="AK165" s="114">
        <f t="shared" si="139"/>
        <v>0</v>
      </c>
      <c r="AL165" s="114">
        <f t="shared" si="139"/>
        <v>0</v>
      </c>
      <c r="AM165" s="114">
        <f t="shared" si="139"/>
        <v>0</v>
      </c>
      <c r="AN165" s="114">
        <f t="shared" si="139"/>
        <v>0</v>
      </c>
      <c r="AO165" s="114">
        <f t="shared" si="139"/>
        <v>0</v>
      </c>
      <c r="AP165" s="114">
        <f t="shared" si="139"/>
        <v>0</v>
      </c>
      <c r="AQ165" s="114">
        <f t="shared" si="139"/>
        <v>0</v>
      </c>
      <c r="AR165" s="114">
        <f t="shared" si="139"/>
        <v>0</v>
      </c>
      <c r="AS165" s="114">
        <f t="shared" si="139"/>
        <v>0</v>
      </c>
      <c r="AT165" s="114">
        <f t="shared" si="139"/>
        <v>0</v>
      </c>
      <c r="AU165" s="81">
        <f t="shared" si="134"/>
        <v>0</v>
      </c>
      <c r="AW165" s="494"/>
      <c r="AX165" s="3" t="s">
        <v>79</v>
      </c>
      <c r="AY165" s="114">
        <f t="shared" ref="AY165:BJ165" si="140">SUM(AY21,AY37,AY53,AY69,AY85,AY133,AY149)</f>
        <v>0</v>
      </c>
      <c r="AZ165" s="114">
        <f t="shared" si="140"/>
        <v>0</v>
      </c>
      <c r="BA165" s="114">
        <f t="shared" si="140"/>
        <v>0</v>
      </c>
      <c r="BB165" s="114">
        <f t="shared" si="140"/>
        <v>0</v>
      </c>
      <c r="BC165" s="114">
        <f t="shared" si="140"/>
        <v>0</v>
      </c>
      <c r="BD165" s="114">
        <f t="shared" si="140"/>
        <v>0</v>
      </c>
      <c r="BE165" s="114">
        <f t="shared" si="140"/>
        <v>0</v>
      </c>
      <c r="BF165" s="114">
        <f t="shared" si="140"/>
        <v>0</v>
      </c>
      <c r="BG165" s="114">
        <f t="shared" si="140"/>
        <v>0</v>
      </c>
      <c r="BH165" s="114">
        <f t="shared" si="140"/>
        <v>0</v>
      </c>
      <c r="BI165" s="114">
        <f t="shared" si="140"/>
        <v>0</v>
      </c>
      <c r="BJ165" s="114">
        <f t="shared" si="140"/>
        <v>0</v>
      </c>
      <c r="BK165" s="81">
        <f t="shared" si="136"/>
        <v>0</v>
      </c>
    </row>
    <row r="166" spans="1:63" x14ac:dyDescent="0.25">
      <c r="A166" s="494"/>
      <c r="B166" s="3" t="s">
        <v>78</v>
      </c>
      <c r="C166" s="114">
        <f t="shared" ref="C166:N166" si="141">SUM(C22,C38,C54,C70,C86,C134,C150)</f>
        <v>0</v>
      </c>
      <c r="D166" s="114">
        <f t="shared" si="141"/>
        <v>0</v>
      </c>
      <c r="E166" s="114">
        <f t="shared" si="141"/>
        <v>0</v>
      </c>
      <c r="F166" s="114">
        <f t="shared" si="141"/>
        <v>0</v>
      </c>
      <c r="G166" s="114">
        <f t="shared" si="141"/>
        <v>0</v>
      </c>
      <c r="H166" s="114">
        <f t="shared" si="141"/>
        <v>0</v>
      </c>
      <c r="I166" s="114">
        <f t="shared" si="141"/>
        <v>0</v>
      </c>
      <c r="J166" s="114">
        <f t="shared" si="141"/>
        <v>0</v>
      </c>
      <c r="K166" s="114">
        <f t="shared" si="141"/>
        <v>0</v>
      </c>
      <c r="L166" s="114">
        <f t="shared" si="141"/>
        <v>0</v>
      </c>
      <c r="M166" s="114">
        <f t="shared" si="141"/>
        <v>0</v>
      </c>
      <c r="N166" s="114">
        <f t="shared" si="141"/>
        <v>0</v>
      </c>
      <c r="O166" s="81">
        <f t="shared" si="130"/>
        <v>0</v>
      </c>
      <c r="Q166" s="494"/>
      <c r="R166" s="3" t="s">
        <v>78</v>
      </c>
      <c r="S166" s="114">
        <f t="shared" ref="S166:AD166" si="142">SUM(S22,S38,S54,S70,S86,S134,S150)</f>
        <v>0</v>
      </c>
      <c r="T166" s="114">
        <f t="shared" si="142"/>
        <v>0</v>
      </c>
      <c r="U166" s="114">
        <f t="shared" si="142"/>
        <v>0</v>
      </c>
      <c r="V166" s="114">
        <f t="shared" si="142"/>
        <v>0</v>
      </c>
      <c r="W166" s="114">
        <f t="shared" si="142"/>
        <v>0</v>
      </c>
      <c r="X166" s="114">
        <f t="shared" si="142"/>
        <v>0</v>
      </c>
      <c r="Y166" s="114">
        <f t="shared" si="142"/>
        <v>0</v>
      </c>
      <c r="Z166" s="114">
        <f t="shared" si="142"/>
        <v>7192.3005138034296</v>
      </c>
      <c r="AA166" s="114">
        <f t="shared" si="142"/>
        <v>0</v>
      </c>
      <c r="AB166" s="114">
        <f t="shared" si="142"/>
        <v>0</v>
      </c>
      <c r="AC166" s="114">
        <f t="shared" si="142"/>
        <v>9624.8288316720282</v>
      </c>
      <c r="AD166" s="114">
        <f t="shared" si="142"/>
        <v>0</v>
      </c>
      <c r="AE166" s="81">
        <f t="shared" si="132"/>
        <v>16817.129345475456</v>
      </c>
      <c r="AG166" s="494"/>
      <c r="AH166" s="3" t="s">
        <v>78</v>
      </c>
      <c r="AI166" s="114">
        <f t="shared" ref="AI166:AT166" si="143">SUM(AI22,AI38,AI54,AI70,AI86,AI134,AI150)</f>
        <v>0</v>
      </c>
      <c r="AJ166" s="114">
        <f t="shared" si="143"/>
        <v>0</v>
      </c>
      <c r="AK166" s="114">
        <f t="shared" si="143"/>
        <v>0</v>
      </c>
      <c r="AL166" s="114">
        <f t="shared" si="143"/>
        <v>0</v>
      </c>
      <c r="AM166" s="114">
        <f t="shared" si="143"/>
        <v>0</v>
      </c>
      <c r="AN166" s="114">
        <f t="shared" si="143"/>
        <v>0</v>
      </c>
      <c r="AO166" s="114">
        <f t="shared" si="143"/>
        <v>0</v>
      </c>
      <c r="AP166" s="114">
        <f t="shared" si="143"/>
        <v>0</v>
      </c>
      <c r="AQ166" s="114">
        <f t="shared" si="143"/>
        <v>0</v>
      </c>
      <c r="AR166" s="114">
        <f t="shared" si="143"/>
        <v>0</v>
      </c>
      <c r="AS166" s="114">
        <f t="shared" si="143"/>
        <v>0</v>
      </c>
      <c r="AT166" s="114">
        <f t="shared" si="143"/>
        <v>0</v>
      </c>
      <c r="AU166" s="81">
        <f t="shared" si="134"/>
        <v>0</v>
      </c>
      <c r="AW166" s="494"/>
      <c r="AX166" s="3" t="s">
        <v>78</v>
      </c>
      <c r="AY166" s="114">
        <f t="shared" ref="AY166:BJ166" si="144">SUM(AY22,AY38,AY54,AY70,AY86,AY134,AY150)</f>
        <v>0</v>
      </c>
      <c r="AZ166" s="114">
        <f t="shared" si="144"/>
        <v>0</v>
      </c>
      <c r="BA166" s="114">
        <f t="shared" si="144"/>
        <v>0</v>
      </c>
      <c r="BB166" s="114">
        <f t="shared" si="144"/>
        <v>0</v>
      </c>
      <c r="BC166" s="114">
        <f t="shared" si="144"/>
        <v>0</v>
      </c>
      <c r="BD166" s="114">
        <f t="shared" si="144"/>
        <v>0</v>
      </c>
      <c r="BE166" s="114">
        <f t="shared" si="144"/>
        <v>0</v>
      </c>
      <c r="BF166" s="114">
        <f t="shared" si="144"/>
        <v>0</v>
      </c>
      <c r="BG166" s="114">
        <f t="shared" si="144"/>
        <v>0</v>
      </c>
      <c r="BH166" s="114">
        <f t="shared" si="144"/>
        <v>0</v>
      </c>
      <c r="BI166" s="114">
        <f t="shared" si="144"/>
        <v>0</v>
      </c>
      <c r="BJ166" s="114">
        <f t="shared" si="144"/>
        <v>0</v>
      </c>
      <c r="BK166" s="81">
        <f t="shared" si="136"/>
        <v>0</v>
      </c>
    </row>
    <row r="167" spans="1:63" x14ac:dyDescent="0.25">
      <c r="A167" s="494"/>
      <c r="B167" s="3" t="s">
        <v>77</v>
      </c>
      <c r="C167" s="114">
        <f t="shared" ref="C167:N167" si="145">SUM(C23,C39,C55,C71,C87,C135,C151)</f>
        <v>0</v>
      </c>
      <c r="D167" s="114">
        <f t="shared" si="145"/>
        <v>0</v>
      </c>
      <c r="E167" s="114">
        <f t="shared" si="145"/>
        <v>0</v>
      </c>
      <c r="F167" s="114">
        <f t="shared" si="145"/>
        <v>4699.3480826569503</v>
      </c>
      <c r="G167" s="114">
        <f t="shared" si="145"/>
        <v>0</v>
      </c>
      <c r="H167" s="114">
        <f t="shared" si="145"/>
        <v>0</v>
      </c>
      <c r="I167" s="114">
        <f t="shared" si="145"/>
        <v>12518.556700654619</v>
      </c>
      <c r="J167" s="114">
        <f t="shared" si="145"/>
        <v>3925.7363293265157</v>
      </c>
      <c r="K167" s="114">
        <f t="shared" si="145"/>
        <v>12085.369416357062</v>
      </c>
      <c r="L167" s="114">
        <f t="shared" si="145"/>
        <v>5262.3909563826519</v>
      </c>
      <c r="M167" s="114">
        <f t="shared" si="145"/>
        <v>1001.5754534242556</v>
      </c>
      <c r="N167" s="114">
        <f t="shared" si="145"/>
        <v>21699.784935093427</v>
      </c>
      <c r="O167" s="81">
        <f t="shared" si="130"/>
        <v>61192.761873895484</v>
      </c>
      <c r="Q167" s="494"/>
      <c r="R167" s="3" t="s">
        <v>77</v>
      </c>
      <c r="S167" s="114">
        <f t="shared" ref="S167:AD167" si="146">SUM(S23,S39,S55,S71,S87,S135,S151)</f>
        <v>0</v>
      </c>
      <c r="T167" s="114">
        <f t="shared" si="146"/>
        <v>0</v>
      </c>
      <c r="U167" s="114">
        <f t="shared" si="146"/>
        <v>0</v>
      </c>
      <c r="V167" s="114">
        <f t="shared" si="146"/>
        <v>6427.8439291514624</v>
      </c>
      <c r="W167" s="114">
        <f t="shared" si="146"/>
        <v>19033.595682532243</v>
      </c>
      <c r="X167" s="114">
        <f t="shared" si="146"/>
        <v>185492.10311964841</v>
      </c>
      <c r="Y167" s="114">
        <f t="shared" si="146"/>
        <v>219022.48346688438</v>
      </c>
      <c r="Z167" s="114">
        <f t="shared" si="146"/>
        <v>27822.34333525016</v>
      </c>
      <c r="AA167" s="114">
        <f t="shared" si="146"/>
        <v>182330.24238930893</v>
      </c>
      <c r="AB167" s="114">
        <f t="shared" si="146"/>
        <v>172991.3850466157</v>
      </c>
      <c r="AC167" s="114">
        <f t="shared" si="146"/>
        <v>487355.38619300089</v>
      </c>
      <c r="AD167" s="114">
        <f t="shared" si="146"/>
        <v>734416.15286638157</v>
      </c>
      <c r="AE167" s="81">
        <f t="shared" si="132"/>
        <v>2034891.536028774</v>
      </c>
      <c r="AG167" s="494"/>
      <c r="AH167" s="3" t="s">
        <v>77</v>
      </c>
      <c r="AI167" s="114">
        <f t="shared" ref="AI167:AT167" si="147">SUM(AI23,AI39,AI55,AI71,AI87,AI135,AI151)</f>
        <v>0</v>
      </c>
      <c r="AJ167" s="114">
        <f t="shared" si="147"/>
        <v>0</v>
      </c>
      <c r="AK167" s="114">
        <f t="shared" si="147"/>
        <v>0</v>
      </c>
      <c r="AL167" s="114">
        <f t="shared" si="147"/>
        <v>0</v>
      </c>
      <c r="AM167" s="114">
        <f t="shared" si="147"/>
        <v>0</v>
      </c>
      <c r="AN167" s="114">
        <f t="shared" si="147"/>
        <v>235709.60488346813</v>
      </c>
      <c r="AO167" s="114">
        <f t="shared" si="147"/>
        <v>137695.55319744235</v>
      </c>
      <c r="AP167" s="114">
        <f t="shared" si="147"/>
        <v>10280.120957185074</v>
      </c>
      <c r="AQ167" s="114">
        <f t="shared" si="147"/>
        <v>0</v>
      </c>
      <c r="AR167" s="114">
        <f t="shared" si="147"/>
        <v>52620.247496355129</v>
      </c>
      <c r="AS167" s="114">
        <f t="shared" si="147"/>
        <v>141824.80680367566</v>
      </c>
      <c r="AT167" s="114">
        <f t="shared" si="147"/>
        <v>1682165.7518578593</v>
      </c>
      <c r="AU167" s="81">
        <f t="shared" si="134"/>
        <v>2260296.0851959856</v>
      </c>
      <c r="AV167" s="257"/>
      <c r="AW167" s="494"/>
      <c r="AX167" s="3" t="s">
        <v>77</v>
      </c>
      <c r="AY167" s="114">
        <f t="shared" ref="AY167:BJ167" si="148">SUM(AY23,AY39,AY55,AY71,AY87,AY135,AY151)</f>
        <v>0</v>
      </c>
      <c r="AZ167" s="114">
        <f t="shared" si="148"/>
        <v>0</v>
      </c>
      <c r="BA167" s="114">
        <f t="shared" si="148"/>
        <v>0</v>
      </c>
      <c r="BB167" s="114">
        <f t="shared" si="148"/>
        <v>0</v>
      </c>
      <c r="BC167" s="114">
        <f t="shared" si="148"/>
        <v>0</v>
      </c>
      <c r="BD167" s="114">
        <f t="shared" si="148"/>
        <v>0</v>
      </c>
      <c r="BE167" s="114">
        <f t="shared" si="148"/>
        <v>0</v>
      </c>
      <c r="BF167" s="114">
        <f t="shared" si="148"/>
        <v>0</v>
      </c>
      <c r="BG167" s="114">
        <f t="shared" si="148"/>
        <v>0</v>
      </c>
      <c r="BH167" s="114">
        <f t="shared" si="148"/>
        <v>355675.9574647533</v>
      </c>
      <c r="BI167" s="114">
        <f t="shared" si="148"/>
        <v>163302.98648704513</v>
      </c>
      <c r="BJ167" s="114">
        <f t="shared" si="148"/>
        <v>1792336.9463922041</v>
      </c>
      <c r="BK167" s="81">
        <f t="shared" si="136"/>
        <v>2311315.8903440027</v>
      </c>
    </row>
    <row r="168" spans="1:63" x14ac:dyDescent="0.25">
      <c r="A168" s="494"/>
      <c r="B168" s="3" t="s">
        <v>76</v>
      </c>
      <c r="C168" s="114">
        <f t="shared" ref="C168:N168" si="149">SUM(C24,C40,C56,C72,C88,C136,C152)</f>
        <v>0</v>
      </c>
      <c r="D168" s="114">
        <f t="shared" si="149"/>
        <v>0</v>
      </c>
      <c r="E168" s="114">
        <f t="shared" si="149"/>
        <v>0</v>
      </c>
      <c r="F168" s="114">
        <f t="shared" si="149"/>
        <v>0</v>
      </c>
      <c r="G168" s="114">
        <f t="shared" si="149"/>
        <v>0</v>
      </c>
      <c r="H168" s="114">
        <f t="shared" si="149"/>
        <v>0</v>
      </c>
      <c r="I168" s="114">
        <f t="shared" si="149"/>
        <v>0</v>
      </c>
      <c r="J168" s="114">
        <f t="shared" si="149"/>
        <v>0</v>
      </c>
      <c r="K168" s="114">
        <f t="shared" si="149"/>
        <v>0</v>
      </c>
      <c r="L168" s="114">
        <f t="shared" si="149"/>
        <v>22226.33196</v>
      </c>
      <c r="M168" s="114">
        <f t="shared" si="149"/>
        <v>0</v>
      </c>
      <c r="N168" s="114">
        <f t="shared" si="149"/>
        <v>29606.723160000001</v>
      </c>
      <c r="O168" s="81">
        <f t="shared" si="130"/>
        <v>51833.055120000005</v>
      </c>
      <c r="Q168" s="494"/>
      <c r="R168" s="3" t="s">
        <v>76</v>
      </c>
      <c r="S168" s="114">
        <f t="shared" ref="S168:AD168" si="150">SUM(S24,S40,S56,S72,S88,S136,S152)</f>
        <v>0</v>
      </c>
      <c r="T168" s="114">
        <f t="shared" si="150"/>
        <v>0</v>
      </c>
      <c r="U168" s="114">
        <f t="shared" si="150"/>
        <v>0</v>
      </c>
      <c r="V168" s="114">
        <f t="shared" si="150"/>
        <v>0</v>
      </c>
      <c r="W168" s="114">
        <f t="shared" si="150"/>
        <v>0</v>
      </c>
      <c r="X168" s="114">
        <f t="shared" si="150"/>
        <v>148788.68659199998</v>
      </c>
      <c r="Y168" s="114">
        <f t="shared" si="150"/>
        <v>0</v>
      </c>
      <c r="Z168" s="114">
        <f t="shared" si="150"/>
        <v>0</v>
      </c>
      <c r="AA168" s="114">
        <f t="shared" si="150"/>
        <v>0</v>
      </c>
      <c r="AB168" s="114">
        <f t="shared" si="150"/>
        <v>0</v>
      </c>
      <c r="AC168" s="114">
        <f t="shared" si="150"/>
        <v>0</v>
      </c>
      <c r="AD168" s="114">
        <f t="shared" si="150"/>
        <v>0</v>
      </c>
      <c r="AE168" s="81">
        <f t="shared" si="132"/>
        <v>148788.68659199998</v>
      </c>
      <c r="AG168" s="494"/>
      <c r="AH168" s="3" t="s">
        <v>76</v>
      </c>
      <c r="AI168" s="114">
        <f t="shared" ref="AI168:AT168" si="151">SUM(AI24,AI40,AI56,AI72,AI88,AI136,AI152)</f>
        <v>0</v>
      </c>
      <c r="AJ168" s="114">
        <f t="shared" si="151"/>
        <v>0</v>
      </c>
      <c r="AK168" s="114">
        <f t="shared" si="151"/>
        <v>0</v>
      </c>
      <c r="AL168" s="114">
        <f t="shared" si="151"/>
        <v>0</v>
      </c>
      <c r="AM168" s="114">
        <f t="shared" si="151"/>
        <v>0</v>
      </c>
      <c r="AN168" s="114">
        <f t="shared" si="151"/>
        <v>0</v>
      </c>
      <c r="AO168" s="114">
        <f t="shared" si="151"/>
        <v>0</v>
      </c>
      <c r="AP168" s="114">
        <f t="shared" si="151"/>
        <v>0</v>
      </c>
      <c r="AQ168" s="114">
        <f t="shared" si="151"/>
        <v>0</v>
      </c>
      <c r="AR168" s="114">
        <f t="shared" si="151"/>
        <v>0</v>
      </c>
      <c r="AS168" s="114">
        <f t="shared" si="151"/>
        <v>0</v>
      </c>
      <c r="AT168" s="114">
        <f t="shared" si="151"/>
        <v>0</v>
      </c>
      <c r="AU168" s="81">
        <f t="shared" si="134"/>
        <v>0</v>
      </c>
      <c r="AW168" s="494"/>
      <c r="AX168" s="3" t="s">
        <v>76</v>
      </c>
      <c r="AY168" s="114">
        <f t="shared" ref="AY168:BJ168" si="152">SUM(AY24,AY40,AY56,AY72,AY88,AY136,AY152)</f>
        <v>0</v>
      </c>
      <c r="AZ168" s="114">
        <f t="shared" si="152"/>
        <v>0</v>
      </c>
      <c r="BA168" s="114">
        <f t="shared" si="152"/>
        <v>0</v>
      </c>
      <c r="BB168" s="114">
        <f t="shared" si="152"/>
        <v>0</v>
      </c>
      <c r="BC168" s="114">
        <f t="shared" si="152"/>
        <v>0</v>
      </c>
      <c r="BD168" s="114">
        <f t="shared" si="152"/>
        <v>0</v>
      </c>
      <c r="BE168" s="114">
        <f t="shared" si="152"/>
        <v>0</v>
      </c>
      <c r="BF168" s="114">
        <f t="shared" si="152"/>
        <v>0</v>
      </c>
      <c r="BG168" s="114">
        <f t="shared" si="152"/>
        <v>0</v>
      </c>
      <c r="BH168" s="114">
        <f t="shared" si="152"/>
        <v>0</v>
      </c>
      <c r="BI168" s="114">
        <f t="shared" si="152"/>
        <v>0</v>
      </c>
      <c r="BJ168" s="114">
        <f t="shared" si="152"/>
        <v>0</v>
      </c>
      <c r="BK168" s="81">
        <f t="shared" si="136"/>
        <v>0</v>
      </c>
    </row>
    <row r="169" spans="1:63" ht="15" customHeight="1" x14ac:dyDescent="0.25">
      <c r="A169" s="494"/>
      <c r="B169" s="3" t="s">
        <v>75</v>
      </c>
      <c r="C169" s="114">
        <f t="shared" ref="C169:N169" si="153">SUM(C25,C41,C57,C73,C89,C137,C153)</f>
        <v>0</v>
      </c>
      <c r="D169" s="114">
        <f t="shared" si="153"/>
        <v>0</v>
      </c>
      <c r="E169" s="114">
        <f t="shared" si="153"/>
        <v>0</v>
      </c>
      <c r="F169" s="114">
        <f t="shared" si="153"/>
        <v>0</v>
      </c>
      <c r="G169" s="114">
        <f t="shared" si="153"/>
        <v>0</v>
      </c>
      <c r="H169" s="114">
        <f t="shared" si="153"/>
        <v>0</v>
      </c>
      <c r="I169" s="114">
        <f t="shared" si="153"/>
        <v>0</v>
      </c>
      <c r="J169" s="114">
        <f t="shared" si="153"/>
        <v>0</v>
      </c>
      <c r="K169" s="114">
        <f t="shared" si="153"/>
        <v>0</v>
      </c>
      <c r="L169" s="114">
        <f t="shared" si="153"/>
        <v>0</v>
      </c>
      <c r="M169" s="114">
        <f t="shared" si="153"/>
        <v>0</v>
      </c>
      <c r="N169" s="114">
        <f t="shared" si="153"/>
        <v>2621.1327999999921</v>
      </c>
      <c r="O169" s="81">
        <f t="shared" si="130"/>
        <v>2621.1327999999921</v>
      </c>
      <c r="Q169" s="494"/>
      <c r="R169" s="3" t="s">
        <v>75</v>
      </c>
      <c r="S169" s="114">
        <f t="shared" ref="S169:AD169" si="154">SUM(S25,S41,S57,S73,S89,S137,S153)</f>
        <v>0</v>
      </c>
      <c r="T169" s="114">
        <f t="shared" si="154"/>
        <v>0</v>
      </c>
      <c r="U169" s="114">
        <f t="shared" si="154"/>
        <v>0</v>
      </c>
      <c r="V169" s="114">
        <f t="shared" si="154"/>
        <v>0</v>
      </c>
      <c r="W169" s="114">
        <f t="shared" si="154"/>
        <v>0</v>
      </c>
      <c r="X169" s="114">
        <f t="shared" si="154"/>
        <v>0</v>
      </c>
      <c r="Y169" s="114">
        <f t="shared" si="154"/>
        <v>0</v>
      </c>
      <c r="Z169" s="114">
        <f t="shared" si="154"/>
        <v>0</v>
      </c>
      <c r="AA169" s="114">
        <f t="shared" si="154"/>
        <v>0</v>
      </c>
      <c r="AB169" s="114">
        <f t="shared" si="154"/>
        <v>0</v>
      </c>
      <c r="AC169" s="114">
        <f t="shared" si="154"/>
        <v>0</v>
      </c>
      <c r="AD169" s="114">
        <f t="shared" si="154"/>
        <v>0</v>
      </c>
      <c r="AE169" s="81">
        <f t="shared" si="132"/>
        <v>0</v>
      </c>
      <c r="AF169" s="204"/>
      <c r="AG169" s="494"/>
      <c r="AH169" s="3" t="s">
        <v>75</v>
      </c>
      <c r="AI169" s="114">
        <f t="shared" ref="AI169:AT169" si="155">SUM(AI25,AI41,AI57,AI73,AI89,AI137,AI153)</f>
        <v>0</v>
      </c>
      <c r="AJ169" s="114">
        <f t="shared" si="155"/>
        <v>0</v>
      </c>
      <c r="AK169" s="114">
        <f t="shared" si="155"/>
        <v>0</v>
      </c>
      <c r="AL169" s="114">
        <f t="shared" si="155"/>
        <v>0</v>
      </c>
      <c r="AM169" s="114">
        <f t="shared" si="155"/>
        <v>0</v>
      </c>
      <c r="AN169" s="114">
        <f t="shared" si="155"/>
        <v>0</v>
      </c>
      <c r="AO169" s="114">
        <f t="shared" si="155"/>
        <v>0</v>
      </c>
      <c r="AP169" s="114">
        <f t="shared" si="155"/>
        <v>0</v>
      </c>
      <c r="AQ169" s="114">
        <f t="shared" si="155"/>
        <v>0</v>
      </c>
      <c r="AR169" s="114">
        <f t="shared" si="155"/>
        <v>0</v>
      </c>
      <c r="AS169" s="114">
        <f t="shared" si="155"/>
        <v>0</v>
      </c>
      <c r="AT169" s="114">
        <f t="shared" si="155"/>
        <v>0</v>
      </c>
      <c r="AU169" s="81">
        <f t="shared" si="134"/>
        <v>0</v>
      </c>
      <c r="AW169" s="494"/>
      <c r="AX169" s="3" t="s">
        <v>75</v>
      </c>
      <c r="AY169" s="114">
        <f t="shared" ref="AY169:BJ169" si="156">SUM(AY25,AY41,AY57,AY73,AY89,AY137,AY153)</f>
        <v>0</v>
      </c>
      <c r="AZ169" s="114">
        <f t="shared" si="156"/>
        <v>0</v>
      </c>
      <c r="BA169" s="114">
        <f t="shared" si="156"/>
        <v>0</v>
      </c>
      <c r="BB169" s="114">
        <f t="shared" si="156"/>
        <v>0</v>
      </c>
      <c r="BC169" s="114">
        <f t="shared" si="156"/>
        <v>0</v>
      </c>
      <c r="BD169" s="114">
        <f t="shared" si="156"/>
        <v>0</v>
      </c>
      <c r="BE169" s="114">
        <f t="shared" si="156"/>
        <v>0</v>
      </c>
      <c r="BF169" s="114">
        <f t="shared" si="156"/>
        <v>0</v>
      </c>
      <c r="BG169" s="114">
        <f t="shared" si="156"/>
        <v>0</v>
      </c>
      <c r="BH169" s="114">
        <f t="shared" si="156"/>
        <v>0</v>
      </c>
      <c r="BI169" s="114">
        <f t="shared" si="156"/>
        <v>0</v>
      </c>
      <c r="BJ169" s="114">
        <f t="shared" si="156"/>
        <v>0</v>
      </c>
      <c r="BK169" s="81">
        <f t="shared" si="136"/>
        <v>0</v>
      </c>
    </row>
    <row r="170" spans="1:63" x14ac:dyDescent="0.25">
      <c r="A170" s="494"/>
      <c r="B170" s="3" t="s">
        <v>74</v>
      </c>
      <c r="C170" s="114">
        <f t="shared" ref="C170:N170" si="157">SUM(C26,C42,C58,C74,C90,C138,C154)</f>
        <v>0</v>
      </c>
      <c r="D170" s="114">
        <f t="shared" si="157"/>
        <v>0</v>
      </c>
      <c r="E170" s="114">
        <f t="shared" si="157"/>
        <v>0</v>
      </c>
      <c r="F170" s="114">
        <f t="shared" si="157"/>
        <v>0</v>
      </c>
      <c r="G170" s="114">
        <f t="shared" si="157"/>
        <v>17403.669969643008</v>
      </c>
      <c r="H170" s="114">
        <f t="shared" si="157"/>
        <v>0</v>
      </c>
      <c r="I170" s="114">
        <f t="shared" si="157"/>
        <v>0</v>
      </c>
      <c r="J170" s="114">
        <f t="shared" si="157"/>
        <v>0</v>
      </c>
      <c r="K170" s="114">
        <f t="shared" si="157"/>
        <v>174925.31038015784</v>
      </c>
      <c r="L170" s="114">
        <f t="shared" si="157"/>
        <v>0</v>
      </c>
      <c r="M170" s="114">
        <f t="shared" si="157"/>
        <v>0</v>
      </c>
      <c r="N170" s="114">
        <f t="shared" si="157"/>
        <v>193420.92549141133</v>
      </c>
      <c r="O170" s="81">
        <f t="shared" si="130"/>
        <v>385749.90584121214</v>
      </c>
      <c r="Q170" s="494"/>
      <c r="R170" s="3" t="s">
        <v>74</v>
      </c>
      <c r="S170" s="114">
        <f t="shared" ref="S170:AD170" si="158">SUM(S26,S42,S58,S74,S90,S138,S154)</f>
        <v>0</v>
      </c>
      <c r="T170" s="114">
        <f t="shared" si="158"/>
        <v>0</v>
      </c>
      <c r="U170" s="114">
        <f t="shared" si="158"/>
        <v>0</v>
      </c>
      <c r="V170" s="114">
        <f t="shared" si="158"/>
        <v>0</v>
      </c>
      <c r="W170" s="114">
        <f t="shared" si="158"/>
        <v>0</v>
      </c>
      <c r="X170" s="114">
        <f t="shared" si="158"/>
        <v>203914.15660156962</v>
      </c>
      <c r="Y170" s="114">
        <f t="shared" si="158"/>
        <v>190192.99097252346</v>
      </c>
      <c r="Z170" s="114">
        <f t="shared" si="158"/>
        <v>173096.27782872258</v>
      </c>
      <c r="AA170" s="114">
        <f t="shared" si="158"/>
        <v>1011717.4480323327</v>
      </c>
      <c r="AB170" s="114">
        <f t="shared" si="158"/>
        <v>162060.24447377917</v>
      </c>
      <c r="AC170" s="114">
        <f t="shared" si="158"/>
        <v>576762.10006232071</v>
      </c>
      <c r="AD170" s="114">
        <f t="shared" si="158"/>
        <v>3503849.9638652918</v>
      </c>
      <c r="AE170" s="81">
        <f t="shared" si="132"/>
        <v>5821593.1818365399</v>
      </c>
      <c r="AF170" s="204"/>
      <c r="AG170" s="494"/>
      <c r="AH170" s="3" t="s">
        <v>74</v>
      </c>
      <c r="AI170" s="114">
        <f t="shared" ref="AI170:AT170" si="159">SUM(AI26,AI42,AI58,AI74,AI90,AI138,AI154)</f>
        <v>0</v>
      </c>
      <c r="AJ170" s="114">
        <f t="shared" si="159"/>
        <v>0</v>
      </c>
      <c r="AK170" s="114">
        <f t="shared" si="159"/>
        <v>0</v>
      </c>
      <c r="AL170" s="114">
        <f t="shared" si="159"/>
        <v>0</v>
      </c>
      <c r="AM170" s="114">
        <f t="shared" si="159"/>
        <v>0</v>
      </c>
      <c r="AN170" s="114">
        <f t="shared" si="159"/>
        <v>0</v>
      </c>
      <c r="AO170" s="114">
        <f t="shared" si="159"/>
        <v>0</v>
      </c>
      <c r="AP170" s="114">
        <f t="shared" si="159"/>
        <v>5322.8659767851586</v>
      </c>
      <c r="AQ170" s="114">
        <f t="shared" si="159"/>
        <v>0</v>
      </c>
      <c r="AR170" s="114">
        <f t="shared" si="159"/>
        <v>0</v>
      </c>
      <c r="AS170" s="114">
        <f t="shared" si="159"/>
        <v>0</v>
      </c>
      <c r="AT170" s="114">
        <f t="shared" si="159"/>
        <v>114968.03968150512</v>
      </c>
      <c r="AU170" s="81">
        <f t="shared" si="134"/>
        <v>120290.90565829028</v>
      </c>
      <c r="AV170" s="257"/>
      <c r="AW170" s="494"/>
      <c r="AX170" s="3" t="s">
        <v>74</v>
      </c>
      <c r="AY170" s="114">
        <f t="shared" ref="AY170:BJ170" si="160">SUM(AY26,AY42,AY58,AY74,AY90,AY138,AY154)</f>
        <v>0</v>
      </c>
      <c r="AZ170" s="114">
        <f t="shared" si="160"/>
        <v>0</v>
      </c>
      <c r="BA170" s="114">
        <f t="shared" si="160"/>
        <v>0</v>
      </c>
      <c r="BB170" s="114">
        <f t="shared" si="160"/>
        <v>0</v>
      </c>
      <c r="BC170" s="114">
        <f t="shared" si="160"/>
        <v>0</v>
      </c>
      <c r="BD170" s="114">
        <f t="shared" si="160"/>
        <v>0</v>
      </c>
      <c r="BE170" s="114">
        <f t="shared" si="160"/>
        <v>0</v>
      </c>
      <c r="BF170" s="114">
        <f t="shared" si="160"/>
        <v>0</v>
      </c>
      <c r="BG170" s="114">
        <f t="shared" si="160"/>
        <v>0</v>
      </c>
      <c r="BH170" s="114">
        <f t="shared" si="160"/>
        <v>0</v>
      </c>
      <c r="BI170" s="114">
        <f t="shared" si="160"/>
        <v>0</v>
      </c>
      <c r="BJ170" s="114">
        <f t="shared" si="160"/>
        <v>462078.80433866009</v>
      </c>
      <c r="BK170" s="81">
        <f t="shared" si="136"/>
        <v>462078.80433866009</v>
      </c>
    </row>
    <row r="171" spans="1:63" x14ac:dyDescent="0.25">
      <c r="A171" s="494"/>
      <c r="B171" s="3" t="s">
        <v>73</v>
      </c>
      <c r="C171" s="114">
        <f t="shared" ref="C171:N171" si="161">SUM(C27,C43,C59,C75,C91,C139,C155)</f>
        <v>0</v>
      </c>
      <c r="D171" s="114">
        <f t="shared" si="161"/>
        <v>0</v>
      </c>
      <c r="E171" s="114">
        <f t="shared" si="161"/>
        <v>59008.869203788563</v>
      </c>
      <c r="F171" s="114">
        <f t="shared" si="161"/>
        <v>980252.04939194978</v>
      </c>
      <c r="G171" s="114">
        <f t="shared" si="161"/>
        <v>1854452.6575574479</v>
      </c>
      <c r="H171" s="114">
        <f t="shared" si="161"/>
        <v>1982056.3489849328</v>
      </c>
      <c r="I171" s="114">
        <f t="shared" si="161"/>
        <v>2310303.0720153828</v>
      </c>
      <c r="J171" s="114">
        <f t="shared" si="161"/>
        <v>2312913.4044152368</v>
      </c>
      <c r="K171" s="114">
        <f t="shared" si="161"/>
        <v>2579152.7080091443</v>
      </c>
      <c r="L171" s="114">
        <f t="shared" si="161"/>
        <v>2334934.0810501678</v>
      </c>
      <c r="M171" s="114">
        <f t="shared" si="161"/>
        <v>3925408.6752223219</v>
      </c>
      <c r="N171" s="114">
        <f t="shared" si="161"/>
        <v>5492219.2920426782</v>
      </c>
      <c r="O171" s="81">
        <f t="shared" si="130"/>
        <v>23830701.157893054</v>
      </c>
      <c r="P171" s="204"/>
      <c r="Q171" s="494"/>
      <c r="R171" s="3" t="s">
        <v>73</v>
      </c>
      <c r="S171" s="114">
        <f t="shared" ref="S171:AD171" si="162">SUM(S27,S43,S59,S75,S91,S139,S155)</f>
        <v>0</v>
      </c>
      <c r="T171" s="114">
        <f t="shared" si="162"/>
        <v>0</v>
      </c>
      <c r="U171" s="114">
        <f t="shared" si="162"/>
        <v>131130.40232611424</v>
      </c>
      <c r="V171" s="114">
        <f t="shared" si="162"/>
        <v>649128.90805155423</v>
      </c>
      <c r="W171" s="114">
        <f t="shared" si="162"/>
        <v>1267147.2401766535</v>
      </c>
      <c r="X171" s="114">
        <f t="shared" si="162"/>
        <v>2526591.3082058239</v>
      </c>
      <c r="Y171" s="114">
        <f t="shared" si="162"/>
        <v>2182772.520191737</v>
      </c>
      <c r="Z171" s="114">
        <f t="shared" si="162"/>
        <v>4573655.0615593949</v>
      </c>
      <c r="AA171" s="114">
        <f t="shared" si="162"/>
        <v>6052039.7184292655</v>
      </c>
      <c r="AB171" s="114">
        <f t="shared" si="162"/>
        <v>3588139.7469437844</v>
      </c>
      <c r="AC171" s="114">
        <f t="shared" si="162"/>
        <v>7133285.8972632159</v>
      </c>
      <c r="AD171" s="114">
        <f t="shared" si="162"/>
        <v>14531022.152254781</v>
      </c>
      <c r="AE171" s="81">
        <f t="shared" si="132"/>
        <v>42634912.95540233</v>
      </c>
      <c r="AF171" s="204"/>
      <c r="AG171" s="494"/>
      <c r="AH171" s="3" t="s">
        <v>73</v>
      </c>
      <c r="AI171" s="114">
        <f t="shared" ref="AI171:AT171" si="163">SUM(AI27,AI43,AI59,AI75,AI91,AI139,AI155)</f>
        <v>0</v>
      </c>
      <c r="AJ171" s="114">
        <f t="shared" si="163"/>
        <v>0</v>
      </c>
      <c r="AK171" s="114">
        <f t="shared" si="163"/>
        <v>0</v>
      </c>
      <c r="AL171" s="114">
        <f t="shared" si="163"/>
        <v>195685.20019971029</v>
      </c>
      <c r="AM171" s="114">
        <f t="shared" si="163"/>
        <v>516212.59454419586</v>
      </c>
      <c r="AN171" s="114">
        <f t="shared" si="163"/>
        <v>818367.3949967951</v>
      </c>
      <c r="AO171" s="114">
        <f t="shared" si="163"/>
        <v>540385.12910603348</v>
      </c>
      <c r="AP171" s="114">
        <f t="shared" si="163"/>
        <v>590438.50657385902</v>
      </c>
      <c r="AQ171" s="114">
        <f t="shared" si="163"/>
        <v>1825344.049698181</v>
      </c>
      <c r="AR171" s="114">
        <f t="shared" si="163"/>
        <v>352059.954224015</v>
      </c>
      <c r="AS171" s="114">
        <f t="shared" si="163"/>
        <v>772773.48335674533</v>
      </c>
      <c r="AT171" s="114">
        <f t="shared" si="163"/>
        <v>5688833.6709417254</v>
      </c>
      <c r="AU171" s="81">
        <f t="shared" si="134"/>
        <v>11300099.983641259</v>
      </c>
      <c r="AV171" s="257"/>
      <c r="AW171" s="494"/>
      <c r="AX171" s="3" t="s">
        <v>73</v>
      </c>
      <c r="AY171" s="114">
        <f t="shared" ref="AY171:BJ171" si="164">SUM(AY27,AY43,AY59,AY75,AY91,AY139,AY155)</f>
        <v>0</v>
      </c>
      <c r="AZ171" s="114">
        <f t="shared" si="164"/>
        <v>0</v>
      </c>
      <c r="BA171" s="114">
        <f t="shared" si="164"/>
        <v>0</v>
      </c>
      <c r="BB171" s="114">
        <f t="shared" si="164"/>
        <v>105817.63611918641</v>
      </c>
      <c r="BC171" s="114">
        <f t="shared" si="164"/>
        <v>61021.208716039313</v>
      </c>
      <c r="BD171" s="114">
        <f t="shared" si="164"/>
        <v>32256.701662712214</v>
      </c>
      <c r="BE171" s="114">
        <f t="shared" si="164"/>
        <v>0</v>
      </c>
      <c r="BF171" s="114">
        <f t="shared" si="164"/>
        <v>99714.495996913887</v>
      </c>
      <c r="BG171" s="114">
        <f t="shared" si="164"/>
        <v>44090.838513858624</v>
      </c>
      <c r="BH171" s="114">
        <f t="shared" si="164"/>
        <v>52637.871926106433</v>
      </c>
      <c r="BI171" s="114">
        <f t="shared" si="164"/>
        <v>115333.67827272373</v>
      </c>
      <c r="BJ171" s="114">
        <f t="shared" si="164"/>
        <v>467241.80757547606</v>
      </c>
      <c r="BK171" s="81">
        <f t="shared" si="136"/>
        <v>978114.23878301668</v>
      </c>
    </row>
    <row r="172" spans="1:63" x14ac:dyDescent="0.25">
      <c r="A172" s="494"/>
      <c r="B172" s="3" t="s">
        <v>72</v>
      </c>
      <c r="C172" s="114">
        <f t="shared" ref="C172:N172" si="165">SUM(C28,C44,C60,C76,C92,C140,C156)</f>
        <v>0</v>
      </c>
      <c r="D172" s="114">
        <f t="shared" si="165"/>
        <v>0</v>
      </c>
      <c r="E172" s="114">
        <f t="shared" si="165"/>
        <v>0</v>
      </c>
      <c r="F172" s="114">
        <f t="shared" si="165"/>
        <v>0</v>
      </c>
      <c r="G172" s="114">
        <f t="shared" si="165"/>
        <v>0</v>
      </c>
      <c r="H172" s="114">
        <f t="shared" si="165"/>
        <v>0</v>
      </c>
      <c r="I172" s="114">
        <f t="shared" si="165"/>
        <v>0</v>
      </c>
      <c r="J172" s="114">
        <f t="shared" si="165"/>
        <v>0</v>
      </c>
      <c r="K172" s="114">
        <f t="shared" si="165"/>
        <v>0</v>
      </c>
      <c r="L172" s="114">
        <f t="shared" si="165"/>
        <v>0</v>
      </c>
      <c r="M172" s="114">
        <f t="shared" si="165"/>
        <v>0</v>
      </c>
      <c r="N172" s="114">
        <f t="shared" si="165"/>
        <v>0</v>
      </c>
      <c r="O172" s="81">
        <f t="shared" si="130"/>
        <v>0</v>
      </c>
      <c r="P172" s="204"/>
      <c r="Q172" s="494"/>
      <c r="R172" s="3" t="s">
        <v>72</v>
      </c>
      <c r="S172" s="114">
        <f t="shared" ref="S172:AD172" si="166">SUM(S28,S44,S60,S76,S92,S140,S156)</f>
        <v>0</v>
      </c>
      <c r="T172" s="114">
        <f t="shared" si="166"/>
        <v>0</v>
      </c>
      <c r="U172" s="114">
        <f t="shared" si="166"/>
        <v>0</v>
      </c>
      <c r="V172" s="114">
        <f t="shared" si="166"/>
        <v>0</v>
      </c>
      <c r="W172" s="114">
        <f t="shared" si="166"/>
        <v>0</v>
      </c>
      <c r="X172" s="114">
        <f t="shared" si="166"/>
        <v>3598.7372749977403</v>
      </c>
      <c r="Y172" s="114">
        <f t="shared" si="166"/>
        <v>34485.875723979385</v>
      </c>
      <c r="Z172" s="114">
        <f t="shared" si="166"/>
        <v>0</v>
      </c>
      <c r="AA172" s="114">
        <f t="shared" si="166"/>
        <v>0</v>
      </c>
      <c r="AB172" s="114">
        <f t="shared" si="166"/>
        <v>12604.918130564218</v>
      </c>
      <c r="AC172" s="114">
        <f t="shared" si="166"/>
        <v>129084.85719589065</v>
      </c>
      <c r="AD172" s="114">
        <f t="shared" si="166"/>
        <v>124152.70092019319</v>
      </c>
      <c r="AE172" s="81">
        <f t="shared" si="132"/>
        <v>303927.08924562519</v>
      </c>
      <c r="AF172" s="204"/>
      <c r="AG172" s="494"/>
      <c r="AH172" s="3" t="s">
        <v>72</v>
      </c>
      <c r="AI172" s="114">
        <f t="shared" ref="AI172:AT172" si="167">SUM(AI28,AI44,AI60,AI76,AI92,AI140,AI156)</f>
        <v>0</v>
      </c>
      <c r="AJ172" s="114">
        <f t="shared" si="167"/>
        <v>0</v>
      </c>
      <c r="AK172" s="114">
        <f t="shared" si="167"/>
        <v>0</v>
      </c>
      <c r="AL172" s="114">
        <f t="shared" si="167"/>
        <v>0</v>
      </c>
      <c r="AM172" s="114">
        <f t="shared" si="167"/>
        <v>15803.069445267711</v>
      </c>
      <c r="AN172" s="114">
        <f t="shared" si="167"/>
        <v>0</v>
      </c>
      <c r="AO172" s="114">
        <f t="shared" si="167"/>
        <v>0</v>
      </c>
      <c r="AP172" s="114">
        <f t="shared" si="167"/>
        <v>0</v>
      </c>
      <c r="AQ172" s="114">
        <f t="shared" si="167"/>
        <v>0</v>
      </c>
      <c r="AR172" s="114">
        <f t="shared" si="167"/>
        <v>0</v>
      </c>
      <c r="AS172" s="114">
        <f t="shared" si="167"/>
        <v>9554.3019714003312</v>
      </c>
      <c r="AT172" s="114">
        <f t="shared" si="167"/>
        <v>68096.811949600466</v>
      </c>
      <c r="AU172" s="81">
        <f t="shared" si="134"/>
        <v>93454.183366268509</v>
      </c>
      <c r="AV172" s="257"/>
      <c r="AW172" s="494"/>
      <c r="AX172" s="3" t="s">
        <v>72</v>
      </c>
      <c r="AY172" s="114">
        <f t="shared" ref="AY172:BJ172" si="168">SUM(AY28,AY44,AY60,AY76,AY92,AY140,AY156)</f>
        <v>0</v>
      </c>
      <c r="AZ172" s="114">
        <f t="shared" si="168"/>
        <v>0</v>
      </c>
      <c r="BA172" s="114">
        <f t="shared" si="168"/>
        <v>0</v>
      </c>
      <c r="BB172" s="114">
        <f t="shared" si="168"/>
        <v>0</v>
      </c>
      <c r="BC172" s="114">
        <f t="shared" si="168"/>
        <v>0</v>
      </c>
      <c r="BD172" s="114">
        <f t="shared" si="168"/>
        <v>0</v>
      </c>
      <c r="BE172" s="114">
        <f t="shared" si="168"/>
        <v>0</v>
      </c>
      <c r="BF172" s="114">
        <f t="shared" si="168"/>
        <v>0</v>
      </c>
      <c r="BG172" s="114">
        <f t="shared" si="168"/>
        <v>0</v>
      </c>
      <c r="BH172" s="114">
        <f t="shared" si="168"/>
        <v>0</v>
      </c>
      <c r="BI172" s="114">
        <f t="shared" si="168"/>
        <v>82043.552982129331</v>
      </c>
      <c r="BJ172" s="114">
        <f t="shared" si="168"/>
        <v>0</v>
      </c>
      <c r="BK172" s="81">
        <f t="shared" si="136"/>
        <v>82043.552982129331</v>
      </c>
    </row>
    <row r="173" spans="1:63" x14ac:dyDescent="0.25">
      <c r="A173" s="494"/>
      <c r="B173" s="3" t="s">
        <v>71</v>
      </c>
      <c r="C173" s="114">
        <f t="shared" ref="C173:N173" si="169">SUM(C29,C45,C61,C77,C93,C141,C157)</f>
        <v>0</v>
      </c>
      <c r="D173" s="114">
        <f t="shared" si="169"/>
        <v>0</v>
      </c>
      <c r="E173" s="114">
        <f t="shared" si="169"/>
        <v>0</v>
      </c>
      <c r="F173" s="114">
        <f t="shared" si="169"/>
        <v>0</v>
      </c>
      <c r="G173" s="114">
        <f t="shared" si="169"/>
        <v>0</v>
      </c>
      <c r="H173" s="114">
        <f t="shared" si="169"/>
        <v>0</v>
      </c>
      <c r="I173" s="114">
        <f t="shared" si="169"/>
        <v>62802.626100545793</v>
      </c>
      <c r="J173" s="114">
        <f t="shared" si="169"/>
        <v>10323.368201839037</v>
      </c>
      <c r="K173" s="114">
        <f t="shared" si="169"/>
        <v>0</v>
      </c>
      <c r="L173" s="114">
        <f t="shared" si="169"/>
        <v>0</v>
      </c>
      <c r="M173" s="114">
        <f t="shared" si="169"/>
        <v>0</v>
      </c>
      <c r="N173" s="114">
        <f t="shared" si="169"/>
        <v>94452.044222005119</v>
      </c>
      <c r="O173" s="81">
        <f t="shared" si="130"/>
        <v>167578.03852438997</v>
      </c>
      <c r="P173" s="204"/>
      <c r="Q173" s="494"/>
      <c r="R173" s="3" t="s">
        <v>71</v>
      </c>
      <c r="S173" s="114">
        <f t="shared" ref="S173:AD173" si="170">SUM(S29,S45,S61,S77,S93,S141,S157)</f>
        <v>0</v>
      </c>
      <c r="T173" s="114">
        <f t="shared" si="170"/>
        <v>0</v>
      </c>
      <c r="U173" s="114">
        <f t="shared" si="170"/>
        <v>0</v>
      </c>
      <c r="V173" s="114">
        <f t="shared" si="170"/>
        <v>0</v>
      </c>
      <c r="W173" s="114">
        <f t="shared" si="170"/>
        <v>17205.308497442446</v>
      </c>
      <c r="X173" s="114">
        <f t="shared" si="170"/>
        <v>37852.960417988368</v>
      </c>
      <c r="Y173" s="114">
        <f t="shared" si="170"/>
        <v>2580.8420504597593</v>
      </c>
      <c r="Z173" s="114">
        <f t="shared" si="170"/>
        <v>14625.381963850534</v>
      </c>
      <c r="AA173" s="114">
        <f t="shared" si="170"/>
        <v>0</v>
      </c>
      <c r="AB173" s="114">
        <f t="shared" si="170"/>
        <v>113829.0127907678</v>
      </c>
      <c r="AC173" s="114">
        <f t="shared" si="170"/>
        <v>30111.349783476937</v>
      </c>
      <c r="AD173" s="114">
        <f t="shared" si="170"/>
        <v>548498.972763089</v>
      </c>
      <c r="AE173" s="81">
        <f t="shared" si="132"/>
        <v>764703.82826707489</v>
      </c>
      <c r="AF173" s="204"/>
      <c r="AG173" s="494"/>
      <c r="AH173" s="3" t="s">
        <v>71</v>
      </c>
      <c r="AI173" s="114">
        <f t="shared" ref="AI173:AT173" si="171">SUM(AI29,AI45,AI61,AI77,AI93,AI141,AI157)</f>
        <v>0</v>
      </c>
      <c r="AJ173" s="114">
        <f t="shared" si="171"/>
        <v>0</v>
      </c>
      <c r="AK173" s="114">
        <f t="shared" si="171"/>
        <v>0</v>
      </c>
      <c r="AL173" s="114">
        <f t="shared" si="171"/>
        <v>0</v>
      </c>
      <c r="AM173" s="114">
        <f t="shared" si="171"/>
        <v>0</v>
      </c>
      <c r="AN173" s="114">
        <f t="shared" si="171"/>
        <v>141678.06633300768</v>
      </c>
      <c r="AO173" s="114">
        <f t="shared" si="171"/>
        <v>0</v>
      </c>
      <c r="AP173" s="114">
        <f t="shared" si="171"/>
        <v>0</v>
      </c>
      <c r="AQ173" s="114">
        <f t="shared" si="171"/>
        <v>0</v>
      </c>
      <c r="AR173" s="114">
        <f t="shared" si="171"/>
        <v>0</v>
      </c>
      <c r="AS173" s="114">
        <f t="shared" si="171"/>
        <v>0</v>
      </c>
      <c r="AT173" s="114">
        <f t="shared" si="171"/>
        <v>397924.16477676795</v>
      </c>
      <c r="AU173" s="81">
        <f t="shared" si="134"/>
        <v>539602.2311097756</v>
      </c>
      <c r="AV173" s="257"/>
      <c r="AW173" s="494"/>
      <c r="AX173" s="3" t="s">
        <v>71</v>
      </c>
      <c r="AY173" s="114">
        <f t="shared" ref="AY173:BJ173" si="172">SUM(AY29,AY45,AY61,AY77,AY93,AY141,AY157)</f>
        <v>0</v>
      </c>
      <c r="AZ173" s="114">
        <f t="shared" si="172"/>
        <v>0</v>
      </c>
      <c r="BA173" s="114">
        <f t="shared" si="172"/>
        <v>0</v>
      </c>
      <c r="BB173" s="114">
        <f t="shared" si="172"/>
        <v>0</v>
      </c>
      <c r="BC173" s="114">
        <f t="shared" si="172"/>
        <v>0</v>
      </c>
      <c r="BD173" s="114">
        <f t="shared" si="172"/>
        <v>0</v>
      </c>
      <c r="BE173" s="114">
        <f t="shared" si="172"/>
        <v>0</v>
      </c>
      <c r="BF173" s="114">
        <f t="shared" si="172"/>
        <v>0</v>
      </c>
      <c r="BG173" s="114">
        <f t="shared" si="172"/>
        <v>0</v>
      </c>
      <c r="BH173" s="114">
        <f t="shared" si="172"/>
        <v>0</v>
      </c>
      <c r="BI173" s="114">
        <f t="shared" si="172"/>
        <v>0</v>
      </c>
      <c r="BJ173" s="114">
        <f t="shared" si="172"/>
        <v>0</v>
      </c>
      <c r="BK173" s="81">
        <f t="shared" si="136"/>
        <v>0</v>
      </c>
    </row>
    <row r="174" spans="1:63" x14ac:dyDescent="0.25">
      <c r="A174" s="494"/>
      <c r="B174" s="3" t="s">
        <v>70</v>
      </c>
      <c r="C174" s="114">
        <f t="shared" ref="C174:N174" si="173">SUM(C30,C46,C62,C78,C94,C142,C158)</f>
        <v>0</v>
      </c>
      <c r="D174" s="114">
        <f t="shared" si="173"/>
        <v>0</v>
      </c>
      <c r="E174" s="114">
        <f t="shared" si="173"/>
        <v>0</v>
      </c>
      <c r="F174" s="114">
        <f t="shared" si="173"/>
        <v>0</v>
      </c>
      <c r="G174" s="114">
        <f t="shared" si="173"/>
        <v>0</v>
      </c>
      <c r="H174" s="114">
        <f t="shared" si="173"/>
        <v>0</v>
      </c>
      <c r="I174" s="114">
        <f t="shared" si="173"/>
        <v>0</v>
      </c>
      <c r="J174" s="114">
        <f t="shared" si="173"/>
        <v>0</v>
      </c>
      <c r="K174" s="114">
        <f t="shared" si="173"/>
        <v>0</v>
      </c>
      <c r="L174" s="114">
        <f t="shared" si="173"/>
        <v>0</v>
      </c>
      <c r="M174" s="114">
        <f t="shared" si="173"/>
        <v>0</v>
      </c>
      <c r="N174" s="114">
        <f t="shared" si="173"/>
        <v>0</v>
      </c>
      <c r="O174" s="81">
        <f t="shared" si="130"/>
        <v>0</v>
      </c>
      <c r="P174" s="204"/>
      <c r="Q174" s="494"/>
      <c r="R174" s="3" t="s">
        <v>70</v>
      </c>
      <c r="S174" s="114">
        <f t="shared" ref="S174:AD174" si="174">SUM(S30,S46,S62,S78,S94,S142,S158)</f>
        <v>0</v>
      </c>
      <c r="T174" s="114">
        <f t="shared" si="174"/>
        <v>0</v>
      </c>
      <c r="U174" s="114">
        <f t="shared" si="174"/>
        <v>0</v>
      </c>
      <c r="V174" s="114">
        <f t="shared" si="174"/>
        <v>0</v>
      </c>
      <c r="W174" s="114">
        <f t="shared" si="174"/>
        <v>0</v>
      </c>
      <c r="X174" s="114">
        <f t="shared" si="174"/>
        <v>0</v>
      </c>
      <c r="Y174" s="114">
        <f t="shared" si="174"/>
        <v>0</v>
      </c>
      <c r="Z174" s="114">
        <f t="shared" si="174"/>
        <v>0</v>
      </c>
      <c r="AA174" s="114">
        <f t="shared" si="174"/>
        <v>0</v>
      </c>
      <c r="AB174" s="114">
        <f t="shared" si="174"/>
        <v>0</v>
      </c>
      <c r="AC174" s="114">
        <f t="shared" si="174"/>
        <v>0</v>
      </c>
      <c r="AD174" s="114">
        <f t="shared" si="174"/>
        <v>0</v>
      </c>
      <c r="AE174" s="81">
        <f t="shared" si="132"/>
        <v>0</v>
      </c>
      <c r="AF174" s="204"/>
      <c r="AG174" s="494"/>
      <c r="AH174" s="3" t="s">
        <v>70</v>
      </c>
      <c r="AI174" s="114">
        <f t="shared" ref="AI174:AT174" si="175">SUM(AI30,AI46,AI62,AI78,AI94,AI142,AI158)</f>
        <v>0</v>
      </c>
      <c r="AJ174" s="114">
        <f t="shared" si="175"/>
        <v>0</v>
      </c>
      <c r="AK174" s="114">
        <f t="shared" si="175"/>
        <v>0</v>
      </c>
      <c r="AL174" s="114">
        <f t="shared" si="175"/>
        <v>0</v>
      </c>
      <c r="AM174" s="114">
        <f t="shared" si="175"/>
        <v>0</v>
      </c>
      <c r="AN174" s="114">
        <f t="shared" si="175"/>
        <v>0</v>
      </c>
      <c r="AO174" s="114">
        <f t="shared" si="175"/>
        <v>0</v>
      </c>
      <c r="AP174" s="114">
        <f t="shared" si="175"/>
        <v>0</v>
      </c>
      <c r="AQ174" s="114">
        <f t="shared" si="175"/>
        <v>0</v>
      </c>
      <c r="AR174" s="114">
        <f t="shared" si="175"/>
        <v>0</v>
      </c>
      <c r="AS174" s="114">
        <f t="shared" si="175"/>
        <v>0</v>
      </c>
      <c r="AT174" s="114">
        <f t="shared" si="175"/>
        <v>0</v>
      </c>
      <c r="AU174" s="81">
        <f t="shared" si="134"/>
        <v>0</v>
      </c>
      <c r="AW174" s="494"/>
      <c r="AX174" s="3" t="s">
        <v>70</v>
      </c>
      <c r="AY174" s="114">
        <f t="shared" ref="AY174:BJ174" si="176">SUM(AY30,AY46,AY62,AY78,AY94,AY142,AY158)</f>
        <v>0</v>
      </c>
      <c r="AZ174" s="114">
        <f t="shared" si="176"/>
        <v>0</v>
      </c>
      <c r="BA174" s="114">
        <f t="shared" si="176"/>
        <v>0</v>
      </c>
      <c r="BB174" s="114">
        <f t="shared" si="176"/>
        <v>0</v>
      </c>
      <c r="BC174" s="114">
        <f t="shared" si="176"/>
        <v>0</v>
      </c>
      <c r="BD174" s="114">
        <f t="shared" si="176"/>
        <v>0</v>
      </c>
      <c r="BE174" s="114">
        <f t="shared" si="176"/>
        <v>0</v>
      </c>
      <c r="BF174" s="114">
        <f t="shared" si="176"/>
        <v>0</v>
      </c>
      <c r="BG174" s="114">
        <f t="shared" si="176"/>
        <v>0</v>
      </c>
      <c r="BH174" s="114">
        <f t="shared" si="176"/>
        <v>0</v>
      </c>
      <c r="BI174" s="114">
        <f t="shared" si="176"/>
        <v>0</v>
      </c>
      <c r="BJ174" s="114">
        <f t="shared" si="176"/>
        <v>0</v>
      </c>
      <c r="BK174" s="81">
        <f t="shared" si="136"/>
        <v>0</v>
      </c>
    </row>
    <row r="175" spans="1:63" x14ac:dyDescent="0.25">
      <c r="A175" s="494"/>
      <c r="B175" s="3" t="s">
        <v>69</v>
      </c>
      <c r="C175" s="114">
        <f t="shared" ref="C175:N175" si="177">SUM(C31,C47,C63,C79,C95,C143,C159)</f>
        <v>0</v>
      </c>
      <c r="D175" s="114">
        <f t="shared" si="177"/>
        <v>0</v>
      </c>
      <c r="E175" s="114">
        <f t="shared" si="177"/>
        <v>0</v>
      </c>
      <c r="F175" s="114">
        <f t="shared" si="177"/>
        <v>0</v>
      </c>
      <c r="G175" s="114">
        <f t="shared" si="177"/>
        <v>0</v>
      </c>
      <c r="H175" s="114">
        <f t="shared" si="177"/>
        <v>0</v>
      </c>
      <c r="I175" s="114">
        <f t="shared" si="177"/>
        <v>0</v>
      </c>
      <c r="J175" s="114">
        <f t="shared" si="177"/>
        <v>0</v>
      </c>
      <c r="K175" s="114">
        <f t="shared" si="177"/>
        <v>0</v>
      </c>
      <c r="L175" s="114">
        <f t="shared" si="177"/>
        <v>0</v>
      </c>
      <c r="M175" s="114">
        <f t="shared" si="177"/>
        <v>0</v>
      </c>
      <c r="N175" s="114">
        <f t="shared" si="177"/>
        <v>33812.125351934963</v>
      </c>
      <c r="O175" s="81">
        <f t="shared" si="130"/>
        <v>33812.125351934963</v>
      </c>
      <c r="P175" s="205"/>
      <c r="Q175" s="494"/>
      <c r="R175" s="3" t="s">
        <v>69</v>
      </c>
      <c r="S175" s="114">
        <f t="shared" ref="S175:AD175" si="178">SUM(S31,S47,S63,S79,S95,S143,S159)</f>
        <v>0</v>
      </c>
      <c r="T175" s="114">
        <f t="shared" si="178"/>
        <v>0</v>
      </c>
      <c r="U175" s="114">
        <f t="shared" si="178"/>
        <v>0</v>
      </c>
      <c r="V175" s="114">
        <f t="shared" si="178"/>
        <v>0</v>
      </c>
      <c r="W175" s="114">
        <f t="shared" si="178"/>
        <v>0</v>
      </c>
      <c r="X175" s="114">
        <f t="shared" si="178"/>
        <v>0</v>
      </c>
      <c r="Y175" s="114">
        <f t="shared" si="178"/>
        <v>0</v>
      </c>
      <c r="Z175" s="114">
        <f t="shared" si="178"/>
        <v>56598.641906537188</v>
      </c>
      <c r="AA175" s="114">
        <f t="shared" si="178"/>
        <v>73392.981302323766</v>
      </c>
      <c r="AB175" s="114">
        <f t="shared" si="178"/>
        <v>0</v>
      </c>
      <c r="AC175" s="114">
        <f t="shared" si="178"/>
        <v>734498.24751632765</v>
      </c>
      <c r="AD175" s="114">
        <f t="shared" si="178"/>
        <v>45772.987675786644</v>
      </c>
      <c r="AE175" s="81">
        <f t="shared" si="132"/>
        <v>910262.85840097524</v>
      </c>
      <c r="AF175" s="501"/>
      <c r="AG175" s="494"/>
      <c r="AH175" s="3" t="s">
        <v>69</v>
      </c>
      <c r="AI175" s="114">
        <f t="shared" ref="AI175:AT175" si="179">SUM(AI31,AI47,AI63,AI79,AI95,AI143,AI159)</f>
        <v>0</v>
      </c>
      <c r="AJ175" s="114">
        <f t="shared" si="179"/>
        <v>0</v>
      </c>
      <c r="AK175" s="114">
        <f t="shared" si="179"/>
        <v>0</v>
      </c>
      <c r="AL175" s="114">
        <f t="shared" si="179"/>
        <v>0</v>
      </c>
      <c r="AM175" s="114">
        <f t="shared" si="179"/>
        <v>0</v>
      </c>
      <c r="AN175" s="114">
        <f t="shared" si="179"/>
        <v>0</v>
      </c>
      <c r="AO175" s="114">
        <f t="shared" si="179"/>
        <v>0</v>
      </c>
      <c r="AP175" s="114">
        <f t="shared" si="179"/>
        <v>0</v>
      </c>
      <c r="AQ175" s="114">
        <f t="shared" si="179"/>
        <v>0</v>
      </c>
      <c r="AR175" s="114">
        <f t="shared" si="179"/>
        <v>0</v>
      </c>
      <c r="AS175" s="114">
        <f t="shared" si="179"/>
        <v>0</v>
      </c>
      <c r="AT175" s="114">
        <f t="shared" si="179"/>
        <v>0</v>
      </c>
      <c r="AU175" s="81">
        <f t="shared" si="134"/>
        <v>0</v>
      </c>
      <c r="AW175" s="494"/>
      <c r="AX175" s="3" t="s">
        <v>69</v>
      </c>
      <c r="AY175" s="114">
        <f t="shared" ref="AY175:BJ175" si="180">SUM(AY31,AY47,AY63,AY79,AY95,AY143,AY159)</f>
        <v>0</v>
      </c>
      <c r="AZ175" s="114">
        <f t="shared" si="180"/>
        <v>0</v>
      </c>
      <c r="BA175" s="114">
        <f t="shared" si="180"/>
        <v>0</v>
      </c>
      <c r="BB175" s="114">
        <f t="shared" si="180"/>
        <v>0</v>
      </c>
      <c r="BC175" s="114">
        <f t="shared" si="180"/>
        <v>0</v>
      </c>
      <c r="BD175" s="114">
        <f t="shared" si="180"/>
        <v>0</v>
      </c>
      <c r="BE175" s="114">
        <f t="shared" si="180"/>
        <v>0</v>
      </c>
      <c r="BF175" s="114">
        <f t="shared" si="180"/>
        <v>0</v>
      </c>
      <c r="BG175" s="114">
        <f t="shared" si="180"/>
        <v>0</v>
      </c>
      <c r="BH175" s="114">
        <f t="shared" si="180"/>
        <v>0</v>
      </c>
      <c r="BI175" s="114">
        <f t="shared" si="180"/>
        <v>0</v>
      </c>
      <c r="BJ175" s="114">
        <f t="shared" si="180"/>
        <v>0</v>
      </c>
      <c r="BK175" s="81">
        <f t="shared" si="136"/>
        <v>0</v>
      </c>
    </row>
    <row r="176" spans="1:63" ht="15.75" thickBot="1" x14ac:dyDescent="0.3">
      <c r="A176" s="495"/>
      <c r="B176" s="3" t="s">
        <v>68</v>
      </c>
      <c r="C176" s="114">
        <f t="shared" ref="C176:N176" si="181">SUM(C32,C48,C64,C80,C96,C144,C160)</f>
        <v>0</v>
      </c>
      <c r="D176" s="114">
        <f t="shared" si="181"/>
        <v>0</v>
      </c>
      <c r="E176" s="114">
        <f t="shared" si="181"/>
        <v>0</v>
      </c>
      <c r="F176" s="114">
        <f t="shared" si="181"/>
        <v>0</v>
      </c>
      <c r="G176" s="114">
        <f t="shared" si="181"/>
        <v>0</v>
      </c>
      <c r="H176" s="114">
        <f t="shared" si="181"/>
        <v>0</v>
      </c>
      <c r="I176" s="114">
        <f t="shared" si="181"/>
        <v>0</v>
      </c>
      <c r="J176" s="114">
        <f t="shared" si="181"/>
        <v>0</v>
      </c>
      <c r="K176" s="114">
        <f t="shared" si="181"/>
        <v>0</v>
      </c>
      <c r="L176" s="114">
        <f t="shared" si="181"/>
        <v>0</v>
      </c>
      <c r="M176" s="114">
        <f t="shared" si="181"/>
        <v>17097.537050823412</v>
      </c>
      <c r="N176" s="114">
        <f t="shared" si="181"/>
        <v>0</v>
      </c>
      <c r="O176" s="81">
        <f t="shared" si="130"/>
        <v>17097.537050823412</v>
      </c>
      <c r="P176" s="205"/>
      <c r="Q176" s="495"/>
      <c r="R176" s="3" t="s">
        <v>68</v>
      </c>
      <c r="S176" s="114">
        <f t="shared" ref="S176:AD176" si="182">SUM(S32,S48,S64,S80,S96,S144,S160)</f>
        <v>0</v>
      </c>
      <c r="T176" s="114">
        <f t="shared" si="182"/>
        <v>0</v>
      </c>
      <c r="U176" s="114">
        <f t="shared" si="182"/>
        <v>0</v>
      </c>
      <c r="V176" s="114">
        <f t="shared" si="182"/>
        <v>0</v>
      </c>
      <c r="W176" s="114">
        <f t="shared" si="182"/>
        <v>0</v>
      </c>
      <c r="X176" s="114">
        <f t="shared" si="182"/>
        <v>0</v>
      </c>
      <c r="Y176" s="114">
        <f t="shared" si="182"/>
        <v>0</v>
      </c>
      <c r="Z176" s="114">
        <f t="shared" si="182"/>
        <v>38737.34971232825</v>
      </c>
      <c r="AA176" s="114">
        <f t="shared" si="182"/>
        <v>0</v>
      </c>
      <c r="AB176" s="114">
        <f t="shared" si="182"/>
        <v>0</v>
      </c>
      <c r="AC176" s="114">
        <f t="shared" si="182"/>
        <v>0</v>
      </c>
      <c r="AD176" s="114">
        <f t="shared" si="182"/>
        <v>0</v>
      </c>
      <c r="AE176" s="81">
        <f t="shared" si="132"/>
        <v>38737.34971232825</v>
      </c>
      <c r="AF176" s="501"/>
      <c r="AG176" s="495"/>
      <c r="AH176" s="3" t="s">
        <v>68</v>
      </c>
      <c r="AI176" s="114">
        <f t="shared" ref="AI176:AT176" si="183">SUM(AI32,AI48,AI64,AI80,AI96,AI144,AI160)</f>
        <v>0</v>
      </c>
      <c r="AJ176" s="114">
        <f t="shared" si="183"/>
        <v>0</v>
      </c>
      <c r="AK176" s="114">
        <f t="shared" si="183"/>
        <v>0</v>
      </c>
      <c r="AL176" s="114">
        <f t="shared" si="183"/>
        <v>0</v>
      </c>
      <c r="AM176" s="114">
        <f t="shared" si="183"/>
        <v>0</v>
      </c>
      <c r="AN176" s="114">
        <f t="shared" si="183"/>
        <v>0</v>
      </c>
      <c r="AO176" s="114">
        <f t="shared" si="183"/>
        <v>0</v>
      </c>
      <c r="AP176" s="114">
        <f t="shared" si="183"/>
        <v>0</v>
      </c>
      <c r="AQ176" s="114">
        <f t="shared" si="183"/>
        <v>0</v>
      </c>
      <c r="AR176" s="114">
        <f t="shared" si="183"/>
        <v>0</v>
      </c>
      <c r="AS176" s="114">
        <f t="shared" si="183"/>
        <v>0</v>
      </c>
      <c r="AT176" s="114">
        <f t="shared" si="183"/>
        <v>0</v>
      </c>
      <c r="AU176" s="81">
        <f t="shared" si="134"/>
        <v>0</v>
      </c>
      <c r="AW176" s="495"/>
      <c r="AX176" s="3" t="s">
        <v>68</v>
      </c>
      <c r="AY176" s="114">
        <f t="shared" ref="AY176:BJ176" si="184">SUM(AY32,AY48,AY64,AY80,AY96,AY144,AY160)</f>
        <v>0</v>
      </c>
      <c r="AZ176" s="114">
        <f t="shared" si="184"/>
        <v>0</v>
      </c>
      <c r="BA176" s="114">
        <f t="shared" si="184"/>
        <v>0</v>
      </c>
      <c r="BB176" s="114">
        <f t="shared" si="184"/>
        <v>0</v>
      </c>
      <c r="BC176" s="114">
        <f t="shared" si="184"/>
        <v>0</v>
      </c>
      <c r="BD176" s="114">
        <f t="shared" si="184"/>
        <v>0</v>
      </c>
      <c r="BE176" s="114">
        <f t="shared" si="184"/>
        <v>0</v>
      </c>
      <c r="BF176" s="114">
        <f t="shared" si="184"/>
        <v>0</v>
      </c>
      <c r="BG176" s="114">
        <f t="shared" si="184"/>
        <v>0</v>
      </c>
      <c r="BH176" s="114">
        <f t="shared" si="184"/>
        <v>0</v>
      </c>
      <c r="BI176" s="114">
        <f t="shared" si="184"/>
        <v>0</v>
      </c>
      <c r="BJ176" s="114">
        <f t="shared" si="184"/>
        <v>0</v>
      </c>
      <c r="BK176" s="81">
        <f t="shared" si="136"/>
        <v>0</v>
      </c>
    </row>
    <row r="177" spans="1:63" ht="21.6" customHeight="1" thickBot="1" x14ac:dyDescent="0.3">
      <c r="B177" s="48" t="s">
        <v>44</v>
      </c>
      <c r="C177" s="57">
        <f>SUM(C164:C176)</f>
        <v>0</v>
      </c>
      <c r="D177" s="57">
        <f t="shared" ref="D177:O177" si="185">SUM(D164:D176)</f>
        <v>0</v>
      </c>
      <c r="E177" s="57">
        <f t="shared" si="185"/>
        <v>59008.869203788563</v>
      </c>
      <c r="F177" s="57">
        <f t="shared" si="185"/>
        <v>984951.39747460675</v>
      </c>
      <c r="G177" s="57">
        <f t="shared" si="185"/>
        <v>1871856.3275270909</v>
      </c>
      <c r="H177" s="57">
        <f t="shared" si="185"/>
        <v>1982056.3489849328</v>
      </c>
      <c r="I177" s="57">
        <f t="shared" si="185"/>
        <v>2385624.2548165834</v>
      </c>
      <c r="J177" s="57">
        <f t="shared" si="185"/>
        <v>2327162.508946402</v>
      </c>
      <c r="K177" s="57">
        <f t="shared" si="185"/>
        <v>2766163.3878056593</v>
      </c>
      <c r="L177" s="57">
        <f t="shared" si="185"/>
        <v>2362422.8039665506</v>
      </c>
      <c r="M177" s="57">
        <f t="shared" si="185"/>
        <v>3946100.6700284015</v>
      </c>
      <c r="N177" s="57">
        <f t="shared" si="185"/>
        <v>5867832.0280031227</v>
      </c>
      <c r="O177" s="53">
        <f t="shared" si="185"/>
        <v>24553178.596757144</v>
      </c>
      <c r="R177" s="48" t="s">
        <v>44</v>
      </c>
      <c r="S177" s="57">
        <f>SUM(S164:S176)</f>
        <v>0</v>
      </c>
      <c r="T177" s="57">
        <f t="shared" ref="T177" si="186">SUM(T164:T176)</f>
        <v>0</v>
      </c>
      <c r="U177" s="57">
        <f t="shared" ref="U177" si="187">SUM(U164:U176)</f>
        <v>131130.40232611424</v>
      </c>
      <c r="V177" s="57">
        <f t="shared" ref="V177" si="188">SUM(V164:V176)</f>
        <v>655556.75198070565</v>
      </c>
      <c r="W177" s="57">
        <f t="shared" ref="W177" si="189">SUM(W164:W176)</f>
        <v>1303386.1443566282</v>
      </c>
      <c r="X177" s="57">
        <f t="shared" ref="X177" si="190">SUM(X164:X176)</f>
        <v>3106237.9522120277</v>
      </c>
      <c r="Y177" s="57">
        <f t="shared" ref="Y177" si="191">SUM(Y164:Y176)</f>
        <v>3046676.1703783884</v>
      </c>
      <c r="Z177" s="57">
        <f t="shared" ref="Z177" si="192">SUM(Z164:Z176)</f>
        <v>5047692.1800107257</v>
      </c>
      <c r="AA177" s="57">
        <f t="shared" ref="AA177" si="193">SUM(AA164:AA176)</f>
        <v>7414299.2939153956</v>
      </c>
      <c r="AB177" s="57">
        <f t="shared" ref="AB177" si="194">SUM(AB164:AB176)</f>
        <v>4262514.0386465536</v>
      </c>
      <c r="AC177" s="57">
        <f t="shared" ref="AC177" si="195">SUM(AC164:AC176)</f>
        <v>9804378.3431443796</v>
      </c>
      <c r="AD177" s="57">
        <f t="shared" ref="AD177" si="196">SUM(AD164:AD176)</f>
        <v>19892334.560436755</v>
      </c>
      <c r="AE177" s="53">
        <f t="shared" ref="AE177" si="197">SUM(AE164:AE176)</f>
        <v>54664205.837407686</v>
      </c>
      <c r="AH177" s="48" t="s">
        <v>44</v>
      </c>
      <c r="AI177" s="57">
        <f>SUM(AI164:AI176)</f>
        <v>0</v>
      </c>
      <c r="AJ177" s="57">
        <f t="shared" ref="AJ177" si="198">SUM(AJ164:AJ176)</f>
        <v>0</v>
      </c>
      <c r="AK177" s="57">
        <f t="shared" ref="AK177" si="199">SUM(AK164:AK176)</f>
        <v>0</v>
      </c>
      <c r="AL177" s="57">
        <f t="shared" ref="AL177" si="200">SUM(AL164:AL176)</f>
        <v>195685.20019971029</v>
      </c>
      <c r="AM177" s="57">
        <f t="shared" ref="AM177" si="201">SUM(AM164:AM176)</f>
        <v>532015.66398946359</v>
      </c>
      <c r="AN177" s="57">
        <f t="shared" ref="AN177" si="202">SUM(AN164:AN176)</f>
        <v>1195755.0662132709</v>
      </c>
      <c r="AO177" s="57">
        <f t="shared" ref="AO177" si="203">SUM(AO164:AO176)</f>
        <v>678080.6823034758</v>
      </c>
      <c r="AP177" s="57">
        <f t="shared" ref="AP177" si="204">SUM(AP164:AP176)</f>
        <v>606041.49350782926</v>
      </c>
      <c r="AQ177" s="57">
        <f t="shared" ref="AQ177" si="205">SUM(AQ164:AQ176)</f>
        <v>1825344.049698181</v>
      </c>
      <c r="AR177" s="57">
        <f t="shared" ref="AR177" si="206">SUM(AR164:AR176)</f>
        <v>404680.20172037015</v>
      </c>
      <c r="AS177" s="57">
        <f t="shared" ref="AS177" si="207">SUM(AS164:AS176)</f>
        <v>991290.1061275925</v>
      </c>
      <c r="AT177" s="57">
        <f t="shared" ref="AT177" si="208">SUM(AT164:AT176)</f>
        <v>7951988.4392074579</v>
      </c>
      <c r="AU177" s="53">
        <f t="shared" ref="AU177" si="209">SUM(AU164:AU176)</f>
        <v>14380880.902967351</v>
      </c>
      <c r="AX177" s="48" t="s">
        <v>44</v>
      </c>
      <c r="AY177" s="57">
        <f>SUM(AY164:AY176)</f>
        <v>0</v>
      </c>
      <c r="AZ177" s="57">
        <f t="shared" ref="AZ177" si="210">SUM(AZ164:AZ176)</f>
        <v>0</v>
      </c>
      <c r="BA177" s="57">
        <f t="shared" ref="BA177" si="211">SUM(BA164:BA176)</f>
        <v>0</v>
      </c>
      <c r="BB177" s="57">
        <f t="shared" ref="BB177" si="212">SUM(BB164:BB176)</f>
        <v>105817.63611918641</v>
      </c>
      <c r="BC177" s="57">
        <f t="shared" ref="BC177" si="213">SUM(BC164:BC176)</f>
        <v>61021.208716039313</v>
      </c>
      <c r="BD177" s="57">
        <f t="shared" ref="BD177" si="214">SUM(BD164:BD176)</f>
        <v>32256.701662712214</v>
      </c>
      <c r="BE177" s="57">
        <f t="shared" ref="BE177" si="215">SUM(BE164:BE176)</f>
        <v>0</v>
      </c>
      <c r="BF177" s="57">
        <f t="shared" ref="BF177" si="216">SUM(BF164:BF176)</f>
        <v>99714.495996913887</v>
      </c>
      <c r="BG177" s="57">
        <f t="shared" ref="BG177" si="217">SUM(BG164:BG176)</f>
        <v>44090.838513858624</v>
      </c>
      <c r="BH177" s="57">
        <f t="shared" ref="BH177" si="218">SUM(BH164:BH176)</f>
        <v>408313.82939085976</v>
      </c>
      <c r="BI177" s="57">
        <f t="shared" ref="BI177" si="219">SUM(BI164:BI176)</f>
        <v>698934.24445103738</v>
      </c>
      <c r="BJ177" s="57">
        <f t="shared" ref="BJ177" si="220">SUM(BJ164:BJ176)</f>
        <v>3142747.5698702862</v>
      </c>
      <c r="BK177" s="53">
        <f t="shared" ref="BK177" si="221">SUM(BK164:BK176)</f>
        <v>4592896.5247208942</v>
      </c>
    </row>
    <row r="178" spans="1:63" ht="21.6" customHeight="1" thickBot="1" x14ac:dyDescent="0.3">
      <c r="O178" s="201"/>
      <c r="AE178" s="201"/>
      <c r="AU178" s="201"/>
      <c r="AV178" s="257"/>
      <c r="BK178" s="201"/>
    </row>
    <row r="179" spans="1:63" ht="21.6" customHeight="1" thickBot="1" x14ac:dyDescent="0.3">
      <c r="B179" s="68" t="s">
        <v>37</v>
      </c>
      <c r="C179" s="298" t="s">
        <v>57</v>
      </c>
      <c r="D179" s="298" t="s">
        <v>56</v>
      </c>
      <c r="E179" s="298" t="s">
        <v>55</v>
      </c>
      <c r="F179" s="298" t="s">
        <v>54</v>
      </c>
      <c r="G179" s="298" t="s">
        <v>53</v>
      </c>
      <c r="H179" s="298" t="s">
        <v>52</v>
      </c>
      <c r="I179" s="298" t="s">
        <v>51</v>
      </c>
      <c r="J179" s="298" t="s">
        <v>50</v>
      </c>
      <c r="K179" s="298" t="s">
        <v>49</v>
      </c>
      <c r="L179" s="298" t="s">
        <v>48</v>
      </c>
      <c r="M179" s="298" t="s">
        <v>47</v>
      </c>
      <c r="N179" s="299" t="s">
        <v>46</v>
      </c>
      <c r="O179" s="83" t="s">
        <v>34</v>
      </c>
      <c r="P179" s="203"/>
      <c r="R179" s="68" t="s">
        <v>37</v>
      </c>
      <c r="S179" s="298" t="s">
        <v>57</v>
      </c>
      <c r="T179" s="298" t="s">
        <v>56</v>
      </c>
      <c r="U179" s="298" t="s">
        <v>55</v>
      </c>
      <c r="V179" s="298" t="s">
        <v>54</v>
      </c>
      <c r="W179" s="298" t="s">
        <v>53</v>
      </c>
      <c r="X179" s="298" t="s">
        <v>52</v>
      </c>
      <c r="Y179" s="298" t="s">
        <v>51</v>
      </c>
      <c r="Z179" s="298" t="s">
        <v>50</v>
      </c>
      <c r="AA179" s="298" t="s">
        <v>49</v>
      </c>
      <c r="AB179" s="298" t="s">
        <v>48</v>
      </c>
      <c r="AC179" s="298" t="s">
        <v>47</v>
      </c>
      <c r="AD179" s="299" t="s">
        <v>46</v>
      </c>
      <c r="AE179" s="83" t="s">
        <v>34</v>
      </c>
      <c r="AF179" s="203"/>
      <c r="AH179" s="68" t="s">
        <v>37</v>
      </c>
      <c r="AI179" s="298" t="s">
        <v>57</v>
      </c>
      <c r="AJ179" s="298" t="s">
        <v>56</v>
      </c>
      <c r="AK179" s="298" t="s">
        <v>55</v>
      </c>
      <c r="AL179" s="298" t="s">
        <v>54</v>
      </c>
      <c r="AM179" s="298" t="s">
        <v>53</v>
      </c>
      <c r="AN179" s="298" t="s">
        <v>52</v>
      </c>
      <c r="AO179" s="298" t="s">
        <v>51</v>
      </c>
      <c r="AP179" s="298" t="s">
        <v>50</v>
      </c>
      <c r="AQ179" s="298" t="s">
        <v>49</v>
      </c>
      <c r="AR179" s="298" t="s">
        <v>48</v>
      </c>
      <c r="AS179" s="298" t="s">
        <v>47</v>
      </c>
      <c r="AT179" s="299" t="s">
        <v>46</v>
      </c>
      <c r="AU179" s="83" t="s">
        <v>34</v>
      </c>
      <c r="AV179" s="200"/>
      <c r="AX179" s="68" t="s">
        <v>37</v>
      </c>
      <c r="AY179" s="298" t="s">
        <v>57</v>
      </c>
      <c r="AZ179" s="298" t="s">
        <v>56</v>
      </c>
      <c r="BA179" s="298" t="s">
        <v>55</v>
      </c>
      <c r="BB179" s="298" t="s">
        <v>54</v>
      </c>
      <c r="BC179" s="298" t="s">
        <v>53</v>
      </c>
      <c r="BD179" s="298" t="s">
        <v>52</v>
      </c>
      <c r="BE179" s="298" t="s">
        <v>51</v>
      </c>
      <c r="BF179" s="298" t="s">
        <v>50</v>
      </c>
      <c r="BG179" s="298" t="s">
        <v>49</v>
      </c>
      <c r="BH179" s="298" t="s">
        <v>48</v>
      </c>
      <c r="BI179" s="298" t="s">
        <v>47</v>
      </c>
      <c r="BJ179" s="299" t="s">
        <v>46</v>
      </c>
      <c r="BK179" s="83" t="s">
        <v>34</v>
      </c>
    </row>
    <row r="180" spans="1:63" ht="15" customHeight="1" x14ac:dyDescent="0.25">
      <c r="A180" s="490" t="s">
        <v>81</v>
      </c>
      <c r="B180" s="64" t="s">
        <v>80</v>
      </c>
      <c r="C180" s="64">
        <f>SUM(C4,C116)</f>
        <v>0</v>
      </c>
      <c r="D180" s="64">
        <f t="shared" ref="D180:N180" si="222">SUM(D4,D116)</f>
        <v>0</v>
      </c>
      <c r="E180" s="64">
        <f t="shared" si="222"/>
        <v>0</v>
      </c>
      <c r="F180" s="64">
        <f t="shared" si="222"/>
        <v>0</v>
      </c>
      <c r="G180" s="64">
        <f t="shared" si="222"/>
        <v>0</v>
      </c>
      <c r="H180" s="64">
        <f t="shared" si="222"/>
        <v>0</v>
      </c>
      <c r="I180" s="64">
        <f t="shared" si="222"/>
        <v>0</v>
      </c>
      <c r="J180" s="64">
        <f t="shared" si="222"/>
        <v>0</v>
      </c>
      <c r="K180" s="64">
        <f t="shared" si="222"/>
        <v>0</v>
      </c>
      <c r="L180" s="64">
        <f t="shared" si="222"/>
        <v>0</v>
      </c>
      <c r="M180" s="64">
        <f t="shared" si="222"/>
        <v>0</v>
      </c>
      <c r="N180" s="64">
        <f t="shared" si="222"/>
        <v>0</v>
      </c>
      <c r="O180" s="82">
        <f t="shared" ref="O180:O192" si="223">SUM(C180:N180)</f>
        <v>0</v>
      </c>
      <c r="Q180" s="490" t="s">
        <v>81</v>
      </c>
      <c r="R180" s="64" t="s">
        <v>80</v>
      </c>
      <c r="S180" s="64">
        <f>SUM(S4,S116)</f>
        <v>0</v>
      </c>
      <c r="T180" s="64">
        <f t="shared" ref="T180:AD180" si="224">SUM(T4,T116)</f>
        <v>0</v>
      </c>
      <c r="U180" s="64">
        <f t="shared" si="224"/>
        <v>0</v>
      </c>
      <c r="V180" s="64">
        <f t="shared" si="224"/>
        <v>0</v>
      </c>
      <c r="W180" s="64">
        <f t="shared" si="224"/>
        <v>0</v>
      </c>
      <c r="X180" s="64">
        <f t="shared" si="224"/>
        <v>0</v>
      </c>
      <c r="Y180" s="64">
        <f t="shared" si="224"/>
        <v>0</v>
      </c>
      <c r="Z180" s="64">
        <f t="shared" si="224"/>
        <v>0</v>
      </c>
      <c r="AA180" s="64">
        <f t="shared" si="224"/>
        <v>0</v>
      </c>
      <c r="AB180" s="64">
        <f t="shared" si="224"/>
        <v>0</v>
      </c>
      <c r="AC180" s="64">
        <f t="shared" si="224"/>
        <v>0</v>
      </c>
      <c r="AD180" s="64">
        <f t="shared" si="224"/>
        <v>0</v>
      </c>
      <c r="AE180" s="82">
        <f t="shared" ref="AE180:AE192" si="225">SUM(S180:AD180)</f>
        <v>0</v>
      </c>
      <c r="AG180" s="490" t="s">
        <v>81</v>
      </c>
      <c r="AH180" s="64" t="s">
        <v>80</v>
      </c>
      <c r="AI180" s="64">
        <f>SUM(AI4,AI116)</f>
        <v>0</v>
      </c>
      <c r="AJ180" s="64">
        <f t="shared" ref="AJ180:AT180" si="226">SUM(AJ4,AJ116)</f>
        <v>0</v>
      </c>
      <c r="AK180" s="64">
        <f t="shared" si="226"/>
        <v>0</v>
      </c>
      <c r="AL180" s="64">
        <f t="shared" si="226"/>
        <v>0</v>
      </c>
      <c r="AM180" s="64">
        <f t="shared" si="226"/>
        <v>0</v>
      </c>
      <c r="AN180" s="64">
        <f t="shared" si="226"/>
        <v>0</v>
      </c>
      <c r="AO180" s="64">
        <f t="shared" si="226"/>
        <v>0</v>
      </c>
      <c r="AP180" s="64">
        <f t="shared" si="226"/>
        <v>0</v>
      </c>
      <c r="AQ180" s="64">
        <f t="shared" si="226"/>
        <v>0</v>
      </c>
      <c r="AR180" s="64">
        <f t="shared" si="226"/>
        <v>0</v>
      </c>
      <c r="AS180" s="64">
        <f t="shared" si="226"/>
        <v>0</v>
      </c>
      <c r="AT180" s="64">
        <f t="shared" si="226"/>
        <v>0</v>
      </c>
      <c r="AU180" s="82">
        <f t="shared" ref="AU180:AU192" si="227">SUM(AI180:AT180)</f>
        <v>0</v>
      </c>
      <c r="AW180" s="490" t="s">
        <v>81</v>
      </c>
      <c r="AX180" s="64" t="s">
        <v>80</v>
      </c>
      <c r="AY180" s="64">
        <f>SUM(AY4,AY116)</f>
        <v>0</v>
      </c>
      <c r="AZ180" s="64">
        <f t="shared" ref="AZ180:BJ180" si="228">SUM(AZ4,AZ116)</f>
        <v>0</v>
      </c>
      <c r="BA180" s="64">
        <f t="shared" si="228"/>
        <v>0</v>
      </c>
      <c r="BB180" s="64">
        <f t="shared" si="228"/>
        <v>0</v>
      </c>
      <c r="BC180" s="64">
        <f t="shared" si="228"/>
        <v>0</v>
      </c>
      <c r="BD180" s="64">
        <f t="shared" si="228"/>
        <v>0</v>
      </c>
      <c r="BE180" s="64">
        <f t="shared" si="228"/>
        <v>0</v>
      </c>
      <c r="BF180" s="64">
        <f t="shared" si="228"/>
        <v>0</v>
      </c>
      <c r="BG180" s="64">
        <f t="shared" si="228"/>
        <v>0</v>
      </c>
      <c r="BH180" s="64">
        <f t="shared" si="228"/>
        <v>0</v>
      </c>
      <c r="BI180" s="64">
        <f t="shared" si="228"/>
        <v>0</v>
      </c>
      <c r="BJ180" s="64">
        <f t="shared" si="228"/>
        <v>0</v>
      </c>
      <c r="BK180" s="82">
        <f t="shared" ref="BK180:BK192" si="229">SUM(AY180:BJ180)</f>
        <v>0</v>
      </c>
    </row>
    <row r="181" spans="1:63" x14ac:dyDescent="0.25">
      <c r="A181" s="491"/>
      <c r="B181" s="3" t="s">
        <v>79</v>
      </c>
      <c r="C181" s="3">
        <f t="shared" ref="C181:N181" si="230">SUM(C5,C117)</f>
        <v>0</v>
      </c>
      <c r="D181" s="3">
        <f t="shared" si="230"/>
        <v>0</v>
      </c>
      <c r="E181" s="3">
        <f t="shared" si="230"/>
        <v>0</v>
      </c>
      <c r="F181" s="3">
        <f t="shared" si="230"/>
        <v>0</v>
      </c>
      <c r="G181" s="3">
        <f t="shared" si="230"/>
        <v>0</v>
      </c>
      <c r="H181" s="3">
        <f t="shared" si="230"/>
        <v>0</v>
      </c>
      <c r="I181" s="3">
        <f t="shared" si="230"/>
        <v>0</v>
      </c>
      <c r="J181" s="3">
        <f t="shared" si="230"/>
        <v>0</v>
      </c>
      <c r="K181" s="3">
        <f t="shared" si="230"/>
        <v>0</v>
      </c>
      <c r="L181" s="3">
        <f t="shared" si="230"/>
        <v>0</v>
      </c>
      <c r="M181" s="3">
        <f t="shared" si="230"/>
        <v>0</v>
      </c>
      <c r="N181" s="3">
        <f t="shared" si="230"/>
        <v>0</v>
      </c>
      <c r="O181" s="81">
        <f t="shared" si="223"/>
        <v>0</v>
      </c>
      <c r="Q181" s="491"/>
      <c r="R181" s="3" t="s">
        <v>79</v>
      </c>
      <c r="S181" s="3">
        <f t="shared" ref="S181:AD181" si="231">SUM(S5,S117)</f>
        <v>0</v>
      </c>
      <c r="T181" s="3">
        <f t="shared" si="231"/>
        <v>0</v>
      </c>
      <c r="U181" s="3">
        <f t="shared" si="231"/>
        <v>0</v>
      </c>
      <c r="V181" s="3">
        <f t="shared" si="231"/>
        <v>0</v>
      </c>
      <c r="W181" s="3">
        <f t="shared" si="231"/>
        <v>0</v>
      </c>
      <c r="X181" s="3">
        <f t="shared" si="231"/>
        <v>0</v>
      </c>
      <c r="Y181" s="3">
        <f t="shared" si="231"/>
        <v>0</v>
      </c>
      <c r="Z181" s="3">
        <f t="shared" si="231"/>
        <v>0</v>
      </c>
      <c r="AA181" s="3">
        <f t="shared" si="231"/>
        <v>0</v>
      </c>
      <c r="AB181" s="3">
        <f t="shared" si="231"/>
        <v>0</v>
      </c>
      <c r="AC181" s="3">
        <f t="shared" si="231"/>
        <v>0</v>
      </c>
      <c r="AD181" s="3">
        <f t="shared" si="231"/>
        <v>0</v>
      </c>
      <c r="AE181" s="81">
        <f t="shared" si="225"/>
        <v>0</v>
      </c>
      <c r="AF181" s="207"/>
      <c r="AG181" s="491"/>
      <c r="AH181" s="3" t="s">
        <v>79</v>
      </c>
      <c r="AI181" s="3">
        <f t="shared" ref="AI181:AT181" si="232">SUM(AI5,AI117)</f>
        <v>0</v>
      </c>
      <c r="AJ181" s="3">
        <f t="shared" si="232"/>
        <v>0</v>
      </c>
      <c r="AK181" s="3">
        <f t="shared" si="232"/>
        <v>0</v>
      </c>
      <c r="AL181" s="3">
        <f t="shared" si="232"/>
        <v>0</v>
      </c>
      <c r="AM181" s="3">
        <f t="shared" si="232"/>
        <v>0</v>
      </c>
      <c r="AN181" s="3">
        <f t="shared" si="232"/>
        <v>0</v>
      </c>
      <c r="AO181" s="3">
        <f t="shared" si="232"/>
        <v>0</v>
      </c>
      <c r="AP181" s="3">
        <f t="shared" si="232"/>
        <v>0</v>
      </c>
      <c r="AQ181" s="3">
        <f t="shared" si="232"/>
        <v>0</v>
      </c>
      <c r="AR181" s="3">
        <f t="shared" si="232"/>
        <v>0</v>
      </c>
      <c r="AS181" s="3">
        <f t="shared" si="232"/>
        <v>0</v>
      </c>
      <c r="AT181" s="3">
        <f t="shared" si="232"/>
        <v>0</v>
      </c>
      <c r="AU181" s="81">
        <f t="shared" si="227"/>
        <v>0</v>
      </c>
      <c r="AW181" s="491"/>
      <c r="AX181" s="3" t="s">
        <v>79</v>
      </c>
      <c r="AY181" s="3">
        <f t="shared" ref="AY181:BJ181" si="233">SUM(AY5,AY117)</f>
        <v>0</v>
      </c>
      <c r="AZ181" s="3">
        <f t="shared" si="233"/>
        <v>0</v>
      </c>
      <c r="BA181" s="3">
        <f t="shared" si="233"/>
        <v>0</v>
      </c>
      <c r="BB181" s="3">
        <f t="shared" si="233"/>
        <v>0</v>
      </c>
      <c r="BC181" s="3">
        <f t="shared" si="233"/>
        <v>0</v>
      </c>
      <c r="BD181" s="3">
        <f t="shared" si="233"/>
        <v>0</v>
      </c>
      <c r="BE181" s="3">
        <f t="shared" si="233"/>
        <v>0</v>
      </c>
      <c r="BF181" s="3">
        <f t="shared" si="233"/>
        <v>0</v>
      </c>
      <c r="BG181" s="3">
        <f t="shared" si="233"/>
        <v>0</v>
      </c>
      <c r="BH181" s="3">
        <f t="shared" si="233"/>
        <v>0</v>
      </c>
      <c r="BI181" s="3">
        <f t="shared" si="233"/>
        <v>0</v>
      </c>
      <c r="BJ181" s="3">
        <f t="shared" si="233"/>
        <v>0</v>
      </c>
      <c r="BK181" s="81">
        <f t="shared" si="229"/>
        <v>0</v>
      </c>
    </row>
    <row r="182" spans="1:63" x14ac:dyDescent="0.25">
      <c r="A182" s="491"/>
      <c r="B182" s="3" t="s">
        <v>78</v>
      </c>
      <c r="C182" s="3">
        <f t="shared" ref="C182:N182" si="234">SUM(C6,C118)</f>
        <v>0</v>
      </c>
      <c r="D182" s="3">
        <f t="shared" si="234"/>
        <v>0</v>
      </c>
      <c r="E182" s="3">
        <f t="shared" si="234"/>
        <v>0</v>
      </c>
      <c r="F182" s="3">
        <f t="shared" si="234"/>
        <v>0</v>
      </c>
      <c r="G182" s="3">
        <f t="shared" si="234"/>
        <v>0</v>
      </c>
      <c r="H182" s="3">
        <f t="shared" si="234"/>
        <v>0</v>
      </c>
      <c r="I182" s="3">
        <f t="shared" si="234"/>
        <v>0</v>
      </c>
      <c r="J182" s="3">
        <f t="shared" si="234"/>
        <v>0</v>
      </c>
      <c r="K182" s="3">
        <f t="shared" si="234"/>
        <v>0</v>
      </c>
      <c r="L182" s="3">
        <f t="shared" si="234"/>
        <v>0</v>
      </c>
      <c r="M182" s="3">
        <f t="shared" si="234"/>
        <v>0</v>
      </c>
      <c r="N182" s="3">
        <f t="shared" si="234"/>
        <v>0</v>
      </c>
      <c r="O182" s="81">
        <f t="shared" si="223"/>
        <v>0</v>
      </c>
      <c r="Q182" s="491"/>
      <c r="R182" s="3" t="s">
        <v>78</v>
      </c>
      <c r="S182" s="3">
        <f t="shared" ref="S182:AD182" si="235">SUM(S6,S118)</f>
        <v>0</v>
      </c>
      <c r="T182" s="3">
        <f t="shared" si="235"/>
        <v>0</v>
      </c>
      <c r="U182" s="3">
        <f t="shared" si="235"/>
        <v>0</v>
      </c>
      <c r="V182" s="3">
        <f t="shared" si="235"/>
        <v>0</v>
      </c>
      <c r="W182" s="3">
        <f t="shared" si="235"/>
        <v>0</v>
      </c>
      <c r="X182" s="3">
        <f t="shared" si="235"/>
        <v>0</v>
      </c>
      <c r="Y182" s="3">
        <f t="shared" si="235"/>
        <v>0</v>
      </c>
      <c r="Z182" s="3">
        <f t="shared" si="235"/>
        <v>0</v>
      </c>
      <c r="AA182" s="3">
        <f t="shared" si="235"/>
        <v>0</v>
      </c>
      <c r="AB182" s="3">
        <f t="shared" si="235"/>
        <v>0</v>
      </c>
      <c r="AC182" s="3">
        <f t="shared" si="235"/>
        <v>0</v>
      </c>
      <c r="AD182" s="3">
        <f t="shared" si="235"/>
        <v>0</v>
      </c>
      <c r="AE182" s="81">
        <f t="shared" si="225"/>
        <v>0</v>
      </c>
      <c r="AG182" s="491"/>
      <c r="AH182" s="3" t="s">
        <v>78</v>
      </c>
      <c r="AI182" s="3">
        <f t="shared" ref="AI182:AT182" si="236">SUM(AI6,AI118)</f>
        <v>0</v>
      </c>
      <c r="AJ182" s="3">
        <f t="shared" si="236"/>
        <v>0</v>
      </c>
      <c r="AK182" s="3">
        <f t="shared" si="236"/>
        <v>0</v>
      </c>
      <c r="AL182" s="3">
        <f t="shared" si="236"/>
        <v>0</v>
      </c>
      <c r="AM182" s="3">
        <f t="shared" si="236"/>
        <v>0</v>
      </c>
      <c r="AN182" s="3">
        <f t="shared" si="236"/>
        <v>0</v>
      </c>
      <c r="AO182" s="3">
        <f t="shared" si="236"/>
        <v>0</v>
      </c>
      <c r="AP182" s="3">
        <f t="shared" si="236"/>
        <v>0</v>
      </c>
      <c r="AQ182" s="3">
        <f t="shared" si="236"/>
        <v>0</v>
      </c>
      <c r="AR182" s="3">
        <f t="shared" si="236"/>
        <v>0</v>
      </c>
      <c r="AS182" s="3">
        <f t="shared" si="236"/>
        <v>0</v>
      </c>
      <c r="AT182" s="3">
        <f t="shared" si="236"/>
        <v>0</v>
      </c>
      <c r="AU182" s="81">
        <f t="shared" si="227"/>
        <v>0</v>
      </c>
      <c r="AW182" s="491"/>
      <c r="AX182" s="3" t="s">
        <v>78</v>
      </c>
      <c r="AY182" s="3">
        <f t="shared" ref="AY182:BJ182" si="237">SUM(AY6,AY118)</f>
        <v>0</v>
      </c>
      <c r="AZ182" s="3">
        <f t="shared" si="237"/>
        <v>0</v>
      </c>
      <c r="BA182" s="3">
        <f t="shared" si="237"/>
        <v>0</v>
      </c>
      <c r="BB182" s="3">
        <f t="shared" si="237"/>
        <v>0</v>
      </c>
      <c r="BC182" s="3">
        <f t="shared" si="237"/>
        <v>0</v>
      </c>
      <c r="BD182" s="3">
        <f t="shared" si="237"/>
        <v>0</v>
      </c>
      <c r="BE182" s="3">
        <f t="shared" si="237"/>
        <v>0</v>
      </c>
      <c r="BF182" s="3">
        <f t="shared" si="237"/>
        <v>0</v>
      </c>
      <c r="BG182" s="3">
        <f t="shared" si="237"/>
        <v>0</v>
      </c>
      <c r="BH182" s="3">
        <f t="shared" si="237"/>
        <v>0</v>
      </c>
      <c r="BI182" s="3">
        <f t="shared" si="237"/>
        <v>0</v>
      </c>
      <c r="BJ182" s="3">
        <f t="shared" si="237"/>
        <v>0</v>
      </c>
      <c r="BK182" s="81">
        <f t="shared" si="229"/>
        <v>0</v>
      </c>
    </row>
    <row r="183" spans="1:63" x14ac:dyDescent="0.25">
      <c r="A183" s="491"/>
      <c r="B183" s="3" t="s">
        <v>77</v>
      </c>
      <c r="C183" s="3">
        <f t="shared" ref="C183:N183" si="238">SUM(C7,C119)</f>
        <v>0</v>
      </c>
      <c r="D183" s="3">
        <f t="shared" si="238"/>
        <v>0</v>
      </c>
      <c r="E183" s="3">
        <f t="shared" si="238"/>
        <v>0</v>
      </c>
      <c r="F183" s="3">
        <f t="shared" si="238"/>
        <v>0</v>
      </c>
      <c r="G183" s="3">
        <f t="shared" si="238"/>
        <v>0</v>
      </c>
      <c r="H183" s="3">
        <f t="shared" si="238"/>
        <v>0</v>
      </c>
      <c r="I183" s="3">
        <f t="shared" si="238"/>
        <v>0</v>
      </c>
      <c r="J183" s="3">
        <f t="shared" si="238"/>
        <v>0</v>
      </c>
      <c r="K183" s="3">
        <f t="shared" si="238"/>
        <v>0</v>
      </c>
      <c r="L183" s="3">
        <f t="shared" si="238"/>
        <v>2542.1074158657134</v>
      </c>
      <c r="M183" s="3">
        <f t="shared" si="238"/>
        <v>0</v>
      </c>
      <c r="N183" s="3">
        <f t="shared" si="238"/>
        <v>0</v>
      </c>
      <c r="O183" s="81">
        <f t="shared" si="223"/>
        <v>2542.1074158657134</v>
      </c>
      <c r="Q183" s="491"/>
      <c r="R183" s="3" t="s">
        <v>77</v>
      </c>
      <c r="S183" s="3">
        <f t="shared" ref="S183:AD183" si="239">SUM(S7,S119)</f>
        <v>0</v>
      </c>
      <c r="T183" s="3">
        <f t="shared" si="239"/>
        <v>0</v>
      </c>
      <c r="U183" s="3">
        <f t="shared" si="239"/>
        <v>0</v>
      </c>
      <c r="V183" s="3">
        <f t="shared" si="239"/>
        <v>0</v>
      </c>
      <c r="W183" s="3">
        <f t="shared" si="239"/>
        <v>0</v>
      </c>
      <c r="X183" s="3">
        <f t="shared" si="239"/>
        <v>0</v>
      </c>
      <c r="Y183" s="3">
        <f t="shared" si="239"/>
        <v>0</v>
      </c>
      <c r="Z183" s="3">
        <f t="shared" si="239"/>
        <v>0</v>
      </c>
      <c r="AA183" s="3">
        <f t="shared" si="239"/>
        <v>0</v>
      </c>
      <c r="AB183" s="3">
        <f t="shared" si="239"/>
        <v>0</v>
      </c>
      <c r="AC183" s="3">
        <f t="shared" si="239"/>
        <v>0</v>
      </c>
      <c r="AD183" s="3">
        <f t="shared" si="239"/>
        <v>0</v>
      </c>
      <c r="AE183" s="81">
        <f t="shared" si="225"/>
        <v>0</v>
      </c>
      <c r="AG183" s="491"/>
      <c r="AH183" s="3" t="s">
        <v>77</v>
      </c>
      <c r="AI183" s="3">
        <f t="shared" ref="AI183:AT183" si="240">SUM(AI7,AI119)</f>
        <v>0</v>
      </c>
      <c r="AJ183" s="3">
        <f t="shared" si="240"/>
        <v>0</v>
      </c>
      <c r="AK183" s="3">
        <f t="shared" si="240"/>
        <v>0</v>
      </c>
      <c r="AL183" s="3">
        <f t="shared" si="240"/>
        <v>0</v>
      </c>
      <c r="AM183" s="3">
        <f t="shared" si="240"/>
        <v>0</v>
      </c>
      <c r="AN183" s="3">
        <f t="shared" si="240"/>
        <v>0</v>
      </c>
      <c r="AO183" s="3">
        <f t="shared" si="240"/>
        <v>0</v>
      </c>
      <c r="AP183" s="3">
        <f t="shared" si="240"/>
        <v>0</v>
      </c>
      <c r="AQ183" s="3">
        <f t="shared" si="240"/>
        <v>0</v>
      </c>
      <c r="AR183" s="3">
        <f t="shared" si="240"/>
        <v>0</v>
      </c>
      <c r="AS183" s="3">
        <f t="shared" si="240"/>
        <v>0</v>
      </c>
      <c r="AT183" s="3">
        <f t="shared" si="240"/>
        <v>0</v>
      </c>
      <c r="AU183" s="81">
        <f t="shared" si="227"/>
        <v>0</v>
      </c>
      <c r="AW183" s="491"/>
      <c r="AX183" s="3" t="s">
        <v>77</v>
      </c>
      <c r="AY183" s="3">
        <f t="shared" ref="AY183:BJ183" si="241">SUM(AY7,AY119)</f>
        <v>0</v>
      </c>
      <c r="AZ183" s="3">
        <f t="shared" si="241"/>
        <v>0</v>
      </c>
      <c r="BA183" s="3">
        <f t="shared" si="241"/>
        <v>0</v>
      </c>
      <c r="BB183" s="3">
        <f t="shared" si="241"/>
        <v>0</v>
      </c>
      <c r="BC183" s="3">
        <f t="shared" si="241"/>
        <v>0</v>
      </c>
      <c r="BD183" s="3">
        <f t="shared" si="241"/>
        <v>0</v>
      </c>
      <c r="BE183" s="3">
        <f t="shared" si="241"/>
        <v>0</v>
      </c>
      <c r="BF183" s="3">
        <f t="shared" si="241"/>
        <v>0</v>
      </c>
      <c r="BG183" s="3">
        <f t="shared" si="241"/>
        <v>0</v>
      </c>
      <c r="BH183" s="3">
        <f t="shared" si="241"/>
        <v>0</v>
      </c>
      <c r="BI183" s="3">
        <f t="shared" si="241"/>
        <v>0</v>
      </c>
      <c r="BJ183" s="3">
        <f t="shared" si="241"/>
        <v>0</v>
      </c>
      <c r="BK183" s="81">
        <f t="shared" si="229"/>
        <v>0</v>
      </c>
    </row>
    <row r="184" spans="1:63" x14ac:dyDescent="0.25">
      <c r="A184" s="491"/>
      <c r="B184" s="3" t="s">
        <v>76</v>
      </c>
      <c r="C184" s="3">
        <f t="shared" ref="C184:N184" si="242">SUM(C8,C120)</f>
        <v>0</v>
      </c>
      <c r="D184" s="3">
        <f t="shared" si="242"/>
        <v>0</v>
      </c>
      <c r="E184" s="3">
        <f t="shared" si="242"/>
        <v>0</v>
      </c>
      <c r="F184" s="3">
        <f t="shared" si="242"/>
        <v>0</v>
      </c>
      <c r="G184" s="3">
        <f t="shared" si="242"/>
        <v>0</v>
      </c>
      <c r="H184" s="3">
        <f t="shared" si="242"/>
        <v>0</v>
      </c>
      <c r="I184" s="3">
        <f t="shared" si="242"/>
        <v>0</v>
      </c>
      <c r="J184" s="3">
        <f t="shared" si="242"/>
        <v>0</v>
      </c>
      <c r="K184" s="3">
        <f t="shared" si="242"/>
        <v>0</v>
      </c>
      <c r="L184" s="3">
        <f t="shared" si="242"/>
        <v>0</v>
      </c>
      <c r="M184" s="3">
        <f t="shared" si="242"/>
        <v>34413.152751515154</v>
      </c>
      <c r="N184" s="3">
        <f t="shared" si="242"/>
        <v>5668.0486884848488</v>
      </c>
      <c r="O184" s="81">
        <f t="shared" si="223"/>
        <v>40081.201440000004</v>
      </c>
      <c r="Q184" s="491"/>
      <c r="R184" s="3" t="s">
        <v>76</v>
      </c>
      <c r="S184" s="3">
        <f t="shared" ref="S184:AD184" si="243">SUM(S8,S120)</f>
        <v>0</v>
      </c>
      <c r="T184" s="3">
        <f t="shared" si="243"/>
        <v>0</v>
      </c>
      <c r="U184" s="3">
        <f t="shared" si="243"/>
        <v>0</v>
      </c>
      <c r="V184" s="3">
        <f t="shared" si="243"/>
        <v>0</v>
      </c>
      <c r="W184" s="3">
        <f t="shared" si="243"/>
        <v>0</v>
      </c>
      <c r="X184" s="3">
        <f t="shared" si="243"/>
        <v>0</v>
      </c>
      <c r="Y184" s="3">
        <f t="shared" si="243"/>
        <v>0</v>
      </c>
      <c r="Z184" s="3">
        <f t="shared" si="243"/>
        <v>0</v>
      </c>
      <c r="AA184" s="3">
        <f t="shared" si="243"/>
        <v>0</v>
      </c>
      <c r="AB184" s="3">
        <f t="shared" si="243"/>
        <v>0</v>
      </c>
      <c r="AC184" s="3">
        <f t="shared" si="243"/>
        <v>0</v>
      </c>
      <c r="AD184" s="3">
        <f t="shared" si="243"/>
        <v>0</v>
      </c>
      <c r="AE184" s="81">
        <f t="shared" si="225"/>
        <v>0</v>
      </c>
      <c r="AG184" s="491"/>
      <c r="AH184" s="3" t="s">
        <v>76</v>
      </c>
      <c r="AI184" s="3">
        <f t="shared" ref="AI184:AT184" si="244">SUM(AI8,AI120)</f>
        <v>0</v>
      </c>
      <c r="AJ184" s="3">
        <f t="shared" si="244"/>
        <v>0</v>
      </c>
      <c r="AK184" s="3">
        <f t="shared" si="244"/>
        <v>0</v>
      </c>
      <c r="AL184" s="3">
        <f t="shared" si="244"/>
        <v>0</v>
      </c>
      <c r="AM184" s="3">
        <f t="shared" si="244"/>
        <v>0</v>
      </c>
      <c r="AN184" s="3">
        <f t="shared" si="244"/>
        <v>0</v>
      </c>
      <c r="AO184" s="3">
        <f t="shared" si="244"/>
        <v>0</v>
      </c>
      <c r="AP184" s="3">
        <f t="shared" si="244"/>
        <v>0</v>
      </c>
      <c r="AQ184" s="3">
        <f t="shared" si="244"/>
        <v>0</v>
      </c>
      <c r="AR184" s="3">
        <f t="shared" si="244"/>
        <v>0</v>
      </c>
      <c r="AS184" s="3">
        <f t="shared" si="244"/>
        <v>0</v>
      </c>
      <c r="AT184" s="3">
        <f t="shared" si="244"/>
        <v>0</v>
      </c>
      <c r="AU184" s="81">
        <f t="shared" si="227"/>
        <v>0</v>
      </c>
      <c r="AW184" s="491"/>
      <c r="AX184" s="3" t="s">
        <v>76</v>
      </c>
      <c r="AY184" s="3">
        <f t="shared" ref="AY184:BJ184" si="245">SUM(AY8,AY120)</f>
        <v>0</v>
      </c>
      <c r="AZ184" s="3">
        <f t="shared" si="245"/>
        <v>0</v>
      </c>
      <c r="BA184" s="3">
        <f t="shared" si="245"/>
        <v>0</v>
      </c>
      <c r="BB184" s="3">
        <f t="shared" si="245"/>
        <v>0</v>
      </c>
      <c r="BC184" s="3">
        <f t="shared" si="245"/>
        <v>0</v>
      </c>
      <c r="BD184" s="3">
        <f t="shared" si="245"/>
        <v>0</v>
      </c>
      <c r="BE184" s="3">
        <f t="shared" si="245"/>
        <v>0</v>
      </c>
      <c r="BF184" s="3">
        <f t="shared" si="245"/>
        <v>0</v>
      </c>
      <c r="BG184" s="3">
        <f t="shared" si="245"/>
        <v>0</v>
      </c>
      <c r="BH184" s="3">
        <f t="shared" si="245"/>
        <v>0</v>
      </c>
      <c r="BI184" s="3">
        <f t="shared" si="245"/>
        <v>0</v>
      </c>
      <c r="BJ184" s="3">
        <f t="shared" si="245"/>
        <v>0</v>
      </c>
      <c r="BK184" s="81">
        <f t="shared" si="229"/>
        <v>0</v>
      </c>
    </row>
    <row r="185" spans="1:63" x14ac:dyDescent="0.25">
      <c r="A185" s="491"/>
      <c r="B185" s="3" t="s">
        <v>75</v>
      </c>
      <c r="C185" s="3">
        <f t="shared" ref="C185:N185" si="246">SUM(C9,C121)</f>
        <v>0</v>
      </c>
      <c r="D185" s="3">
        <f t="shared" si="246"/>
        <v>0</v>
      </c>
      <c r="E185" s="3">
        <f t="shared" si="246"/>
        <v>0</v>
      </c>
      <c r="F185" s="3">
        <f t="shared" si="246"/>
        <v>0</v>
      </c>
      <c r="G185" s="3">
        <f t="shared" si="246"/>
        <v>0</v>
      </c>
      <c r="H185" s="3">
        <f t="shared" si="246"/>
        <v>0</v>
      </c>
      <c r="I185" s="3">
        <f t="shared" si="246"/>
        <v>0</v>
      </c>
      <c r="J185" s="3">
        <f t="shared" si="246"/>
        <v>0</v>
      </c>
      <c r="K185" s="3">
        <f t="shared" si="246"/>
        <v>0</v>
      </c>
      <c r="L185" s="3">
        <f t="shared" si="246"/>
        <v>0</v>
      </c>
      <c r="M185" s="3">
        <f t="shared" si="246"/>
        <v>0</v>
      </c>
      <c r="N185" s="3">
        <f t="shared" si="246"/>
        <v>0</v>
      </c>
      <c r="O185" s="81">
        <f t="shared" si="223"/>
        <v>0</v>
      </c>
      <c r="Q185" s="491"/>
      <c r="R185" s="3" t="s">
        <v>75</v>
      </c>
      <c r="S185" s="3">
        <f t="shared" ref="S185:AD185" si="247">SUM(S9,S121)</f>
        <v>0</v>
      </c>
      <c r="T185" s="3">
        <f t="shared" si="247"/>
        <v>0</v>
      </c>
      <c r="U185" s="3">
        <f t="shared" si="247"/>
        <v>0</v>
      </c>
      <c r="V185" s="3">
        <f t="shared" si="247"/>
        <v>0</v>
      </c>
      <c r="W185" s="3">
        <f t="shared" si="247"/>
        <v>0</v>
      </c>
      <c r="X185" s="3">
        <f t="shared" si="247"/>
        <v>0</v>
      </c>
      <c r="Y185" s="3">
        <f t="shared" si="247"/>
        <v>0</v>
      </c>
      <c r="Z185" s="3">
        <f t="shared" si="247"/>
        <v>0</v>
      </c>
      <c r="AA185" s="3">
        <f t="shared" si="247"/>
        <v>0</v>
      </c>
      <c r="AB185" s="3">
        <f t="shared" si="247"/>
        <v>0</v>
      </c>
      <c r="AC185" s="3">
        <f t="shared" si="247"/>
        <v>0</v>
      </c>
      <c r="AD185" s="3">
        <f t="shared" si="247"/>
        <v>0</v>
      </c>
      <c r="AE185" s="81">
        <f t="shared" si="225"/>
        <v>0</v>
      </c>
      <c r="AG185" s="491"/>
      <c r="AH185" s="3" t="s">
        <v>75</v>
      </c>
      <c r="AI185" s="3">
        <f t="shared" ref="AI185:AT185" si="248">SUM(AI9,AI121)</f>
        <v>0</v>
      </c>
      <c r="AJ185" s="3">
        <f t="shared" si="248"/>
        <v>0</v>
      </c>
      <c r="AK185" s="3">
        <f t="shared" si="248"/>
        <v>0</v>
      </c>
      <c r="AL185" s="3">
        <f t="shared" si="248"/>
        <v>0</v>
      </c>
      <c r="AM185" s="3">
        <f t="shared" si="248"/>
        <v>0</v>
      </c>
      <c r="AN185" s="3">
        <f t="shared" si="248"/>
        <v>0</v>
      </c>
      <c r="AO185" s="3">
        <f t="shared" si="248"/>
        <v>0</v>
      </c>
      <c r="AP185" s="3">
        <f t="shared" si="248"/>
        <v>0</v>
      </c>
      <c r="AQ185" s="3">
        <f t="shared" si="248"/>
        <v>0</v>
      </c>
      <c r="AR185" s="3">
        <f t="shared" si="248"/>
        <v>0</v>
      </c>
      <c r="AS185" s="3">
        <f t="shared" si="248"/>
        <v>0</v>
      </c>
      <c r="AT185" s="3">
        <f t="shared" si="248"/>
        <v>0</v>
      </c>
      <c r="AU185" s="81">
        <f t="shared" si="227"/>
        <v>0</v>
      </c>
      <c r="AW185" s="491"/>
      <c r="AX185" s="3" t="s">
        <v>75</v>
      </c>
      <c r="AY185" s="3">
        <f t="shared" ref="AY185:BJ185" si="249">SUM(AY9,AY121)</f>
        <v>0</v>
      </c>
      <c r="AZ185" s="3">
        <f t="shared" si="249"/>
        <v>0</v>
      </c>
      <c r="BA185" s="3">
        <f t="shared" si="249"/>
        <v>0</v>
      </c>
      <c r="BB185" s="3">
        <f t="shared" si="249"/>
        <v>0</v>
      </c>
      <c r="BC185" s="3">
        <f t="shared" si="249"/>
        <v>0</v>
      </c>
      <c r="BD185" s="3">
        <f t="shared" si="249"/>
        <v>0</v>
      </c>
      <c r="BE185" s="3">
        <f t="shared" si="249"/>
        <v>0</v>
      </c>
      <c r="BF185" s="3">
        <f t="shared" si="249"/>
        <v>0</v>
      </c>
      <c r="BG185" s="3">
        <f t="shared" si="249"/>
        <v>0</v>
      </c>
      <c r="BH185" s="3">
        <f t="shared" si="249"/>
        <v>0</v>
      </c>
      <c r="BI185" s="3">
        <f t="shared" si="249"/>
        <v>0</v>
      </c>
      <c r="BJ185" s="3">
        <f t="shared" si="249"/>
        <v>0</v>
      </c>
      <c r="BK185" s="81">
        <f t="shared" si="229"/>
        <v>0</v>
      </c>
    </row>
    <row r="186" spans="1:63" x14ac:dyDescent="0.25">
      <c r="A186" s="491"/>
      <c r="B186" s="3" t="s">
        <v>74</v>
      </c>
      <c r="C186" s="3">
        <f t="shared" ref="C186:N186" si="250">SUM(C10,C122)</f>
        <v>0</v>
      </c>
      <c r="D186" s="3">
        <f t="shared" si="250"/>
        <v>0</v>
      </c>
      <c r="E186" s="3">
        <f t="shared" si="250"/>
        <v>0</v>
      </c>
      <c r="F186" s="3">
        <f t="shared" si="250"/>
        <v>0</v>
      </c>
      <c r="G186" s="3">
        <f t="shared" si="250"/>
        <v>0</v>
      </c>
      <c r="H186" s="3">
        <f t="shared" si="250"/>
        <v>0</v>
      </c>
      <c r="I186" s="3">
        <f t="shared" si="250"/>
        <v>0</v>
      </c>
      <c r="J186" s="3">
        <f t="shared" si="250"/>
        <v>0</v>
      </c>
      <c r="K186" s="3">
        <f t="shared" si="250"/>
        <v>0</v>
      </c>
      <c r="L186" s="3">
        <f t="shared" si="250"/>
        <v>0</v>
      </c>
      <c r="M186" s="3">
        <f t="shared" si="250"/>
        <v>0</v>
      </c>
      <c r="N186" s="3">
        <f t="shared" si="250"/>
        <v>0</v>
      </c>
      <c r="O186" s="81">
        <f t="shared" si="223"/>
        <v>0</v>
      </c>
      <c r="Q186" s="491"/>
      <c r="R186" s="3" t="s">
        <v>74</v>
      </c>
      <c r="S186" s="3">
        <f t="shared" ref="S186:AD186" si="251">SUM(S10,S122)</f>
        <v>0</v>
      </c>
      <c r="T186" s="3">
        <f t="shared" si="251"/>
        <v>0</v>
      </c>
      <c r="U186" s="3">
        <f t="shared" si="251"/>
        <v>0</v>
      </c>
      <c r="V186" s="3">
        <f t="shared" si="251"/>
        <v>0</v>
      </c>
      <c r="W186" s="3">
        <f t="shared" si="251"/>
        <v>0</v>
      </c>
      <c r="X186" s="3">
        <f t="shared" si="251"/>
        <v>0</v>
      </c>
      <c r="Y186" s="3">
        <f t="shared" si="251"/>
        <v>0</v>
      </c>
      <c r="Z186" s="3">
        <f t="shared" si="251"/>
        <v>0</v>
      </c>
      <c r="AA186" s="3">
        <f t="shared" si="251"/>
        <v>0</v>
      </c>
      <c r="AB186" s="3">
        <f t="shared" si="251"/>
        <v>0</v>
      </c>
      <c r="AC186" s="3">
        <f t="shared" si="251"/>
        <v>0</v>
      </c>
      <c r="AD186" s="3">
        <f t="shared" si="251"/>
        <v>0</v>
      </c>
      <c r="AE186" s="81">
        <f t="shared" si="225"/>
        <v>0</v>
      </c>
      <c r="AG186" s="491"/>
      <c r="AH186" s="3" t="s">
        <v>74</v>
      </c>
      <c r="AI186" s="3">
        <f t="shared" ref="AI186:AT186" si="252">SUM(AI10,AI122)</f>
        <v>0</v>
      </c>
      <c r="AJ186" s="3">
        <f t="shared" si="252"/>
        <v>0</v>
      </c>
      <c r="AK186" s="3">
        <f t="shared" si="252"/>
        <v>0</v>
      </c>
      <c r="AL186" s="3">
        <f t="shared" si="252"/>
        <v>0</v>
      </c>
      <c r="AM186" s="3">
        <f t="shared" si="252"/>
        <v>0</v>
      </c>
      <c r="AN186" s="3">
        <f t="shared" si="252"/>
        <v>0</v>
      </c>
      <c r="AO186" s="3">
        <f t="shared" si="252"/>
        <v>0</v>
      </c>
      <c r="AP186" s="3">
        <f t="shared" si="252"/>
        <v>0</v>
      </c>
      <c r="AQ186" s="3">
        <f t="shared" si="252"/>
        <v>0</v>
      </c>
      <c r="AR186" s="3">
        <f t="shared" si="252"/>
        <v>0</v>
      </c>
      <c r="AS186" s="3">
        <f t="shared" si="252"/>
        <v>0</v>
      </c>
      <c r="AT186" s="3">
        <f t="shared" si="252"/>
        <v>0</v>
      </c>
      <c r="AU186" s="81">
        <f t="shared" si="227"/>
        <v>0</v>
      </c>
      <c r="AW186" s="491"/>
      <c r="AX186" s="3" t="s">
        <v>74</v>
      </c>
      <c r="AY186" s="3">
        <f t="shared" ref="AY186:BJ186" si="253">SUM(AY10,AY122)</f>
        <v>0</v>
      </c>
      <c r="AZ186" s="3">
        <f t="shared" si="253"/>
        <v>0</v>
      </c>
      <c r="BA186" s="3">
        <f t="shared" si="253"/>
        <v>0</v>
      </c>
      <c r="BB186" s="3">
        <f t="shared" si="253"/>
        <v>0</v>
      </c>
      <c r="BC186" s="3">
        <f t="shared" si="253"/>
        <v>0</v>
      </c>
      <c r="BD186" s="3">
        <f t="shared" si="253"/>
        <v>0</v>
      </c>
      <c r="BE186" s="3">
        <f t="shared" si="253"/>
        <v>0</v>
      </c>
      <c r="BF186" s="3">
        <f t="shared" si="253"/>
        <v>0</v>
      </c>
      <c r="BG186" s="3">
        <f t="shared" si="253"/>
        <v>0</v>
      </c>
      <c r="BH186" s="3">
        <f t="shared" si="253"/>
        <v>0</v>
      </c>
      <c r="BI186" s="3">
        <f t="shared" si="253"/>
        <v>0</v>
      </c>
      <c r="BJ186" s="3">
        <f t="shared" si="253"/>
        <v>0</v>
      </c>
      <c r="BK186" s="81">
        <f t="shared" si="229"/>
        <v>0</v>
      </c>
    </row>
    <row r="187" spans="1:63" x14ac:dyDescent="0.25">
      <c r="A187" s="491"/>
      <c r="B187" s="3" t="s">
        <v>73</v>
      </c>
      <c r="C187" s="3">
        <f t="shared" ref="C187:N187" si="254">SUM(C11,C123)</f>
        <v>0</v>
      </c>
      <c r="D187" s="3">
        <f t="shared" si="254"/>
        <v>0</v>
      </c>
      <c r="E187" s="3">
        <f t="shared" si="254"/>
        <v>0</v>
      </c>
      <c r="F187" s="3">
        <f t="shared" si="254"/>
        <v>0</v>
      </c>
      <c r="G187" s="3">
        <f t="shared" si="254"/>
        <v>0</v>
      </c>
      <c r="H187" s="3">
        <f t="shared" si="254"/>
        <v>0</v>
      </c>
      <c r="I187" s="3">
        <f t="shared" si="254"/>
        <v>0</v>
      </c>
      <c r="J187" s="3">
        <f t="shared" si="254"/>
        <v>28378.956448140496</v>
      </c>
      <c r="K187" s="3">
        <f t="shared" si="254"/>
        <v>91828.471900957622</v>
      </c>
      <c r="L187" s="3">
        <f t="shared" si="254"/>
        <v>60317.275958268292</v>
      </c>
      <c r="M187" s="3">
        <f t="shared" si="254"/>
        <v>165984.19143230194</v>
      </c>
      <c r="N187" s="3">
        <f t="shared" si="254"/>
        <v>313247.35373666917</v>
      </c>
      <c r="O187" s="81">
        <f t="shared" si="223"/>
        <v>659756.24947633757</v>
      </c>
      <c r="Q187" s="491"/>
      <c r="R187" s="3" t="s">
        <v>73</v>
      </c>
      <c r="S187" s="3">
        <f t="shared" ref="S187:AD187" si="255">SUM(S11,S123)</f>
        <v>0</v>
      </c>
      <c r="T187" s="3">
        <f t="shared" si="255"/>
        <v>0</v>
      </c>
      <c r="U187" s="3">
        <f t="shared" si="255"/>
        <v>0</v>
      </c>
      <c r="V187" s="3">
        <f t="shared" si="255"/>
        <v>0</v>
      </c>
      <c r="W187" s="3">
        <f t="shared" si="255"/>
        <v>0</v>
      </c>
      <c r="X187" s="3">
        <f t="shared" si="255"/>
        <v>0</v>
      </c>
      <c r="Y187" s="3">
        <f t="shared" si="255"/>
        <v>0</v>
      </c>
      <c r="Z187" s="3">
        <f t="shared" si="255"/>
        <v>0</v>
      </c>
      <c r="AA187" s="3">
        <f t="shared" si="255"/>
        <v>0</v>
      </c>
      <c r="AB187" s="3">
        <f t="shared" si="255"/>
        <v>35616.328007514676</v>
      </c>
      <c r="AC187" s="3">
        <f t="shared" si="255"/>
        <v>182756.27019231668</v>
      </c>
      <c r="AD187" s="3">
        <f t="shared" si="255"/>
        <v>318144.12407593103</v>
      </c>
      <c r="AE187" s="81">
        <f t="shared" si="225"/>
        <v>536516.72227576235</v>
      </c>
      <c r="AG187" s="491"/>
      <c r="AH187" s="3" t="s">
        <v>73</v>
      </c>
      <c r="AI187" s="3">
        <f t="shared" ref="AI187:AT187" si="256">SUM(AI11,AI123)</f>
        <v>0</v>
      </c>
      <c r="AJ187" s="3">
        <f t="shared" si="256"/>
        <v>0</v>
      </c>
      <c r="AK187" s="3">
        <f t="shared" si="256"/>
        <v>0</v>
      </c>
      <c r="AL187" s="3">
        <f t="shared" si="256"/>
        <v>0</v>
      </c>
      <c r="AM187" s="3">
        <f t="shared" si="256"/>
        <v>0</v>
      </c>
      <c r="AN187" s="3">
        <f t="shared" si="256"/>
        <v>0</v>
      </c>
      <c r="AO187" s="3">
        <f t="shared" si="256"/>
        <v>0</v>
      </c>
      <c r="AP187" s="3">
        <f t="shared" si="256"/>
        <v>0</v>
      </c>
      <c r="AQ187" s="3">
        <f t="shared" si="256"/>
        <v>0</v>
      </c>
      <c r="AR187" s="3">
        <f t="shared" si="256"/>
        <v>0</v>
      </c>
      <c r="AS187" s="3">
        <f t="shared" si="256"/>
        <v>0</v>
      </c>
      <c r="AT187" s="3">
        <f t="shared" si="256"/>
        <v>0</v>
      </c>
      <c r="AU187" s="81">
        <f t="shared" si="227"/>
        <v>0</v>
      </c>
      <c r="AW187" s="491"/>
      <c r="AX187" s="3" t="s">
        <v>73</v>
      </c>
      <c r="AY187" s="3">
        <f t="shared" ref="AY187:BJ187" si="257">SUM(AY11,AY123)</f>
        <v>0</v>
      </c>
      <c r="AZ187" s="3">
        <f t="shared" si="257"/>
        <v>0</v>
      </c>
      <c r="BA187" s="3">
        <f t="shared" si="257"/>
        <v>0</v>
      </c>
      <c r="BB187" s="3">
        <f t="shared" si="257"/>
        <v>0</v>
      </c>
      <c r="BC187" s="3">
        <f t="shared" si="257"/>
        <v>0</v>
      </c>
      <c r="BD187" s="3">
        <f t="shared" si="257"/>
        <v>0</v>
      </c>
      <c r="BE187" s="3">
        <f t="shared" si="257"/>
        <v>0</v>
      </c>
      <c r="BF187" s="3">
        <f t="shared" si="257"/>
        <v>0</v>
      </c>
      <c r="BG187" s="3">
        <f t="shared" si="257"/>
        <v>0</v>
      </c>
      <c r="BH187" s="3">
        <f t="shared" si="257"/>
        <v>0</v>
      </c>
      <c r="BI187" s="3">
        <f t="shared" si="257"/>
        <v>0</v>
      </c>
      <c r="BJ187" s="3">
        <f t="shared" si="257"/>
        <v>0</v>
      </c>
      <c r="BK187" s="81">
        <f t="shared" si="229"/>
        <v>0</v>
      </c>
    </row>
    <row r="188" spans="1:63" x14ac:dyDescent="0.25">
      <c r="A188" s="491"/>
      <c r="B188" s="3" t="s">
        <v>72</v>
      </c>
      <c r="C188" s="3">
        <f t="shared" ref="C188:N188" si="258">SUM(C12,C124)</f>
        <v>0</v>
      </c>
      <c r="D188" s="3">
        <f t="shared" si="258"/>
        <v>0</v>
      </c>
      <c r="E188" s="3">
        <f t="shared" si="258"/>
        <v>0</v>
      </c>
      <c r="F188" s="3">
        <f t="shared" si="258"/>
        <v>0</v>
      </c>
      <c r="G188" s="3">
        <f t="shared" si="258"/>
        <v>0</v>
      </c>
      <c r="H188" s="3">
        <f t="shared" si="258"/>
        <v>0</v>
      </c>
      <c r="I188" s="3">
        <f t="shared" si="258"/>
        <v>0</v>
      </c>
      <c r="J188" s="3">
        <f t="shared" si="258"/>
        <v>0</v>
      </c>
      <c r="K188" s="3">
        <f t="shared" si="258"/>
        <v>0</v>
      </c>
      <c r="L188" s="3">
        <f t="shared" si="258"/>
        <v>0</v>
      </c>
      <c r="M188" s="3">
        <f t="shared" si="258"/>
        <v>0</v>
      </c>
      <c r="N188" s="3">
        <f t="shared" si="258"/>
        <v>0</v>
      </c>
      <c r="O188" s="81">
        <f t="shared" si="223"/>
        <v>0</v>
      </c>
      <c r="Q188" s="491"/>
      <c r="R188" s="3" t="s">
        <v>72</v>
      </c>
      <c r="S188" s="3">
        <f t="shared" ref="S188:AD188" si="259">SUM(S12,S124)</f>
        <v>0</v>
      </c>
      <c r="T188" s="3">
        <f t="shared" si="259"/>
        <v>0</v>
      </c>
      <c r="U188" s="3">
        <f t="shared" si="259"/>
        <v>0</v>
      </c>
      <c r="V188" s="3">
        <f t="shared" si="259"/>
        <v>0</v>
      </c>
      <c r="W188" s="3">
        <f t="shared" si="259"/>
        <v>0</v>
      </c>
      <c r="X188" s="3">
        <f t="shared" si="259"/>
        <v>0</v>
      </c>
      <c r="Y188" s="3">
        <f t="shared" si="259"/>
        <v>0</v>
      </c>
      <c r="Z188" s="3">
        <f t="shared" si="259"/>
        <v>0</v>
      </c>
      <c r="AA188" s="3">
        <f t="shared" si="259"/>
        <v>0</v>
      </c>
      <c r="AB188" s="3">
        <f t="shared" si="259"/>
        <v>0</v>
      </c>
      <c r="AC188" s="3">
        <f t="shared" si="259"/>
        <v>0</v>
      </c>
      <c r="AD188" s="3">
        <f t="shared" si="259"/>
        <v>0</v>
      </c>
      <c r="AE188" s="81">
        <f t="shared" si="225"/>
        <v>0</v>
      </c>
      <c r="AG188" s="491"/>
      <c r="AH188" s="3" t="s">
        <v>72</v>
      </c>
      <c r="AI188" s="3">
        <f t="shared" ref="AI188:AT188" si="260">SUM(AI12,AI124)</f>
        <v>0</v>
      </c>
      <c r="AJ188" s="3">
        <f t="shared" si="260"/>
        <v>0</v>
      </c>
      <c r="AK188" s="3">
        <f t="shared" si="260"/>
        <v>0</v>
      </c>
      <c r="AL188" s="3">
        <f t="shared" si="260"/>
        <v>0</v>
      </c>
      <c r="AM188" s="3">
        <f t="shared" si="260"/>
        <v>0</v>
      </c>
      <c r="AN188" s="3">
        <f t="shared" si="260"/>
        <v>0</v>
      </c>
      <c r="AO188" s="3">
        <f t="shared" si="260"/>
        <v>0</v>
      </c>
      <c r="AP188" s="3">
        <f t="shared" si="260"/>
        <v>0</v>
      </c>
      <c r="AQ188" s="3">
        <f t="shared" si="260"/>
        <v>0</v>
      </c>
      <c r="AR188" s="3">
        <f t="shared" si="260"/>
        <v>0</v>
      </c>
      <c r="AS188" s="3">
        <f t="shared" si="260"/>
        <v>0</v>
      </c>
      <c r="AT188" s="3">
        <f t="shared" si="260"/>
        <v>0</v>
      </c>
      <c r="AU188" s="81">
        <f t="shared" si="227"/>
        <v>0</v>
      </c>
      <c r="AW188" s="491"/>
      <c r="AX188" s="3" t="s">
        <v>72</v>
      </c>
      <c r="AY188" s="3">
        <f t="shared" ref="AY188:BJ188" si="261">SUM(AY12,AY124)</f>
        <v>0</v>
      </c>
      <c r="AZ188" s="3">
        <f t="shared" si="261"/>
        <v>0</v>
      </c>
      <c r="BA188" s="3">
        <f t="shared" si="261"/>
        <v>0</v>
      </c>
      <c r="BB188" s="3">
        <f t="shared" si="261"/>
        <v>0</v>
      </c>
      <c r="BC188" s="3">
        <f t="shared" si="261"/>
        <v>0</v>
      </c>
      <c r="BD188" s="3">
        <f t="shared" si="261"/>
        <v>0</v>
      </c>
      <c r="BE188" s="3">
        <f t="shared" si="261"/>
        <v>0</v>
      </c>
      <c r="BF188" s="3">
        <f t="shared" si="261"/>
        <v>0</v>
      </c>
      <c r="BG188" s="3">
        <f t="shared" si="261"/>
        <v>0</v>
      </c>
      <c r="BH188" s="3">
        <f t="shared" si="261"/>
        <v>0</v>
      </c>
      <c r="BI188" s="3">
        <f t="shared" si="261"/>
        <v>0</v>
      </c>
      <c r="BJ188" s="3">
        <f t="shared" si="261"/>
        <v>0</v>
      </c>
      <c r="BK188" s="81">
        <f t="shared" si="229"/>
        <v>0</v>
      </c>
    </row>
    <row r="189" spans="1:63" x14ac:dyDescent="0.25">
      <c r="A189" s="491"/>
      <c r="B189" s="3" t="s">
        <v>71</v>
      </c>
      <c r="C189" s="3">
        <f t="shared" ref="C189:N189" si="262">SUM(C13,C125)</f>
        <v>0</v>
      </c>
      <c r="D189" s="3">
        <f t="shared" si="262"/>
        <v>0</v>
      </c>
      <c r="E189" s="3">
        <f t="shared" si="262"/>
        <v>0</v>
      </c>
      <c r="F189" s="3">
        <f t="shared" si="262"/>
        <v>0</v>
      </c>
      <c r="G189" s="3">
        <f t="shared" si="262"/>
        <v>0</v>
      </c>
      <c r="H189" s="3">
        <f t="shared" si="262"/>
        <v>0</v>
      </c>
      <c r="I189" s="3">
        <f t="shared" si="262"/>
        <v>0</v>
      </c>
      <c r="J189" s="3">
        <f t="shared" si="262"/>
        <v>0</v>
      </c>
      <c r="K189" s="3">
        <f t="shared" si="262"/>
        <v>0</v>
      </c>
      <c r="L189" s="3">
        <f t="shared" si="262"/>
        <v>0</v>
      </c>
      <c r="M189" s="3">
        <f t="shared" si="262"/>
        <v>0</v>
      </c>
      <c r="N189" s="3">
        <f t="shared" si="262"/>
        <v>0</v>
      </c>
      <c r="O189" s="81">
        <f t="shared" si="223"/>
        <v>0</v>
      </c>
      <c r="Q189" s="491"/>
      <c r="R189" s="3" t="s">
        <v>71</v>
      </c>
      <c r="S189" s="3">
        <f t="shared" ref="S189:AD189" si="263">SUM(S13,S125)</f>
        <v>0</v>
      </c>
      <c r="T189" s="3">
        <f t="shared" si="263"/>
        <v>0</v>
      </c>
      <c r="U189" s="3">
        <f t="shared" si="263"/>
        <v>0</v>
      </c>
      <c r="V189" s="3">
        <f t="shared" si="263"/>
        <v>0</v>
      </c>
      <c r="W189" s="3">
        <f t="shared" si="263"/>
        <v>0</v>
      </c>
      <c r="X189" s="3">
        <f t="shared" si="263"/>
        <v>0</v>
      </c>
      <c r="Y189" s="3">
        <f t="shared" si="263"/>
        <v>0</v>
      </c>
      <c r="Z189" s="3">
        <f t="shared" si="263"/>
        <v>0</v>
      </c>
      <c r="AA189" s="3">
        <f t="shared" si="263"/>
        <v>0</v>
      </c>
      <c r="AB189" s="3">
        <f t="shared" si="263"/>
        <v>0</v>
      </c>
      <c r="AC189" s="3">
        <f t="shared" si="263"/>
        <v>0</v>
      </c>
      <c r="AD189" s="3">
        <f t="shared" si="263"/>
        <v>0</v>
      </c>
      <c r="AE189" s="81">
        <f t="shared" si="225"/>
        <v>0</v>
      </c>
      <c r="AG189" s="491"/>
      <c r="AH189" s="3" t="s">
        <v>71</v>
      </c>
      <c r="AI189" s="3">
        <f t="shared" ref="AI189:AT189" si="264">SUM(AI13,AI125)</f>
        <v>0</v>
      </c>
      <c r="AJ189" s="3">
        <f t="shared" si="264"/>
        <v>0</v>
      </c>
      <c r="AK189" s="3">
        <f t="shared" si="264"/>
        <v>0</v>
      </c>
      <c r="AL189" s="3">
        <f t="shared" si="264"/>
        <v>0</v>
      </c>
      <c r="AM189" s="3">
        <f t="shared" si="264"/>
        <v>0</v>
      </c>
      <c r="AN189" s="3">
        <f t="shared" si="264"/>
        <v>0</v>
      </c>
      <c r="AO189" s="3">
        <f t="shared" si="264"/>
        <v>0</v>
      </c>
      <c r="AP189" s="3">
        <f t="shared" si="264"/>
        <v>0</v>
      </c>
      <c r="AQ189" s="3">
        <f t="shared" si="264"/>
        <v>0</v>
      </c>
      <c r="AR189" s="3">
        <f t="shared" si="264"/>
        <v>0</v>
      </c>
      <c r="AS189" s="3">
        <f t="shared" si="264"/>
        <v>0</v>
      </c>
      <c r="AT189" s="3">
        <f t="shared" si="264"/>
        <v>0</v>
      </c>
      <c r="AU189" s="81">
        <f t="shared" si="227"/>
        <v>0</v>
      </c>
      <c r="AW189" s="491"/>
      <c r="AX189" s="3" t="s">
        <v>71</v>
      </c>
      <c r="AY189" s="3">
        <f t="shared" ref="AY189:BJ189" si="265">SUM(AY13,AY125)</f>
        <v>0</v>
      </c>
      <c r="AZ189" s="3">
        <f t="shared" si="265"/>
        <v>0</v>
      </c>
      <c r="BA189" s="3">
        <f t="shared" si="265"/>
        <v>0</v>
      </c>
      <c r="BB189" s="3">
        <f t="shared" si="265"/>
        <v>0</v>
      </c>
      <c r="BC189" s="3">
        <f t="shared" si="265"/>
        <v>0</v>
      </c>
      <c r="BD189" s="3">
        <f t="shared" si="265"/>
        <v>0</v>
      </c>
      <c r="BE189" s="3">
        <f t="shared" si="265"/>
        <v>0</v>
      </c>
      <c r="BF189" s="3">
        <f t="shared" si="265"/>
        <v>0</v>
      </c>
      <c r="BG189" s="3">
        <f t="shared" si="265"/>
        <v>0</v>
      </c>
      <c r="BH189" s="3">
        <f t="shared" si="265"/>
        <v>0</v>
      </c>
      <c r="BI189" s="3">
        <f t="shared" si="265"/>
        <v>0</v>
      </c>
      <c r="BJ189" s="3">
        <f t="shared" si="265"/>
        <v>0</v>
      </c>
      <c r="BK189" s="81">
        <f t="shared" si="229"/>
        <v>0</v>
      </c>
    </row>
    <row r="190" spans="1:63" x14ac:dyDescent="0.25">
      <c r="A190" s="491"/>
      <c r="B190" s="3" t="s">
        <v>70</v>
      </c>
      <c r="C190" s="3">
        <f t="shared" ref="C190:N190" si="266">SUM(C14,C126)</f>
        <v>0</v>
      </c>
      <c r="D190" s="3">
        <f t="shared" si="266"/>
        <v>0</v>
      </c>
      <c r="E190" s="3">
        <f t="shared" si="266"/>
        <v>0</v>
      </c>
      <c r="F190" s="3">
        <f t="shared" si="266"/>
        <v>0</v>
      </c>
      <c r="G190" s="3">
        <f t="shared" si="266"/>
        <v>0</v>
      </c>
      <c r="H190" s="3">
        <f t="shared" si="266"/>
        <v>0</v>
      </c>
      <c r="I190" s="3">
        <f t="shared" si="266"/>
        <v>0</v>
      </c>
      <c r="J190" s="3">
        <f t="shared" si="266"/>
        <v>0</v>
      </c>
      <c r="K190" s="3">
        <f t="shared" si="266"/>
        <v>0</v>
      </c>
      <c r="L190" s="3">
        <f t="shared" si="266"/>
        <v>0</v>
      </c>
      <c r="M190" s="3">
        <f t="shared" si="266"/>
        <v>0</v>
      </c>
      <c r="N190" s="3">
        <f t="shared" si="266"/>
        <v>0</v>
      </c>
      <c r="O190" s="81">
        <f t="shared" si="223"/>
        <v>0</v>
      </c>
      <c r="Q190" s="491"/>
      <c r="R190" s="3" t="s">
        <v>70</v>
      </c>
      <c r="S190" s="3">
        <f t="shared" ref="S190:AD190" si="267">SUM(S14,S126)</f>
        <v>0</v>
      </c>
      <c r="T190" s="3">
        <f t="shared" si="267"/>
        <v>0</v>
      </c>
      <c r="U190" s="3">
        <f t="shared" si="267"/>
        <v>0</v>
      </c>
      <c r="V190" s="3">
        <f t="shared" si="267"/>
        <v>0</v>
      </c>
      <c r="W190" s="3">
        <f t="shared" si="267"/>
        <v>0</v>
      </c>
      <c r="X190" s="3">
        <f t="shared" si="267"/>
        <v>0</v>
      </c>
      <c r="Y190" s="3">
        <f t="shared" si="267"/>
        <v>0</v>
      </c>
      <c r="Z190" s="3">
        <f t="shared" si="267"/>
        <v>0</v>
      </c>
      <c r="AA190" s="3">
        <f t="shared" si="267"/>
        <v>0</v>
      </c>
      <c r="AB190" s="3">
        <f t="shared" si="267"/>
        <v>0</v>
      </c>
      <c r="AC190" s="3">
        <f t="shared" si="267"/>
        <v>0</v>
      </c>
      <c r="AD190" s="3">
        <f t="shared" si="267"/>
        <v>0</v>
      </c>
      <c r="AE190" s="81">
        <f t="shared" si="225"/>
        <v>0</v>
      </c>
      <c r="AG190" s="491"/>
      <c r="AH190" s="3" t="s">
        <v>70</v>
      </c>
      <c r="AI190" s="3">
        <f t="shared" ref="AI190:AT190" si="268">SUM(AI14,AI126)</f>
        <v>0</v>
      </c>
      <c r="AJ190" s="3">
        <f t="shared" si="268"/>
        <v>0</v>
      </c>
      <c r="AK190" s="3">
        <f t="shared" si="268"/>
        <v>0</v>
      </c>
      <c r="AL190" s="3">
        <f t="shared" si="268"/>
        <v>0</v>
      </c>
      <c r="AM190" s="3">
        <f t="shared" si="268"/>
        <v>0</v>
      </c>
      <c r="AN190" s="3">
        <f t="shared" si="268"/>
        <v>0</v>
      </c>
      <c r="AO190" s="3">
        <f t="shared" si="268"/>
        <v>0</v>
      </c>
      <c r="AP190" s="3">
        <f t="shared" si="268"/>
        <v>0</v>
      </c>
      <c r="AQ190" s="3">
        <f t="shared" si="268"/>
        <v>0</v>
      </c>
      <c r="AR190" s="3">
        <f t="shared" si="268"/>
        <v>0</v>
      </c>
      <c r="AS190" s="3">
        <f t="shared" si="268"/>
        <v>0</v>
      </c>
      <c r="AT190" s="3">
        <f t="shared" si="268"/>
        <v>0</v>
      </c>
      <c r="AU190" s="81">
        <f t="shared" si="227"/>
        <v>0</v>
      </c>
      <c r="AW190" s="491"/>
      <c r="AX190" s="3" t="s">
        <v>70</v>
      </c>
      <c r="AY190" s="3">
        <f t="shared" ref="AY190:BJ190" si="269">SUM(AY14,AY126)</f>
        <v>0</v>
      </c>
      <c r="AZ190" s="3">
        <f t="shared" si="269"/>
        <v>0</v>
      </c>
      <c r="BA190" s="3">
        <f t="shared" si="269"/>
        <v>0</v>
      </c>
      <c r="BB190" s="3">
        <f t="shared" si="269"/>
        <v>0</v>
      </c>
      <c r="BC190" s="3">
        <f t="shared" si="269"/>
        <v>0</v>
      </c>
      <c r="BD190" s="3">
        <f t="shared" si="269"/>
        <v>0</v>
      </c>
      <c r="BE190" s="3">
        <f t="shared" si="269"/>
        <v>0</v>
      </c>
      <c r="BF190" s="3">
        <f t="shared" si="269"/>
        <v>0</v>
      </c>
      <c r="BG190" s="3">
        <f t="shared" si="269"/>
        <v>0</v>
      </c>
      <c r="BH190" s="3">
        <f t="shared" si="269"/>
        <v>0</v>
      </c>
      <c r="BI190" s="3">
        <f t="shared" si="269"/>
        <v>0</v>
      </c>
      <c r="BJ190" s="3">
        <f t="shared" si="269"/>
        <v>0</v>
      </c>
      <c r="BK190" s="81">
        <f t="shared" si="229"/>
        <v>0</v>
      </c>
    </row>
    <row r="191" spans="1:63" x14ac:dyDescent="0.25">
      <c r="A191" s="491"/>
      <c r="B191" s="3" t="s">
        <v>69</v>
      </c>
      <c r="C191" s="3">
        <f t="shared" ref="C191:N191" si="270">SUM(C15,C127)</f>
        <v>0</v>
      </c>
      <c r="D191" s="3">
        <f t="shared" si="270"/>
        <v>0</v>
      </c>
      <c r="E191" s="3">
        <f t="shared" si="270"/>
        <v>0</v>
      </c>
      <c r="F191" s="3">
        <f t="shared" si="270"/>
        <v>0</v>
      </c>
      <c r="G191" s="3">
        <f t="shared" si="270"/>
        <v>0</v>
      </c>
      <c r="H191" s="3">
        <f t="shared" si="270"/>
        <v>0</v>
      </c>
      <c r="I191" s="3">
        <f t="shared" si="270"/>
        <v>0</v>
      </c>
      <c r="J191" s="3">
        <f t="shared" si="270"/>
        <v>0</v>
      </c>
      <c r="K191" s="3">
        <f t="shared" si="270"/>
        <v>0</v>
      </c>
      <c r="L191" s="3">
        <f t="shared" si="270"/>
        <v>0</v>
      </c>
      <c r="M191" s="3">
        <f t="shared" si="270"/>
        <v>0</v>
      </c>
      <c r="N191" s="3">
        <f t="shared" si="270"/>
        <v>0</v>
      </c>
      <c r="O191" s="81">
        <f t="shared" si="223"/>
        <v>0</v>
      </c>
      <c r="Q191" s="491"/>
      <c r="R191" s="3" t="s">
        <v>69</v>
      </c>
      <c r="S191" s="3">
        <f t="shared" ref="S191:AD191" si="271">SUM(S15,S127)</f>
        <v>0</v>
      </c>
      <c r="T191" s="3">
        <f t="shared" si="271"/>
        <v>0</v>
      </c>
      <c r="U191" s="3">
        <f t="shared" si="271"/>
        <v>0</v>
      </c>
      <c r="V191" s="3">
        <f t="shared" si="271"/>
        <v>0</v>
      </c>
      <c r="W191" s="3">
        <f t="shared" si="271"/>
        <v>0</v>
      </c>
      <c r="X191" s="3">
        <f t="shared" si="271"/>
        <v>0</v>
      </c>
      <c r="Y191" s="3">
        <f t="shared" si="271"/>
        <v>0</v>
      </c>
      <c r="Z191" s="3">
        <f t="shared" si="271"/>
        <v>0</v>
      </c>
      <c r="AA191" s="3">
        <f t="shared" si="271"/>
        <v>0</v>
      </c>
      <c r="AB191" s="3">
        <f t="shared" si="271"/>
        <v>0</v>
      </c>
      <c r="AC191" s="3">
        <f t="shared" si="271"/>
        <v>0</v>
      </c>
      <c r="AD191" s="3">
        <f t="shared" si="271"/>
        <v>0</v>
      </c>
      <c r="AE191" s="81">
        <f t="shared" si="225"/>
        <v>0</v>
      </c>
      <c r="AG191" s="491"/>
      <c r="AH191" s="3" t="s">
        <v>69</v>
      </c>
      <c r="AI191" s="3">
        <f t="shared" ref="AI191:AT191" si="272">SUM(AI15,AI127)</f>
        <v>0</v>
      </c>
      <c r="AJ191" s="3">
        <f t="shared" si="272"/>
        <v>0</v>
      </c>
      <c r="AK191" s="3">
        <f t="shared" si="272"/>
        <v>0</v>
      </c>
      <c r="AL191" s="3">
        <f t="shared" si="272"/>
        <v>0</v>
      </c>
      <c r="AM191" s="3">
        <f t="shared" si="272"/>
        <v>0</v>
      </c>
      <c r="AN191" s="3">
        <f t="shared" si="272"/>
        <v>0</v>
      </c>
      <c r="AO191" s="3">
        <f t="shared" si="272"/>
        <v>0</v>
      </c>
      <c r="AP191" s="3">
        <f t="shared" si="272"/>
        <v>0</v>
      </c>
      <c r="AQ191" s="3">
        <f t="shared" si="272"/>
        <v>0</v>
      </c>
      <c r="AR191" s="3">
        <f t="shared" si="272"/>
        <v>0</v>
      </c>
      <c r="AS191" s="3">
        <f t="shared" si="272"/>
        <v>0</v>
      </c>
      <c r="AT191" s="3">
        <f t="shared" si="272"/>
        <v>0</v>
      </c>
      <c r="AU191" s="81">
        <f t="shared" si="227"/>
        <v>0</v>
      </c>
      <c r="AW191" s="491"/>
      <c r="AX191" s="3" t="s">
        <v>69</v>
      </c>
      <c r="AY191" s="3">
        <f t="shared" ref="AY191:BJ191" si="273">SUM(AY15,AY127)</f>
        <v>0</v>
      </c>
      <c r="AZ191" s="3">
        <f t="shared" si="273"/>
        <v>0</v>
      </c>
      <c r="BA191" s="3">
        <f t="shared" si="273"/>
        <v>0</v>
      </c>
      <c r="BB191" s="3">
        <f t="shared" si="273"/>
        <v>0</v>
      </c>
      <c r="BC191" s="3">
        <f t="shared" si="273"/>
        <v>0</v>
      </c>
      <c r="BD191" s="3">
        <f t="shared" si="273"/>
        <v>0</v>
      </c>
      <c r="BE191" s="3">
        <f t="shared" si="273"/>
        <v>0</v>
      </c>
      <c r="BF191" s="3">
        <f t="shared" si="273"/>
        <v>0</v>
      </c>
      <c r="BG191" s="3">
        <f t="shared" si="273"/>
        <v>0</v>
      </c>
      <c r="BH191" s="3">
        <f t="shared" si="273"/>
        <v>0</v>
      </c>
      <c r="BI191" s="3">
        <f t="shared" si="273"/>
        <v>0</v>
      </c>
      <c r="BJ191" s="3">
        <f t="shared" si="273"/>
        <v>0</v>
      </c>
      <c r="BK191" s="81">
        <f t="shared" si="229"/>
        <v>0</v>
      </c>
    </row>
    <row r="192" spans="1:63" ht="15.75" thickBot="1" x14ac:dyDescent="0.3">
      <c r="A192" s="492"/>
      <c r="B192" s="3" t="s">
        <v>68</v>
      </c>
      <c r="C192" s="3">
        <f t="shared" ref="C192:N192" si="274">SUM(C16,C128)</f>
        <v>0</v>
      </c>
      <c r="D192" s="3">
        <f t="shared" si="274"/>
        <v>0</v>
      </c>
      <c r="E192" s="3">
        <f t="shared" si="274"/>
        <v>0</v>
      </c>
      <c r="F192" s="3">
        <f t="shared" si="274"/>
        <v>0</v>
      </c>
      <c r="G192" s="3">
        <f t="shared" si="274"/>
        <v>0</v>
      </c>
      <c r="H192" s="3">
        <f t="shared" si="274"/>
        <v>0</v>
      </c>
      <c r="I192" s="3">
        <f t="shared" si="274"/>
        <v>0</v>
      </c>
      <c r="J192" s="3">
        <f t="shared" si="274"/>
        <v>0</v>
      </c>
      <c r="K192" s="3">
        <f t="shared" si="274"/>
        <v>0</v>
      </c>
      <c r="L192" s="3">
        <f t="shared" si="274"/>
        <v>0</v>
      </c>
      <c r="M192" s="3">
        <f t="shared" si="274"/>
        <v>0</v>
      </c>
      <c r="N192" s="3">
        <f t="shared" si="274"/>
        <v>0</v>
      </c>
      <c r="O192" s="81">
        <f t="shared" si="223"/>
        <v>0</v>
      </c>
      <c r="Q192" s="492"/>
      <c r="R192" s="3" t="s">
        <v>68</v>
      </c>
      <c r="S192" s="3">
        <f t="shared" ref="S192:AD192" si="275">SUM(S16,S128)</f>
        <v>0</v>
      </c>
      <c r="T192" s="3">
        <f t="shared" si="275"/>
        <v>0</v>
      </c>
      <c r="U192" s="3">
        <f t="shared" si="275"/>
        <v>0</v>
      </c>
      <c r="V192" s="3">
        <f t="shared" si="275"/>
        <v>0</v>
      </c>
      <c r="W192" s="3">
        <f t="shared" si="275"/>
        <v>0</v>
      </c>
      <c r="X192" s="3">
        <f t="shared" si="275"/>
        <v>0</v>
      </c>
      <c r="Y192" s="3">
        <f t="shared" si="275"/>
        <v>0</v>
      </c>
      <c r="Z192" s="3">
        <f t="shared" si="275"/>
        <v>0</v>
      </c>
      <c r="AA192" s="3">
        <f t="shared" si="275"/>
        <v>0</v>
      </c>
      <c r="AB192" s="3">
        <f t="shared" si="275"/>
        <v>0</v>
      </c>
      <c r="AC192" s="3">
        <f t="shared" si="275"/>
        <v>0</v>
      </c>
      <c r="AD192" s="3">
        <f t="shared" si="275"/>
        <v>0</v>
      </c>
      <c r="AE192" s="81">
        <f t="shared" si="225"/>
        <v>0</v>
      </c>
      <c r="AG192" s="492"/>
      <c r="AH192" s="3" t="s">
        <v>68</v>
      </c>
      <c r="AI192" s="3">
        <f t="shared" ref="AI192:AT192" si="276">SUM(AI16,AI128)</f>
        <v>0</v>
      </c>
      <c r="AJ192" s="3">
        <f t="shared" si="276"/>
        <v>0</v>
      </c>
      <c r="AK192" s="3">
        <f t="shared" si="276"/>
        <v>0</v>
      </c>
      <c r="AL192" s="3">
        <f t="shared" si="276"/>
        <v>0</v>
      </c>
      <c r="AM192" s="3">
        <f t="shared" si="276"/>
        <v>0</v>
      </c>
      <c r="AN192" s="3">
        <f t="shared" si="276"/>
        <v>0</v>
      </c>
      <c r="AO192" s="3">
        <f t="shared" si="276"/>
        <v>0</v>
      </c>
      <c r="AP192" s="3">
        <f t="shared" si="276"/>
        <v>0</v>
      </c>
      <c r="AQ192" s="3">
        <f t="shared" si="276"/>
        <v>0</v>
      </c>
      <c r="AR192" s="3">
        <f t="shared" si="276"/>
        <v>0</v>
      </c>
      <c r="AS192" s="3">
        <f t="shared" si="276"/>
        <v>0</v>
      </c>
      <c r="AT192" s="3">
        <f t="shared" si="276"/>
        <v>0</v>
      </c>
      <c r="AU192" s="81">
        <f t="shared" si="227"/>
        <v>0</v>
      </c>
      <c r="AW192" s="492"/>
      <c r="AX192" s="3" t="s">
        <v>68</v>
      </c>
      <c r="AY192" s="3">
        <f t="shared" ref="AY192:BJ192" si="277">SUM(AY16,AY128)</f>
        <v>0</v>
      </c>
      <c r="AZ192" s="3">
        <f t="shared" si="277"/>
        <v>0</v>
      </c>
      <c r="BA192" s="3">
        <f t="shared" si="277"/>
        <v>0</v>
      </c>
      <c r="BB192" s="3">
        <f t="shared" si="277"/>
        <v>0</v>
      </c>
      <c r="BC192" s="3">
        <f t="shared" si="277"/>
        <v>0</v>
      </c>
      <c r="BD192" s="3">
        <f t="shared" si="277"/>
        <v>0</v>
      </c>
      <c r="BE192" s="3">
        <f t="shared" si="277"/>
        <v>0</v>
      </c>
      <c r="BF192" s="3">
        <f t="shared" si="277"/>
        <v>0</v>
      </c>
      <c r="BG192" s="3">
        <f t="shared" si="277"/>
        <v>0</v>
      </c>
      <c r="BH192" s="3">
        <f t="shared" si="277"/>
        <v>0</v>
      </c>
      <c r="BI192" s="3">
        <f t="shared" si="277"/>
        <v>0</v>
      </c>
      <c r="BJ192" s="3">
        <f t="shared" si="277"/>
        <v>0</v>
      </c>
      <c r="BK192" s="81">
        <f t="shared" si="229"/>
        <v>0</v>
      </c>
    </row>
    <row r="193" spans="1:63" ht="21.6" customHeight="1" thickBot="1" x14ac:dyDescent="0.3">
      <c r="B193" s="48" t="s">
        <v>44</v>
      </c>
      <c r="C193" s="57">
        <f>SUM(C180:C192)</f>
        <v>0</v>
      </c>
      <c r="D193" s="57">
        <f t="shared" ref="D193:N193" si="278">SUM(D180:D192)</f>
        <v>0</v>
      </c>
      <c r="E193" s="57">
        <f t="shared" si="278"/>
        <v>0</v>
      </c>
      <c r="F193" s="57">
        <f t="shared" si="278"/>
        <v>0</v>
      </c>
      <c r="G193" s="57">
        <f t="shared" si="278"/>
        <v>0</v>
      </c>
      <c r="H193" s="57">
        <f t="shared" si="278"/>
        <v>0</v>
      </c>
      <c r="I193" s="57">
        <f t="shared" si="278"/>
        <v>0</v>
      </c>
      <c r="J193" s="57">
        <f t="shared" si="278"/>
        <v>28378.956448140496</v>
      </c>
      <c r="K193" s="57">
        <f t="shared" si="278"/>
        <v>91828.471900957622</v>
      </c>
      <c r="L193" s="57">
        <f t="shared" si="278"/>
        <v>62859.383374134006</v>
      </c>
      <c r="M193" s="57">
        <f t="shared" si="278"/>
        <v>200397.3441838171</v>
      </c>
      <c r="N193" s="57">
        <f t="shared" si="278"/>
        <v>318915.402425154</v>
      </c>
      <c r="O193" s="53">
        <f t="shared" ref="O193" si="279">SUM(O180:O192)</f>
        <v>702379.55833220331</v>
      </c>
      <c r="R193" s="48" t="s">
        <v>44</v>
      </c>
      <c r="S193" s="57">
        <f>SUM(S180:S192)</f>
        <v>0</v>
      </c>
      <c r="T193" s="57">
        <f t="shared" ref="T193" si="280">SUM(T180:T192)</f>
        <v>0</v>
      </c>
      <c r="U193" s="57">
        <f t="shared" ref="U193" si="281">SUM(U180:U192)</f>
        <v>0</v>
      </c>
      <c r="V193" s="57">
        <f t="shared" ref="V193" si="282">SUM(V180:V192)</f>
        <v>0</v>
      </c>
      <c r="W193" s="57">
        <f t="shared" ref="W193" si="283">SUM(W180:W192)</f>
        <v>0</v>
      </c>
      <c r="X193" s="57">
        <f t="shared" ref="X193" si="284">SUM(X180:X192)</f>
        <v>0</v>
      </c>
      <c r="Y193" s="57">
        <f t="shared" ref="Y193" si="285">SUM(Y180:Y192)</f>
        <v>0</v>
      </c>
      <c r="Z193" s="57">
        <f t="shared" ref="Z193" si="286">SUM(Z180:Z192)</f>
        <v>0</v>
      </c>
      <c r="AA193" s="57">
        <f t="shared" ref="AA193" si="287">SUM(AA180:AA192)</f>
        <v>0</v>
      </c>
      <c r="AB193" s="57">
        <f t="shared" ref="AB193" si="288">SUM(AB180:AB192)</f>
        <v>35616.328007514676</v>
      </c>
      <c r="AC193" s="57">
        <f t="shared" ref="AC193" si="289">SUM(AC180:AC192)</f>
        <v>182756.27019231668</v>
      </c>
      <c r="AD193" s="57">
        <f t="shared" ref="AD193" si="290">SUM(AD180:AD192)</f>
        <v>318144.12407593103</v>
      </c>
      <c r="AE193" s="53">
        <f t="shared" ref="AE193" si="291">SUM(AE180:AE192)</f>
        <v>536516.72227576235</v>
      </c>
      <c r="AH193" s="48" t="s">
        <v>44</v>
      </c>
      <c r="AI193" s="57">
        <f>SUM(AI180:AI192)</f>
        <v>0</v>
      </c>
      <c r="AJ193" s="57">
        <f t="shared" ref="AJ193" si="292">SUM(AJ180:AJ192)</f>
        <v>0</v>
      </c>
      <c r="AK193" s="57">
        <f t="shared" ref="AK193" si="293">SUM(AK180:AK192)</f>
        <v>0</v>
      </c>
      <c r="AL193" s="57">
        <f t="shared" ref="AL193" si="294">SUM(AL180:AL192)</f>
        <v>0</v>
      </c>
      <c r="AM193" s="57">
        <f t="shared" ref="AM193" si="295">SUM(AM180:AM192)</f>
        <v>0</v>
      </c>
      <c r="AN193" s="57">
        <f t="shared" ref="AN193" si="296">SUM(AN180:AN192)</f>
        <v>0</v>
      </c>
      <c r="AO193" s="57">
        <f t="shared" ref="AO193" si="297">SUM(AO180:AO192)</f>
        <v>0</v>
      </c>
      <c r="AP193" s="57">
        <f t="shared" ref="AP193" si="298">SUM(AP180:AP192)</f>
        <v>0</v>
      </c>
      <c r="AQ193" s="57">
        <f t="shared" ref="AQ193" si="299">SUM(AQ180:AQ192)</f>
        <v>0</v>
      </c>
      <c r="AR193" s="57">
        <f t="shared" ref="AR193" si="300">SUM(AR180:AR192)</f>
        <v>0</v>
      </c>
      <c r="AS193" s="57">
        <f t="shared" ref="AS193" si="301">SUM(AS180:AS192)</f>
        <v>0</v>
      </c>
      <c r="AT193" s="57">
        <f t="shared" ref="AT193" si="302">SUM(AT180:AT192)</f>
        <v>0</v>
      </c>
      <c r="AU193" s="53">
        <f t="shared" ref="AU193" si="303">SUM(AU180:AU192)</f>
        <v>0</v>
      </c>
      <c r="AX193" s="48" t="s">
        <v>44</v>
      </c>
      <c r="AY193" s="57">
        <f>SUM(AY180:AY192)</f>
        <v>0</v>
      </c>
      <c r="AZ193" s="57">
        <f t="shared" ref="AZ193" si="304">SUM(AZ180:AZ192)</f>
        <v>0</v>
      </c>
      <c r="BA193" s="57">
        <f t="shared" ref="BA193" si="305">SUM(BA180:BA192)</f>
        <v>0</v>
      </c>
      <c r="BB193" s="57">
        <f t="shared" ref="BB193" si="306">SUM(BB180:BB192)</f>
        <v>0</v>
      </c>
      <c r="BC193" s="57">
        <f t="shared" ref="BC193" si="307">SUM(BC180:BC192)</f>
        <v>0</v>
      </c>
      <c r="BD193" s="57">
        <f t="shared" ref="BD193" si="308">SUM(BD180:BD192)</f>
        <v>0</v>
      </c>
      <c r="BE193" s="57">
        <f t="shared" ref="BE193" si="309">SUM(BE180:BE192)</f>
        <v>0</v>
      </c>
      <c r="BF193" s="57">
        <f t="shared" ref="BF193" si="310">SUM(BF180:BF192)</f>
        <v>0</v>
      </c>
      <c r="BG193" s="57">
        <f t="shared" ref="BG193" si="311">SUM(BG180:BG192)</f>
        <v>0</v>
      </c>
      <c r="BH193" s="57">
        <f t="shared" ref="BH193" si="312">SUM(BH180:BH192)</f>
        <v>0</v>
      </c>
      <c r="BI193" s="57">
        <f t="shared" ref="BI193" si="313">SUM(BI180:BI192)</f>
        <v>0</v>
      </c>
      <c r="BJ193" s="57">
        <f t="shared" ref="BJ193" si="314">SUM(BJ180:BJ192)</f>
        <v>0</v>
      </c>
      <c r="BK193" s="53">
        <f t="shared" ref="BK193" si="315">SUM(BK180:BK192)</f>
        <v>0</v>
      </c>
    </row>
    <row r="194" spans="1:63" x14ac:dyDescent="0.25">
      <c r="O194" s="201"/>
      <c r="AE194" s="201"/>
      <c r="AU194" s="201"/>
      <c r="AV194" s="257"/>
      <c r="BK194" s="201"/>
    </row>
    <row r="195" spans="1:63" s="148" customFormat="1" x14ac:dyDescent="0.25">
      <c r="A195" s="256"/>
      <c r="B195" s="258"/>
      <c r="C195" s="258"/>
      <c r="D195" s="258"/>
      <c r="E195" s="258"/>
      <c r="F195" s="258"/>
      <c r="G195" s="258"/>
      <c r="H195" s="258"/>
      <c r="I195" s="258"/>
      <c r="J195" s="258"/>
      <c r="K195" s="258"/>
      <c r="L195" s="258"/>
      <c r="M195" s="258"/>
      <c r="N195" s="258" t="s">
        <v>151</v>
      </c>
      <c r="O195" s="257">
        <f>O113+O177+O193</f>
        <v>25266812.925089348</v>
      </c>
      <c r="P195" s="204"/>
      <c r="Q195" s="256"/>
      <c r="R195" s="258"/>
      <c r="S195" s="258"/>
      <c r="T195" s="258"/>
      <c r="U195" s="258"/>
      <c r="V195" s="258"/>
      <c r="W195" s="258"/>
      <c r="X195" s="258"/>
      <c r="Y195" s="258"/>
      <c r="Z195" s="258"/>
      <c r="AA195" s="258"/>
      <c r="AB195" s="258"/>
      <c r="AC195" s="258"/>
      <c r="AD195" s="258" t="s">
        <v>151</v>
      </c>
      <c r="AE195" s="257">
        <f>AE113+AE177+AE193</f>
        <v>55243463.148458451</v>
      </c>
      <c r="AF195" s="204"/>
      <c r="AG195" s="256"/>
      <c r="AH195" s="258"/>
      <c r="AI195" s="258"/>
      <c r="AJ195" s="258"/>
      <c r="AK195" s="258"/>
      <c r="AL195" s="258"/>
      <c r="AM195" s="258"/>
      <c r="AN195" s="258"/>
      <c r="AO195" s="258"/>
      <c r="AP195" s="258"/>
      <c r="AQ195" s="258"/>
      <c r="AR195" s="258"/>
      <c r="AS195" s="258"/>
      <c r="AT195" s="258" t="s">
        <v>151</v>
      </c>
      <c r="AU195" s="257">
        <f>AU113+AU177+AU193</f>
        <v>14431048.149173601</v>
      </c>
      <c r="AV195" s="258"/>
      <c r="AW195" s="256"/>
      <c r="AX195" s="258"/>
      <c r="AY195" s="258"/>
      <c r="AZ195" s="258"/>
      <c r="BA195" s="258"/>
      <c r="BB195" s="258"/>
      <c r="BC195" s="258"/>
      <c r="BD195" s="258"/>
      <c r="BE195" s="258"/>
      <c r="BF195" s="258"/>
      <c r="BG195" s="258"/>
      <c r="BH195" s="258"/>
      <c r="BI195" s="258"/>
      <c r="BJ195" s="258" t="s">
        <v>151</v>
      </c>
      <c r="BK195" s="257">
        <f>BK113+BK177+BK193</f>
        <v>4591125.0797208939</v>
      </c>
    </row>
    <row r="196" spans="1:63" s="148" customFormat="1" x14ac:dyDescent="0.25">
      <c r="A196" s="256"/>
      <c r="B196" s="258"/>
      <c r="C196" s="258"/>
      <c r="D196" s="258"/>
      <c r="E196" s="258"/>
      <c r="F196" s="258"/>
      <c r="G196" s="258"/>
      <c r="H196" s="258"/>
      <c r="I196" s="258"/>
      <c r="J196" s="258"/>
      <c r="K196" s="258"/>
      <c r="L196" s="258"/>
      <c r="M196" s="258"/>
      <c r="N196" s="258"/>
      <c r="O196" s="258"/>
      <c r="P196" s="204"/>
      <c r="Q196" s="256"/>
      <c r="R196" s="258"/>
      <c r="S196" s="258"/>
      <c r="T196" s="258"/>
      <c r="U196" s="258"/>
      <c r="V196" s="258"/>
      <c r="W196" s="258"/>
      <c r="X196" s="258"/>
      <c r="Y196" s="258"/>
      <c r="Z196" s="258"/>
      <c r="AA196" s="258"/>
      <c r="AB196" s="258"/>
      <c r="AC196" s="258"/>
      <c r="AD196" s="258"/>
      <c r="AE196" s="258"/>
      <c r="AF196" s="204"/>
      <c r="AG196" s="256"/>
      <c r="AH196" s="258"/>
      <c r="AI196" s="258"/>
      <c r="AJ196" s="258"/>
      <c r="AK196" s="258"/>
      <c r="AL196" s="258"/>
      <c r="AM196" s="258"/>
      <c r="AN196" s="258"/>
      <c r="AO196" s="258"/>
      <c r="AP196" s="258"/>
      <c r="AQ196" s="258"/>
      <c r="AR196" s="258"/>
      <c r="AS196" s="258"/>
      <c r="AT196" s="258"/>
      <c r="AU196" s="258"/>
      <c r="AV196" s="258"/>
      <c r="AW196" s="256"/>
      <c r="AX196" s="258"/>
      <c r="AY196" s="258"/>
      <c r="AZ196" s="258"/>
      <c r="BA196" s="258"/>
      <c r="BB196" s="258"/>
      <c r="BC196" s="258"/>
      <c r="BD196" s="258"/>
      <c r="BE196" s="258"/>
      <c r="BF196" s="258"/>
      <c r="BG196" s="258"/>
      <c r="BH196" s="258"/>
      <c r="BI196" s="258"/>
      <c r="BJ196" s="258"/>
      <c r="BK196" s="258"/>
    </row>
    <row r="197" spans="1:63" s="148" customFormat="1" x14ac:dyDescent="0.25">
      <c r="A197" s="256"/>
      <c r="B197" s="258" t="s">
        <v>80</v>
      </c>
      <c r="C197" s="257">
        <f>C100+C164+C180</f>
        <v>0</v>
      </c>
      <c r="D197" s="257">
        <f t="shared" ref="D197:O197" si="316">D100+D164+D180</f>
        <v>0</v>
      </c>
      <c r="E197" s="257">
        <f t="shared" si="316"/>
        <v>0</v>
      </c>
      <c r="F197" s="257">
        <f t="shared" si="316"/>
        <v>0</v>
      </c>
      <c r="G197" s="257">
        <f t="shared" si="316"/>
        <v>0</v>
      </c>
      <c r="H197" s="257">
        <f t="shared" si="316"/>
        <v>0</v>
      </c>
      <c r="I197" s="257">
        <f t="shared" si="316"/>
        <v>0</v>
      </c>
      <c r="J197" s="257">
        <f t="shared" si="316"/>
        <v>0</v>
      </c>
      <c r="K197" s="257">
        <f t="shared" si="316"/>
        <v>0</v>
      </c>
      <c r="L197" s="257">
        <f t="shared" si="316"/>
        <v>0</v>
      </c>
      <c r="M197" s="257">
        <f t="shared" si="316"/>
        <v>0</v>
      </c>
      <c r="N197" s="257">
        <f t="shared" si="316"/>
        <v>0</v>
      </c>
      <c r="O197" s="257">
        <f t="shared" si="316"/>
        <v>0</v>
      </c>
      <c r="P197" s="204"/>
      <c r="Q197" s="256"/>
      <c r="R197" s="258" t="s">
        <v>80</v>
      </c>
      <c r="S197" s="257">
        <f>S100+S164+S180</f>
        <v>0</v>
      </c>
      <c r="T197" s="257">
        <f t="shared" ref="T197:AE197" si="317">T100+T164+T180</f>
        <v>0</v>
      </c>
      <c r="U197" s="257">
        <f t="shared" si="317"/>
        <v>0</v>
      </c>
      <c r="V197" s="257">
        <f t="shared" si="317"/>
        <v>0</v>
      </c>
      <c r="W197" s="257">
        <f t="shared" si="317"/>
        <v>0</v>
      </c>
      <c r="X197" s="257">
        <f t="shared" si="317"/>
        <v>0</v>
      </c>
      <c r="Y197" s="257">
        <f t="shared" si="317"/>
        <v>417621.45797280443</v>
      </c>
      <c r="Z197" s="257">
        <f t="shared" si="317"/>
        <v>155964.82319083848</v>
      </c>
      <c r="AA197" s="257">
        <f t="shared" si="317"/>
        <v>90226.425786884807</v>
      </c>
      <c r="AB197" s="257">
        <f t="shared" si="317"/>
        <v>212888.73126104235</v>
      </c>
      <c r="AC197" s="257">
        <f t="shared" si="317"/>
        <v>672138.33235395583</v>
      </c>
      <c r="AD197" s="257">
        <f t="shared" si="317"/>
        <v>320924.26833123906</v>
      </c>
      <c r="AE197" s="257">
        <f t="shared" si="317"/>
        <v>1869764.0388967649</v>
      </c>
      <c r="AF197" s="204"/>
      <c r="AG197" s="256"/>
      <c r="AH197" s="258" t="s">
        <v>80</v>
      </c>
      <c r="AI197" s="257">
        <f>AI100+AI164+AI180</f>
        <v>0</v>
      </c>
      <c r="AJ197" s="257">
        <f t="shared" ref="AJ197:AU197" si="318">AJ100+AJ164+AJ180</f>
        <v>0</v>
      </c>
      <c r="AK197" s="257">
        <f t="shared" si="318"/>
        <v>0</v>
      </c>
      <c r="AL197" s="257">
        <f t="shared" si="318"/>
        <v>0</v>
      </c>
      <c r="AM197" s="257">
        <f t="shared" si="318"/>
        <v>0</v>
      </c>
      <c r="AN197" s="257">
        <f t="shared" si="318"/>
        <v>0</v>
      </c>
      <c r="AO197" s="257">
        <f t="shared" si="318"/>
        <v>0</v>
      </c>
      <c r="AP197" s="257">
        <f t="shared" si="318"/>
        <v>0</v>
      </c>
      <c r="AQ197" s="257">
        <f t="shared" si="318"/>
        <v>0</v>
      </c>
      <c r="AR197" s="257">
        <f t="shared" si="318"/>
        <v>0</v>
      </c>
      <c r="AS197" s="257">
        <f t="shared" si="318"/>
        <v>67137.51399577118</v>
      </c>
      <c r="AT197" s="257">
        <f t="shared" si="318"/>
        <v>0</v>
      </c>
      <c r="AU197" s="257">
        <f t="shared" si="318"/>
        <v>67137.51399577118</v>
      </c>
      <c r="AV197" s="258"/>
      <c r="AW197" s="256"/>
      <c r="AX197" s="258" t="s">
        <v>80</v>
      </c>
      <c r="AY197" s="257">
        <f>AY100+AY164+AY180</f>
        <v>0</v>
      </c>
      <c r="AZ197" s="257">
        <f t="shared" ref="AZ197:BK197" si="319">AZ100+AZ164+AZ180</f>
        <v>0</v>
      </c>
      <c r="BA197" s="257">
        <f t="shared" si="319"/>
        <v>0</v>
      </c>
      <c r="BB197" s="257">
        <f t="shared" si="319"/>
        <v>0</v>
      </c>
      <c r="BC197" s="257">
        <f t="shared" si="319"/>
        <v>0</v>
      </c>
      <c r="BD197" s="257">
        <f t="shared" si="319"/>
        <v>0</v>
      </c>
      <c r="BE197" s="257">
        <f t="shared" si="319"/>
        <v>0</v>
      </c>
      <c r="BF197" s="257">
        <f t="shared" si="319"/>
        <v>0</v>
      </c>
      <c r="BG197" s="257">
        <f t="shared" si="319"/>
        <v>0</v>
      </c>
      <c r="BH197" s="257">
        <f t="shared" si="319"/>
        <v>0</v>
      </c>
      <c r="BI197" s="257">
        <f t="shared" si="319"/>
        <v>338254.02670913929</v>
      </c>
      <c r="BJ197" s="257">
        <f t="shared" si="319"/>
        <v>421090.0115639462</v>
      </c>
      <c r="BK197" s="257">
        <f t="shared" si="319"/>
        <v>759344.03827308549</v>
      </c>
    </row>
    <row r="198" spans="1:63" s="148" customFormat="1" x14ac:dyDescent="0.25">
      <c r="A198" s="256"/>
      <c r="B198" s="258" t="s">
        <v>79</v>
      </c>
      <c r="C198" s="257">
        <f t="shared" ref="C198:O198" si="320">C101+C165+C181</f>
        <v>0</v>
      </c>
      <c r="D198" s="257">
        <f t="shared" si="320"/>
        <v>0</v>
      </c>
      <c r="E198" s="257">
        <f t="shared" si="320"/>
        <v>0</v>
      </c>
      <c r="F198" s="257">
        <f t="shared" si="320"/>
        <v>0</v>
      </c>
      <c r="G198" s="257">
        <f t="shared" si="320"/>
        <v>0</v>
      </c>
      <c r="H198" s="257">
        <f t="shared" si="320"/>
        <v>0</v>
      </c>
      <c r="I198" s="257">
        <f t="shared" si="320"/>
        <v>0</v>
      </c>
      <c r="J198" s="257">
        <f t="shared" si="320"/>
        <v>0</v>
      </c>
      <c r="K198" s="257">
        <f t="shared" si="320"/>
        <v>0</v>
      </c>
      <c r="L198" s="257">
        <f t="shared" si="320"/>
        <v>0</v>
      </c>
      <c r="M198" s="257">
        <f t="shared" si="320"/>
        <v>2592.8823018323387</v>
      </c>
      <c r="N198" s="257">
        <f t="shared" si="320"/>
        <v>0</v>
      </c>
      <c r="O198" s="257">
        <f t="shared" si="320"/>
        <v>2592.8823018323387</v>
      </c>
      <c r="P198" s="204"/>
      <c r="Q198" s="256"/>
      <c r="R198" s="258" t="s">
        <v>79</v>
      </c>
      <c r="S198" s="257">
        <f t="shared" ref="S198:AE198" si="321">S101+S165+S181</f>
        <v>0</v>
      </c>
      <c r="T198" s="257">
        <f t="shared" si="321"/>
        <v>0</v>
      </c>
      <c r="U198" s="257">
        <f t="shared" si="321"/>
        <v>0</v>
      </c>
      <c r="V198" s="257">
        <f t="shared" si="321"/>
        <v>0</v>
      </c>
      <c r="W198" s="257">
        <f t="shared" si="321"/>
        <v>0</v>
      </c>
      <c r="X198" s="257">
        <f t="shared" si="321"/>
        <v>0</v>
      </c>
      <c r="Y198" s="257">
        <f t="shared" si="321"/>
        <v>0</v>
      </c>
      <c r="Z198" s="257">
        <f t="shared" si="321"/>
        <v>0</v>
      </c>
      <c r="AA198" s="257">
        <f t="shared" si="321"/>
        <v>4592.477975279312</v>
      </c>
      <c r="AB198" s="257">
        <f t="shared" si="321"/>
        <v>0</v>
      </c>
      <c r="AC198" s="257">
        <f t="shared" si="321"/>
        <v>31517.343944518307</v>
      </c>
      <c r="AD198" s="257">
        <f t="shared" si="321"/>
        <v>83697.361759994732</v>
      </c>
      <c r="AE198" s="257">
        <f t="shared" si="321"/>
        <v>119807.18367979236</v>
      </c>
      <c r="AF198" s="204"/>
      <c r="AG198" s="256"/>
      <c r="AH198" s="258" t="s">
        <v>79</v>
      </c>
      <c r="AI198" s="257">
        <f t="shared" ref="AI198:AU198" si="322">AI101+AI165+AI181</f>
        <v>0</v>
      </c>
      <c r="AJ198" s="257">
        <f t="shared" si="322"/>
        <v>0</v>
      </c>
      <c r="AK198" s="257">
        <f t="shared" si="322"/>
        <v>0</v>
      </c>
      <c r="AL198" s="257">
        <f t="shared" si="322"/>
        <v>0</v>
      </c>
      <c r="AM198" s="257">
        <f t="shared" si="322"/>
        <v>0</v>
      </c>
      <c r="AN198" s="257">
        <f t="shared" si="322"/>
        <v>0</v>
      </c>
      <c r="AO198" s="257">
        <f t="shared" si="322"/>
        <v>0</v>
      </c>
      <c r="AP198" s="257">
        <f t="shared" si="322"/>
        <v>0</v>
      </c>
      <c r="AQ198" s="257">
        <f t="shared" si="322"/>
        <v>0</v>
      </c>
      <c r="AR198" s="257">
        <f t="shared" si="322"/>
        <v>0</v>
      </c>
      <c r="AS198" s="257">
        <f t="shared" si="322"/>
        <v>0</v>
      </c>
      <c r="AT198" s="257">
        <f t="shared" si="322"/>
        <v>0</v>
      </c>
      <c r="AU198" s="257">
        <f t="shared" si="322"/>
        <v>0</v>
      </c>
      <c r="AV198" s="258"/>
      <c r="AW198" s="256"/>
      <c r="AX198" s="258" t="s">
        <v>79</v>
      </c>
      <c r="AY198" s="257">
        <f t="shared" ref="AY198:BK198" si="323">AY101+AY165+AY181</f>
        <v>0</v>
      </c>
      <c r="AZ198" s="257">
        <f t="shared" si="323"/>
        <v>0</v>
      </c>
      <c r="BA198" s="257">
        <f t="shared" si="323"/>
        <v>0</v>
      </c>
      <c r="BB198" s="257">
        <f t="shared" si="323"/>
        <v>0</v>
      </c>
      <c r="BC198" s="257">
        <f t="shared" si="323"/>
        <v>0</v>
      </c>
      <c r="BD198" s="257">
        <f t="shared" si="323"/>
        <v>0</v>
      </c>
      <c r="BE198" s="257">
        <f t="shared" si="323"/>
        <v>0</v>
      </c>
      <c r="BF198" s="257">
        <f t="shared" si="323"/>
        <v>0</v>
      </c>
      <c r="BG198" s="257">
        <f t="shared" si="323"/>
        <v>0</v>
      </c>
      <c r="BH198" s="257">
        <f t="shared" si="323"/>
        <v>0</v>
      </c>
      <c r="BI198" s="257">
        <f t="shared" si="323"/>
        <v>0</v>
      </c>
      <c r="BJ198" s="257">
        <f t="shared" si="323"/>
        <v>0</v>
      </c>
      <c r="BK198" s="257">
        <f t="shared" si="323"/>
        <v>0</v>
      </c>
    </row>
    <row r="199" spans="1:63" s="148" customFormat="1" x14ac:dyDescent="0.25">
      <c r="A199" s="256"/>
      <c r="B199" s="258" t="s">
        <v>78</v>
      </c>
      <c r="C199" s="257">
        <f t="shared" ref="C199:O199" si="324">C102+C166+C182</f>
        <v>0</v>
      </c>
      <c r="D199" s="257">
        <f t="shared" si="324"/>
        <v>0</v>
      </c>
      <c r="E199" s="257">
        <f t="shared" si="324"/>
        <v>0</v>
      </c>
      <c r="F199" s="257">
        <f t="shared" si="324"/>
        <v>0</v>
      </c>
      <c r="G199" s="257">
        <f t="shared" si="324"/>
        <v>0</v>
      </c>
      <c r="H199" s="257">
        <f t="shared" si="324"/>
        <v>0</v>
      </c>
      <c r="I199" s="257">
        <f t="shared" si="324"/>
        <v>0</v>
      </c>
      <c r="J199" s="257">
        <f t="shared" si="324"/>
        <v>0</v>
      </c>
      <c r="K199" s="257">
        <f t="shared" si="324"/>
        <v>0</v>
      </c>
      <c r="L199" s="257">
        <f t="shared" si="324"/>
        <v>0</v>
      </c>
      <c r="M199" s="257">
        <f t="shared" si="324"/>
        <v>0</v>
      </c>
      <c r="N199" s="257">
        <f t="shared" si="324"/>
        <v>0</v>
      </c>
      <c r="O199" s="257">
        <f t="shared" si="324"/>
        <v>0</v>
      </c>
      <c r="P199" s="204"/>
      <c r="Q199" s="256"/>
      <c r="R199" s="258" t="s">
        <v>78</v>
      </c>
      <c r="S199" s="257">
        <f t="shared" ref="S199:AE199" si="325">S102+S166+S182</f>
        <v>0</v>
      </c>
      <c r="T199" s="257">
        <f t="shared" si="325"/>
        <v>0</v>
      </c>
      <c r="U199" s="257">
        <f t="shared" si="325"/>
        <v>0</v>
      </c>
      <c r="V199" s="257">
        <f t="shared" si="325"/>
        <v>0</v>
      </c>
      <c r="W199" s="257">
        <f t="shared" si="325"/>
        <v>0</v>
      </c>
      <c r="X199" s="257">
        <f t="shared" si="325"/>
        <v>0</v>
      </c>
      <c r="Y199" s="257">
        <f t="shared" si="325"/>
        <v>0</v>
      </c>
      <c r="Z199" s="257">
        <f t="shared" si="325"/>
        <v>7192.3005138034296</v>
      </c>
      <c r="AA199" s="257">
        <f t="shared" si="325"/>
        <v>0</v>
      </c>
      <c r="AB199" s="257">
        <f t="shared" si="325"/>
        <v>0</v>
      </c>
      <c r="AC199" s="257">
        <f t="shared" si="325"/>
        <v>9624.8288316720282</v>
      </c>
      <c r="AD199" s="257">
        <f t="shared" si="325"/>
        <v>0</v>
      </c>
      <c r="AE199" s="257">
        <f t="shared" si="325"/>
        <v>16817.129345475456</v>
      </c>
      <c r="AF199" s="204"/>
      <c r="AG199" s="256"/>
      <c r="AH199" s="258" t="s">
        <v>78</v>
      </c>
      <c r="AI199" s="257">
        <f t="shared" ref="AI199:AU199" si="326">AI102+AI166+AI182</f>
        <v>0</v>
      </c>
      <c r="AJ199" s="257">
        <f t="shared" si="326"/>
        <v>0</v>
      </c>
      <c r="AK199" s="257">
        <f t="shared" si="326"/>
        <v>0</v>
      </c>
      <c r="AL199" s="257">
        <f t="shared" si="326"/>
        <v>0</v>
      </c>
      <c r="AM199" s="257">
        <f t="shared" si="326"/>
        <v>0</v>
      </c>
      <c r="AN199" s="257">
        <f t="shared" si="326"/>
        <v>0</v>
      </c>
      <c r="AO199" s="257">
        <f t="shared" si="326"/>
        <v>0</v>
      </c>
      <c r="AP199" s="257">
        <f t="shared" si="326"/>
        <v>0</v>
      </c>
      <c r="AQ199" s="257">
        <f t="shared" si="326"/>
        <v>0</v>
      </c>
      <c r="AR199" s="257">
        <f t="shared" si="326"/>
        <v>0</v>
      </c>
      <c r="AS199" s="257">
        <f t="shared" si="326"/>
        <v>0</v>
      </c>
      <c r="AT199" s="257">
        <f t="shared" si="326"/>
        <v>0</v>
      </c>
      <c r="AU199" s="257">
        <f t="shared" si="326"/>
        <v>0</v>
      </c>
      <c r="AV199" s="258"/>
      <c r="AW199" s="256"/>
      <c r="AX199" s="258" t="s">
        <v>78</v>
      </c>
      <c r="AY199" s="257">
        <f t="shared" ref="AY199:BK199" si="327">AY102+AY166+AY182</f>
        <v>0</v>
      </c>
      <c r="AZ199" s="257">
        <f t="shared" si="327"/>
        <v>0</v>
      </c>
      <c r="BA199" s="257">
        <f t="shared" si="327"/>
        <v>0</v>
      </c>
      <c r="BB199" s="257">
        <f t="shared" si="327"/>
        <v>0</v>
      </c>
      <c r="BC199" s="257">
        <f t="shared" si="327"/>
        <v>0</v>
      </c>
      <c r="BD199" s="257">
        <f t="shared" si="327"/>
        <v>0</v>
      </c>
      <c r="BE199" s="257">
        <f t="shared" si="327"/>
        <v>0</v>
      </c>
      <c r="BF199" s="257">
        <f t="shared" si="327"/>
        <v>0</v>
      </c>
      <c r="BG199" s="257">
        <f t="shared" si="327"/>
        <v>0</v>
      </c>
      <c r="BH199" s="257">
        <f t="shared" si="327"/>
        <v>0</v>
      </c>
      <c r="BI199" s="257">
        <f t="shared" si="327"/>
        <v>0</v>
      </c>
      <c r="BJ199" s="257">
        <f t="shared" si="327"/>
        <v>0</v>
      </c>
      <c r="BK199" s="257">
        <f t="shared" si="327"/>
        <v>0</v>
      </c>
    </row>
    <row r="200" spans="1:63" s="148" customFormat="1" x14ac:dyDescent="0.25">
      <c r="A200" s="256"/>
      <c r="B200" s="258" t="s">
        <v>77</v>
      </c>
      <c r="C200" s="257">
        <f t="shared" ref="C200:O200" si="328">C103+C167+C183</f>
        <v>0</v>
      </c>
      <c r="D200" s="257">
        <f t="shared" si="328"/>
        <v>0</v>
      </c>
      <c r="E200" s="257">
        <f t="shared" si="328"/>
        <v>0</v>
      </c>
      <c r="F200" s="257">
        <f t="shared" si="328"/>
        <v>4699.3480826569503</v>
      </c>
      <c r="G200" s="257">
        <f t="shared" si="328"/>
        <v>0</v>
      </c>
      <c r="H200" s="257">
        <f t="shared" si="328"/>
        <v>0</v>
      </c>
      <c r="I200" s="257">
        <f t="shared" si="328"/>
        <v>12518.556700654619</v>
      </c>
      <c r="J200" s="257">
        <f t="shared" si="328"/>
        <v>3925.7363293265157</v>
      </c>
      <c r="K200" s="257">
        <f t="shared" si="328"/>
        <v>12085.369416357062</v>
      </c>
      <c r="L200" s="257">
        <f t="shared" si="328"/>
        <v>7804.4983722483648</v>
      </c>
      <c r="M200" s="257">
        <f t="shared" si="328"/>
        <v>1001.5754534242556</v>
      </c>
      <c r="N200" s="257">
        <f t="shared" si="328"/>
        <v>21699.784935093427</v>
      </c>
      <c r="O200" s="257">
        <f t="shared" si="328"/>
        <v>63734.869289761198</v>
      </c>
      <c r="P200" s="204"/>
      <c r="Q200" s="256"/>
      <c r="R200" s="258" t="s">
        <v>77</v>
      </c>
      <c r="S200" s="257">
        <f t="shared" ref="S200:AE200" si="329">S103+S167+S183</f>
        <v>0</v>
      </c>
      <c r="T200" s="257">
        <f t="shared" si="329"/>
        <v>0</v>
      </c>
      <c r="U200" s="257">
        <f t="shared" si="329"/>
        <v>0</v>
      </c>
      <c r="V200" s="257">
        <f t="shared" si="329"/>
        <v>6427.8439291514624</v>
      </c>
      <c r="W200" s="257">
        <f t="shared" si="329"/>
        <v>19033.595682532243</v>
      </c>
      <c r="X200" s="257">
        <f t="shared" si="329"/>
        <v>185492.10311964841</v>
      </c>
      <c r="Y200" s="257">
        <f t="shared" si="329"/>
        <v>219022.48346688438</v>
      </c>
      <c r="Z200" s="257">
        <f t="shared" si="329"/>
        <v>27822.34333525016</v>
      </c>
      <c r="AA200" s="257">
        <f t="shared" si="329"/>
        <v>182330.24238930893</v>
      </c>
      <c r="AB200" s="257">
        <f t="shared" si="329"/>
        <v>172991.3850466157</v>
      </c>
      <c r="AC200" s="257">
        <f t="shared" si="329"/>
        <v>487355.38619300089</v>
      </c>
      <c r="AD200" s="257">
        <f t="shared" si="329"/>
        <v>734416.15286638157</v>
      </c>
      <c r="AE200" s="257">
        <f t="shared" si="329"/>
        <v>2034891.536028774</v>
      </c>
      <c r="AF200" s="204"/>
      <c r="AG200" s="256"/>
      <c r="AH200" s="258" t="s">
        <v>77</v>
      </c>
      <c r="AI200" s="257">
        <f t="shared" ref="AI200:AU200" si="330">AI103+AI167+AI183</f>
        <v>0</v>
      </c>
      <c r="AJ200" s="257">
        <f t="shared" si="330"/>
        <v>0</v>
      </c>
      <c r="AK200" s="257">
        <f t="shared" si="330"/>
        <v>0</v>
      </c>
      <c r="AL200" s="257">
        <f t="shared" si="330"/>
        <v>0</v>
      </c>
      <c r="AM200" s="257">
        <f t="shared" si="330"/>
        <v>0</v>
      </c>
      <c r="AN200" s="257">
        <f t="shared" si="330"/>
        <v>235709.60488346813</v>
      </c>
      <c r="AO200" s="257">
        <f t="shared" si="330"/>
        <v>137695.55319744235</v>
      </c>
      <c r="AP200" s="257">
        <f t="shared" si="330"/>
        <v>10280.120957185074</v>
      </c>
      <c r="AQ200" s="257">
        <f t="shared" si="330"/>
        <v>0</v>
      </c>
      <c r="AR200" s="257">
        <f t="shared" si="330"/>
        <v>52620.247496355129</v>
      </c>
      <c r="AS200" s="257">
        <f t="shared" si="330"/>
        <v>141824.80680367566</v>
      </c>
      <c r="AT200" s="257">
        <f t="shared" si="330"/>
        <v>1682165.7518578593</v>
      </c>
      <c r="AU200" s="257">
        <f t="shared" si="330"/>
        <v>2260296.0851959856</v>
      </c>
      <c r="AV200" s="258"/>
      <c r="AW200" s="256"/>
      <c r="AX200" s="258" t="s">
        <v>77</v>
      </c>
      <c r="AY200" s="257">
        <f t="shared" ref="AY200:BK200" si="331">AY103+AY167+AY183</f>
        <v>0</v>
      </c>
      <c r="AZ200" s="257">
        <f t="shared" si="331"/>
        <v>0</v>
      </c>
      <c r="BA200" s="257">
        <f t="shared" si="331"/>
        <v>0</v>
      </c>
      <c r="BB200" s="257">
        <f t="shared" si="331"/>
        <v>0</v>
      </c>
      <c r="BC200" s="257">
        <f t="shared" si="331"/>
        <v>0</v>
      </c>
      <c r="BD200" s="257">
        <f t="shared" si="331"/>
        <v>0</v>
      </c>
      <c r="BE200" s="257">
        <f t="shared" si="331"/>
        <v>0</v>
      </c>
      <c r="BF200" s="257">
        <f t="shared" si="331"/>
        <v>0</v>
      </c>
      <c r="BG200" s="257">
        <f t="shared" si="331"/>
        <v>0</v>
      </c>
      <c r="BH200" s="257">
        <f t="shared" si="331"/>
        <v>355675.9574647533</v>
      </c>
      <c r="BI200" s="257">
        <f t="shared" si="331"/>
        <v>163302.98648704513</v>
      </c>
      <c r="BJ200" s="257">
        <f t="shared" si="331"/>
        <v>1792336.9463922041</v>
      </c>
      <c r="BK200" s="257">
        <f t="shared" si="331"/>
        <v>2311315.8903440027</v>
      </c>
    </row>
    <row r="201" spans="1:63" s="148" customFormat="1" x14ac:dyDescent="0.25">
      <c r="A201" s="256"/>
      <c r="B201" s="258" t="s">
        <v>76</v>
      </c>
      <c r="C201" s="257">
        <f t="shared" ref="C201:O201" si="332">C104+C168+C184</f>
        <v>0</v>
      </c>
      <c r="D201" s="257">
        <f t="shared" si="332"/>
        <v>0</v>
      </c>
      <c r="E201" s="257">
        <f t="shared" si="332"/>
        <v>0</v>
      </c>
      <c r="F201" s="257">
        <f t="shared" si="332"/>
        <v>0</v>
      </c>
      <c r="G201" s="257">
        <f t="shared" si="332"/>
        <v>0</v>
      </c>
      <c r="H201" s="257">
        <f t="shared" si="332"/>
        <v>0</v>
      </c>
      <c r="I201" s="257">
        <f t="shared" si="332"/>
        <v>0</v>
      </c>
      <c r="J201" s="257">
        <f t="shared" si="332"/>
        <v>0</v>
      </c>
      <c r="K201" s="257">
        <f t="shared" si="332"/>
        <v>0</v>
      </c>
      <c r="L201" s="257">
        <f t="shared" si="332"/>
        <v>22226.33196</v>
      </c>
      <c r="M201" s="257">
        <f t="shared" si="332"/>
        <v>34413.152751515154</v>
      </c>
      <c r="N201" s="257">
        <f t="shared" si="332"/>
        <v>35274.771848484852</v>
      </c>
      <c r="O201" s="257">
        <f t="shared" si="332"/>
        <v>91914.256560000009</v>
      </c>
      <c r="P201" s="204"/>
      <c r="Q201" s="256"/>
      <c r="R201" s="258" t="s">
        <v>76</v>
      </c>
      <c r="S201" s="257">
        <f t="shared" ref="S201:AE201" si="333">S104+S168+S184</f>
        <v>0</v>
      </c>
      <c r="T201" s="257">
        <f t="shared" si="333"/>
        <v>0</v>
      </c>
      <c r="U201" s="257">
        <f t="shared" si="333"/>
        <v>0</v>
      </c>
      <c r="V201" s="257">
        <f t="shared" si="333"/>
        <v>0</v>
      </c>
      <c r="W201" s="257">
        <f t="shared" si="333"/>
        <v>0</v>
      </c>
      <c r="X201" s="257">
        <f t="shared" si="333"/>
        <v>148788.68659199998</v>
      </c>
      <c r="Y201" s="257">
        <f t="shared" si="333"/>
        <v>0</v>
      </c>
      <c r="Z201" s="257">
        <f t="shared" si="333"/>
        <v>0</v>
      </c>
      <c r="AA201" s="257">
        <f t="shared" si="333"/>
        <v>0</v>
      </c>
      <c r="AB201" s="257">
        <f t="shared" si="333"/>
        <v>0</v>
      </c>
      <c r="AC201" s="257">
        <f t="shared" si="333"/>
        <v>0</v>
      </c>
      <c r="AD201" s="257">
        <f t="shared" si="333"/>
        <v>0</v>
      </c>
      <c r="AE201" s="257">
        <f t="shared" si="333"/>
        <v>148788.68659199998</v>
      </c>
      <c r="AF201" s="204"/>
      <c r="AG201" s="256"/>
      <c r="AH201" s="258" t="s">
        <v>76</v>
      </c>
      <c r="AI201" s="257">
        <f t="shared" ref="AI201:AU201" si="334">AI104+AI168+AI184</f>
        <v>0</v>
      </c>
      <c r="AJ201" s="257">
        <f t="shared" si="334"/>
        <v>0</v>
      </c>
      <c r="AK201" s="257">
        <f t="shared" si="334"/>
        <v>0</v>
      </c>
      <c r="AL201" s="257">
        <f t="shared" si="334"/>
        <v>0</v>
      </c>
      <c r="AM201" s="257">
        <f t="shared" si="334"/>
        <v>0</v>
      </c>
      <c r="AN201" s="257">
        <f t="shared" si="334"/>
        <v>0</v>
      </c>
      <c r="AO201" s="257">
        <f t="shared" si="334"/>
        <v>0</v>
      </c>
      <c r="AP201" s="257">
        <f t="shared" si="334"/>
        <v>0</v>
      </c>
      <c r="AQ201" s="257">
        <f t="shared" si="334"/>
        <v>0</v>
      </c>
      <c r="AR201" s="257">
        <f t="shared" si="334"/>
        <v>0</v>
      </c>
      <c r="AS201" s="257">
        <f t="shared" si="334"/>
        <v>0</v>
      </c>
      <c r="AT201" s="257">
        <f t="shared" si="334"/>
        <v>0</v>
      </c>
      <c r="AU201" s="257">
        <f t="shared" si="334"/>
        <v>0</v>
      </c>
      <c r="AV201" s="258"/>
      <c r="AW201" s="256"/>
      <c r="AX201" s="258" t="s">
        <v>76</v>
      </c>
      <c r="AY201" s="257">
        <f t="shared" ref="AY201:BK201" si="335">AY104+AY168+AY184</f>
        <v>0</v>
      </c>
      <c r="AZ201" s="257">
        <f t="shared" si="335"/>
        <v>0</v>
      </c>
      <c r="BA201" s="257">
        <f t="shared" si="335"/>
        <v>0</v>
      </c>
      <c r="BB201" s="257">
        <f t="shared" si="335"/>
        <v>0</v>
      </c>
      <c r="BC201" s="257">
        <f t="shared" si="335"/>
        <v>0</v>
      </c>
      <c r="BD201" s="257">
        <f t="shared" si="335"/>
        <v>0</v>
      </c>
      <c r="BE201" s="257">
        <f t="shared" si="335"/>
        <v>0</v>
      </c>
      <c r="BF201" s="257">
        <f t="shared" si="335"/>
        <v>0</v>
      </c>
      <c r="BG201" s="257">
        <f t="shared" si="335"/>
        <v>0</v>
      </c>
      <c r="BH201" s="257">
        <f t="shared" si="335"/>
        <v>0</v>
      </c>
      <c r="BI201" s="257">
        <f t="shared" si="335"/>
        <v>0</v>
      </c>
      <c r="BJ201" s="257">
        <f t="shared" si="335"/>
        <v>0</v>
      </c>
      <c r="BK201" s="257">
        <f t="shared" si="335"/>
        <v>0</v>
      </c>
    </row>
    <row r="202" spans="1:63" s="148" customFormat="1" x14ac:dyDescent="0.25">
      <c r="A202" s="256"/>
      <c r="B202" s="258" t="s">
        <v>75</v>
      </c>
      <c r="C202" s="257">
        <f t="shared" ref="C202:O202" si="336">C105+C169+C185</f>
        <v>0</v>
      </c>
      <c r="D202" s="257">
        <f t="shared" si="336"/>
        <v>0</v>
      </c>
      <c r="E202" s="257">
        <f t="shared" si="336"/>
        <v>0</v>
      </c>
      <c r="F202" s="257">
        <f t="shared" si="336"/>
        <v>0</v>
      </c>
      <c r="G202" s="257">
        <f t="shared" si="336"/>
        <v>0</v>
      </c>
      <c r="H202" s="257">
        <f t="shared" si="336"/>
        <v>0</v>
      </c>
      <c r="I202" s="257">
        <f t="shared" si="336"/>
        <v>0</v>
      </c>
      <c r="J202" s="257">
        <f t="shared" si="336"/>
        <v>0</v>
      </c>
      <c r="K202" s="257">
        <f t="shared" si="336"/>
        <v>0</v>
      </c>
      <c r="L202" s="257">
        <f t="shared" si="336"/>
        <v>0</v>
      </c>
      <c r="M202" s="257">
        <f t="shared" si="336"/>
        <v>0</v>
      </c>
      <c r="N202" s="257">
        <f t="shared" si="336"/>
        <v>2621.1327999999921</v>
      </c>
      <c r="O202" s="257">
        <f t="shared" si="336"/>
        <v>2621.1327999999921</v>
      </c>
      <c r="P202" s="204"/>
      <c r="Q202" s="256"/>
      <c r="R202" s="258" t="s">
        <v>75</v>
      </c>
      <c r="S202" s="257">
        <f t="shared" ref="S202:AE202" si="337">S105+S169+S185</f>
        <v>0</v>
      </c>
      <c r="T202" s="257">
        <f t="shared" si="337"/>
        <v>0</v>
      </c>
      <c r="U202" s="257">
        <f t="shared" si="337"/>
        <v>0</v>
      </c>
      <c r="V202" s="257">
        <f t="shared" si="337"/>
        <v>0</v>
      </c>
      <c r="W202" s="257">
        <f t="shared" si="337"/>
        <v>0</v>
      </c>
      <c r="X202" s="257">
        <f t="shared" si="337"/>
        <v>0</v>
      </c>
      <c r="Y202" s="257">
        <f t="shared" si="337"/>
        <v>0</v>
      </c>
      <c r="Z202" s="257">
        <f t="shared" si="337"/>
        <v>0</v>
      </c>
      <c r="AA202" s="257">
        <f t="shared" si="337"/>
        <v>0</v>
      </c>
      <c r="AB202" s="257">
        <f t="shared" si="337"/>
        <v>0</v>
      </c>
      <c r="AC202" s="257">
        <f t="shared" si="337"/>
        <v>0</v>
      </c>
      <c r="AD202" s="257">
        <f t="shared" si="337"/>
        <v>0</v>
      </c>
      <c r="AE202" s="257">
        <f t="shared" si="337"/>
        <v>0</v>
      </c>
      <c r="AF202" s="204"/>
      <c r="AG202" s="256"/>
      <c r="AH202" s="258" t="s">
        <v>75</v>
      </c>
      <c r="AI202" s="257">
        <f t="shared" ref="AI202:AU202" si="338">AI105+AI169+AI185</f>
        <v>0</v>
      </c>
      <c r="AJ202" s="257">
        <f t="shared" si="338"/>
        <v>0</v>
      </c>
      <c r="AK202" s="257">
        <f t="shared" si="338"/>
        <v>0</v>
      </c>
      <c r="AL202" s="257">
        <f t="shared" si="338"/>
        <v>0</v>
      </c>
      <c r="AM202" s="257">
        <f t="shared" si="338"/>
        <v>0</v>
      </c>
      <c r="AN202" s="257">
        <f t="shared" si="338"/>
        <v>0</v>
      </c>
      <c r="AO202" s="257">
        <f t="shared" si="338"/>
        <v>0</v>
      </c>
      <c r="AP202" s="257">
        <f t="shared" si="338"/>
        <v>0</v>
      </c>
      <c r="AQ202" s="257">
        <f t="shared" si="338"/>
        <v>0</v>
      </c>
      <c r="AR202" s="257">
        <f t="shared" si="338"/>
        <v>0</v>
      </c>
      <c r="AS202" s="257">
        <f t="shared" si="338"/>
        <v>0</v>
      </c>
      <c r="AT202" s="257">
        <f t="shared" si="338"/>
        <v>0</v>
      </c>
      <c r="AU202" s="257">
        <f t="shared" si="338"/>
        <v>0</v>
      </c>
      <c r="AV202" s="258"/>
      <c r="AW202" s="256"/>
      <c r="AX202" s="258" t="s">
        <v>75</v>
      </c>
      <c r="AY202" s="257">
        <f t="shared" ref="AY202:BK202" si="339">AY105+AY169+AY185</f>
        <v>0</v>
      </c>
      <c r="AZ202" s="257">
        <f t="shared" si="339"/>
        <v>0</v>
      </c>
      <c r="BA202" s="257">
        <f t="shared" si="339"/>
        <v>0</v>
      </c>
      <c r="BB202" s="257">
        <f t="shared" si="339"/>
        <v>0</v>
      </c>
      <c r="BC202" s="257">
        <f t="shared" si="339"/>
        <v>0</v>
      </c>
      <c r="BD202" s="257">
        <f t="shared" si="339"/>
        <v>0</v>
      </c>
      <c r="BE202" s="257">
        <f t="shared" si="339"/>
        <v>0</v>
      </c>
      <c r="BF202" s="257">
        <f t="shared" si="339"/>
        <v>0</v>
      </c>
      <c r="BG202" s="257">
        <f t="shared" si="339"/>
        <v>0</v>
      </c>
      <c r="BH202" s="257">
        <f t="shared" si="339"/>
        <v>0</v>
      </c>
      <c r="BI202" s="257">
        <f t="shared" si="339"/>
        <v>0</v>
      </c>
      <c r="BJ202" s="257">
        <f t="shared" si="339"/>
        <v>0</v>
      </c>
      <c r="BK202" s="257">
        <f t="shared" si="339"/>
        <v>0</v>
      </c>
    </row>
    <row r="203" spans="1:63" s="148" customFormat="1" x14ac:dyDescent="0.25">
      <c r="A203" s="256"/>
      <c r="B203" s="258" t="s">
        <v>74</v>
      </c>
      <c r="C203" s="257">
        <f t="shared" ref="C203:O203" si="340">C106+C170+C186</f>
        <v>0</v>
      </c>
      <c r="D203" s="257">
        <f t="shared" si="340"/>
        <v>0</v>
      </c>
      <c r="E203" s="257">
        <f t="shared" si="340"/>
        <v>0</v>
      </c>
      <c r="F203" s="257">
        <f t="shared" si="340"/>
        <v>0</v>
      </c>
      <c r="G203" s="257">
        <f t="shared" si="340"/>
        <v>17403.669969643008</v>
      </c>
      <c r="H203" s="257">
        <f t="shared" si="340"/>
        <v>0</v>
      </c>
      <c r="I203" s="257">
        <f t="shared" si="340"/>
        <v>0</v>
      </c>
      <c r="J203" s="257">
        <f t="shared" si="340"/>
        <v>0</v>
      </c>
      <c r="K203" s="257">
        <f t="shared" si="340"/>
        <v>174925.31038015784</v>
      </c>
      <c r="L203" s="257">
        <f t="shared" si="340"/>
        <v>0</v>
      </c>
      <c r="M203" s="257">
        <f t="shared" si="340"/>
        <v>0</v>
      </c>
      <c r="N203" s="257">
        <f t="shared" si="340"/>
        <v>193420.92549141133</v>
      </c>
      <c r="O203" s="257">
        <f t="shared" si="340"/>
        <v>385749.90584121214</v>
      </c>
      <c r="P203" s="204"/>
      <c r="Q203" s="256"/>
      <c r="R203" s="258" t="s">
        <v>74</v>
      </c>
      <c r="S203" s="257">
        <f t="shared" ref="S203:AE203" si="341">S106+S170+S186</f>
        <v>0</v>
      </c>
      <c r="T203" s="257">
        <f t="shared" si="341"/>
        <v>0</v>
      </c>
      <c r="U203" s="257">
        <f t="shared" si="341"/>
        <v>0</v>
      </c>
      <c r="V203" s="257">
        <f t="shared" si="341"/>
        <v>0</v>
      </c>
      <c r="W203" s="257">
        <f t="shared" si="341"/>
        <v>0</v>
      </c>
      <c r="X203" s="257">
        <f t="shared" si="341"/>
        <v>203914.15660156962</v>
      </c>
      <c r="Y203" s="257">
        <f t="shared" si="341"/>
        <v>190192.99097252346</v>
      </c>
      <c r="Z203" s="257">
        <f t="shared" si="341"/>
        <v>173096.27782872258</v>
      </c>
      <c r="AA203" s="257">
        <f t="shared" si="341"/>
        <v>1011717.4480323327</v>
      </c>
      <c r="AB203" s="257">
        <f t="shared" si="341"/>
        <v>162060.24447377917</v>
      </c>
      <c r="AC203" s="257">
        <f t="shared" si="341"/>
        <v>576762.10006232071</v>
      </c>
      <c r="AD203" s="257">
        <f t="shared" si="341"/>
        <v>3503849.9638652918</v>
      </c>
      <c r="AE203" s="257">
        <f t="shared" si="341"/>
        <v>5821593.1818365399</v>
      </c>
      <c r="AF203" s="204"/>
      <c r="AG203" s="256"/>
      <c r="AH203" s="258" t="s">
        <v>74</v>
      </c>
      <c r="AI203" s="257">
        <f t="shared" ref="AI203:AU203" si="342">AI106+AI170+AI186</f>
        <v>0</v>
      </c>
      <c r="AJ203" s="257">
        <f t="shared" si="342"/>
        <v>0</v>
      </c>
      <c r="AK203" s="257">
        <f t="shared" si="342"/>
        <v>0</v>
      </c>
      <c r="AL203" s="257">
        <f t="shared" si="342"/>
        <v>0</v>
      </c>
      <c r="AM203" s="257">
        <f t="shared" si="342"/>
        <v>0</v>
      </c>
      <c r="AN203" s="257">
        <f t="shared" si="342"/>
        <v>0</v>
      </c>
      <c r="AO203" s="257">
        <f t="shared" si="342"/>
        <v>0</v>
      </c>
      <c r="AP203" s="257">
        <f t="shared" si="342"/>
        <v>5322.8659767851586</v>
      </c>
      <c r="AQ203" s="257">
        <f t="shared" si="342"/>
        <v>0</v>
      </c>
      <c r="AR203" s="257">
        <f t="shared" si="342"/>
        <v>0</v>
      </c>
      <c r="AS203" s="257">
        <f t="shared" si="342"/>
        <v>0</v>
      </c>
      <c r="AT203" s="257">
        <f t="shared" si="342"/>
        <v>114968.03968150512</v>
      </c>
      <c r="AU203" s="257">
        <f t="shared" si="342"/>
        <v>120290.90565829028</v>
      </c>
      <c r="AV203" s="258"/>
      <c r="AW203" s="256"/>
      <c r="AX203" s="258" t="s">
        <v>74</v>
      </c>
      <c r="AY203" s="257">
        <f t="shared" ref="AY203:BK203" si="343">AY106+AY170+AY186</f>
        <v>0</v>
      </c>
      <c r="AZ203" s="257">
        <f t="shared" si="343"/>
        <v>0</v>
      </c>
      <c r="BA203" s="257">
        <f t="shared" si="343"/>
        <v>0</v>
      </c>
      <c r="BB203" s="257">
        <f t="shared" si="343"/>
        <v>0</v>
      </c>
      <c r="BC203" s="257">
        <f t="shared" si="343"/>
        <v>0</v>
      </c>
      <c r="BD203" s="257">
        <f t="shared" si="343"/>
        <v>0</v>
      </c>
      <c r="BE203" s="257">
        <f t="shared" si="343"/>
        <v>0</v>
      </c>
      <c r="BF203" s="257">
        <f t="shared" si="343"/>
        <v>0</v>
      </c>
      <c r="BG203" s="257">
        <f t="shared" si="343"/>
        <v>0</v>
      </c>
      <c r="BH203" s="257">
        <f t="shared" si="343"/>
        <v>0</v>
      </c>
      <c r="BI203" s="257">
        <f t="shared" si="343"/>
        <v>0</v>
      </c>
      <c r="BJ203" s="257">
        <f t="shared" si="343"/>
        <v>462078.80433866009</v>
      </c>
      <c r="BK203" s="257">
        <f t="shared" si="343"/>
        <v>462078.80433866009</v>
      </c>
    </row>
    <row r="204" spans="1:63" s="148" customFormat="1" x14ac:dyDescent="0.25">
      <c r="A204" s="256"/>
      <c r="B204" s="258" t="s">
        <v>73</v>
      </c>
      <c r="C204" s="257">
        <f t="shared" ref="C204:O204" si="344">C107+C171+C187</f>
        <v>0</v>
      </c>
      <c r="D204" s="257">
        <f t="shared" si="344"/>
        <v>0</v>
      </c>
      <c r="E204" s="257">
        <f t="shared" si="344"/>
        <v>59008.869203788563</v>
      </c>
      <c r="F204" s="257">
        <f t="shared" si="344"/>
        <v>980252.04939194978</v>
      </c>
      <c r="G204" s="257">
        <f t="shared" si="344"/>
        <v>1854452.6575574479</v>
      </c>
      <c r="H204" s="257">
        <f t="shared" si="344"/>
        <v>1982056.3489849328</v>
      </c>
      <c r="I204" s="257">
        <f t="shared" si="344"/>
        <v>2310303.0720153828</v>
      </c>
      <c r="J204" s="257">
        <f t="shared" si="344"/>
        <v>2341292.3608633773</v>
      </c>
      <c r="K204" s="257">
        <f t="shared" si="344"/>
        <v>2670981.1799101019</v>
      </c>
      <c r="L204" s="257">
        <f t="shared" si="344"/>
        <v>2395251.3570084362</v>
      </c>
      <c r="M204" s="257">
        <f t="shared" si="344"/>
        <v>4091392.8666546238</v>
      </c>
      <c r="N204" s="257">
        <f t="shared" si="344"/>
        <v>5805466.645779347</v>
      </c>
      <c r="O204" s="257">
        <f t="shared" si="344"/>
        <v>24490457.40736939</v>
      </c>
      <c r="P204" s="204"/>
      <c r="Q204" s="256"/>
      <c r="R204" s="258" t="s">
        <v>73</v>
      </c>
      <c r="S204" s="257">
        <f t="shared" ref="S204:AE204" si="345">S107+S171+S187</f>
        <v>0</v>
      </c>
      <c r="T204" s="257">
        <f t="shared" si="345"/>
        <v>0</v>
      </c>
      <c r="U204" s="257">
        <f t="shared" si="345"/>
        <v>131130.40232611424</v>
      </c>
      <c r="V204" s="257">
        <f t="shared" si="345"/>
        <v>649128.90805155423</v>
      </c>
      <c r="W204" s="257">
        <f t="shared" si="345"/>
        <v>1267147.2401766535</v>
      </c>
      <c r="X204" s="257">
        <f t="shared" si="345"/>
        <v>2526591.3082058239</v>
      </c>
      <c r="Y204" s="257">
        <f t="shared" si="345"/>
        <v>2182772.520191737</v>
      </c>
      <c r="Z204" s="257">
        <f t="shared" si="345"/>
        <v>4573655.0615593949</v>
      </c>
      <c r="AA204" s="257">
        <f t="shared" si="345"/>
        <v>6052039.7184292655</v>
      </c>
      <c r="AB204" s="257">
        <f t="shared" si="345"/>
        <v>3623756.074951299</v>
      </c>
      <c r="AC204" s="257">
        <f t="shared" si="345"/>
        <v>7316042.1674555326</v>
      </c>
      <c r="AD204" s="257">
        <f t="shared" si="345"/>
        <v>14849166.276330711</v>
      </c>
      <c r="AE204" s="257">
        <f t="shared" si="345"/>
        <v>43171429.677678093</v>
      </c>
      <c r="AF204" s="204"/>
      <c r="AG204" s="256"/>
      <c r="AH204" s="258" t="s">
        <v>73</v>
      </c>
      <c r="AI204" s="257">
        <f t="shared" ref="AI204:AU204" si="346">AI107+AI171+AI187</f>
        <v>0</v>
      </c>
      <c r="AJ204" s="257">
        <f t="shared" si="346"/>
        <v>0</v>
      </c>
      <c r="AK204" s="257">
        <f t="shared" si="346"/>
        <v>0</v>
      </c>
      <c r="AL204" s="257">
        <f t="shared" si="346"/>
        <v>195685.20019971029</v>
      </c>
      <c r="AM204" s="257">
        <f t="shared" si="346"/>
        <v>516212.59454419586</v>
      </c>
      <c r="AN204" s="257">
        <f t="shared" si="346"/>
        <v>818367.3949967951</v>
      </c>
      <c r="AO204" s="257">
        <f t="shared" si="346"/>
        <v>540385.12910603348</v>
      </c>
      <c r="AP204" s="257">
        <f t="shared" si="346"/>
        <v>590438.50657385902</v>
      </c>
      <c r="AQ204" s="257">
        <f t="shared" si="346"/>
        <v>1825344.049698181</v>
      </c>
      <c r="AR204" s="257">
        <f t="shared" si="346"/>
        <v>352059.954224015</v>
      </c>
      <c r="AS204" s="257">
        <f t="shared" si="346"/>
        <v>772773.48335674533</v>
      </c>
      <c r="AT204" s="257">
        <f t="shared" si="346"/>
        <v>5688833.6709417254</v>
      </c>
      <c r="AU204" s="257">
        <f t="shared" si="346"/>
        <v>11300099.983641259</v>
      </c>
      <c r="AV204" s="258"/>
      <c r="AW204" s="256"/>
      <c r="AX204" s="258" t="s">
        <v>73</v>
      </c>
      <c r="AY204" s="257">
        <f t="shared" ref="AY204:BK204" si="347">AY107+AY171+AY187</f>
        <v>0</v>
      </c>
      <c r="AZ204" s="257">
        <f t="shared" si="347"/>
        <v>0</v>
      </c>
      <c r="BA204" s="257">
        <f t="shared" si="347"/>
        <v>0</v>
      </c>
      <c r="BB204" s="257">
        <f t="shared" si="347"/>
        <v>105817.63611918641</v>
      </c>
      <c r="BC204" s="257">
        <f t="shared" si="347"/>
        <v>61021.208716039313</v>
      </c>
      <c r="BD204" s="257">
        <f t="shared" si="347"/>
        <v>32256.701662712214</v>
      </c>
      <c r="BE204" s="257">
        <f t="shared" si="347"/>
        <v>0</v>
      </c>
      <c r="BF204" s="257">
        <f t="shared" si="347"/>
        <v>99714.495996913887</v>
      </c>
      <c r="BG204" s="257">
        <f t="shared" si="347"/>
        <v>44090.838513858624</v>
      </c>
      <c r="BH204" s="257">
        <f t="shared" si="347"/>
        <v>52637.871926106433</v>
      </c>
      <c r="BI204" s="257">
        <f t="shared" si="347"/>
        <v>115333.67827272373</v>
      </c>
      <c r="BJ204" s="257">
        <f t="shared" si="347"/>
        <v>467241.80757547606</v>
      </c>
      <c r="BK204" s="257">
        <f t="shared" si="347"/>
        <v>978114.23878301668</v>
      </c>
    </row>
    <row r="205" spans="1:63" s="148" customFormat="1" x14ac:dyDescent="0.25">
      <c r="A205" s="256"/>
      <c r="B205" s="258" t="s">
        <v>72</v>
      </c>
      <c r="C205" s="257">
        <f t="shared" ref="C205:O205" si="348">C108+C172+C188</f>
        <v>0</v>
      </c>
      <c r="D205" s="257">
        <f t="shared" si="348"/>
        <v>0</v>
      </c>
      <c r="E205" s="257">
        <f t="shared" si="348"/>
        <v>0</v>
      </c>
      <c r="F205" s="257">
        <f t="shared" si="348"/>
        <v>0</v>
      </c>
      <c r="G205" s="257">
        <f t="shared" si="348"/>
        <v>0</v>
      </c>
      <c r="H205" s="257">
        <f t="shared" si="348"/>
        <v>0</v>
      </c>
      <c r="I205" s="257">
        <f t="shared" si="348"/>
        <v>0</v>
      </c>
      <c r="J205" s="257">
        <f t="shared" si="348"/>
        <v>0</v>
      </c>
      <c r="K205" s="257">
        <f t="shared" si="348"/>
        <v>0</v>
      </c>
      <c r="L205" s="257">
        <f t="shared" si="348"/>
        <v>0</v>
      </c>
      <c r="M205" s="257">
        <f t="shared" si="348"/>
        <v>0</v>
      </c>
      <c r="N205" s="257">
        <f t="shared" si="348"/>
        <v>11254.770000000011</v>
      </c>
      <c r="O205" s="257">
        <f t="shared" si="348"/>
        <v>11254.770000000011</v>
      </c>
      <c r="P205" s="204"/>
      <c r="Q205" s="256"/>
      <c r="R205" s="258" t="s">
        <v>72</v>
      </c>
      <c r="S205" s="257">
        <f t="shared" ref="S205:AE205" si="349">S108+S172+S188</f>
        <v>0</v>
      </c>
      <c r="T205" s="257">
        <f t="shared" si="349"/>
        <v>0</v>
      </c>
      <c r="U205" s="257">
        <f t="shared" si="349"/>
        <v>0</v>
      </c>
      <c r="V205" s="257">
        <f t="shared" si="349"/>
        <v>0</v>
      </c>
      <c r="W205" s="257">
        <f t="shared" si="349"/>
        <v>0</v>
      </c>
      <c r="X205" s="257">
        <f t="shared" si="349"/>
        <v>3598.7372749977403</v>
      </c>
      <c r="Y205" s="257">
        <f t="shared" si="349"/>
        <v>34485.875723979385</v>
      </c>
      <c r="Z205" s="257">
        <f t="shared" si="349"/>
        <v>16930.329325000002</v>
      </c>
      <c r="AA205" s="257">
        <f t="shared" si="349"/>
        <v>21095.652124999997</v>
      </c>
      <c r="AB205" s="257">
        <f t="shared" si="349"/>
        <v>12604.918130564218</v>
      </c>
      <c r="AC205" s="257">
        <f t="shared" si="349"/>
        <v>129084.85719589065</v>
      </c>
      <c r="AD205" s="257">
        <f t="shared" si="349"/>
        <v>128867.3082451932</v>
      </c>
      <c r="AE205" s="257">
        <f t="shared" si="349"/>
        <v>346667.6780206252</v>
      </c>
      <c r="AF205" s="204"/>
      <c r="AG205" s="256"/>
      <c r="AH205" s="258" t="s">
        <v>72</v>
      </c>
      <c r="AI205" s="257">
        <f t="shared" ref="AI205:AU205" si="350">AI108+AI172+AI188</f>
        <v>0</v>
      </c>
      <c r="AJ205" s="257">
        <f t="shared" si="350"/>
        <v>0</v>
      </c>
      <c r="AK205" s="257">
        <f t="shared" si="350"/>
        <v>0</v>
      </c>
      <c r="AL205" s="257">
        <f t="shared" si="350"/>
        <v>0</v>
      </c>
      <c r="AM205" s="257">
        <f t="shared" si="350"/>
        <v>15803.069445267711</v>
      </c>
      <c r="AN205" s="257">
        <f t="shared" si="350"/>
        <v>0</v>
      </c>
      <c r="AO205" s="257">
        <f t="shared" si="350"/>
        <v>0</v>
      </c>
      <c r="AP205" s="257">
        <f t="shared" si="350"/>
        <v>41008.345800000017</v>
      </c>
      <c r="AQ205" s="257">
        <f t="shared" si="350"/>
        <v>15103.511856249983</v>
      </c>
      <c r="AR205" s="257">
        <f t="shared" si="350"/>
        <v>0</v>
      </c>
      <c r="AS205" s="257">
        <f t="shared" si="350"/>
        <v>9554.3019714003312</v>
      </c>
      <c r="AT205" s="257">
        <f t="shared" si="350"/>
        <v>62152.200499600469</v>
      </c>
      <c r="AU205" s="257">
        <f t="shared" si="350"/>
        <v>143621.42957251851</v>
      </c>
      <c r="AV205" s="258"/>
      <c r="AW205" s="256"/>
      <c r="AX205" s="258" t="s">
        <v>72</v>
      </c>
      <c r="AY205" s="257">
        <f t="shared" ref="AY205:BK205" si="351">AY108+AY172+AY188</f>
        <v>0</v>
      </c>
      <c r="AZ205" s="257">
        <f t="shared" si="351"/>
        <v>0</v>
      </c>
      <c r="BA205" s="257">
        <f t="shared" si="351"/>
        <v>0</v>
      </c>
      <c r="BB205" s="257">
        <f t="shared" si="351"/>
        <v>0</v>
      </c>
      <c r="BC205" s="257">
        <f t="shared" si="351"/>
        <v>0</v>
      </c>
      <c r="BD205" s="257">
        <f t="shared" si="351"/>
        <v>0</v>
      </c>
      <c r="BE205" s="257">
        <f t="shared" si="351"/>
        <v>0</v>
      </c>
      <c r="BF205" s="257">
        <f t="shared" si="351"/>
        <v>0</v>
      </c>
      <c r="BG205" s="257">
        <f t="shared" si="351"/>
        <v>0</v>
      </c>
      <c r="BH205" s="257">
        <f t="shared" si="351"/>
        <v>0</v>
      </c>
      <c r="BI205" s="257">
        <f t="shared" si="351"/>
        <v>82043.552982129331</v>
      </c>
      <c r="BJ205" s="257">
        <f t="shared" si="351"/>
        <v>-1771.445000000007</v>
      </c>
      <c r="BK205" s="257">
        <f t="shared" si="351"/>
        <v>80272.107982129324</v>
      </c>
    </row>
    <row r="206" spans="1:63" s="148" customFormat="1" x14ac:dyDescent="0.25">
      <c r="A206" s="256"/>
      <c r="B206" s="258" t="s">
        <v>71</v>
      </c>
      <c r="C206" s="257">
        <f t="shared" ref="C206:O206" si="352">C109+C173+C189</f>
        <v>0</v>
      </c>
      <c r="D206" s="257">
        <f t="shared" si="352"/>
        <v>0</v>
      </c>
      <c r="E206" s="257">
        <f t="shared" si="352"/>
        <v>0</v>
      </c>
      <c r="F206" s="257">
        <f t="shared" si="352"/>
        <v>0</v>
      </c>
      <c r="G206" s="257">
        <f t="shared" si="352"/>
        <v>0</v>
      </c>
      <c r="H206" s="257">
        <f t="shared" si="352"/>
        <v>0</v>
      </c>
      <c r="I206" s="257">
        <f t="shared" si="352"/>
        <v>62802.626100545793</v>
      </c>
      <c r="J206" s="257">
        <f t="shared" si="352"/>
        <v>10323.368201839037</v>
      </c>
      <c r="K206" s="257">
        <f t="shared" si="352"/>
        <v>0</v>
      </c>
      <c r="L206" s="257">
        <f t="shared" si="352"/>
        <v>0</v>
      </c>
      <c r="M206" s="257">
        <f t="shared" si="352"/>
        <v>0</v>
      </c>
      <c r="N206" s="257">
        <f t="shared" si="352"/>
        <v>94452.044222005119</v>
      </c>
      <c r="O206" s="257">
        <f t="shared" si="352"/>
        <v>167578.03852438997</v>
      </c>
      <c r="P206" s="204"/>
      <c r="Q206" s="256"/>
      <c r="R206" s="258" t="s">
        <v>71</v>
      </c>
      <c r="S206" s="257">
        <f t="shared" ref="S206:AE206" si="353">S109+S173+S189</f>
        <v>0</v>
      </c>
      <c r="T206" s="257">
        <f t="shared" si="353"/>
        <v>0</v>
      </c>
      <c r="U206" s="257">
        <f t="shared" si="353"/>
        <v>0</v>
      </c>
      <c r="V206" s="257">
        <f t="shared" si="353"/>
        <v>0</v>
      </c>
      <c r="W206" s="257">
        <f t="shared" si="353"/>
        <v>17205.308497442446</v>
      </c>
      <c r="X206" s="257">
        <f t="shared" si="353"/>
        <v>37852.960417988368</v>
      </c>
      <c r="Y206" s="257">
        <f t="shared" si="353"/>
        <v>2580.8420504597593</v>
      </c>
      <c r="Z206" s="257">
        <f t="shared" si="353"/>
        <v>14625.381963850534</v>
      </c>
      <c r="AA206" s="257">
        <f t="shared" si="353"/>
        <v>0</v>
      </c>
      <c r="AB206" s="257">
        <f t="shared" si="353"/>
        <v>113829.0127907678</v>
      </c>
      <c r="AC206" s="257">
        <f t="shared" si="353"/>
        <v>30111.349783476937</v>
      </c>
      <c r="AD206" s="257">
        <f t="shared" si="353"/>
        <v>548498.972763089</v>
      </c>
      <c r="AE206" s="257">
        <f t="shared" si="353"/>
        <v>764703.82826707489</v>
      </c>
      <c r="AF206" s="204"/>
      <c r="AG206" s="256"/>
      <c r="AH206" s="258" t="s">
        <v>71</v>
      </c>
      <c r="AI206" s="257">
        <f t="shared" ref="AI206:AU206" si="354">AI109+AI173+AI189</f>
        <v>0</v>
      </c>
      <c r="AJ206" s="257">
        <f t="shared" si="354"/>
        <v>0</v>
      </c>
      <c r="AK206" s="257">
        <f t="shared" si="354"/>
        <v>0</v>
      </c>
      <c r="AL206" s="257">
        <f t="shared" si="354"/>
        <v>0</v>
      </c>
      <c r="AM206" s="257">
        <f t="shared" si="354"/>
        <v>0</v>
      </c>
      <c r="AN206" s="257">
        <f t="shared" si="354"/>
        <v>141678.06633300768</v>
      </c>
      <c r="AO206" s="257">
        <f t="shared" si="354"/>
        <v>0</v>
      </c>
      <c r="AP206" s="257">
        <f t="shared" si="354"/>
        <v>0</v>
      </c>
      <c r="AQ206" s="257">
        <f t="shared" si="354"/>
        <v>0</v>
      </c>
      <c r="AR206" s="257">
        <f t="shared" si="354"/>
        <v>0</v>
      </c>
      <c r="AS206" s="257">
        <f t="shared" si="354"/>
        <v>0</v>
      </c>
      <c r="AT206" s="257">
        <f t="shared" si="354"/>
        <v>397924.16477676795</v>
      </c>
      <c r="AU206" s="257">
        <f t="shared" si="354"/>
        <v>539602.2311097756</v>
      </c>
      <c r="AV206" s="258"/>
      <c r="AW206" s="256"/>
      <c r="AX206" s="258" t="s">
        <v>71</v>
      </c>
      <c r="AY206" s="257">
        <f t="shared" ref="AY206:BK206" si="355">AY109+AY173+AY189</f>
        <v>0</v>
      </c>
      <c r="AZ206" s="257">
        <f t="shared" si="355"/>
        <v>0</v>
      </c>
      <c r="BA206" s="257">
        <f t="shared" si="355"/>
        <v>0</v>
      </c>
      <c r="BB206" s="257">
        <f t="shared" si="355"/>
        <v>0</v>
      </c>
      <c r="BC206" s="257">
        <f t="shared" si="355"/>
        <v>0</v>
      </c>
      <c r="BD206" s="257">
        <f t="shared" si="355"/>
        <v>0</v>
      </c>
      <c r="BE206" s="257">
        <f t="shared" si="355"/>
        <v>0</v>
      </c>
      <c r="BF206" s="257">
        <f t="shared" si="355"/>
        <v>0</v>
      </c>
      <c r="BG206" s="257">
        <f t="shared" si="355"/>
        <v>0</v>
      </c>
      <c r="BH206" s="257">
        <f t="shared" si="355"/>
        <v>0</v>
      </c>
      <c r="BI206" s="257">
        <f t="shared" si="355"/>
        <v>0</v>
      </c>
      <c r="BJ206" s="257">
        <f t="shared" si="355"/>
        <v>0</v>
      </c>
      <c r="BK206" s="257">
        <f t="shared" si="355"/>
        <v>0</v>
      </c>
    </row>
    <row r="207" spans="1:63" s="148" customFormat="1" x14ac:dyDescent="0.25">
      <c r="A207" s="256"/>
      <c r="B207" s="258" t="s">
        <v>70</v>
      </c>
      <c r="C207" s="257">
        <f t="shared" ref="C207:O207" si="356">C110+C174+C190</f>
        <v>0</v>
      </c>
      <c r="D207" s="257">
        <f t="shared" si="356"/>
        <v>0</v>
      </c>
      <c r="E207" s="257">
        <f t="shared" si="356"/>
        <v>0</v>
      </c>
      <c r="F207" s="257">
        <f t="shared" si="356"/>
        <v>0</v>
      </c>
      <c r="G207" s="257">
        <f t="shared" si="356"/>
        <v>0</v>
      </c>
      <c r="H207" s="257">
        <f t="shared" si="356"/>
        <v>0</v>
      </c>
      <c r="I207" s="257">
        <f t="shared" si="356"/>
        <v>0</v>
      </c>
      <c r="J207" s="257">
        <f t="shared" si="356"/>
        <v>0</v>
      </c>
      <c r="K207" s="257">
        <f t="shared" si="356"/>
        <v>0</v>
      </c>
      <c r="L207" s="257">
        <f t="shared" si="356"/>
        <v>0</v>
      </c>
      <c r="M207" s="257">
        <f t="shared" si="356"/>
        <v>0</v>
      </c>
      <c r="N207" s="257">
        <f t="shared" si="356"/>
        <v>0</v>
      </c>
      <c r="O207" s="257">
        <f t="shared" si="356"/>
        <v>0</v>
      </c>
      <c r="P207" s="204"/>
      <c r="Q207" s="256"/>
      <c r="R207" s="258" t="s">
        <v>70</v>
      </c>
      <c r="S207" s="257">
        <f t="shared" ref="S207:AE207" si="357">S110+S174+S190</f>
        <v>0</v>
      </c>
      <c r="T207" s="257">
        <f t="shared" si="357"/>
        <v>0</v>
      </c>
      <c r="U207" s="257">
        <f t="shared" si="357"/>
        <v>0</v>
      </c>
      <c r="V207" s="257">
        <f t="shared" si="357"/>
        <v>0</v>
      </c>
      <c r="W207" s="257">
        <f t="shared" si="357"/>
        <v>0</v>
      </c>
      <c r="X207" s="257">
        <f t="shared" si="357"/>
        <v>0</v>
      </c>
      <c r="Y207" s="257">
        <f t="shared" si="357"/>
        <v>0</v>
      </c>
      <c r="Z207" s="257">
        <f t="shared" si="357"/>
        <v>0</v>
      </c>
      <c r="AA207" s="257">
        <f t="shared" si="357"/>
        <v>0</v>
      </c>
      <c r="AB207" s="257">
        <f t="shared" si="357"/>
        <v>0</v>
      </c>
      <c r="AC207" s="257">
        <f t="shared" si="357"/>
        <v>0</v>
      </c>
      <c r="AD207" s="257">
        <f t="shared" si="357"/>
        <v>0</v>
      </c>
      <c r="AE207" s="257">
        <f t="shared" si="357"/>
        <v>0</v>
      </c>
      <c r="AF207" s="204"/>
      <c r="AG207" s="256"/>
      <c r="AH207" s="258" t="s">
        <v>70</v>
      </c>
      <c r="AI207" s="257">
        <f t="shared" ref="AI207:AU207" si="358">AI110+AI174+AI190</f>
        <v>0</v>
      </c>
      <c r="AJ207" s="257">
        <f t="shared" si="358"/>
        <v>0</v>
      </c>
      <c r="AK207" s="257">
        <f t="shared" si="358"/>
        <v>0</v>
      </c>
      <c r="AL207" s="257">
        <f t="shared" si="358"/>
        <v>0</v>
      </c>
      <c r="AM207" s="257">
        <f t="shared" si="358"/>
        <v>0</v>
      </c>
      <c r="AN207" s="257">
        <f t="shared" si="358"/>
        <v>0</v>
      </c>
      <c r="AO207" s="257">
        <f t="shared" si="358"/>
        <v>0</v>
      </c>
      <c r="AP207" s="257">
        <f t="shared" si="358"/>
        <v>0</v>
      </c>
      <c r="AQ207" s="257">
        <f t="shared" si="358"/>
        <v>0</v>
      </c>
      <c r="AR207" s="257">
        <f t="shared" si="358"/>
        <v>0</v>
      </c>
      <c r="AS207" s="257">
        <f t="shared" si="358"/>
        <v>0</v>
      </c>
      <c r="AT207" s="257">
        <f t="shared" si="358"/>
        <v>0</v>
      </c>
      <c r="AU207" s="257">
        <f t="shared" si="358"/>
        <v>0</v>
      </c>
      <c r="AV207" s="258"/>
      <c r="AW207" s="256"/>
      <c r="AX207" s="258" t="s">
        <v>70</v>
      </c>
      <c r="AY207" s="257">
        <f t="shared" ref="AY207:BK207" si="359">AY110+AY174+AY190</f>
        <v>0</v>
      </c>
      <c r="AZ207" s="257">
        <f t="shared" si="359"/>
        <v>0</v>
      </c>
      <c r="BA207" s="257">
        <f t="shared" si="359"/>
        <v>0</v>
      </c>
      <c r="BB207" s="257">
        <f t="shared" si="359"/>
        <v>0</v>
      </c>
      <c r="BC207" s="257">
        <f t="shared" si="359"/>
        <v>0</v>
      </c>
      <c r="BD207" s="257">
        <f t="shared" si="359"/>
        <v>0</v>
      </c>
      <c r="BE207" s="257">
        <f t="shared" si="359"/>
        <v>0</v>
      </c>
      <c r="BF207" s="257">
        <f t="shared" si="359"/>
        <v>0</v>
      </c>
      <c r="BG207" s="257">
        <f t="shared" si="359"/>
        <v>0</v>
      </c>
      <c r="BH207" s="257">
        <f t="shared" si="359"/>
        <v>0</v>
      </c>
      <c r="BI207" s="257">
        <f t="shared" si="359"/>
        <v>0</v>
      </c>
      <c r="BJ207" s="257">
        <f t="shared" si="359"/>
        <v>0</v>
      </c>
      <c r="BK207" s="257">
        <f t="shared" si="359"/>
        <v>0</v>
      </c>
    </row>
    <row r="208" spans="1:63" s="148" customFormat="1" x14ac:dyDescent="0.25">
      <c r="A208" s="256"/>
      <c r="B208" s="258" t="s">
        <v>69</v>
      </c>
      <c r="C208" s="257">
        <f t="shared" ref="C208:O208" si="360">C111+C175+C191</f>
        <v>0</v>
      </c>
      <c r="D208" s="257">
        <f t="shared" si="360"/>
        <v>0</v>
      </c>
      <c r="E208" s="257">
        <f t="shared" si="360"/>
        <v>0</v>
      </c>
      <c r="F208" s="257">
        <f t="shared" si="360"/>
        <v>0</v>
      </c>
      <c r="G208" s="257">
        <f t="shared" si="360"/>
        <v>0</v>
      </c>
      <c r="H208" s="257">
        <f t="shared" si="360"/>
        <v>0</v>
      </c>
      <c r="I208" s="257">
        <f t="shared" si="360"/>
        <v>0</v>
      </c>
      <c r="J208" s="257">
        <f t="shared" si="360"/>
        <v>0</v>
      </c>
      <c r="K208" s="257">
        <f t="shared" si="360"/>
        <v>0</v>
      </c>
      <c r="L208" s="257">
        <f t="shared" si="360"/>
        <v>0</v>
      </c>
      <c r="M208" s="257">
        <f t="shared" si="360"/>
        <v>0</v>
      </c>
      <c r="N208" s="257">
        <f t="shared" si="360"/>
        <v>33812.125351934963</v>
      </c>
      <c r="O208" s="257">
        <f t="shared" si="360"/>
        <v>33812.125351934963</v>
      </c>
      <c r="P208" s="204"/>
      <c r="Q208" s="256"/>
      <c r="R208" s="258" t="s">
        <v>69</v>
      </c>
      <c r="S208" s="257">
        <f t="shared" ref="S208:AE208" si="361">S111+S175+S191</f>
        <v>0</v>
      </c>
      <c r="T208" s="257">
        <f t="shared" si="361"/>
        <v>0</v>
      </c>
      <c r="U208" s="257">
        <f t="shared" si="361"/>
        <v>0</v>
      </c>
      <c r="V208" s="257">
        <f t="shared" si="361"/>
        <v>0</v>
      </c>
      <c r="W208" s="257">
        <f t="shared" si="361"/>
        <v>0</v>
      </c>
      <c r="X208" s="257">
        <f t="shared" si="361"/>
        <v>0</v>
      </c>
      <c r="Y208" s="257">
        <f t="shared" si="361"/>
        <v>0</v>
      </c>
      <c r="Z208" s="257">
        <f t="shared" si="361"/>
        <v>56598.641906537188</v>
      </c>
      <c r="AA208" s="257">
        <f t="shared" si="361"/>
        <v>73392.981302323766</v>
      </c>
      <c r="AB208" s="257">
        <f t="shared" si="361"/>
        <v>0</v>
      </c>
      <c r="AC208" s="257">
        <f t="shared" si="361"/>
        <v>734498.24751632765</v>
      </c>
      <c r="AD208" s="257">
        <f t="shared" si="361"/>
        <v>45772.987675786644</v>
      </c>
      <c r="AE208" s="257">
        <f t="shared" si="361"/>
        <v>910262.85840097524</v>
      </c>
      <c r="AF208" s="204"/>
      <c r="AG208" s="256"/>
      <c r="AH208" s="258" t="s">
        <v>69</v>
      </c>
      <c r="AI208" s="257">
        <f t="shared" ref="AI208:AU208" si="362">AI111+AI175+AI191</f>
        <v>0</v>
      </c>
      <c r="AJ208" s="257">
        <f t="shared" si="362"/>
        <v>0</v>
      </c>
      <c r="AK208" s="257">
        <f t="shared" si="362"/>
        <v>0</v>
      </c>
      <c r="AL208" s="257">
        <f t="shared" si="362"/>
        <v>0</v>
      </c>
      <c r="AM208" s="257">
        <f t="shared" si="362"/>
        <v>0</v>
      </c>
      <c r="AN208" s="257">
        <f t="shared" si="362"/>
        <v>0</v>
      </c>
      <c r="AO208" s="257">
        <f t="shared" si="362"/>
        <v>0</v>
      </c>
      <c r="AP208" s="257">
        <f t="shared" si="362"/>
        <v>0</v>
      </c>
      <c r="AQ208" s="257">
        <f t="shared" si="362"/>
        <v>0</v>
      </c>
      <c r="AR208" s="257">
        <f t="shared" si="362"/>
        <v>0</v>
      </c>
      <c r="AS208" s="257">
        <f t="shared" si="362"/>
        <v>0</v>
      </c>
      <c r="AT208" s="257">
        <f t="shared" si="362"/>
        <v>0</v>
      </c>
      <c r="AU208" s="257">
        <f t="shared" si="362"/>
        <v>0</v>
      </c>
      <c r="AV208" s="258"/>
      <c r="AW208" s="256"/>
      <c r="AX208" s="258" t="s">
        <v>69</v>
      </c>
      <c r="AY208" s="257">
        <f t="shared" ref="AY208:BK208" si="363">AY111+AY175+AY191</f>
        <v>0</v>
      </c>
      <c r="AZ208" s="257">
        <f t="shared" si="363"/>
        <v>0</v>
      </c>
      <c r="BA208" s="257">
        <f t="shared" si="363"/>
        <v>0</v>
      </c>
      <c r="BB208" s="257">
        <f t="shared" si="363"/>
        <v>0</v>
      </c>
      <c r="BC208" s="257">
        <f t="shared" si="363"/>
        <v>0</v>
      </c>
      <c r="BD208" s="257">
        <f t="shared" si="363"/>
        <v>0</v>
      </c>
      <c r="BE208" s="257">
        <f t="shared" si="363"/>
        <v>0</v>
      </c>
      <c r="BF208" s="257">
        <f t="shared" si="363"/>
        <v>0</v>
      </c>
      <c r="BG208" s="257">
        <f t="shared" si="363"/>
        <v>0</v>
      </c>
      <c r="BH208" s="257">
        <f t="shared" si="363"/>
        <v>0</v>
      </c>
      <c r="BI208" s="257">
        <f t="shared" si="363"/>
        <v>0</v>
      </c>
      <c r="BJ208" s="257">
        <f t="shared" si="363"/>
        <v>0</v>
      </c>
      <c r="BK208" s="257">
        <f t="shared" si="363"/>
        <v>0</v>
      </c>
    </row>
    <row r="209" spans="1:63" s="148" customFormat="1" x14ac:dyDescent="0.25">
      <c r="A209" s="256"/>
      <c r="B209" s="258" t="s">
        <v>68</v>
      </c>
      <c r="C209" s="257">
        <f t="shared" ref="C209:O209" si="364">C112+C176+C192</f>
        <v>0</v>
      </c>
      <c r="D209" s="257">
        <f t="shared" si="364"/>
        <v>0</v>
      </c>
      <c r="E209" s="257">
        <f t="shared" si="364"/>
        <v>0</v>
      </c>
      <c r="F209" s="257">
        <f t="shared" si="364"/>
        <v>0</v>
      </c>
      <c r="G209" s="257">
        <f t="shared" si="364"/>
        <v>0</v>
      </c>
      <c r="H209" s="257">
        <f t="shared" si="364"/>
        <v>0</v>
      </c>
      <c r="I209" s="257">
        <f t="shared" si="364"/>
        <v>0</v>
      </c>
      <c r="J209" s="257">
        <f t="shared" si="364"/>
        <v>0</v>
      </c>
      <c r="K209" s="257">
        <f t="shared" si="364"/>
        <v>0</v>
      </c>
      <c r="L209" s="257">
        <f t="shared" si="364"/>
        <v>0</v>
      </c>
      <c r="M209" s="257">
        <f t="shared" si="364"/>
        <v>17097.537050823412</v>
      </c>
      <c r="N209" s="257">
        <f t="shared" si="364"/>
        <v>0</v>
      </c>
      <c r="O209" s="257">
        <f t="shared" si="364"/>
        <v>17097.537050823412</v>
      </c>
      <c r="P209" s="204"/>
      <c r="Q209" s="256"/>
      <c r="R209" s="258" t="s">
        <v>68</v>
      </c>
      <c r="S209" s="257">
        <f t="shared" ref="S209:AE209" si="365">S112+S176+S192</f>
        <v>0</v>
      </c>
      <c r="T209" s="257">
        <f t="shared" si="365"/>
        <v>0</v>
      </c>
      <c r="U209" s="257">
        <f t="shared" si="365"/>
        <v>0</v>
      </c>
      <c r="V209" s="257">
        <f t="shared" si="365"/>
        <v>0</v>
      </c>
      <c r="W209" s="257">
        <f t="shared" si="365"/>
        <v>0</v>
      </c>
      <c r="X209" s="257">
        <f t="shared" si="365"/>
        <v>0</v>
      </c>
      <c r="Y209" s="257">
        <f t="shared" si="365"/>
        <v>0</v>
      </c>
      <c r="Z209" s="257">
        <f t="shared" si="365"/>
        <v>38737.34971232825</v>
      </c>
      <c r="AA209" s="257">
        <f t="shared" si="365"/>
        <v>0</v>
      </c>
      <c r="AB209" s="257">
        <f t="shared" si="365"/>
        <v>0</v>
      </c>
      <c r="AC209" s="257">
        <f t="shared" si="365"/>
        <v>0</v>
      </c>
      <c r="AD209" s="257">
        <f t="shared" si="365"/>
        <v>0</v>
      </c>
      <c r="AE209" s="257">
        <f t="shared" si="365"/>
        <v>38737.34971232825</v>
      </c>
      <c r="AF209" s="204"/>
      <c r="AG209" s="256"/>
      <c r="AH209" s="258" t="s">
        <v>68</v>
      </c>
      <c r="AI209" s="257">
        <f t="shared" ref="AI209:AU209" si="366">AI112+AI176+AI192</f>
        <v>0</v>
      </c>
      <c r="AJ209" s="257">
        <f t="shared" si="366"/>
        <v>0</v>
      </c>
      <c r="AK209" s="257">
        <f t="shared" si="366"/>
        <v>0</v>
      </c>
      <c r="AL209" s="257">
        <f t="shared" si="366"/>
        <v>0</v>
      </c>
      <c r="AM209" s="257">
        <f t="shared" si="366"/>
        <v>0</v>
      </c>
      <c r="AN209" s="257">
        <f t="shared" si="366"/>
        <v>0</v>
      </c>
      <c r="AO209" s="257">
        <f t="shared" si="366"/>
        <v>0</v>
      </c>
      <c r="AP209" s="257">
        <f t="shared" si="366"/>
        <v>0</v>
      </c>
      <c r="AQ209" s="257">
        <f t="shared" si="366"/>
        <v>0</v>
      </c>
      <c r="AR209" s="257">
        <f t="shared" si="366"/>
        <v>0</v>
      </c>
      <c r="AS209" s="257">
        <f t="shared" si="366"/>
        <v>0</v>
      </c>
      <c r="AT209" s="257">
        <f t="shared" si="366"/>
        <v>0</v>
      </c>
      <c r="AU209" s="257">
        <f t="shared" si="366"/>
        <v>0</v>
      </c>
      <c r="AV209" s="258"/>
      <c r="AW209" s="256"/>
      <c r="AX209" s="258" t="s">
        <v>68</v>
      </c>
      <c r="AY209" s="257">
        <f t="shared" ref="AY209:BK209" si="367">AY112+AY176+AY192</f>
        <v>0</v>
      </c>
      <c r="AZ209" s="257">
        <f t="shared" si="367"/>
        <v>0</v>
      </c>
      <c r="BA209" s="257">
        <f t="shared" si="367"/>
        <v>0</v>
      </c>
      <c r="BB209" s="257">
        <f t="shared" si="367"/>
        <v>0</v>
      </c>
      <c r="BC209" s="257">
        <f t="shared" si="367"/>
        <v>0</v>
      </c>
      <c r="BD209" s="257">
        <f t="shared" si="367"/>
        <v>0</v>
      </c>
      <c r="BE209" s="257">
        <f t="shared" si="367"/>
        <v>0</v>
      </c>
      <c r="BF209" s="257">
        <f t="shared" si="367"/>
        <v>0</v>
      </c>
      <c r="BG209" s="257">
        <f t="shared" si="367"/>
        <v>0</v>
      </c>
      <c r="BH209" s="257">
        <f t="shared" si="367"/>
        <v>0</v>
      </c>
      <c r="BI209" s="257">
        <f t="shared" si="367"/>
        <v>0</v>
      </c>
      <c r="BJ209" s="257">
        <f t="shared" si="367"/>
        <v>0</v>
      </c>
      <c r="BK209" s="257">
        <f t="shared" si="367"/>
        <v>0</v>
      </c>
    </row>
    <row r="210" spans="1:63" s="148" customFormat="1" x14ac:dyDescent="0.25">
      <c r="A210" s="256"/>
      <c r="B210" s="258" t="s">
        <v>44</v>
      </c>
      <c r="C210" s="257">
        <f t="shared" ref="C210:O210" si="368">C113+C177+C193</f>
        <v>0</v>
      </c>
      <c r="D210" s="257">
        <f t="shared" si="368"/>
        <v>0</v>
      </c>
      <c r="E210" s="257">
        <f t="shared" si="368"/>
        <v>59008.869203788563</v>
      </c>
      <c r="F210" s="257">
        <f t="shared" si="368"/>
        <v>984951.39747460675</v>
      </c>
      <c r="G210" s="257">
        <f t="shared" si="368"/>
        <v>1871856.3275270909</v>
      </c>
      <c r="H210" s="257">
        <f t="shared" si="368"/>
        <v>1982056.3489849328</v>
      </c>
      <c r="I210" s="257">
        <f t="shared" si="368"/>
        <v>2385624.2548165834</v>
      </c>
      <c r="J210" s="257">
        <f t="shared" si="368"/>
        <v>2355541.4653945426</v>
      </c>
      <c r="K210" s="257">
        <f t="shared" si="368"/>
        <v>2857991.859706617</v>
      </c>
      <c r="L210" s="257">
        <f t="shared" si="368"/>
        <v>2425282.1873406847</v>
      </c>
      <c r="M210" s="257">
        <f t="shared" si="368"/>
        <v>4146498.0142122186</v>
      </c>
      <c r="N210" s="257">
        <f t="shared" si="368"/>
        <v>6198002.2004282763</v>
      </c>
      <c r="O210" s="257">
        <f t="shared" si="368"/>
        <v>25266812.925089348</v>
      </c>
      <c r="P210" s="204"/>
      <c r="Q210" s="256"/>
      <c r="R210" s="258" t="s">
        <v>44</v>
      </c>
      <c r="S210" s="257">
        <f t="shared" ref="S210:AE210" si="369">S113+S177+S193</f>
        <v>0</v>
      </c>
      <c r="T210" s="257">
        <f t="shared" si="369"/>
        <v>0</v>
      </c>
      <c r="U210" s="257">
        <f t="shared" si="369"/>
        <v>131130.40232611424</v>
      </c>
      <c r="V210" s="257">
        <f t="shared" si="369"/>
        <v>655556.75198070565</v>
      </c>
      <c r="W210" s="257">
        <f t="shared" si="369"/>
        <v>1303386.1443566282</v>
      </c>
      <c r="X210" s="257">
        <f t="shared" si="369"/>
        <v>3106237.9522120277</v>
      </c>
      <c r="Y210" s="257">
        <f t="shared" si="369"/>
        <v>3046676.1703783884</v>
      </c>
      <c r="Z210" s="257">
        <f t="shared" si="369"/>
        <v>5064622.5093357256</v>
      </c>
      <c r="AA210" s="257">
        <f t="shared" si="369"/>
        <v>7435394.9460403956</v>
      </c>
      <c r="AB210" s="257">
        <f t="shared" si="369"/>
        <v>4298130.3666540682</v>
      </c>
      <c r="AC210" s="257">
        <f t="shared" si="369"/>
        <v>9987134.6133366954</v>
      </c>
      <c r="AD210" s="257">
        <f t="shared" si="369"/>
        <v>20215193.291837685</v>
      </c>
      <c r="AE210" s="257">
        <f t="shared" si="369"/>
        <v>55243463.148458451</v>
      </c>
      <c r="AF210" s="204"/>
      <c r="AG210" s="256"/>
      <c r="AH210" s="258" t="s">
        <v>44</v>
      </c>
      <c r="AI210" s="257">
        <f t="shared" ref="AI210:AU210" si="370">AI113+AI177+AI193</f>
        <v>0</v>
      </c>
      <c r="AJ210" s="257">
        <f t="shared" si="370"/>
        <v>0</v>
      </c>
      <c r="AK210" s="257">
        <f t="shared" si="370"/>
        <v>0</v>
      </c>
      <c r="AL210" s="257">
        <f t="shared" si="370"/>
        <v>195685.20019971029</v>
      </c>
      <c r="AM210" s="257">
        <f t="shared" si="370"/>
        <v>532015.66398946359</v>
      </c>
      <c r="AN210" s="257">
        <f t="shared" si="370"/>
        <v>1195755.0662132709</v>
      </c>
      <c r="AO210" s="257">
        <f t="shared" si="370"/>
        <v>678080.6823034758</v>
      </c>
      <c r="AP210" s="257">
        <f t="shared" si="370"/>
        <v>647049.83930782927</v>
      </c>
      <c r="AQ210" s="257">
        <f t="shared" si="370"/>
        <v>1840447.561554431</v>
      </c>
      <c r="AR210" s="257">
        <f t="shared" si="370"/>
        <v>404680.20172037015</v>
      </c>
      <c r="AS210" s="257">
        <f t="shared" si="370"/>
        <v>991290.1061275925</v>
      </c>
      <c r="AT210" s="257">
        <f t="shared" si="370"/>
        <v>7946043.8277574582</v>
      </c>
      <c r="AU210" s="257">
        <f t="shared" si="370"/>
        <v>14431048.149173601</v>
      </c>
      <c r="AV210" s="258"/>
      <c r="AW210" s="256"/>
      <c r="AX210" s="258" t="s">
        <v>44</v>
      </c>
      <c r="AY210" s="257">
        <f t="shared" ref="AY210:BK210" si="371">AY113+AY177+AY193</f>
        <v>0</v>
      </c>
      <c r="AZ210" s="257">
        <f t="shared" si="371"/>
        <v>0</v>
      </c>
      <c r="BA210" s="257">
        <f t="shared" si="371"/>
        <v>0</v>
      </c>
      <c r="BB210" s="257">
        <f t="shared" si="371"/>
        <v>105817.63611918641</v>
      </c>
      <c r="BC210" s="257">
        <f t="shared" si="371"/>
        <v>61021.208716039313</v>
      </c>
      <c r="BD210" s="257">
        <f t="shared" si="371"/>
        <v>32256.701662712214</v>
      </c>
      <c r="BE210" s="257">
        <f t="shared" si="371"/>
        <v>0</v>
      </c>
      <c r="BF210" s="257">
        <f t="shared" si="371"/>
        <v>99714.495996913887</v>
      </c>
      <c r="BG210" s="257">
        <f t="shared" si="371"/>
        <v>44090.838513858624</v>
      </c>
      <c r="BH210" s="257">
        <f t="shared" si="371"/>
        <v>408313.82939085976</v>
      </c>
      <c r="BI210" s="257">
        <f t="shared" si="371"/>
        <v>698934.24445103738</v>
      </c>
      <c r="BJ210" s="257">
        <f t="shared" si="371"/>
        <v>3140976.1248702863</v>
      </c>
      <c r="BK210" s="257">
        <f t="shared" si="371"/>
        <v>4591125.0797208939</v>
      </c>
    </row>
    <row r="211" spans="1:63" s="148" customFormat="1" x14ac:dyDescent="0.25">
      <c r="A211" s="256"/>
      <c r="N211" s="258"/>
      <c r="O211" s="257"/>
      <c r="P211" s="204"/>
      <c r="Q211" s="256"/>
      <c r="R211" s="258"/>
      <c r="U211" s="257"/>
      <c r="V211" s="257"/>
      <c r="W211" s="257"/>
      <c r="X211" s="257"/>
      <c r="Y211" s="257"/>
      <c r="Z211" s="257"/>
      <c r="AA211" s="257"/>
      <c r="AB211" s="257"/>
      <c r="AC211" s="257"/>
      <c r="AD211" s="257"/>
      <c r="AE211" s="257"/>
      <c r="AF211" s="204"/>
      <c r="AG211" s="256"/>
      <c r="AT211" s="258"/>
      <c r="AV211" s="258"/>
      <c r="AW211" s="256"/>
      <c r="BJ211" s="258"/>
    </row>
    <row r="212" spans="1:63" s="148" customFormat="1" x14ac:dyDescent="0.25">
      <c r="A212" s="256"/>
      <c r="N212" s="258"/>
      <c r="O212" s="257"/>
      <c r="P212" s="204"/>
      <c r="Q212" s="256"/>
      <c r="R212" s="258"/>
      <c r="U212" s="257"/>
      <c r="V212" s="257"/>
      <c r="W212" s="257"/>
      <c r="X212" s="257"/>
      <c r="Y212" s="257"/>
      <c r="Z212" s="257"/>
      <c r="AA212" s="257"/>
      <c r="AB212" s="257"/>
      <c r="AC212" s="257"/>
      <c r="AD212" s="257"/>
      <c r="AE212" s="257"/>
      <c r="AF212" s="204"/>
      <c r="AG212" s="256"/>
      <c r="AT212" s="258"/>
      <c r="AV212" s="258"/>
      <c r="AW212" s="256"/>
      <c r="BJ212" s="258"/>
    </row>
    <row r="213" spans="1:63" s="148" customFormat="1" x14ac:dyDescent="0.25">
      <c r="A213" s="256"/>
      <c r="P213" s="204"/>
      <c r="Q213" s="256"/>
      <c r="AF213" s="204"/>
      <c r="AG213" s="256"/>
      <c r="AV213" s="258"/>
      <c r="AW213" s="256"/>
    </row>
    <row r="214" spans="1:63" s="148" customFormat="1" x14ac:dyDescent="0.25">
      <c r="A214" s="256"/>
      <c r="P214" s="204"/>
      <c r="Q214" s="256"/>
      <c r="AF214" s="204"/>
      <c r="AG214" s="256"/>
      <c r="AV214" s="258"/>
      <c r="AW214" s="256"/>
    </row>
    <row r="215" spans="1:63" s="148" customFormat="1" x14ac:dyDescent="0.25">
      <c r="A215" s="256"/>
      <c r="P215" s="204"/>
      <c r="Q215" s="256"/>
      <c r="AF215" s="204"/>
      <c r="AG215" s="256"/>
      <c r="AV215" s="258"/>
      <c r="AW215" s="256"/>
      <c r="BJ215" s="259"/>
    </row>
    <row r="216" spans="1:63" s="148" customFormat="1" x14ac:dyDescent="0.25">
      <c r="A216" s="256"/>
      <c r="P216" s="204"/>
      <c r="Q216" s="256"/>
      <c r="AF216" s="204"/>
      <c r="AG216" s="256"/>
      <c r="AV216" s="258"/>
      <c r="AW216" s="256"/>
      <c r="BJ216" s="258"/>
    </row>
    <row r="217" spans="1:63" s="148" customFormat="1" x14ac:dyDescent="0.25">
      <c r="A217" s="256"/>
      <c r="P217" s="204"/>
      <c r="Q217" s="256"/>
      <c r="AF217" s="204"/>
      <c r="AG217" s="256"/>
      <c r="AV217" s="258"/>
      <c r="AW217" s="256"/>
      <c r="BJ217" s="258"/>
    </row>
    <row r="218" spans="1:63" s="148" customFormat="1" x14ac:dyDescent="0.25">
      <c r="A218" s="256"/>
      <c r="P218" s="204"/>
      <c r="Q218" s="256"/>
      <c r="AF218" s="204"/>
      <c r="AG218" s="256"/>
      <c r="AV218" s="258"/>
      <c r="AW218" s="256"/>
      <c r="BJ218" s="258"/>
    </row>
    <row r="219" spans="1:63" s="148" customFormat="1" x14ac:dyDescent="0.25">
      <c r="A219" s="256"/>
      <c r="P219" s="204"/>
      <c r="Q219" s="256"/>
      <c r="AF219" s="204"/>
      <c r="AG219" s="256"/>
      <c r="AV219" s="258"/>
      <c r="AW219" s="256"/>
      <c r="BJ219" s="258"/>
    </row>
    <row r="220" spans="1:63" s="148" customFormat="1" x14ac:dyDescent="0.25">
      <c r="A220" s="256"/>
      <c r="P220" s="204"/>
      <c r="Q220" s="256"/>
      <c r="AF220" s="204"/>
      <c r="AG220" s="256"/>
      <c r="AV220" s="258"/>
      <c r="AW220" s="256"/>
      <c r="BJ220" s="258"/>
    </row>
    <row r="221" spans="1:63" s="148" customFormat="1" x14ac:dyDescent="0.25">
      <c r="A221" s="256"/>
      <c r="P221" s="204"/>
      <c r="Q221" s="256"/>
      <c r="AF221" s="204"/>
      <c r="AG221" s="256"/>
      <c r="AV221" s="258"/>
      <c r="AW221" s="256"/>
      <c r="BJ221" s="258"/>
    </row>
    <row r="222" spans="1:63" s="148" customFormat="1" x14ac:dyDescent="0.25">
      <c r="A222" s="256"/>
      <c r="P222" s="204"/>
      <c r="Q222" s="256"/>
      <c r="AF222" s="204"/>
      <c r="AG222" s="256"/>
      <c r="AV222" s="258"/>
      <c r="AW222" s="256"/>
      <c r="BJ222" s="258"/>
    </row>
    <row r="223" spans="1:63" s="148" customFormat="1" x14ac:dyDescent="0.25">
      <c r="A223" s="256"/>
      <c r="P223" s="204"/>
      <c r="Q223" s="256"/>
      <c r="AF223" s="204"/>
      <c r="AG223" s="256"/>
      <c r="AV223" s="258"/>
      <c r="AW223" s="256"/>
      <c r="BJ223" s="258"/>
    </row>
    <row r="224" spans="1:63" s="148" customFormat="1" x14ac:dyDescent="0.25">
      <c r="A224" s="256"/>
      <c r="P224" s="204"/>
      <c r="Q224" s="256"/>
      <c r="AF224" s="204"/>
      <c r="AG224" s="256"/>
      <c r="AV224" s="258"/>
      <c r="AW224" s="256"/>
      <c r="BJ224" s="258"/>
    </row>
    <row r="225" spans="1:62" s="148" customFormat="1" x14ac:dyDescent="0.25">
      <c r="A225" s="256"/>
      <c r="P225" s="204"/>
      <c r="Q225" s="256"/>
      <c r="AF225" s="204"/>
      <c r="AG225" s="256"/>
      <c r="AV225" s="258"/>
      <c r="AW225" s="256"/>
      <c r="BJ225" s="258"/>
    </row>
    <row r="226" spans="1:62" s="148" customFormat="1" x14ac:dyDescent="0.25">
      <c r="A226" s="256"/>
      <c r="P226" s="204"/>
      <c r="Q226" s="256"/>
      <c r="AF226" s="204"/>
      <c r="AG226" s="256"/>
      <c r="AV226" s="258"/>
      <c r="AW226" s="256"/>
      <c r="BJ226" s="258"/>
    </row>
    <row r="227" spans="1:62" s="148" customFormat="1" x14ac:dyDescent="0.25">
      <c r="A227" s="256"/>
      <c r="P227" s="204"/>
      <c r="Q227" s="256"/>
      <c r="AF227" s="204"/>
      <c r="AG227" s="256"/>
      <c r="AV227" s="258"/>
      <c r="AW227" s="256"/>
      <c r="BJ227" s="258"/>
    </row>
    <row r="228" spans="1:62" s="148" customFormat="1" x14ac:dyDescent="0.25">
      <c r="A228" s="256"/>
      <c r="P228" s="204"/>
      <c r="Q228" s="256"/>
      <c r="AF228" s="204"/>
      <c r="AG228" s="256"/>
      <c r="AV228" s="258"/>
      <c r="AW228" s="256"/>
      <c r="BJ228" s="258"/>
    </row>
    <row r="229" spans="1:62" s="148" customFormat="1" x14ac:dyDescent="0.25">
      <c r="A229" s="256"/>
      <c r="P229" s="204"/>
      <c r="Q229" s="256"/>
      <c r="AF229" s="204"/>
      <c r="AG229" s="256"/>
      <c r="AV229" s="258"/>
      <c r="AW229" s="256"/>
      <c r="BJ229" s="258"/>
    </row>
    <row r="230" spans="1:62" s="148" customFormat="1" x14ac:dyDescent="0.25">
      <c r="A230" s="256"/>
      <c r="P230" s="204"/>
      <c r="Q230" s="256"/>
      <c r="AF230" s="204"/>
      <c r="AG230" s="256"/>
      <c r="AV230" s="258"/>
      <c r="AW230" s="256"/>
    </row>
    <row r="231" spans="1:62" s="148" customFormat="1" x14ac:dyDescent="0.25">
      <c r="A231" s="256"/>
      <c r="P231" s="204"/>
      <c r="Q231" s="256"/>
      <c r="AF231" s="204"/>
      <c r="AG231" s="256"/>
      <c r="AV231" s="258"/>
      <c r="AW231" s="256"/>
    </row>
    <row r="232" spans="1:62" s="148" customFormat="1" x14ac:dyDescent="0.25">
      <c r="A232" s="256"/>
      <c r="P232" s="204"/>
      <c r="Q232" s="256"/>
      <c r="AF232" s="204"/>
      <c r="AG232" s="256"/>
      <c r="AV232" s="258"/>
      <c r="AW232" s="256"/>
      <c r="BJ232" s="260"/>
    </row>
    <row r="233" spans="1:62" s="148" customFormat="1" x14ac:dyDescent="0.25">
      <c r="A233" s="256"/>
      <c r="P233" s="204"/>
      <c r="Q233" s="256"/>
      <c r="AF233" s="204"/>
      <c r="AG233" s="256"/>
      <c r="AV233" s="258"/>
      <c r="AW233" s="256"/>
      <c r="BJ233" s="258"/>
    </row>
    <row r="234" spans="1:62" s="148" customFormat="1" x14ac:dyDescent="0.25">
      <c r="A234" s="256"/>
      <c r="P234" s="204"/>
      <c r="Q234" s="256"/>
      <c r="AF234" s="204"/>
      <c r="AG234" s="256"/>
      <c r="AV234" s="258"/>
      <c r="AW234" s="256"/>
      <c r="BJ234" s="258"/>
    </row>
    <row r="235" spans="1:62" s="148" customFormat="1" x14ac:dyDescent="0.25">
      <c r="A235" s="256"/>
      <c r="P235" s="204"/>
      <c r="Q235" s="256"/>
      <c r="AF235" s="204"/>
      <c r="AG235" s="256"/>
      <c r="AV235" s="258"/>
      <c r="AW235" s="256"/>
      <c r="BJ235" s="258"/>
    </row>
    <row r="236" spans="1:62" s="148" customFormat="1" x14ac:dyDescent="0.25">
      <c r="A236" s="256"/>
      <c r="P236" s="204"/>
      <c r="Q236" s="256"/>
      <c r="AF236" s="204"/>
      <c r="AG236" s="256"/>
      <c r="AV236" s="258"/>
      <c r="AW236" s="256"/>
      <c r="BJ236" s="258"/>
    </row>
    <row r="237" spans="1:62" s="148" customFormat="1" x14ac:dyDescent="0.25">
      <c r="A237" s="256"/>
      <c r="P237" s="204"/>
      <c r="Q237" s="256"/>
      <c r="AF237" s="204"/>
      <c r="AG237" s="256"/>
      <c r="AV237" s="258"/>
      <c r="AW237" s="256"/>
      <c r="BJ237" s="258"/>
    </row>
    <row r="238" spans="1:62" s="148" customFormat="1" x14ac:dyDescent="0.25">
      <c r="A238" s="256"/>
      <c r="P238" s="204"/>
      <c r="Q238" s="256"/>
      <c r="AF238" s="204"/>
      <c r="AG238" s="256"/>
      <c r="AV238" s="258"/>
      <c r="AW238" s="256"/>
      <c r="BJ238" s="258"/>
    </row>
    <row r="239" spans="1:62" s="148" customFormat="1" x14ac:dyDescent="0.25">
      <c r="A239" s="256"/>
      <c r="P239" s="204"/>
      <c r="Q239" s="256"/>
      <c r="AF239" s="204"/>
      <c r="AG239" s="256"/>
      <c r="AV239" s="258"/>
      <c r="AW239" s="256"/>
      <c r="BJ239" s="258"/>
    </row>
    <row r="240" spans="1:62" s="148" customFormat="1" x14ac:dyDescent="0.25">
      <c r="A240" s="256"/>
      <c r="P240" s="204"/>
      <c r="Q240" s="256"/>
      <c r="AF240" s="204"/>
      <c r="AG240" s="256"/>
      <c r="AV240" s="258"/>
      <c r="AW240" s="256"/>
      <c r="BJ240" s="258"/>
    </row>
    <row r="241" spans="1:62" s="148" customFormat="1" x14ac:dyDescent="0.25">
      <c r="A241" s="256"/>
      <c r="P241" s="204"/>
      <c r="Q241" s="256"/>
      <c r="AF241" s="204"/>
      <c r="AG241" s="256"/>
      <c r="AV241" s="258"/>
      <c r="AW241" s="256"/>
      <c r="BJ241" s="258"/>
    </row>
    <row r="242" spans="1:62" s="148" customFormat="1" x14ac:dyDescent="0.25">
      <c r="A242" s="256"/>
      <c r="P242" s="204"/>
      <c r="Q242" s="256"/>
      <c r="AF242" s="204"/>
      <c r="AG242" s="256"/>
      <c r="AV242" s="258"/>
      <c r="AW242" s="256"/>
      <c r="BJ242" s="258"/>
    </row>
    <row r="243" spans="1:62" s="148" customFormat="1" x14ac:dyDescent="0.25">
      <c r="A243" s="256"/>
      <c r="P243" s="204"/>
      <c r="Q243" s="256"/>
      <c r="AF243" s="204"/>
      <c r="AG243" s="256"/>
      <c r="AV243" s="258"/>
      <c r="AW243" s="256"/>
      <c r="BJ243" s="258"/>
    </row>
    <row r="244" spans="1:62" s="148" customFormat="1" x14ac:dyDescent="0.25">
      <c r="A244" s="256"/>
      <c r="P244" s="204"/>
      <c r="Q244" s="256"/>
      <c r="AF244" s="204"/>
      <c r="AG244" s="256"/>
      <c r="AV244" s="258"/>
      <c r="AW244" s="256"/>
      <c r="BJ244" s="258"/>
    </row>
    <row r="245" spans="1:62" s="148" customFormat="1" x14ac:dyDescent="0.25">
      <c r="A245" s="256"/>
      <c r="P245" s="204"/>
      <c r="Q245" s="256"/>
      <c r="AF245" s="204"/>
      <c r="AG245" s="256"/>
      <c r="AV245" s="258"/>
      <c r="AW245" s="256"/>
      <c r="BJ245" s="258"/>
    </row>
    <row r="246" spans="1:62" s="148" customFormat="1" x14ac:dyDescent="0.25">
      <c r="A246" s="256"/>
      <c r="P246" s="204"/>
      <c r="Q246" s="256"/>
      <c r="AF246" s="204"/>
      <c r="AG246" s="256"/>
      <c r="AV246" s="258"/>
      <c r="AW246" s="256"/>
      <c r="BJ246" s="258"/>
    </row>
    <row r="247" spans="1:62" s="148" customFormat="1" x14ac:dyDescent="0.25">
      <c r="A247" s="256"/>
      <c r="P247" s="204"/>
      <c r="Q247" s="256"/>
      <c r="AF247" s="204"/>
      <c r="AG247" s="256"/>
      <c r="AV247" s="258"/>
      <c r="AW247" s="256"/>
    </row>
    <row r="248" spans="1:62" s="148" customFormat="1" x14ac:dyDescent="0.25">
      <c r="A248" s="256"/>
      <c r="P248" s="204"/>
      <c r="Q248" s="256"/>
      <c r="AF248" s="204"/>
      <c r="AG248" s="256"/>
      <c r="AV248" s="258"/>
      <c r="AW248" s="256"/>
    </row>
    <row r="249" spans="1:62" s="148" customFormat="1" x14ac:dyDescent="0.25">
      <c r="A249" s="256"/>
      <c r="P249" s="204"/>
      <c r="Q249" s="256"/>
      <c r="AF249" s="204"/>
      <c r="AG249" s="256"/>
      <c r="AV249" s="258"/>
      <c r="AW249" s="256"/>
      <c r="BJ249" s="259"/>
    </row>
    <row r="250" spans="1:62" s="148" customFormat="1" x14ac:dyDescent="0.25">
      <c r="A250" s="256"/>
      <c r="P250" s="204"/>
      <c r="Q250" s="256"/>
      <c r="AF250" s="204"/>
      <c r="AG250" s="256"/>
      <c r="AV250" s="258"/>
      <c r="AW250" s="256"/>
      <c r="BJ250" s="258"/>
    </row>
    <row r="251" spans="1:62" s="148" customFormat="1" x14ac:dyDescent="0.25">
      <c r="A251" s="256"/>
      <c r="P251" s="204"/>
      <c r="Q251" s="256"/>
      <c r="AF251" s="204"/>
      <c r="AG251" s="256"/>
      <c r="AV251" s="258"/>
      <c r="AW251" s="256"/>
      <c r="BJ251" s="258"/>
    </row>
    <row r="252" spans="1:62" s="148" customFormat="1" x14ac:dyDescent="0.25">
      <c r="A252" s="256"/>
      <c r="P252" s="204"/>
      <c r="Q252" s="256"/>
      <c r="AF252" s="204"/>
      <c r="AG252" s="256"/>
      <c r="AV252" s="258"/>
      <c r="AW252" s="256"/>
      <c r="BJ252" s="258"/>
    </row>
    <row r="253" spans="1:62" s="148" customFormat="1" x14ac:dyDescent="0.25">
      <c r="A253" s="256"/>
      <c r="P253" s="204"/>
      <c r="Q253" s="256"/>
      <c r="AF253" s="204"/>
      <c r="AG253" s="256"/>
      <c r="AV253" s="258"/>
      <c r="AW253" s="256"/>
      <c r="BJ253" s="258"/>
    </row>
    <row r="254" spans="1:62" s="148" customFormat="1" x14ac:dyDescent="0.25">
      <c r="A254" s="256"/>
      <c r="P254" s="204"/>
      <c r="Q254" s="256"/>
      <c r="AF254" s="204"/>
      <c r="AG254" s="256"/>
      <c r="AV254" s="258"/>
      <c r="AW254" s="256"/>
      <c r="BJ254" s="258"/>
    </row>
    <row r="255" spans="1:62" s="148" customFormat="1" x14ac:dyDescent="0.25">
      <c r="A255" s="256"/>
      <c r="P255" s="204"/>
      <c r="Q255" s="256"/>
      <c r="AF255" s="204"/>
      <c r="AG255" s="256"/>
      <c r="AV255" s="258"/>
      <c r="AW255" s="256"/>
      <c r="BJ255" s="258"/>
    </row>
    <row r="256" spans="1:62" s="148" customFormat="1" x14ac:dyDescent="0.25">
      <c r="A256" s="256"/>
      <c r="P256" s="204"/>
      <c r="Q256" s="256"/>
      <c r="AF256" s="204"/>
      <c r="AG256" s="256"/>
      <c r="AV256" s="258"/>
      <c r="AW256" s="256"/>
      <c r="BJ256" s="258"/>
    </row>
    <row r="257" spans="1:62" s="148" customFormat="1" x14ac:dyDescent="0.25">
      <c r="A257" s="256"/>
      <c r="P257" s="204"/>
      <c r="Q257" s="256"/>
      <c r="AF257" s="204"/>
      <c r="AG257" s="256"/>
      <c r="AV257" s="258"/>
      <c r="AW257" s="256"/>
      <c r="BJ257" s="258"/>
    </row>
    <row r="258" spans="1:62" s="148" customFormat="1" x14ac:dyDescent="0.25">
      <c r="A258" s="256"/>
      <c r="P258" s="204"/>
      <c r="Q258" s="256"/>
      <c r="AF258" s="204"/>
      <c r="AG258" s="256"/>
      <c r="AV258" s="258"/>
      <c r="AW258" s="256"/>
      <c r="BJ258" s="258"/>
    </row>
    <row r="259" spans="1:62" s="148" customFormat="1" x14ac:dyDescent="0.25">
      <c r="A259" s="256"/>
      <c r="P259" s="204"/>
      <c r="Q259" s="256"/>
      <c r="AF259" s="204"/>
      <c r="AG259" s="256"/>
      <c r="AV259" s="258"/>
      <c r="AW259" s="256"/>
      <c r="BJ259" s="258"/>
    </row>
    <row r="260" spans="1:62" s="148" customFormat="1" x14ac:dyDescent="0.25">
      <c r="A260" s="256"/>
      <c r="P260" s="204"/>
      <c r="Q260" s="256"/>
      <c r="AF260" s="204"/>
      <c r="AG260" s="256"/>
      <c r="AV260" s="258"/>
      <c r="AW260" s="256"/>
      <c r="BJ260" s="258"/>
    </row>
    <row r="261" spans="1:62" s="148" customFormat="1" x14ac:dyDescent="0.25">
      <c r="A261" s="256"/>
      <c r="P261" s="204"/>
      <c r="Q261" s="256"/>
      <c r="AF261" s="204"/>
      <c r="AG261" s="256"/>
      <c r="AV261" s="258"/>
      <c r="AW261" s="256"/>
      <c r="BJ261" s="258"/>
    </row>
    <row r="262" spans="1:62" s="148" customFormat="1" x14ac:dyDescent="0.25">
      <c r="A262" s="256"/>
      <c r="P262" s="204"/>
      <c r="Q262" s="256"/>
      <c r="AF262" s="204"/>
      <c r="AG262" s="256"/>
      <c r="AV262" s="258"/>
      <c r="AW262" s="256"/>
      <c r="BJ262" s="258"/>
    </row>
    <row r="263" spans="1:62" s="148" customFormat="1" x14ac:dyDescent="0.25">
      <c r="A263" s="256"/>
      <c r="P263" s="204"/>
      <c r="Q263" s="256"/>
      <c r="AF263" s="204"/>
      <c r="AG263" s="256"/>
      <c r="AV263" s="258"/>
      <c r="AW263" s="256"/>
      <c r="BJ263" s="258"/>
    </row>
    <row r="264" spans="1:62" s="148" customFormat="1" x14ac:dyDescent="0.25">
      <c r="A264" s="256"/>
      <c r="P264" s="204"/>
      <c r="Q264" s="256"/>
      <c r="AF264" s="204"/>
      <c r="AG264" s="256"/>
      <c r="AV264" s="258"/>
      <c r="AW264" s="256"/>
    </row>
    <row r="265" spans="1:62" s="148" customFormat="1" x14ac:dyDescent="0.25">
      <c r="A265" s="256"/>
      <c r="P265" s="204"/>
      <c r="Q265" s="256"/>
      <c r="AF265" s="204"/>
      <c r="AG265" s="256"/>
      <c r="AV265" s="258"/>
      <c r="AW265" s="256"/>
    </row>
    <row r="266" spans="1:62" s="148" customFormat="1" x14ac:dyDescent="0.25">
      <c r="A266" s="256"/>
      <c r="P266" s="204"/>
      <c r="Q266" s="256"/>
      <c r="AF266" s="204"/>
      <c r="AG266" s="256"/>
      <c r="AV266" s="258"/>
      <c r="AW266" s="256"/>
    </row>
    <row r="267" spans="1:62" s="148" customFormat="1" x14ac:dyDescent="0.25">
      <c r="A267" s="256"/>
      <c r="P267" s="204"/>
      <c r="Q267" s="256"/>
      <c r="AF267" s="204"/>
      <c r="AG267" s="256"/>
      <c r="AV267" s="258"/>
      <c r="AW267" s="256"/>
    </row>
    <row r="268" spans="1:62" s="148" customFormat="1" x14ac:dyDescent="0.25">
      <c r="A268" s="256"/>
      <c r="P268" s="204"/>
      <c r="Q268" s="256"/>
      <c r="AF268" s="204"/>
      <c r="AG268" s="256"/>
      <c r="AV268" s="258"/>
      <c r="AW268" s="256"/>
    </row>
    <row r="269" spans="1:62" s="148" customFormat="1" x14ac:dyDescent="0.25">
      <c r="A269" s="256"/>
      <c r="P269" s="204"/>
      <c r="Q269" s="256"/>
      <c r="AF269" s="204"/>
      <c r="AG269" s="256"/>
      <c r="AV269" s="258"/>
      <c r="AW269" s="256"/>
    </row>
    <row r="270" spans="1:62" s="148" customFormat="1" x14ac:dyDescent="0.25">
      <c r="A270" s="256"/>
      <c r="P270" s="204"/>
      <c r="Q270" s="256"/>
      <c r="AF270" s="204"/>
      <c r="AG270" s="256"/>
      <c r="AV270" s="258"/>
      <c r="AW270" s="256"/>
    </row>
    <row r="271" spans="1:62" s="148" customFormat="1" x14ac:dyDescent="0.25">
      <c r="A271" s="256"/>
      <c r="P271" s="204"/>
      <c r="Q271" s="256"/>
      <c r="AF271" s="204"/>
      <c r="AG271" s="256"/>
      <c r="AV271" s="258"/>
      <c r="AW271" s="256"/>
    </row>
    <row r="272" spans="1:62" s="148" customFormat="1" x14ac:dyDescent="0.25">
      <c r="A272" s="256"/>
      <c r="P272" s="204"/>
      <c r="Q272" s="256"/>
      <c r="AF272" s="204"/>
      <c r="AG272" s="256"/>
      <c r="AV272" s="258"/>
      <c r="AW272" s="256"/>
    </row>
    <row r="273" spans="1:49" s="148" customFormat="1" x14ac:dyDescent="0.25">
      <c r="A273" s="256"/>
      <c r="P273" s="204"/>
      <c r="Q273" s="256"/>
      <c r="AF273" s="204"/>
      <c r="AG273" s="256"/>
      <c r="AV273" s="258"/>
      <c r="AW273" s="256"/>
    </row>
    <row r="274" spans="1:49" s="148" customFormat="1" x14ac:dyDescent="0.25">
      <c r="A274" s="256"/>
      <c r="P274" s="204"/>
      <c r="Q274" s="256"/>
      <c r="AF274" s="204"/>
      <c r="AG274" s="256"/>
      <c r="AV274" s="258"/>
      <c r="AW274" s="256"/>
    </row>
    <row r="275" spans="1:49" s="148" customFormat="1" x14ac:dyDescent="0.25">
      <c r="A275" s="256"/>
      <c r="P275" s="204"/>
      <c r="Q275" s="256"/>
      <c r="AF275" s="204"/>
      <c r="AG275" s="256"/>
      <c r="AV275" s="258"/>
      <c r="AW275" s="256"/>
    </row>
  </sheetData>
  <mergeCells count="53">
    <mergeCell ref="AW132:AW144"/>
    <mergeCell ref="AW148:AW160"/>
    <mergeCell ref="AG4:AG16"/>
    <mergeCell ref="AG20:AG32"/>
    <mergeCell ref="AG36:AG48"/>
    <mergeCell ref="AG52:AG64"/>
    <mergeCell ref="AW68:AW80"/>
    <mergeCell ref="AW84:AW96"/>
    <mergeCell ref="AG68:AG80"/>
    <mergeCell ref="AG84:AG96"/>
    <mergeCell ref="AG100:AG112"/>
    <mergeCell ref="AG116:AG128"/>
    <mergeCell ref="AG132:AG144"/>
    <mergeCell ref="A180:A192"/>
    <mergeCell ref="Q180:Q192"/>
    <mergeCell ref="AG180:AG192"/>
    <mergeCell ref="AW180:AW192"/>
    <mergeCell ref="AG148:AG160"/>
    <mergeCell ref="Q164:Q176"/>
    <mergeCell ref="AG164:AG176"/>
    <mergeCell ref="AW164:AW176"/>
    <mergeCell ref="Q148:Q160"/>
    <mergeCell ref="AF175:AF176"/>
    <mergeCell ref="Q68:Q80"/>
    <mergeCell ref="Q84:Q96"/>
    <mergeCell ref="Q100:Q112"/>
    <mergeCell ref="A164:A176"/>
    <mergeCell ref="A4:A16"/>
    <mergeCell ref="A20:A32"/>
    <mergeCell ref="A36:A48"/>
    <mergeCell ref="A52:A64"/>
    <mergeCell ref="A68:A80"/>
    <mergeCell ref="A84:A96"/>
    <mergeCell ref="A100:A112"/>
    <mergeCell ref="Q52:Q64"/>
    <mergeCell ref="Q116:Q128"/>
    <mergeCell ref="Q132:Q144"/>
    <mergeCell ref="AI1:AT1"/>
    <mergeCell ref="AY1:BJ1"/>
    <mergeCell ref="A116:A128"/>
    <mergeCell ref="A132:A144"/>
    <mergeCell ref="A148:A160"/>
    <mergeCell ref="Q4:Q16"/>
    <mergeCell ref="Q20:Q32"/>
    <mergeCell ref="Q36:Q48"/>
    <mergeCell ref="C1:N1"/>
    <mergeCell ref="S1:AD1"/>
    <mergeCell ref="AW4:AW16"/>
    <mergeCell ref="AW20:AW32"/>
    <mergeCell ref="AW36:AW48"/>
    <mergeCell ref="AW52:AW64"/>
    <mergeCell ref="AW100:AW112"/>
    <mergeCell ref="AW116:AW1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C5ED"/>
  </sheetPr>
  <dimension ref="A1:P210"/>
  <sheetViews>
    <sheetView zoomScale="90" zoomScaleNormal="90" workbookViewId="0">
      <selection activeCell="C35" sqref="C35"/>
    </sheetView>
  </sheetViews>
  <sheetFormatPr defaultRowHeight="15" x14ac:dyDescent="0.25"/>
  <cols>
    <col min="1" max="1" width="7.85546875" style="300" customWidth="1"/>
    <col min="2" max="2" width="17.85546875" bestFit="1" customWidth="1"/>
    <col min="3" max="4" width="11.5703125" bestFit="1" customWidth="1"/>
    <col min="5" max="5" width="12.5703125" bestFit="1" customWidth="1"/>
    <col min="6" max="8" width="11.5703125" bestFit="1" customWidth="1"/>
    <col min="9" max="9" width="12.5703125" bestFit="1" customWidth="1"/>
    <col min="10" max="10" width="11.5703125" bestFit="1" customWidth="1"/>
    <col min="11" max="11" width="12" customWidth="1"/>
    <col min="12" max="12" width="11.5703125" bestFit="1" customWidth="1"/>
    <col min="13" max="13" width="12.5703125" bestFit="1" customWidth="1"/>
    <col min="14" max="14" width="12.7109375" customWidth="1"/>
    <col min="15" max="15" width="14.42578125" style="1" bestFit="1" customWidth="1"/>
    <col min="16" max="16" width="11.5703125" style="258" bestFit="1" customWidth="1"/>
  </cols>
  <sheetData>
    <row r="1" spans="1:16" ht="31.5" x14ac:dyDescent="0.6">
      <c r="A1" s="302"/>
      <c r="B1" s="108"/>
      <c r="C1" s="476" t="s">
        <v>109</v>
      </c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8"/>
      <c r="O1" s="109"/>
    </row>
    <row r="2" spans="1:16" ht="5.25" customHeight="1" thickBot="1" x14ac:dyDescent="0.65">
      <c r="A2" s="302"/>
      <c r="B2" s="108"/>
      <c r="C2" s="110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2"/>
      <c r="O2" s="109"/>
    </row>
    <row r="3" spans="1:16" ht="21.6" customHeight="1" thickBot="1" x14ac:dyDescent="0.3">
      <c r="B3" s="68" t="s">
        <v>37</v>
      </c>
      <c r="C3" s="298" t="s">
        <v>57</v>
      </c>
      <c r="D3" s="298" t="s">
        <v>56</v>
      </c>
      <c r="E3" s="298" t="s">
        <v>55</v>
      </c>
      <c r="F3" s="298" t="s">
        <v>54</v>
      </c>
      <c r="G3" s="298" t="s">
        <v>53</v>
      </c>
      <c r="H3" s="298" t="s">
        <v>52</v>
      </c>
      <c r="I3" s="298" t="s">
        <v>51</v>
      </c>
      <c r="J3" s="298" t="s">
        <v>50</v>
      </c>
      <c r="K3" s="298" t="s">
        <v>49</v>
      </c>
      <c r="L3" s="298" t="s">
        <v>48</v>
      </c>
      <c r="M3" s="298" t="s">
        <v>47</v>
      </c>
      <c r="N3" s="298" t="s">
        <v>46</v>
      </c>
      <c r="O3" s="66" t="s">
        <v>34</v>
      </c>
      <c r="P3" s="203"/>
    </row>
    <row r="4" spans="1:16" ht="15" customHeight="1" x14ac:dyDescent="0.25">
      <c r="A4" s="490" t="s">
        <v>91</v>
      </c>
      <c r="B4" s="79" t="s">
        <v>80</v>
      </c>
      <c r="C4" s="64">
        <f>SUM('BIZ kWh ENTRY'!C4,'BIZ kWh ENTRY'!S4,'BIZ kWh ENTRY'!AI4,'BIZ kWh ENTRY'!AY4)</f>
        <v>0</v>
      </c>
      <c r="D4" s="64">
        <f>SUM('BIZ kWh ENTRY'!D4,'BIZ kWh ENTRY'!T4,'BIZ kWh ENTRY'!AJ4,'BIZ kWh ENTRY'!AZ4)</f>
        <v>0</v>
      </c>
      <c r="E4" s="64">
        <f>SUM('BIZ kWh ENTRY'!E4,'BIZ kWh ENTRY'!U4,'BIZ kWh ENTRY'!AK4,'BIZ kWh ENTRY'!BA4)</f>
        <v>0</v>
      </c>
      <c r="F4" s="64">
        <f>SUM('BIZ kWh ENTRY'!F4,'BIZ kWh ENTRY'!V4,'BIZ kWh ENTRY'!AL4,'BIZ kWh ENTRY'!BB4)</f>
        <v>0</v>
      </c>
      <c r="G4" s="64">
        <f>SUM('BIZ kWh ENTRY'!G4,'BIZ kWh ENTRY'!W4,'BIZ kWh ENTRY'!AM4,'BIZ kWh ENTRY'!BC4)</f>
        <v>0</v>
      </c>
      <c r="H4" s="64">
        <f>SUM('BIZ kWh ENTRY'!H4,'BIZ kWh ENTRY'!X4,'BIZ kWh ENTRY'!AN4,'BIZ kWh ENTRY'!BD4)</f>
        <v>0</v>
      </c>
      <c r="I4" s="64">
        <f>SUM('BIZ kWh ENTRY'!I4,'BIZ kWh ENTRY'!Y4,'BIZ kWh ENTRY'!AO4,'BIZ kWh ENTRY'!BE4)</f>
        <v>0</v>
      </c>
      <c r="J4" s="64">
        <f>SUM('BIZ kWh ENTRY'!J4,'BIZ kWh ENTRY'!Z4,'BIZ kWh ENTRY'!AP4,'BIZ kWh ENTRY'!BF4)</f>
        <v>0</v>
      </c>
      <c r="K4" s="64">
        <f>SUM('BIZ kWh ENTRY'!K4,'BIZ kWh ENTRY'!AA4,'BIZ kWh ENTRY'!AQ4,'BIZ kWh ENTRY'!BG4)</f>
        <v>0</v>
      </c>
      <c r="L4" s="64">
        <f>SUM('BIZ kWh ENTRY'!L4,'BIZ kWh ENTRY'!AB4,'BIZ kWh ENTRY'!AR4,'BIZ kWh ENTRY'!BH4)</f>
        <v>0</v>
      </c>
      <c r="M4" s="64">
        <f>SUM('BIZ kWh ENTRY'!M4,'BIZ kWh ENTRY'!AC4,'BIZ kWh ENTRY'!AS4,'BIZ kWh ENTRY'!BI4)</f>
        <v>0</v>
      </c>
      <c r="N4" s="64">
        <f>SUM('BIZ kWh ENTRY'!N4,'BIZ kWh ENTRY'!AD4,'BIZ kWh ENTRY'!AT4,'BIZ kWh ENTRY'!BJ4)</f>
        <v>0</v>
      </c>
      <c r="O4" s="63">
        <f t="shared" ref="O4:O16" si="0">SUM(C4:N4)</f>
        <v>0</v>
      </c>
      <c r="P4" s="204"/>
    </row>
    <row r="5" spans="1:16" x14ac:dyDescent="0.25">
      <c r="A5" s="491"/>
      <c r="B5" s="12" t="s">
        <v>79</v>
      </c>
      <c r="C5" s="3">
        <f>SUM('BIZ kWh ENTRY'!C5,'BIZ kWh ENTRY'!S5,'BIZ kWh ENTRY'!AI5,'BIZ kWh ENTRY'!AY5)</f>
        <v>0</v>
      </c>
      <c r="D5" s="3">
        <f>SUM('BIZ kWh ENTRY'!D5,'BIZ kWh ENTRY'!T5,'BIZ kWh ENTRY'!AJ5,'BIZ kWh ENTRY'!AZ5)</f>
        <v>0</v>
      </c>
      <c r="E5" s="3">
        <f>SUM('BIZ kWh ENTRY'!E5,'BIZ kWh ENTRY'!U5,'BIZ kWh ENTRY'!AK5,'BIZ kWh ENTRY'!BA5)</f>
        <v>0</v>
      </c>
      <c r="F5" s="3">
        <f>SUM('BIZ kWh ENTRY'!F5,'BIZ kWh ENTRY'!V5,'BIZ kWh ENTRY'!AL5,'BIZ kWh ENTRY'!BB5)</f>
        <v>0</v>
      </c>
      <c r="G5" s="3">
        <f>SUM('BIZ kWh ENTRY'!G5,'BIZ kWh ENTRY'!W5,'BIZ kWh ENTRY'!AM5,'BIZ kWh ENTRY'!BC5)</f>
        <v>0</v>
      </c>
      <c r="H5" s="3">
        <f>SUM('BIZ kWh ENTRY'!H5,'BIZ kWh ENTRY'!X5,'BIZ kWh ENTRY'!AN5,'BIZ kWh ENTRY'!BD5)</f>
        <v>0</v>
      </c>
      <c r="I5" s="3">
        <f>SUM('BIZ kWh ENTRY'!I5,'BIZ kWh ENTRY'!Y5,'BIZ kWh ENTRY'!AO5,'BIZ kWh ENTRY'!BE5)</f>
        <v>0</v>
      </c>
      <c r="J5" s="3">
        <f>SUM('BIZ kWh ENTRY'!J5,'BIZ kWh ENTRY'!Z5,'BIZ kWh ENTRY'!AP5,'BIZ kWh ENTRY'!BF5)</f>
        <v>0</v>
      </c>
      <c r="K5" s="3">
        <f>SUM('BIZ kWh ENTRY'!K5,'BIZ kWh ENTRY'!AA5,'BIZ kWh ENTRY'!AQ5,'BIZ kWh ENTRY'!BG5)</f>
        <v>0</v>
      </c>
      <c r="L5" s="3">
        <f>SUM('BIZ kWh ENTRY'!L5,'BIZ kWh ENTRY'!AB5,'BIZ kWh ENTRY'!AR5,'BIZ kWh ENTRY'!BH5)</f>
        <v>0</v>
      </c>
      <c r="M5" s="3">
        <f>SUM('BIZ kWh ENTRY'!M5,'BIZ kWh ENTRY'!AC5,'BIZ kWh ENTRY'!AS5,'BIZ kWh ENTRY'!BI5)</f>
        <v>0</v>
      </c>
      <c r="N5" s="3">
        <f>SUM('BIZ kWh ENTRY'!N5,'BIZ kWh ENTRY'!AD5,'BIZ kWh ENTRY'!AT5,'BIZ kWh ENTRY'!BJ5)</f>
        <v>0</v>
      </c>
      <c r="O5" s="62">
        <f t="shared" si="0"/>
        <v>0</v>
      </c>
      <c r="P5" s="204"/>
    </row>
    <row r="6" spans="1:16" x14ac:dyDescent="0.25">
      <c r="A6" s="491"/>
      <c r="B6" s="11" t="s">
        <v>78</v>
      </c>
      <c r="C6" s="3">
        <f>SUM('BIZ kWh ENTRY'!C6,'BIZ kWh ENTRY'!S6,'BIZ kWh ENTRY'!AI6,'BIZ kWh ENTRY'!AY6)</f>
        <v>0</v>
      </c>
      <c r="D6" s="3">
        <f>SUM('BIZ kWh ENTRY'!D6,'BIZ kWh ENTRY'!T6,'BIZ kWh ENTRY'!AJ6,'BIZ kWh ENTRY'!AZ6)</f>
        <v>0</v>
      </c>
      <c r="E6" s="3">
        <f>SUM('BIZ kWh ENTRY'!E6,'BIZ kWh ENTRY'!U6,'BIZ kWh ENTRY'!AK6,'BIZ kWh ENTRY'!BA6)</f>
        <v>0</v>
      </c>
      <c r="F6" s="3">
        <f>SUM('BIZ kWh ENTRY'!F6,'BIZ kWh ENTRY'!V6,'BIZ kWh ENTRY'!AL6,'BIZ kWh ENTRY'!BB6)</f>
        <v>0</v>
      </c>
      <c r="G6" s="3">
        <f>SUM('BIZ kWh ENTRY'!G6,'BIZ kWh ENTRY'!W6,'BIZ kWh ENTRY'!AM6,'BIZ kWh ENTRY'!BC6)</f>
        <v>0</v>
      </c>
      <c r="H6" s="3">
        <f>SUM('BIZ kWh ENTRY'!H6,'BIZ kWh ENTRY'!X6,'BIZ kWh ENTRY'!AN6,'BIZ kWh ENTRY'!BD6)</f>
        <v>0</v>
      </c>
      <c r="I6" s="3">
        <f>SUM('BIZ kWh ENTRY'!I6,'BIZ kWh ENTRY'!Y6,'BIZ kWh ENTRY'!AO6,'BIZ kWh ENTRY'!BE6)</f>
        <v>0</v>
      </c>
      <c r="J6" s="3">
        <f>SUM('BIZ kWh ENTRY'!J6,'BIZ kWh ENTRY'!Z6,'BIZ kWh ENTRY'!AP6,'BIZ kWh ENTRY'!BF6)</f>
        <v>0</v>
      </c>
      <c r="K6" s="3">
        <f>SUM('BIZ kWh ENTRY'!K6,'BIZ kWh ENTRY'!AA6,'BIZ kWh ENTRY'!AQ6,'BIZ kWh ENTRY'!BG6)</f>
        <v>0</v>
      </c>
      <c r="L6" s="3">
        <f>SUM('BIZ kWh ENTRY'!L6,'BIZ kWh ENTRY'!AB6,'BIZ kWh ENTRY'!AR6,'BIZ kWh ENTRY'!BH6)</f>
        <v>0</v>
      </c>
      <c r="M6" s="3">
        <f>SUM('BIZ kWh ENTRY'!M6,'BIZ kWh ENTRY'!AC6,'BIZ kWh ENTRY'!AS6,'BIZ kWh ENTRY'!BI6)</f>
        <v>0</v>
      </c>
      <c r="N6" s="3">
        <f>SUM('BIZ kWh ENTRY'!N6,'BIZ kWh ENTRY'!AD6,'BIZ kWh ENTRY'!AT6,'BIZ kWh ENTRY'!BJ6)</f>
        <v>0</v>
      </c>
      <c r="O6" s="62">
        <f t="shared" si="0"/>
        <v>0</v>
      </c>
      <c r="P6" s="204"/>
    </row>
    <row r="7" spans="1:16" x14ac:dyDescent="0.25">
      <c r="A7" s="491"/>
      <c r="B7" s="11" t="s">
        <v>77</v>
      </c>
      <c r="C7" s="3">
        <f>SUM('BIZ kWh ENTRY'!C7,'BIZ kWh ENTRY'!S7,'BIZ kWh ENTRY'!AI7,'BIZ kWh ENTRY'!AY7)</f>
        <v>0</v>
      </c>
      <c r="D7" s="3">
        <f>SUM('BIZ kWh ENTRY'!D7,'BIZ kWh ENTRY'!T7,'BIZ kWh ENTRY'!AJ7,'BIZ kWh ENTRY'!AZ7)</f>
        <v>0</v>
      </c>
      <c r="E7" s="3">
        <f>SUM('BIZ kWh ENTRY'!E7,'BIZ kWh ENTRY'!U7,'BIZ kWh ENTRY'!AK7,'BIZ kWh ENTRY'!BA7)</f>
        <v>0</v>
      </c>
      <c r="F7" s="3">
        <f>SUM('BIZ kWh ENTRY'!F7,'BIZ kWh ENTRY'!V7,'BIZ kWh ENTRY'!AL7,'BIZ kWh ENTRY'!BB7)</f>
        <v>0</v>
      </c>
      <c r="G7" s="3">
        <f>SUM('BIZ kWh ENTRY'!G7,'BIZ kWh ENTRY'!W7,'BIZ kWh ENTRY'!AM7,'BIZ kWh ENTRY'!BC7)</f>
        <v>0</v>
      </c>
      <c r="H7" s="3">
        <f>SUM('BIZ kWh ENTRY'!H7,'BIZ kWh ENTRY'!X7,'BIZ kWh ENTRY'!AN7,'BIZ kWh ENTRY'!BD7)</f>
        <v>0</v>
      </c>
      <c r="I7" s="3">
        <f>SUM('BIZ kWh ENTRY'!I7,'BIZ kWh ENTRY'!Y7,'BIZ kWh ENTRY'!AO7,'BIZ kWh ENTRY'!BE7)</f>
        <v>0</v>
      </c>
      <c r="J7" s="3">
        <f>SUM('BIZ kWh ENTRY'!J7,'BIZ kWh ENTRY'!Z7,'BIZ kWh ENTRY'!AP7,'BIZ kWh ENTRY'!BF7)</f>
        <v>0</v>
      </c>
      <c r="K7" s="3">
        <f>SUM('BIZ kWh ENTRY'!K7,'BIZ kWh ENTRY'!AA7,'BIZ kWh ENTRY'!AQ7,'BIZ kWh ENTRY'!BG7)</f>
        <v>0</v>
      </c>
      <c r="L7" s="3">
        <f>SUM('BIZ kWh ENTRY'!L7,'BIZ kWh ENTRY'!AB7,'BIZ kWh ENTRY'!AR7,'BIZ kWh ENTRY'!BH7)</f>
        <v>2542.1074158657134</v>
      </c>
      <c r="M7" s="3">
        <f>SUM('BIZ kWh ENTRY'!M7,'BIZ kWh ENTRY'!AC7,'BIZ kWh ENTRY'!AS7,'BIZ kWh ENTRY'!BI7)</f>
        <v>0</v>
      </c>
      <c r="N7" s="3">
        <f>SUM('BIZ kWh ENTRY'!N7,'BIZ kWh ENTRY'!AD7,'BIZ kWh ENTRY'!AT7,'BIZ kWh ENTRY'!BJ7)</f>
        <v>0</v>
      </c>
      <c r="O7" s="62">
        <f t="shared" si="0"/>
        <v>2542.1074158657134</v>
      </c>
      <c r="P7" s="204"/>
    </row>
    <row r="8" spans="1:16" x14ac:dyDescent="0.25">
      <c r="A8" s="491"/>
      <c r="B8" s="12" t="s">
        <v>76</v>
      </c>
      <c r="C8" s="3">
        <f>SUM('BIZ kWh ENTRY'!C8,'BIZ kWh ENTRY'!S8,'BIZ kWh ENTRY'!AI8,'BIZ kWh ENTRY'!AY8)</f>
        <v>0</v>
      </c>
      <c r="D8" s="3">
        <f>SUM('BIZ kWh ENTRY'!D8,'BIZ kWh ENTRY'!T8,'BIZ kWh ENTRY'!AJ8,'BIZ kWh ENTRY'!AZ8)</f>
        <v>0</v>
      </c>
      <c r="E8" s="3">
        <f>SUM('BIZ kWh ENTRY'!E8,'BIZ kWh ENTRY'!U8,'BIZ kWh ENTRY'!AK8,'BIZ kWh ENTRY'!BA8)</f>
        <v>0</v>
      </c>
      <c r="F8" s="3">
        <f>SUM('BIZ kWh ENTRY'!F8,'BIZ kWh ENTRY'!V8,'BIZ kWh ENTRY'!AL8,'BIZ kWh ENTRY'!BB8)</f>
        <v>0</v>
      </c>
      <c r="G8" s="3">
        <f>SUM('BIZ kWh ENTRY'!G8,'BIZ kWh ENTRY'!W8,'BIZ kWh ENTRY'!AM8,'BIZ kWh ENTRY'!BC8)</f>
        <v>0</v>
      </c>
      <c r="H8" s="3">
        <f>SUM('BIZ kWh ENTRY'!H8,'BIZ kWh ENTRY'!X8,'BIZ kWh ENTRY'!AN8,'BIZ kWh ENTRY'!BD8)</f>
        <v>0</v>
      </c>
      <c r="I8" s="3">
        <f>SUM('BIZ kWh ENTRY'!I8,'BIZ kWh ENTRY'!Y8,'BIZ kWh ENTRY'!AO8,'BIZ kWh ENTRY'!BE8)</f>
        <v>0</v>
      </c>
      <c r="J8" s="3">
        <f>SUM('BIZ kWh ENTRY'!J8,'BIZ kWh ENTRY'!Z8,'BIZ kWh ENTRY'!AP8,'BIZ kWh ENTRY'!BF8)</f>
        <v>0</v>
      </c>
      <c r="K8" s="3">
        <f>SUM('BIZ kWh ENTRY'!K8,'BIZ kWh ENTRY'!AA8,'BIZ kWh ENTRY'!AQ8,'BIZ kWh ENTRY'!BG8)</f>
        <v>0</v>
      </c>
      <c r="L8" s="3">
        <f>SUM('BIZ kWh ENTRY'!L8,'BIZ kWh ENTRY'!AB8,'BIZ kWh ENTRY'!AR8,'BIZ kWh ENTRY'!BH8)</f>
        <v>0</v>
      </c>
      <c r="M8" s="3">
        <f>SUM('BIZ kWh ENTRY'!M8,'BIZ kWh ENTRY'!AC8,'BIZ kWh ENTRY'!AS8,'BIZ kWh ENTRY'!BI8)</f>
        <v>0</v>
      </c>
      <c r="N8" s="3">
        <f>SUM('BIZ kWh ENTRY'!N8,'BIZ kWh ENTRY'!AD8,'BIZ kWh ENTRY'!AT8,'BIZ kWh ENTRY'!BJ8)</f>
        <v>0</v>
      </c>
      <c r="O8" s="62">
        <f t="shared" si="0"/>
        <v>0</v>
      </c>
      <c r="P8" s="204"/>
    </row>
    <row r="9" spans="1:16" x14ac:dyDescent="0.25">
      <c r="A9" s="491"/>
      <c r="B9" s="11" t="s">
        <v>75</v>
      </c>
      <c r="C9" s="3">
        <f>SUM('BIZ kWh ENTRY'!C9,'BIZ kWh ENTRY'!S9,'BIZ kWh ENTRY'!AI9,'BIZ kWh ENTRY'!AY9)</f>
        <v>0</v>
      </c>
      <c r="D9" s="3">
        <f>SUM('BIZ kWh ENTRY'!D9,'BIZ kWh ENTRY'!T9,'BIZ kWh ENTRY'!AJ9,'BIZ kWh ENTRY'!AZ9)</f>
        <v>0</v>
      </c>
      <c r="E9" s="3">
        <f>SUM('BIZ kWh ENTRY'!E9,'BIZ kWh ENTRY'!U9,'BIZ kWh ENTRY'!AK9,'BIZ kWh ENTRY'!BA9)</f>
        <v>0</v>
      </c>
      <c r="F9" s="3">
        <f>SUM('BIZ kWh ENTRY'!F9,'BIZ kWh ENTRY'!V9,'BIZ kWh ENTRY'!AL9,'BIZ kWh ENTRY'!BB9)</f>
        <v>0</v>
      </c>
      <c r="G9" s="3">
        <f>SUM('BIZ kWh ENTRY'!G9,'BIZ kWh ENTRY'!W9,'BIZ kWh ENTRY'!AM9,'BIZ kWh ENTRY'!BC9)</f>
        <v>0</v>
      </c>
      <c r="H9" s="3">
        <f>SUM('BIZ kWh ENTRY'!H9,'BIZ kWh ENTRY'!X9,'BIZ kWh ENTRY'!AN9,'BIZ kWh ENTRY'!BD9)</f>
        <v>0</v>
      </c>
      <c r="I9" s="3">
        <f>SUM('BIZ kWh ENTRY'!I9,'BIZ kWh ENTRY'!Y9,'BIZ kWh ENTRY'!AO9,'BIZ kWh ENTRY'!BE9)</f>
        <v>0</v>
      </c>
      <c r="J9" s="3">
        <f>SUM('BIZ kWh ENTRY'!J9,'BIZ kWh ENTRY'!Z9,'BIZ kWh ENTRY'!AP9,'BIZ kWh ENTRY'!BF9)</f>
        <v>0</v>
      </c>
      <c r="K9" s="3">
        <f>SUM('BIZ kWh ENTRY'!K9,'BIZ kWh ENTRY'!AA9,'BIZ kWh ENTRY'!AQ9,'BIZ kWh ENTRY'!BG9)</f>
        <v>0</v>
      </c>
      <c r="L9" s="3">
        <f>SUM('BIZ kWh ENTRY'!L9,'BIZ kWh ENTRY'!AB9,'BIZ kWh ENTRY'!AR9,'BIZ kWh ENTRY'!BH9)</f>
        <v>0</v>
      </c>
      <c r="M9" s="3">
        <f>SUM('BIZ kWh ENTRY'!M9,'BIZ kWh ENTRY'!AC9,'BIZ kWh ENTRY'!AS9,'BIZ kWh ENTRY'!BI9)</f>
        <v>0</v>
      </c>
      <c r="N9" s="3">
        <f>SUM('BIZ kWh ENTRY'!N9,'BIZ kWh ENTRY'!AD9,'BIZ kWh ENTRY'!AT9,'BIZ kWh ENTRY'!BJ9)</f>
        <v>0</v>
      </c>
      <c r="O9" s="62">
        <f t="shared" si="0"/>
        <v>0</v>
      </c>
      <c r="P9" s="204"/>
    </row>
    <row r="10" spans="1:16" x14ac:dyDescent="0.25">
      <c r="A10" s="491"/>
      <c r="B10" s="11" t="s">
        <v>74</v>
      </c>
      <c r="C10" s="3">
        <f>SUM('BIZ kWh ENTRY'!C10,'BIZ kWh ENTRY'!S10,'BIZ kWh ENTRY'!AI10,'BIZ kWh ENTRY'!AY10)</f>
        <v>0</v>
      </c>
      <c r="D10" s="3">
        <f>SUM('BIZ kWh ENTRY'!D10,'BIZ kWh ENTRY'!T10,'BIZ kWh ENTRY'!AJ10,'BIZ kWh ENTRY'!AZ10)</f>
        <v>0</v>
      </c>
      <c r="E10" s="3">
        <f>SUM('BIZ kWh ENTRY'!E10,'BIZ kWh ENTRY'!U10,'BIZ kWh ENTRY'!AK10,'BIZ kWh ENTRY'!BA10)</f>
        <v>0</v>
      </c>
      <c r="F10" s="3">
        <f>SUM('BIZ kWh ENTRY'!F10,'BIZ kWh ENTRY'!V10,'BIZ kWh ENTRY'!AL10,'BIZ kWh ENTRY'!BB10)</f>
        <v>0</v>
      </c>
      <c r="G10" s="3">
        <f>SUM('BIZ kWh ENTRY'!G10,'BIZ kWh ENTRY'!W10,'BIZ kWh ENTRY'!AM10,'BIZ kWh ENTRY'!BC10)</f>
        <v>0</v>
      </c>
      <c r="H10" s="3">
        <f>SUM('BIZ kWh ENTRY'!H10,'BIZ kWh ENTRY'!X10,'BIZ kWh ENTRY'!AN10,'BIZ kWh ENTRY'!BD10)</f>
        <v>0</v>
      </c>
      <c r="I10" s="3">
        <f>SUM('BIZ kWh ENTRY'!I10,'BIZ kWh ENTRY'!Y10,'BIZ kWh ENTRY'!AO10,'BIZ kWh ENTRY'!BE10)</f>
        <v>0</v>
      </c>
      <c r="J10" s="3">
        <f>SUM('BIZ kWh ENTRY'!J10,'BIZ kWh ENTRY'!Z10,'BIZ kWh ENTRY'!AP10,'BIZ kWh ENTRY'!BF10)</f>
        <v>0</v>
      </c>
      <c r="K10" s="3">
        <f>SUM('BIZ kWh ENTRY'!K10,'BIZ kWh ENTRY'!AA10,'BIZ kWh ENTRY'!AQ10,'BIZ kWh ENTRY'!BG10)</f>
        <v>0</v>
      </c>
      <c r="L10" s="3">
        <f>SUM('BIZ kWh ENTRY'!L10,'BIZ kWh ENTRY'!AB10,'BIZ kWh ENTRY'!AR10,'BIZ kWh ENTRY'!BH10)</f>
        <v>0</v>
      </c>
      <c r="M10" s="3">
        <f>SUM('BIZ kWh ENTRY'!M10,'BIZ kWh ENTRY'!AC10,'BIZ kWh ENTRY'!AS10,'BIZ kWh ENTRY'!BI10)</f>
        <v>0</v>
      </c>
      <c r="N10" s="3">
        <f>SUM('BIZ kWh ENTRY'!N10,'BIZ kWh ENTRY'!AD10,'BIZ kWh ENTRY'!AT10,'BIZ kWh ENTRY'!BJ10)</f>
        <v>0</v>
      </c>
      <c r="O10" s="62">
        <f t="shared" si="0"/>
        <v>0</v>
      </c>
      <c r="P10" s="204"/>
    </row>
    <row r="11" spans="1:16" x14ac:dyDescent="0.25">
      <c r="A11" s="491"/>
      <c r="B11" s="11" t="s">
        <v>73</v>
      </c>
      <c r="C11" s="3">
        <f>SUM('BIZ kWh ENTRY'!C11,'BIZ kWh ENTRY'!S11,'BIZ kWh ENTRY'!AI11,'BIZ kWh ENTRY'!AY11)</f>
        <v>0</v>
      </c>
      <c r="D11" s="3">
        <f>SUM('BIZ kWh ENTRY'!D11,'BIZ kWh ENTRY'!T11,'BIZ kWh ENTRY'!AJ11,'BIZ kWh ENTRY'!AZ11)</f>
        <v>0</v>
      </c>
      <c r="E11" s="3">
        <f>SUM('BIZ kWh ENTRY'!E11,'BIZ kWh ENTRY'!U11,'BIZ kWh ENTRY'!AK11,'BIZ kWh ENTRY'!BA11)</f>
        <v>0</v>
      </c>
      <c r="F11" s="3">
        <f>SUM('BIZ kWh ENTRY'!F11,'BIZ kWh ENTRY'!V11,'BIZ kWh ENTRY'!AL11,'BIZ kWh ENTRY'!BB11)</f>
        <v>0</v>
      </c>
      <c r="G11" s="3">
        <f>SUM('BIZ kWh ENTRY'!G11,'BIZ kWh ENTRY'!W11,'BIZ kWh ENTRY'!AM11,'BIZ kWh ENTRY'!BC11)</f>
        <v>0</v>
      </c>
      <c r="H11" s="3">
        <f>SUM('BIZ kWh ENTRY'!H11,'BIZ kWh ENTRY'!X11,'BIZ kWh ENTRY'!AN11,'BIZ kWh ENTRY'!BD11)</f>
        <v>0</v>
      </c>
      <c r="I11" s="3">
        <f>SUM('BIZ kWh ENTRY'!I11,'BIZ kWh ENTRY'!Y11,'BIZ kWh ENTRY'!AO11,'BIZ kWh ENTRY'!BE11)</f>
        <v>0</v>
      </c>
      <c r="J11" s="3">
        <f>SUM('BIZ kWh ENTRY'!J11,'BIZ kWh ENTRY'!Z11,'BIZ kWh ENTRY'!AP11,'BIZ kWh ENTRY'!BF11)</f>
        <v>28378.956448140496</v>
      </c>
      <c r="K11" s="3">
        <f>SUM('BIZ kWh ENTRY'!K11,'BIZ kWh ENTRY'!AA11,'BIZ kWh ENTRY'!AQ11,'BIZ kWh ENTRY'!BG11)</f>
        <v>91828.471900957622</v>
      </c>
      <c r="L11" s="3">
        <f>SUM('BIZ kWh ENTRY'!L11,'BIZ kWh ENTRY'!AB11,'BIZ kWh ENTRY'!AR11,'BIZ kWh ENTRY'!BH11)</f>
        <v>95933.603965782968</v>
      </c>
      <c r="M11" s="3">
        <f>SUM('BIZ kWh ENTRY'!M11,'BIZ kWh ENTRY'!AC11,'BIZ kWh ENTRY'!AS11,'BIZ kWh ENTRY'!BI11)</f>
        <v>281544.58650375728</v>
      </c>
      <c r="N11" s="3">
        <f>SUM('BIZ kWh ENTRY'!N11,'BIZ kWh ENTRY'!AD11,'BIZ kWh ENTRY'!AT11,'BIZ kWh ENTRY'!BJ11)</f>
        <v>605384.72317830636</v>
      </c>
      <c r="O11" s="62">
        <f t="shared" si="0"/>
        <v>1103070.3419969447</v>
      </c>
      <c r="P11" s="204"/>
    </row>
    <row r="12" spans="1:16" x14ac:dyDescent="0.25">
      <c r="A12" s="491"/>
      <c r="B12" s="11" t="s">
        <v>72</v>
      </c>
      <c r="C12" s="3">
        <f>SUM('BIZ kWh ENTRY'!C12,'BIZ kWh ENTRY'!S12,'BIZ kWh ENTRY'!AI12,'BIZ kWh ENTRY'!AY12)</f>
        <v>0</v>
      </c>
      <c r="D12" s="3">
        <f>SUM('BIZ kWh ENTRY'!D12,'BIZ kWh ENTRY'!T12,'BIZ kWh ENTRY'!AJ12,'BIZ kWh ENTRY'!AZ12)</f>
        <v>0</v>
      </c>
      <c r="E12" s="3">
        <f>SUM('BIZ kWh ENTRY'!E12,'BIZ kWh ENTRY'!U12,'BIZ kWh ENTRY'!AK12,'BIZ kWh ENTRY'!BA12)</f>
        <v>0</v>
      </c>
      <c r="F12" s="3">
        <f>SUM('BIZ kWh ENTRY'!F12,'BIZ kWh ENTRY'!V12,'BIZ kWh ENTRY'!AL12,'BIZ kWh ENTRY'!BB12)</f>
        <v>0</v>
      </c>
      <c r="G12" s="3">
        <f>SUM('BIZ kWh ENTRY'!G12,'BIZ kWh ENTRY'!W12,'BIZ kWh ENTRY'!AM12,'BIZ kWh ENTRY'!BC12)</f>
        <v>0</v>
      </c>
      <c r="H12" s="3">
        <f>SUM('BIZ kWh ENTRY'!H12,'BIZ kWh ENTRY'!X12,'BIZ kWh ENTRY'!AN12,'BIZ kWh ENTRY'!BD12)</f>
        <v>0</v>
      </c>
      <c r="I12" s="3">
        <f>SUM('BIZ kWh ENTRY'!I12,'BIZ kWh ENTRY'!Y12,'BIZ kWh ENTRY'!AO12,'BIZ kWh ENTRY'!BE12)</f>
        <v>0</v>
      </c>
      <c r="J12" s="3">
        <f>SUM('BIZ kWh ENTRY'!J12,'BIZ kWh ENTRY'!Z12,'BIZ kWh ENTRY'!AP12,'BIZ kWh ENTRY'!BF12)</f>
        <v>0</v>
      </c>
      <c r="K12" s="3">
        <f>SUM('BIZ kWh ENTRY'!K12,'BIZ kWh ENTRY'!AA12,'BIZ kWh ENTRY'!AQ12,'BIZ kWh ENTRY'!BG12)</f>
        <v>0</v>
      </c>
      <c r="L12" s="3">
        <f>SUM('BIZ kWh ENTRY'!L12,'BIZ kWh ENTRY'!AB12,'BIZ kWh ENTRY'!AR12,'BIZ kWh ENTRY'!BH12)</f>
        <v>0</v>
      </c>
      <c r="M12" s="3">
        <f>SUM('BIZ kWh ENTRY'!M12,'BIZ kWh ENTRY'!AC12,'BIZ kWh ENTRY'!AS12,'BIZ kWh ENTRY'!BI12)</f>
        <v>0</v>
      </c>
      <c r="N12" s="3">
        <f>SUM('BIZ kWh ENTRY'!N12,'BIZ kWh ENTRY'!AD12,'BIZ kWh ENTRY'!AT12,'BIZ kWh ENTRY'!BJ12)</f>
        <v>0</v>
      </c>
      <c r="O12" s="62">
        <f t="shared" si="0"/>
        <v>0</v>
      </c>
      <c r="P12" s="204"/>
    </row>
    <row r="13" spans="1:16" x14ac:dyDescent="0.25">
      <c r="A13" s="491"/>
      <c r="B13" s="11" t="s">
        <v>71</v>
      </c>
      <c r="C13" s="3">
        <f>SUM('BIZ kWh ENTRY'!C13,'BIZ kWh ENTRY'!S13,'BIZ kWh ENTRY'!AI13,'BIZ kWh ENTRY'!AY13)</f>
        <v>0</v>
      </c>
      <c r="D13" s="3">
        <f>SUM('BIZ kWh ENTRY'!D13,'BIZ kWh ENTRY'!T13,'BIZ kWh ENTRY'!AJ13,'BIZ kWh ENTRY'!AZ13)</f>
        <v>0</v>
      </c>
      <c r="E13" s="3">
        <f>SUM('BIZ kWh ENTRY'!E13,'BIZ kWh ENTRY'!U13,'BIZ kWh ENTRY'!AK13,'BIZ kWh ENTRY'!BA13)</f>
        <v>0</v>
      </c>
      <c r="F13" s="3">
        <f>SUM('BIZ kWh ENTRY'!F13,'BIZ kWh ENTRY'!V13,'BIZ kWh ENTRY'!AL13,'BIZ kWh ENTRY'!BB13)</f>
        <v>0</v>
      </c>
      <c r="G13" s="3">
        <f>SUM('BIZ kWh ENTRY'!G13,'BIZ kWh ENTRY'!W13,'BIZ kWh ENTRY'!AM13,'BIZ kWh ENTRY'!BC13)</f>
        <v>0</v>
      </c>
      <c r="H13" s="3">
        <f>SUM('BIZ kWh ENTRY'!H13,'BIZ kWh ENTRY'!X13,'BIZ kWh ENTRY'!AN13,'BIZ kWh ENTRY'!BD13)</f>
        <v>0</v>
      </c>
      <c r="I13" s="3">
        <f>SUM('BIZ kWh ENTRY'!I13,'BIZ kWh ENTRY'!Y13,'BIZ kWh ENTRY'!AO13,'BIZ kWh ENTRY'!BE13)</f>
        <v>0</v>
      </c>
      <c r="J13" s="3">
        <f>SUM('BIZ kWh ENTRY'!J13,'BIZ kWh ENTRY'!Z13,'BIZ kWh ENTRY'!AP13,'BIZ kWh ENTRY'!BF13)</f>
        <v>0</v>
      </c>
      <c r="K13" s="3">
        <f>SUM('BIZ kWh ENTRY'!K13,'BIZ kWh ENTRY'!AA13,'BIZ kWh ENTRY'!AQ13,'BIZ kWh ENTRY'!BG13)</f>
        <v>0</v>
      </c>
      <c r="L13" s="3">
        <f>SUM('BIZ kWh ENTRY'!L13,'BIZ kWh ENTRY'!AB13,'BIZ kWh ENTRY'!AR13,'BIZ kWh ENTRY'!BH13)</f>
        <v>0</v>
      </c>
      <c r="M13" s="3">
        <f>SUM('BIZ kWh ENTRY'!M13,'BIZ kWh ENTRY'!AC13,'BIZ kWh ENTRY'!AS13,'BIZ kWh ENTRY'!BI13)</f>
        <v>0</v>
      </c>
      <c r="N13" s="3">
        <f>SUM('BIZ kWh ENTRY'!N13,'BIZ kWh ENTRY'!AD13,'BIZ kWh ENTRY'!AT13,'BIZ kWh ENTRY'!BJ13)</f>
        <v>0</v>
      </c>
      <c r="O13" s="62">
        <f t="shared" si="0"/>
        <v>0</v>
      </c>
      <c r="P13" s="204"/>
    </row>
    <row r="14" spans="1:16" x14ac:dyDescent="0.25">
      <c r="A14" s="491"/>
      <c r="B14" s="85" t="s">
        <v>70</v>
      </c>
      <c r="C14" s="86">
        <f>SUM('BIZ kWh ENTRY'!C14,'BIZ kWh ENTRY'!S14,'BIZ kWh ENTRY'!AI14,'BIZ kWh ENTRY'!AY14)</f>
        <v>0</v>
      </c>
      <c r="D14" s="86">
        <f>SUM('BIZ kWh ENTRY'!D14,'BIZ kWh ENTRY'!T14,'BIZ kWh ENTRY'!AJ14,'BIZ kWh ENTRY'!AZ14)</f>
        <v>0</v>
      </c>
      <c r="E14" s="86">
        <f>SUM('BIZ kWh ENTRY'!E14,'BIZ kWh ENTRY'!U14,'BIZ kWh ENTRY'!AK14,'BIZ kWh ENTRY'!BA14)</f>
        <v>0</v>
      </c>
      <c r="F14" s="86">
        <f>SUM('BIZ kWh ENTRY'!F14,'BIZ kWh ENTRY'!V14,'BIZ kWh ENTRY'!AL14,'BIZ kWh ENTRY'!BB14)</f>
        <v>0</v>
      </c>
      <c r="G14" s="86">
        <f>SUM('BIZ kWh ENTRY'!G14,'BIZ kWh ENTRY'!W14,'BIZ kWh ENTRY'!AM14,'BIZ kWh ENTRY'!BC14)</f>
        <v>0</v>
      </c>
      <c r="H14" s="86">
        <f>SUM('BIZ kWh ENTRY'!H14,'BIZ kWh ENTRY'!X14,'BIZ kWh ENTRY'!AN14,'BIZ kWh ENTRY'!BD14)</f>
        <v>0</v>
      </c>
      <c r="I14" s="86">
        <f>SUM('BIZ kWh ENTRY'!I14,'BIZ kWh ENTRY'!Y14,'BIZ kWh ENTRY'!AO14,'BIZ kWh ENTRY'!BE14)</f>
        <v>0</v>
      </c>
      <c r="J14" s="86">
        <f>SUM('BIZ kWh ENTRY'!J14,'BIZ kWh ENTRY'!Z14,'BIZ kWh ENTRY'!AP14,'BIZ kWh ENTRY'!BF14)</f>
        <v>0</v>
      </c>
      <c r="K14" s="86">
        <f>SUM('BIZ kWh ENTRY'!K14,'BIZ kWh ENTRY'!AA14,'BIZ kWh ENTRY'!AQ14,'BIZ kWh ENTRY'!BG14)</f>
        <v>0</v>
      </c>
      <c r="L14" s="86">
        <f>SUM('BIZ kWh ENTRY'!L14,'BIZ kWh ENTRY'!AB14,'BIZ kWh ENTRY'!AR14,'BIZ kWh ENTRY'!BH14)</f>
        <v>0</v>
      </c>
      <c r="M14" s="86">
        <f>SUM('BIZ kWh ENTRY'!M14,'BIZ kWh ENTRY'!AC14,'BIZ kWh ENTRY'!AS14,'BIZ kWh ENTRY'!BI14)</f>
        <v>0</v>
      </c>
      <c r="N14" s="86">
        <f>SUM('BIZ kWh ENTRY'!N14,'BIZ kWh ENTRY'!AD14,'BIZ kWh ENTRY'!AT14,'BIZ kWh ENTRY'!BJ14)</f>
        <v>0</v>
      </c>
      <c r="O14" s="62">
        <f t="shared" si="0"/>
        <v>0</v>
      </c>
      <c r="P14" s="204"/>
    </row>
    <row r="15" spans="1:16" x14ac:dyDescent="0.25">
      <c r="A15" s="491"/>
      <c r="B15" s="85" t="s">
        <v>69</v>
      </c>
      <c r="C15" s="86">
        <f>SUM('BIZ kWh ENTRY'!C15,'BIZ kWh ENTRY'!S15,'BIZ kWh ENTRY'!AI15,'BIZ kWh ENTRY'!AY15)</f>
        <v>0</v>
      </c>
      <c r="D15" s="86">
        <f>SUM('BIZ kWh ENTRY'!D15,'BIZ kWh ENTRY'!T15,'BIZ kWh ENTRY'!AJ15,'BIZ kWh ENTRY'!AZ15)</f>
        <v>0</v>
      </c>
      <c r="E15" s="86">
        <f>SUM('BIZ kWh ENTRY'!E15,'BIZ kWh ENTRY'!U15,'BIZ kWh ENTRY'!AK15,'BIZ kWh ENTRY'!BA15)</f>
        <v>0</v>
      </c>
      <c r="F15" s="86">
        <f>SUM('BIZ kWh ENTRY'!F15,'BIZ kWh ENTRY'!V15,'BIZ kWh ENTRY'!AL15,'BIZ kWh ENTRY'!BB15)</f>
        <v>0</v>
      </c>
      <c r="G15" s="86">
        <f>SUM('BIZ kWh ENTRY'!G15,'BIZ kWh ENTRY'!W15,'BIZ kWh ENTRY'!AM15,'BIZ kWh ENTRY'!BC15)</f>
        <v>0</v>
      </c>
      <c r="H15" s="86">
        <f>SUM('BIZ kWh ENTRY'!H15,'BIZ kWh ENTRY'!X15,'BIZ kWh ENTRY'!AN15,'BIZ kWh ENTRY'!BD15)</f>
        <v>0</v>
      </c>
      <c r="I15" s="86">
        <f>SUM('BIZ kWh ENTRY'!I15,'BIZ kWh ENTRY'!Y15,'BIZ kWh ENTRY'!AO15,'BIZ kWh ENTRY'!BE15)</f>
        <v>0</v>
      </c>
      <c r="J15" s="86">
        <f>SUM('BIZ kWh ENTRY'!J15,'BIZ kWh ENTRY'!Z15,'BIZ kWh ENTRY'!AP15,'BIZ kWh ENTRY'!BF15)</f>
        <v>0</v>
      </c>
      <c r="K15" s="86">
        <f>SUM('BIZ kWh ENTRY'!K15,'BIZ kWh ENTRY'!AA15,'BIZ kWh ENTRY'!AQ15,'BIZ kWh ENTRY'!BG15)</f>
        <v>0</v>
      </c>
      <c r="L15" s="86">
        <f>SUM('BIZ kWh ENTRY'!L15,'BIZ kWh ENTRY'!AB15,'BIZ kWh ENTRY'!AR15,'BIZ kWh ENTRY'!BH15)</f>
        <v>0</v>
      </c>
      <c r="M15" s="86">
        <f>SUM('BIZ kWh ENTRY'!M15,'BIZ kWh ENTRY'!AC15,'BIZ kWh ENTRY'!AS15,'BIZ kWh ENTRY'!BI15)</f>
        <v>0</v>
      </c>
      <c r="N15" s="86">
        <f>SUM('BIZ kWh ENTRY'!N15,'BIZ kWh ENTRY'!AD15,'BIZ kWh ENTRY'!AT15,'BIZ kWh ENTRY'!BJ15)</f>
        <v>0</v>
      </c>
      <c r="O15" s="62">
        <f t="shared" si="0"/>
        <v>0</v>
      </c>
      <c r="P15" s="204"/>
    </row>
    <row r="16" spans="1:16" ht="15.75" thickBot="1" x14ac:dyDescent="0.3">
      <c r="A16" s="492"/>
      <c r="B16" s="85" t="s">
        <v>68</v>
      </c>
      <c r="C16" s="86">
        <f>SUM('BIZ kWh ENTRY'!C16,'BIZ kWh ENTRY'!S16,'BIZ kWh ENTRY'!AI16,'BIZ kWh ENTRY'!AY16)</f>
        <v>0</v>
      </c>
      <c r="D16" s="86">
        <f>SUM('BIZ kWh ENTRY'!D16,'BIZ kWh ENTRY'!T16,'BIZ kWh ENTRY'!AJ16,'BIZ kWh ENTRY'!AZ16)</f>
        <v>0</v>
      </c>
      <c r="E16" s="86">
        <f>SUM('BIZ kWh ENTRY'!E16,'BIZ kWh ENTRY'!U16,'BIZ kWh ENTRY'!AK16,'BIZ kWh ENTRY'!BA16)</f>
        <v>0</v>
      </c>
      <c r="F16" s="86">
        <f>SUM('BIZ kWh ENTRY'!F16,'BIZ kWh ENTRY'!V16,'BIZ kWh ENTRY'!AL16,'BIZ kWh ENTRY'!BB16)</f>
        <v>0</v>
      </c>
      <c r="G16" s="86">
        <f>SUM('BIZ kWh ENTRY'!G16,'BIZ kWh ENTRY'!W16,'BIZ kWh ENTRY'!AM16,'BIZ kWh ENTRY'!BC16)</f>
        <v>0</v>
      </c>
      <c r="H16" s="86">
        <f>SUM('BIZ kWh ENTRY'!H16,'BIZ kWh ENTRY'!X16,'BIZ kWh ENTRY'!AN16,'BIZ kWh ENTRY'!BD16)</f>
        <v>0</v>
      </c>
      <c r="I16" s="86">
        <f>SUM('BIZ kWh ENTRY'!I16,'BIZ kWh ENTRY'!Y16,'BIZ kWh ENTRY'!AO16,'BIZ kWh ENTRY'!BE16)</f>
        <v>0</v>
      </c>
      <c r="J16" s="86">
        <f>SUM('BIZ kWh ENTRY'!J16,'BIZ kWh ENTRY'!Z16,'BIZ kWh ENTRY'!AP16,'BIZ kWh ENTRY'!BF16)</f>
        <v>0</v>
      </c>
      <c r="K16" s="86">
        <f>SUM('BIZ kWh ENTRY'!K16,'BIZ kWh ENTRY'!AA16,'BIZ kWh ENTRY'!AQ16,'BIZ kWh ENTRY'!BG16)</f>
        <v>0</v>
      </c>
      <c r="L16" s="86">
        <f>SUM('BIZ kWh ENTRY'!L16,'BIZ kWh ENTRY'!AB16,'BIZ kWh ENTRY'!AR16,'BIZ kWh ENTRY'!BH16)</f>
        <v>0</v>
      </c>
      <c r="M16" s="86">
        <f>SUM('BIZ kWh ENTRY'!M16,'BIZ kWh ENTRY'!AC16,'BIZ kWh ENTRY'!AS16,'BIZ kWh ENTRY'!BI16)</f>
        <v>0</v>
      </c>
      <c r="N16" s="86">
        <f>SUM('BIZ kWh ENTRY'!N16,'BIZ kWh ENTRY'!AD16,'BIZ kWh ENTRY'!AT16,'BIZ kWh ENTRY'!BJ16)</f>
        <v>0</v>
      </c>
      <c r="O16" s="59">
        <f t="shared" si="0"/>
        <v>0</v>
      </c>
      <c r="P16" s="204"/>
    </row>
    <row r="17" spans="1:16" ht="21.6" customHeight="1" thickBot="1" x14ac:dyDescent="0.3">
      <c r="B17" s="58" t="s">
        <v>44</v>
      </c>
      <c r="C17" s="57">
        <f t="shared" ref="C17:O17" si="1">SUM(C4:C16)</f>
        <v>0</v>
      </c>
      <c r="D17" s="57">
        <f t="shared" si="1"/>
        <v>0</v>
      </c>
      <c r="E17" s="57">
        <f t="shared" si="1"/>
        <v>0</v>
      </c>
      <c r="F17" s="57">
        <f t="shared" si="1"/>
        <v>0</v>
      </c>
      <c r="G17" s="57">
        <f t="shared" si="1"/>
        <v>0</v>
      </c>
      <c r="H17" s="57">
        <f t="shared" si="1"/>
        <v>0</v>
      </c>
      <c r="I17" s="57">
        <f t="shared" si="1"/>
        <v>0</v>
      </c>
      <c r="J17" s="57">
        <f t="shared" si="1"/>
        <v>28378.956448140496</v>
      </c>
      <c r="K17" s="57">
        <f t="shared" si="1"/>
        <v>91828.471900957622</v>
      </c>
      <c r="L17" s="57">
        <f t="shared" si="1"/>
        <v>98475.711381648682</v>
      </c>
      <c r="M17" s="57">
        <f t="shared" si="1"/>
        <v>281544.58650375728</v>
      </c>
      <c r="N17" s="57">
        <f t="shared" si="1"/>
        <v>605384.72317830636</v>
      </c>
      <c r="O17" s="56">
        <f t="shared" si="1"/>
        <v>1105612.4494128104</v>
      </c>
      <c r="P17" s="204"/>
    </row>
    <row r="18" spans="1:16" ht="21.6" customHeight="1" thickBot="1" x14ac:dyDescent="0.3"/>
    <row r="19" spans="1:16" ht="21.6" customHeight="1" thickBot="1" x14ac:dyDescent="0.3">
      <c r="B19" s="68" t="s">
        <v>37</v>
      </c>
      <c r="C19" s="298" t="s">
        <v>57</v>
      </c>
      <c r="D19" s="298" t="s">
        <v>56</v>
      </c>
      <c r="E19" s="298" t="s">
        <v>55</v>
      </c>
      <c r="F19" s="298" t="s">
        <v>54</v>
      </c>
      <c r="G19" s="298" t="s">
        <v>53</v>
      </c>
      <c r="H19" s="298" t="s">
        <v>52</v>
      </c>
      <c r="I19" s="298" t="s">
        <v>51</v>
      </c>
      <c r="J19" s="298" t="s">
        <v>50</v>
      </c>
      <c r="K19" s="298" t="s">
        <v>49</v>
      </c>
      <c r="L19" s="298" t="s">
        <v>48</v>
      </c>
      <c r="M19" s="298" t="s">
        <v>47</v>
      </c>
      <c r="N19" s="298" t="s">
        <v>46</v>
      </c>
      <c r="O19" s="66" t="s">
        <v>34</v>
      </c>
      <c r="P19" s="203"/>
    </row>
    <row r="20" spans="1:16" ht="15" customHeight="1" x14ac:dyDescent="0.25">
      <c r="A20" s="493" t="s">
        <v>90</v>
      </c>
      <c r="B20" s="79" t="s">
        <v>80</v>
      </c>
      <c r="C20" s="64">
        <f>SUM('BIZ kWh ENTRY'!C20,'BIZ kWh ENTRY'!S20,'BIZ kWh ENTRY'!AI20,'BIZ kWh ENTRY'!AY20)</f>
        <v>0</v>
      </c>
      <c r="D20" s="64">
        <f>SUM('BIZ kWh ENTRY'!D20,'BIZ kWh ENTRY'!T20,'BIZ kWh ENTRY'!AJ20,'BIZ kWh ENTRY'!AZ20)</f>
        <v>0</v>
      </c>
      <c r="E20" s="64">
        <f>SUM('BIZ kWh ENTRY'!E20,'BIZ kWh ENTRY'!U20,'BIZ kWh ENTRY'!AK20,'BIZ kWh ENTRY'!BA20)</f>
        <v>0</v>
      </c>
      <c r="F20" s="64">
        <f>SUM('BIZ kWh ENTRY'!F20,'BIZ kWh ENTRY'!V20,'BIZ kWh ENTRY'!AL20,'BIZ kWh ENTRY'!BB20)</f>
        <v>0</v>
      </c>
      <c r="G20" s="64">
        <f>SUM('BIZ kWh ENTRY'!G20,'BIZ kWh ENTRY'!W20,'BIZ kWh ENTRY'!AM20,'BIZ kWh ENTRY'!BC20)</f>
        <v>0</v>
      </c>
      <c r="H20" s="64">
        <f>SUM('BIZ kWh ENTRY'!H20,'BIZ kWh ENTRY'!X20,'BIZ kWh ENTRY'!AN20,'BIZ kWh ENTRY'!BD20)</f>
        <v>0</v>
      </c>
      <c r="I20" s="64">
        <f>SUM('BIZ kWh ENTRY'!I20,'BIZ kWh ENTRY'!Y20,'BIZ kWh ENTRY'!AO20,'BIZ kWh ENTRY'!BE20)</f>
        <v>417621.45797280443</v>
      </c>
      <c r="J20" s="64">
        <f>SUM('BIZ kWh ENTRY'!J20,'BIZ kWh ENTRY'!Z20,'BIZ kWh ENTRY'!AP20,'BIZ kWh ENTRY'!BF20)</f>
        <v>155964.82319083848</v>
      </c>
      <c r="K20" s="64">
        <f>SUM('BIZ kWh ENTRY'!K20,'BIZ kWh ENTRY'!AA20,'BIZ kWh ENTRY'!AQ20,'BIZ kWh ENTRY'!BG20)</f>
        <v>90226.425786884807</v>
      </c>
      <c r="L20" s="64">
        <f>SUM('BIZ kWh ENTRY'!L20,'BIZ kWh ENTRY'!AB20,'BIZ kWh ENTRY'!AR20,'BIZ kWh ENTRY'!BH20)</f>
        <v>212888.73126104235</v>
      </c>
      <c r="M20" s="64">
        <f>SUM('BIZ kWh ENTRY'!M20,'BIZ kWh ENTRY'!AC20,'BIZ kWh ENTRY'!AS20,'BIZ kWh ENTRY'!BI20)</f>
        <v>903099.87305886624</v>
      </c>
      <c r="N20" s="64">
        <f>SUM('BIZ kWh ENTRY'!N20,'BIZ kWh ENTRY'!AD20,'BIZ kWh ENTRY'!AT20,'BIZ kWh ENTRY'!BJ20)</f>
        <v>742014.27989518526</v>
      </c>
      <c r="O20" s="63">
        <f t="shared" ref="O20:O32" si="2">SUM(C20:N20)</f>
        <v>2521815.5911656218</v>
      </c>
      <c r="P20" s="204"/>
    </row>
    <row r="21" spans="1:16" x14ac:dyDescent="0.25">
      <c r="A21" s="494"/>
      <c r="B21" s="12" t="s">
        <v>79</v>
      </c>
      <c r="C21" s="3">
        <f>SUM('BIZ kWh ENTRY'!C21,'BIZ kWh ENTRY'!S21,'BIZ kWh ENTRY'!AI21,'BIZ kWh ENTRY'!AY21)</f>
        <v>0</v>
      </c>
      <c r="D21" s="3">
        <f>SUM('BIZ kWh ENTRY'!D21,'BIZ kWh ENTRY'!T21,'BIZ kWh ENTRY'!AJ21,'BIZ kWh ENTRY'!AZ21)</f>
        <v>0</v>
      </c>
      <c r="E21" s="3">
        <f>SUM('BIZ kWh ENTRY'!E21,'BIZ kWh ENTRY'!U21,'BIZ kWh ENTRY'!AK21,'BIZ kWh ENTRY'!BA21)</f>
        <v>0</v>
      </c>
      <c r="F21" s="3">
        <f>SUM('BIZ kWh ENTRY'!F21,'BIZ kWh ENTRY'!V21,'BIZ kWh ENTRY'!AL21,'BIZ kWh ENTRY'!BB21)</f>
        <v>0</v>
      </c>
      <c r="G21" s="3">
        <f>SUM('BIZ kWh ENTRY'!G21,'BIZ kWh ENTRY'!W21,'BIZ kWh ENTRY'!AM21,'BIZ kWh ENTRY'!BC21)</f>
        <v>0</v>
      </c>
      <c r="H21" s="3">
        <f>SUM('BIZ kWh ENTRY'!H21,'BIZ kWh ENTRY'!X21,'BIZ kWh ENTRY'!AN21,'BIZ kWh ENTRY'!BD21)</f>
        <v>0</v>
      </c>
      <c r="I21" s="3">
        <f>SUM('BIZ kWh ENTRY'!I21,'BIZ kWh ENTRY'!Y21,'BIZ kWh ENTRY'!AO21,'BIZ kWh ENTRY'!BE21)</f>
        <v>0</v>
      </c>
      <c r="J21" s="3">
        <f>SUM('BIZ kWh ENTRY'!J21,'BIZ kWh ENTRY'!Z21,'BIZ kWh ENTRY'!AP21,'BIZ kWh ENTRY'!BF21)</f>
        <v>0</v>
      </c>
      <c r="K21" s="3">
        <f>SUM('BIZ kWh ENTRY'!K21,'BIZ kWh ENTRY'!AA21,'BIZ kWh ENTRY'!AQ21,'BIZ kWh ENTRY'!BG21)</f>
        <v>4592.477975279312</v>
      </c>
      <c r="L21" s="3">
        <f>SUM('BIZ kWh ENTRY'!L21,'BIZ kWh ENTRY'!AB21,'BIZ kWh ENTRY'!AR21,'BIZ kWh ENTRY'!BH21)</f>
        <v>0</v>
      </c>
      <c r="M21" s="3">
        <f>SUM('BIZ kWh ENTRY'!M21,'BIZ kWh ENTRY'!AC21,'BIZ kWh ENTRY'!AS21,'BIZ kWh ENTRY'!BI21)</f>
        <v>2592.8823018323387</v>
      </c>
      <c r="N21" s="3">
        <f>SUM('BIZ kWh ENTRY'!N21,'BIZ kWh ENTRY'!AD21,'BIZ kWh ENTRY'!AT21,'BIZ kWh ENTRY'!BJ21)</f>
        <v>83697.361759994732</v>
      </c>
      <c r="O21" s="62">
        <f t="shared" si="2"/>
        <v>90882.722037106389</v>
      </c>
      <c r="P21" s="204"/>
    </row>
    <row r="22" spans="1:16" x14ac:dyDescent="0.25">
      <c r="A22" s="494"/>
      <c r="B22" s="11" t="s">
        <v>78</v>
      </c>
      <c r="C22" s="3">
        <f>SUM('BIZ kWh ENTRY'!C22,'BIZ kWh ENTRY'!S22,'BIZ kWh ENTRY'!AI22,'BIZ kWh ENTRY'!AY22)</f>
        <v>0</v>
      </c>
      <c r="D22" s="3">
        <f>SUM('BIZ kWh ENTRY'!D22,'BIZ kWh ENTRY'!T22,'BIZ kWh ENTRY'!AJ22,'BIZ kWh ENTRY'!AZ22)</f>
        <v>0</v>
      </c>
      <c r="E22" s="3">
        <f>SUM('BIZ kWh ENTRY'!E22,'BIZ kWh ENTRY'!U22,'BIZ kWh ENTRY'!AK22,'BIZ kWh ENTRY'!BA22)</f>
        <v>0</v>
      </c>
      <c r="F22" s="3">
        <f>SUM('BIZ kWh ENTRY'!F22,'BIZ kWh ENTRY'!V22,'BIZ kWh ENTRY'!AL22,'BIZ kWh ENTRY'!BB22)</f>
        <v>0</v>
      </c>
      <c r="G22" s="3">
        <f>SUM('BIZ kWh ENTRY'!G22,'BIZ kWh ENTRY'!W22,'BIZ kWh ENTRY'!AM22,'BIZ kWh ENTRY'!BC22)</f>
        <v>0</v>
      </c>
      <c r="H22" s="3">
        <f>SUM('BIZ kWh ENTRY'!H22,'BIZ kWh ENTRY'!X22,'BIZ kWh ENTRY'!AN22,'BIZ kWh ENTRY'!BD22)</f>
        <v>0</v>
      </c>
      <c r="I22" s="3">
        <f>SUM('BIZ kWh ENTRY'!I22,'BIZ kWh ENTRY'!Y22,'BIZ kWh ENTRY'!AO22,'BIZ kWh ENTRY'!BE22)</f>
        <v>0</v>
      </c>
      <c r="J22" s="3">
        <f>SUM('BIZ kWh ENTRY'!J22,'BIZ kWh ENTRY'!Z22,'BIZ kWh ENTRY'!AP22,'BIZ kWh ENTRY'!BF22)</f>
        <v>0</v>
      </c>
      <c r="K22" s="3">
        <f>SUM('BIZ kWh ENTRY'!K22,'BIZ kWh ENTRY'!AA22,'BIZ kWh ENTRY'!AQ22,'BIZ kWh ENTRY'!BG22)</f>
        <v>0</v>
      </c>
      <c r="L22" s="3">
        <f>SUM('BIZ kWh ENTRY'!L22,'BIZ kWh ENTRY'!AB22,'BIZ kWh ENTRY'!AR22,'BIZ kWh ENTRY'!BH22)</f>
        <v>0</v>
      </c>
      <c r="M22" s="3">
        <f>SUM('BIZ kWh ENTRY'!M22,'BIZ kWh ENTRY'!AC22,'BIZ kWh ENTRY'!AS22,'BIZ kWh ENTRY'!BI22)</f>
        <v>0</v>
      </c>
      <c r="N22" s="3">
        <f>SUM('BIZ kWh ENTRY'!N22,'BIZ kWh ENTRY'!AD22,'BIZ kWh ENTRY'!AT22,'BIZ kWh ENTRY'!BJ22)</f>
        <v>0</v>
      </c>
      <c r="O22" s="62">
        <f t="shared" si="2"/>
        <v>0</v>
      </c>
      <c r="P22" s="204"/>
    </row>
    <row r="23" spans="1:16" x14ac:dyDescent="0.25">
      <c r="A23" s="494"/>
      <c r="B23" s="11" t="s">
        <v>77</v>
      </c>
      <c r="C23" s="3">
        <f>SUM('BIZ kWh ENTRY'!C23,'BIZ kWh ENTRY'!S23,'BIZ kWh ENTRY'!AI23,'BIZ kWh ENTRY'!AY23)</f>
        <v>0</v>
      </c>
      <c r="D23" s="3">
        <f>SUM('BIZ kWh ENTRY'!D23,'BIZ kWh ENTRY'!T23,'BIZ kWh ENTRY'!AJ23,'BIZ kWh ENTRY'!AZ23)</f>
        <v>0</v>
      </c>
      <c r="E23" s="3">
        <f>SUM('BIZ kWh ENTRY'!E23,'BIZ kWh ENTRY'!U23,'BIZ kWh ENTRY'!AK23,'BIZ kWh ENTRY'!BA23)</f>
        <v>0</v>
      </c>
      <c r="F23" s="3">
        <f>SUM('BIZ kWh ENTRY'!F23,'BIZ kWh ENTRY'!V23,'BIZ kWh ENTRY'!AL23,'BIZ kWh ENTRY'!BB23)</f>
        <v>0</v>
      </c>
      <c r="G23" s="3">
        <f>SUM('BIZ kWh ENTRY'!G23,'BIZ kWh ENTRY'!W23,'BIZ kWh ENTRY'!AM23,'BIZ kWh ENTRY'!BC23)</f>
        <v>0</v>
      </c>
      <c r="H23" s="3">
        <f>SUM('BIZ kWh ENTRY'!H23,'BIZ kWh ENTRY'!X23,'BIZ kWh ENTRY'!AN23,'BIZ kWh ENTRY'!BD23)</f>
        <v>409364.0749018591</v>
      </c>
      <c r="I23" s="3">
        <f>SUM('BIZ kWh ENTRY'!I23,'BIZ kWh ENTRY'!Y23,'BIZ kWh ENTRY'!AO23,'BIZ kWh ENTRY'!BE23)</f>
        <v>363118.19413716206</v>
      </c>
      <c r="J23" s="3">
        <f>SUM('BIZ kWh ENTRY'!J23,'BIZ kWh ENTRY'!Z23,'BIZ kWh ENTRY'!AP23,'BIZ kWh ENTRY'!BF23)</f>
        <v>29646.7505010034</v>
      </c>
      <c r="K23" s="3">
        <f>SUM('BIZ kWh ENTRY'!K23,'BIZ kWh ENTRY'!AA23,'BIZ kWh ENTRY'!AQ23,'BIZ kWh ENTRY'!BG23)</f>
        <v>180360.59685048394</v>
      </c>
      <c r="L23" s="3">
        <f>SUM('BIZ kWh ENTRY'!L23,'BIZ kWh ENTRY'!AB23,'BIZ kWh ENTRY'!AR23,'BIZ kWh ENTRY'!BH23)</f>
        <v>486205.92616084847</v>
      </c>
      <c r="M23" s="3">
        <f>SUM('BIZ kWh ENTRY'!M23,'BIZ kWh ENTRY'!AC23,'BIZ kWh ENTRY'!AS23,'BIZ kWh ENTRY'!BI23)</f>
        <v>764024.33764670789</v>
      </c>
      <c r="N23" s="3">
        <f>SUM('BIZ kWh ENTRY'!N23,'BIZ kWh ENTRY'!AD23,'BIZ kWh ENTRY'!AT23,'BIZ kWh ENTRY'!BJ23)</f>
        <v>3331282.1898153061</v>
      </c>
      <c r="O23" s="62">
        <f t="shared" si="2"/>
        <v>5564002.0700133704</v>
      </c>
      <c r="P23" s="204"/>
    </row>
    <row r="24" spans="1:16" x14ac:dyDescent="0.25">
      <c r="A24" s="494"/>
      <c r="B24" s="12" t="s">
        <v>76</v>
      </c>
      <c r="C24" s="3">
        <f>SUM('BIZ kWh ENTRY'!C24,'BIZ kWh ENTRY'!S24,'BIZ kWh ENTRY'!AI24,'BIZ kWh ENTRY'!AY24)</f>
        <v>0</v>
      </c>
      <c r="D24" s="3">
        <f>SUM('BIZ kWh ENTRY'!D24,'BIZ kWh ENTRY'!T24,'BIZ kWh ENTRY'!AJ24,'BIZ kWh ENTRY'!AZ24)</f>
        <v>0</v>
      </c>
      <c r="E24" s="3">
        <f>SUM('BIZ kWh ENTRY'!E24,'BIZ kWh ENTRY'!U24,'BIZ kWh ENTRY'!AK24,'BIZ kWh ENTRY'!BA24)</f>
        <v>0</v>
      </c>
      <c r="F24" s="3">
        <f>SUM('BIZ kWh ENTRY'!F24,'BIZ kWh ENTRY'!V24,'BIZ kWh ENTRY'!AL24,'BIZ kWh ENTRY'!BB24)</f>
        <v>0</v>
      </c>
      <c r="G24" s="3">
        <f>SUM('BIZ kWh ENTRY'!G24,'BIZ kWh ENTRY'!W24,'BIZ kWh ENTRY'!AM24,'BIZ kWh ENTRY'!BC24)</f>
        <v>0</v>
      </c>
      <c r="H24" s="3">
        <f>SUM('BIZ kWh ENTRY'!H24,'BIZ kWh ENTRY'!X24,'BIZ kWh ENTRY'!AN24,'BIZ kWh ENTRY'!BD24)</f>
        <v>0</v>
      </c>
      <c r="I24" s="3">
        <f>SUM('BIZ kWh ENTRY'!I24,'BIZ kWh ENTRY'!Y24,'BIZ kWh ENTRY'!AO24,'BIZ kWh ENTRY'!BE24)</f>
        <v>0</v>
      </c>
      <c r="J24" s="3">
        <f>SUM('BIZ kWh ENTRY'!J24,'BIZ kWh ENTRY'!Z24,'BIZ kWh ENTRY'!AP24,'BIZ kWh ENTRY'!BF24)</f>
        <v>0</v>
      </c>
      <c r="K24" s="3">
        <f>SUM('BIZ kWh ENTRY'!K24,'BIZ kWh ENTRY'!AA24,'BIZ kWh ENTRY'!AQ24,'BIZ kWh ENTRY'!BG24)</f>
        <v>0</v>
      </c>
      <c r="L24" s="3">
        <f>SUM('BIZ kWh ENTRY'!L24,'BIZ kWh ENTRY'!AB24,'BIZ kWh ENTRY'!AR24,'BIZ kWh ENTRY'!BH24)</f>
        <v>0</v>
      </c>
      <c r="M24" s="3">
        <f>SUM('BIZ kWh ENTRY'!M24,'BIZ kWh ENTRY'!AC24,'BIZ kWh ENTRY'!AS24,'BIZ kWh ENTRY'!BI24)</f>
        <v>0</v>
      </c>
      <c r="N24" s="3">
        <f>SUM('BIZ kWh ENTRY'!N24,'BIZ kWh ENTRY'!AD24,'BIZ kWh ENTRY'!AT24,'BIZ kWh ENTRY'!BJ24)</f>
        <v>0</v>
      </c>
      <c r="O24" s="62">
        <f t="shared" si="2"/>
        <v>0</v>
      </c>
      <c r="P24" s="204"/>
    </row>
    <row r="25" spans="1:16" x14ac:dyDescent="0.25">
      <c r="A25" s="494"/>
      <c r="B25" s="11" t="s">
        <v>75</v>
      </c>
      <c r="C25" s="3">
        <f>SUM('BIZ kWh ENTRY'!C25,'BIZ kWh ENTRY'!S25,'BIZ kWh ENTRY'!AI25,'BIZ kWh ENTRY'!AY25)</f>
        <v>0</v>
      </c>
      <c r="D25" s="3">
        <f>SUM('BIZ kWh ENTRY'!D25,'BIZ kWh ENTRY'!T25,'BIZ kWh ENTRY'!AJ25,'BIZ kWh ENTRY'!AZ25)</f>
        <v>0</v>
      </c>
      <c r="E25" s="3">
        <f>SUM('BIZ kWh ENTRY'!E25,'BIZ kWh ENTRY'!U25,'BIZ kWh ENTRY'!AK25,'BIZ kWh ENTRY'!BA25)</f>
        <v>0</v>
      </c>
      <c r="F25" s="3">
        <f>SUM('BIZ kWh ENTRY'!F25,'BIZ kWh ENTRY'!V25,'BIZ kWh ENTRY'!AL25,'BIZ kWh ENTRY'!BB25)</f>
        <v>0</v>
      </c>
      <c r="G25" s="3">
        <f>SUM('BIZ kWh ENTRY'!G25,'BIZ kWh ENTRY'!W25,'BIZ kWh ENTRY'!AM25,'BIZ kWh ENTRY'!BC25)</f>
        <v>0</v>
      </c>
      <c r="H25" s="3">
        <f>SUM('BIZ kWh ENTRY'!H25,'BIZ kWh ENTRY'!X25,'BIZ kWh ENTRY'!AN25,'BIZ kWh ENTRY'!BD25)</f>
        <v>0</v>
      </c>
      <c r="I25" s="3">
        <f>SUM('BIZ kWh ENTRY'!I25,'BIZ kWh ENTRY'!Y25,'BIZ kWh ENTRY'!AO25,'BIZ kWh ENTRY'!BE25)</f>
        <v>0</v>
      </c>
      <c r="J25" s="3">
        <f>SUM('BIZ kWh ENTRY'!J25,'BIZ kWh ENTRY'!Z25,'BIZ kWh ENTRY'!AP25,'BIZ kWh ENTRY'!BF25)</f>
        <v>0</v>
      </c>
      <c r="K25" s="3">
        <f>SUM('BIZ kWh ENTRY'!K25,'BIZ kWh ENTRY'!AA25,'BIZ kWh ENTRY'!AQ25,'BIZ kWh ENTRY'!BG25)</f>
        <v>0</v>
      </c>
      <c r="L25" s="3">
        <f>SUM('BIZ kWh ENTRY'!L25,'BIZ kWh ENTRY'!AB25,'BIZ kWh ENTRY'!AR25,'BIZ kWh ENTRY'!BH25)</f>
        <v>0</v>
      </c>
      <c r="M25" s="3">
        <f>SUM('BIZ kWh ENTRY'!M25,'BIZ kWh ENTRY'!AC25,'BIZ kWh ENTRY'!AS25,'BIZ kWh ENTRY'!BI25)</f>
        <v>0</v>
      </c>
      <c r="N25" s="3">
        <f>SUM('BIZ kWh ENTRY'!N25,'BIZ kWh ENTRY'!AD25,'BIZ kWh ENTRY'!AT25,'BIZ kWh ENTRY'!BJ25)</f>
        <v>0</v>
      </c>
      <c r="O25" s="62">
        <f t="shared" si="2"/>
        <v>0</v>
      </c>
      <c r="P25" s="204"/>
    </row>
    <row r="26" spans="1:16" x14ac:dyDescent="0.25">
      <c r="A26" s="494"/>
      <c r="B26" s="11" t="s">
        <v>74</v>
      </c>
      <c r="C26" s="3">
        <f>SUM('BIZ kWh ENTRY'!C26,'BIZ kWh ENTRY'!S26,'BIZ kWh ENTRY'!AI26,'BIZ kWh ENTRY'!AY26)</f>
        <v>0</v>
      </c>
      <c r="D26" s="3">
        <f>SUM('BIZ kWh ENTRY'!D26,'BIZ kWh ENTRY'!T26,'BIZ kWh ENTRY'!AJ26,'BIZ kWh ENTRY'!AZ26)</f>
        <v>0</v>
      </c>
      <c r="E26" s="3">
        <f>SUM('BIZ kWh ENTRY'!E26,'BIZ kWh ENTRY'!U26,'BIZ kWh ENTRY'!AK26,'BIZ kWh ENTRY'!BA26)</f>
        <v>0</v>
      </c>
      <c r="F26" s="3">
        <f>SUM('BIZ kWh ENTRY'!F26,'BIZ kWh ENTRY'!V26,'BIZ kWh ENTRY'!AL26,'BIZ kWh ENTRY'!BB26)</f>
        <v>0</v>
      </c>
      <c r="G26" s="3">
        <f>SUM('BIZ kWh ENTRY'!G26,'BIZ kWh ENTRY'!W26,'BIZ kWh ENTRY'!AM26,'BIZ kWh ENTRY'!BC26)</f>
        <v>17403.669969643008</v>
      </c>
      <c r="H26" s="3">
        <f>SUM('BIZ kWh ENTRY'!H26,'BIZ kWh ENTRY'!X26,'BIZ kWh ENTRY'!AN26,'BIZ kWh ENTRY'!BD26)</f>
        <v>203914.15660156962</v>
      </c>
      <c r="I26" s="3">
        <f>SUM('BIZ kWh ENTRY'!I26,'BIZ kWh ENTRY'!Y26,'BIZ kWh ENTRY'!AO26,'BIZ kWh ENTRY'!BE26)</f>
        <v>190192.99097252346</v>
      </c>
      <c r="J26" s="3">
        <f>SUM('BIZ kWh ENTRY'!J26,'BIZ kWh ENTRY'!Z26,'BIZ kWh ENTRY'!AP26,'BIZ kWh ENTRY'!BF26)</f>
        <v>178419.14380550775</v>
      </c>
      <c r="K26" s="3">
        <f>SUM('BIZ kWh ENTRY'!K26,'BIZ kWh ENTRY'!AA26,'BIZ kWh ENTRY'!AQ26,'BIZ kWh ENTRY'!BG26)</f>
        <v>1067506.881453695</v>
      </c>
      <c r="L26" s="3">
        <f>SUM('BIZ kWh ENTRY'!L26,'BIZ kWh ENTRY'!AB26,'BIZ kWh ENTRY'!AR26,'BIZ kWh ENTRY'!BH26)</f>
        <v>157233.25740534469</v>
      </c>
      <c r="M26" s="3">
        <f>SUM('BIZ kWh ENTRY'!M26,'BIZ kWh ENTRY'!AC26,'BIZ kWh ENTRY'!AS26,'BIZ kWh ENTRY'!BI26)</f>
        <v>576762.10006232071</v>
      </c>
      <c r="N26" s="3">
        <f>SUM('BIZ kWh ENTRY'!N26,'BIZ kWh ENTRY'!AD26,'BIZ kWh ENTRY'!AT26,'BIZ kWh ENTRY'!BJ26)</f>
        <v>3635457.8304042104</v>
      </c>
      <c r="O26" s="62">
        <f t="shared" si="2"/>
        <v>6026890.0306748152</v>
      </c>
      <c r="P26" s="204"/>
    </row>
    <row r="27" spans="1:16" x14ac:dyDescent="0.25">
      <c r="A27" s="494"/>
      <c r="B27" s="11" t="s">
        <v>73</v>
      </c>
      <c r="C27" s="3">
        <f>SUM('BIZ kWh ENTRY'!C27,'BIZ kWh ENTRY'!S27,'BIZ kWh ENTRY'!AI27,'BIZ kWh ENTRY'!AY27)</f>
        <v>0</v>
      </c>
      <c r="D27" s="3">
        <f>SUM('BIZ kWh ENTRY'!D27,'BIZ kWh ENTRY'!T27,'BIZ kWh ENTRY'!AJ27,'BIZ kWh ENTRY'!AZ27)</f>
        <v>0</v>
      </c>
      <c r="E27" s="3">
        <f>SUM('BIZ kWh ENTRY'!E27,'BIZ kWh ENTRY'!U27,'BIZ kWh ENTRY'!AK27,'BIZ kWh ENTRY'!BA27)</f>
        <v>0</v>
      </c>
      <c r="F27" s="3">
        <f>SUM('BIZ kWh ENTRY'!F27,'BIZ kWh ENTRY'!V27,'BIZ kWh ENTRY'!AL27,'BIZ kWh ENTRY'!BB27)</f>
        <v>24860.607475230885</v>
      </c>
      <c r="G27" s="3">
        <f>SUM('BIZ kWh ENTRY'!G27,'BIZ kWh ENTRY'!W27,'BIZ kWh ENTRY'!AM27,'BIZ kWh ENTRY'!BC27)</f>
        <v>40506.804096886866</v>
      </c>
      <c r="H27" s="3">
        <f>SUM('BIZ kWh ENTRY'!H27,'BIZ kWh ENTRY'!X27,'BIZ kWh ENTRY'!AN27,'BIZ kWh ENTRY'!BD27)</f>
        <v>14475.253045411253</v>
      </c>
      <c r="I27" s="3">
        <f>SUM('BIZ kWh ENTRY'!I27,'BIZ kWh ENTRY'!Y27,'BIZ kWh ENTRY'!AO27,'BIZ kWh ENTRY'!BE27)</f>
        <v>62883.591864931965</v>
      </c>
      <c r="J27" s="3">
        <f>SUM('BIZ kWh ENTRY'!J27,'BIZ kWh ENTRY'!Z27,'BIZ kWh ENTRY'!AP27,'BIZ kWh ENTRY'!BF27)</f>
        <v>147787.27257755381</v>
      </c>
      <c r="K27" s="3">
        <f>SUM('BIZ kWh ENTRY'!K27,'BIZ kWh ENTRY'!AA27,'BIZ kWh ENTRY'!AQ27,'BIZ kWh ENTRY'!BG27)</f>
        <v>267124.53807295114</v>
      </c>
      <c r="L27" s="3">
        <f>SUM('BIZ kWh ENTRY'!L27,'BIZ kWh ENTRY'!AB27,'BIZ kWh ENTRY'!AR27,'BIZ kWh ENTRY'!BH27)</f>
        <v>306012.19052613119</v>
      </c>
      <c r="M27" s="3">
        <f>SUM('BIZ kWh ENTRY'!M27,'BIZ kWh ENTRY'!AC27,'BIZ kWh ENTRY'!AS27,'BIZ kWh ENTRY'!BI27)</f>
        <v>127731.82909223945</v>
      </c>
      <c r="N27" s="3">
        <f>SUM('BIZ kWh ENTRY'!N27,'BIZ kWh ENTRY'!AD27,'BIZ kWh ENTRY'!AT27,'BIZ kWh ENTRY'!BJ27)</f>
        <v>419142.70805398561</v>
      </c>
      <c r="O27" s="62">
        <f t="shared" si="2"/>
        <v>1410524.7948053223</v>
      </c>
      <c r="P27" s="204"/>
    </row>
    <row r="28" spans="1:16" x14ac:dyDescent="0.25">
      <c r="A28" s="494"/>
      <c r="B28" s="11" t="s">
        <v>72</v>
      </c>
      <c r="C28" s="3">
        <f>SUM('BIZ kWh ENTRY'!C28,'BIZ kWh ENTRY'!S28,'BIZ kWh ENTRY'!AI28,'BIZ kWh ENTRY'!AY28)</f>
        <v>0</v>
      </c>
      <c r="D28" s="3">
        <f>SUM('BIZ kWh ENTRY'!D28,'BIZ kWh ENTRY'!T28,'BIZ kWh ENTRY'!AJ28,'BIZ kWh ENTRY'!AZ28)</f>
        <v>0</v>
      </c>
      <c r="E28" s="3">
        <f>SUM('BIZ kWh ENTRY'!E28,'BIZ kWh ENTRY'!U28,'BIZ kWh ENTRY'!AK28,'BIZ kWh ENTRY'!BA28)</f>
        <v>0</v>
      </c>
      <c r="F28" s="3">
        <f>SUM('BIZ kWh ENTRY'!F28,'BIZ kWh ENTRY'!V28,'BIZ kWh ENTRY'!AL28,'BIZ kWh ENTRY'!BB28)</f>
        <v>0</v>
      </c>
      <c r="G28" s="3">
        <f>SUM('BIZ kWh ENTRY'!G28,'BIZ kWh ENTRY'!W28,'BIZ kWh ENTRY'!AM28,'BIZ kWh ENTRY'!BC28)</f>
        <v>15803.069445267711</v>
      </c>
      <c r="H28" s="3">
        <f>SUM('BIZ kWh ENTRY'!H28,'BIZ kWh ENTRY'!X28,'BIZ kWh ENTRY'!AN28,'BIZ kWh ENTRY'!BD28)</f>
        <v>3598.7372749977403</v>
      </c>
      <c r="I28" s="3">
        <f>SUM('BIZ kWh ENTRY'!I28,'BIZ kWh ENTRY'!Y28,'BIZ kWh ENTRY'!AO28,'BIZ kWh ENTRY'!BE28)</f>
        <v>34485.875723979385</v>
      </c>
      <c r="J28" s="3">
        <f>SUM('BIZ kWh ENTRY'!J28,'BIZ kWh ENTRY'!Z28,'BIZ kWh ENTRY'!AP28,'BIZ kWh ENTRY'!BF28)</f>
        <v>0</v>
      </c>
      <c r="K28" s="3">
        <f>SUM('BIZ kWh ENTRY'!K28,'BIZ kWh ENTRY'!AA28,'BIZ kWh ENTRY'!AQ28,'BIZ kWh ENTRY'!BG28)</f>
        <v>0</v>
      </c>
      <c r="L28" s="3">
        <f>SUM('BIZ kWh ENTRY'!L28,'BIZ kWh ENTRY'!AB28,'BIZ kWh ENTRY'!AR28,'BIZ kWh ENTRY'!BH28)</f>
        <v>12604.918130564218</v>
      </c>
      <c r="M28" s="3">
        <f>SUM('BIZ kWh ENTRY'!M28,'BIZ kWh ENTRY'!AC28,'BIZ kWh ENTRY'!AS28,'BIZ kWh ENTRY'!BI28)</f>
        <v>220682.71214942032</v>
      </c>
      <c r="N28" s="3">
        <f>SUM('BIZ kWh ENTRY'!N28,'BIZ kWh ENTRY'!AD28,'BIZ kWh ENTRY'!AT28,'BIZ kWh ENTRY'!BJ28)</f>
        <v>192249.51286979366</v>
      </c>
      <c r="O28" s="62">
        <f t="shared" si="2"/>
        <v>479424.82559402299</v>
      </c>
      <c r="P28" s="204"/>
    </row>
    <row r="29" spans="1:16" x14ac:dyDescent="0.25">
      <c r="A29" s="494"/>
      <c r="B29" s="11" t="s">
        <v>71</v>
      </c>
      <c r="C29" s="3">
        <f>SUM('BIZ kWh ENTRY'!C29,'BIZ kWh ENTRY'!S29,'BIZ kWh ENTRY'!AI29,'BIZ kWh ENTRY'!AY29)</f>
        <v>0</v>
      </c>
      <c r="D29" s="3">
        <f>SUM('BIZ kWh ENTRY'!D29,'BIZ kWh ENTRY'!T29,'BIZ kWh ENTRY'!AJ29,'BIZ kWh ENTRY'!AZ29)</f>
        <v>0</v>
      </c>
      <c r="E29" s="3">
        <f>SUM('BIZ kWh ENTRY'!E29,'BIZ kWh ENTRY'!U29,'BIZ kWh ENTRY'!AK29,'BIZ kWh ENTRY'!BA29)</f>
        <v>0</v>
      </c>
      <c r="F29" s="3">
        <f>SUM('BIZ kWh ENTRY'!F29,'BIZ kWh ENTRY'!V29,'BIZ kWh ENTRY'!AL29,'BIZ kWh ENTRY'!BB29)</f>
        <v>0</v>
      </c>
      <c r="G29" s="3">
        <f>SUM('BIZ kWh ENTRY'!G29,'BIZ kWh ENTRY'!W29,'BIZ kWh ENTRY'!AM29,'BIZ kWh ENTRY'!BC29)</f>
        <v>0</v>
      </c>
      <c r="H29" s="3">
        <f>SUM('BIZ kWh ENTRY'!H29,'BIZ kWh ENTRY'!X29,'BIZ kWh ENTRY'!AN29,'BIZ kWh ENTRY'!BD29)</f>
        <v>0</v>
      </c>
      <c r="I29" s="3">
        <f>SUM('BIZ kWh ENTRY'!I29,'BIZ kWh ENTRY'!Y29,'BIZ kWh ENTRY'!AO29,'BIZ kWh ENTRY'!BE29)</f>
        <v>0</v>
      </c>
      <c r="J29" s="3">
        <f>SUM('BIZ kWh ENTRY'!J29,'BIZ kWh ENTRY'!Z29,'BIZ kWh ENTRY'!AP29,'BIZ kWh ENTRY'!BF29)</f>
        <v>0</v>
      </c>
      <c r="K29" s="3">
        <f>SUM('BIZ kWh ENTRY'!K29,'BIZ kWh ENTRY'!AA29,'BIZ kWh ENTRY'!AQ29,'BIZ kWh ENTRY'!BG29)</f>
        <v>0</v>
      </c>
      <c r="L29" s="3">
        <f>SUM('BIZ kWh ENTRY'!L29,'BIZ kWh ENTRY'!AB29,'BIZ kWh ENTRY'!AR29,'BIZ kWh ENTRY'!BH29)</f>
        <v>62210.340747836912</v>
      </c>
      <c r="M29" s="3">
        <f>SUM('BIZ kWh ENTRY'!M29,'BIZ kWh ENTRY'!AC29,'BIZ kWh ENTRY'!AS29,'BIZ kWh ENTRY'!BI29)</f>
        <v>0</v>
      </c>
      <c r="N29" s="3">
        <f>SUM('BIZ kWh ENTRY'!N29,'BIZ kWh ENTRY'!AD29,'BIZ kWh ENTRY'!AT29,'BIZ kWh ENTRY'!BJ29)</f>
        <v>73245.262763625389</v>
      </c>
      <c r="O29" s="62">
        <f t="shared" si="2"/>
        <v>135455.60351146231</v>
      </c>
      <c r="P29" s="204"/>
    </row>
    <row r="30" spans="1:16" x14ac:dyDescent="0.25">
      <c r="A30" s="494"/>
      <c r="B30" s="85" t="s">
        <v>70</v>
      </c>
      <c r="C30" s="86">
        <f>SUM('BIZ kWh ENTRY'!C30,'BIZ kWh ENTRY'!S30,'BIZ kWh ENTRY'!AI30,'BIZ kWh ENTRY'!AY30)</f>
        <v>0</v>
      </c>
      <c r="D30" s="86">
        <f>SUM('BIZ kWh ENTRY'!D30,'BIZ kWh ENTRY'!T30,'BIZ kWh ENTRY'!AJ30,'BIZ kWh ENTRY'!AZ30)</f>
        <v>0</v>
      </c>
      <c r="E30" s="86">
        <f>SUM('BIZ kWh ENTRY'!E30,'BIZ kWh ENTRY'!U30,'BIZ kWh ENTRY'!AK30,'BIZ kWh ENTRY'!BA30)</f>
        <v>0</v>
      </c>
      <c r="F30" s="86">
        <f>SUM('BIZ kWh ENTRY'!F30,'BIZ kWh ENTRY'!V30,'BIZ kWh ENTRY'!AL30,'BIZ kWh ENTRY'!BB30)</f>
        <v>0</v>
      </c>
      <c r="G30" s="86">
        <f>SUM('BIZ kWh ENTRY'!G30,'BIZ kWh ENTRY'!W30,'BIZ kWh ENTRY'!AM30,'BIZ kWh ENTRY'!BC30)</f>
        <v>0</v>
      </c>
      <c r="H30" s="86">
        <f>SUM('BIZ kWh ENTRY'!H30,'BIZ kWh ENTRY'!X30,'BIZ kWh ENTRY'!AN30,'BIZ kWh ENTRY'!BD30)</f>
        <v>0</v>
      </c>
      <c r="I30" s="86">
        <f>SUM('BIZ kWh ENTRY'!I30,'BIZ kWh ENTRY'!Y30,'BIZ kWh ENTRY'!AO30,'BIZ kWh ENTRY'!BE30)</f>
        <v>0</v>
      </c>
      <c r="J30" s="86">
        <f>SUM('BIZ kWh ENTRY'!J30,'BIZ kWh ENTRY'!Z30,'BIZ kWh ENTRY'!AP30,'BIZ kWh ENTRY'!BF30)</f>
        <v>0</v>
      </c>
      <c r="K30" s="86">
        <f>SUM('BIZ kWh ENTRY'!K30,'BIZ kWh ENTRY'!AA30,'BIZ kWh ENTRY'!AQ30,'BIZ kWh ENTRY'!BG30)</f>
        <v>0</v>
      </c>
      <c r="L30" s="86">
        <f>SUM('BIZ kWh ENTRY'!L30,'BIZ kWh ENTRY'!AB30,'BIZ kWh ENTRY'!AR30,'BIZ kWh ENTRY'!BH30)</f>
        <v>0</v>
      </c>
      <c r="M30" s="86">
        <f>SUM('BIZ kWh ENTRY'!M30,'BIZ kWh ENTRY'!AC30,'BIZ kWh ENTRY'!AS30,'BIZ kWh ENTRY'!BI30)</f>
        <v>0</v>
      </c>
      <c r="N30" s="86">
        <f>SUM('BIZ kWh ENTRY'!N30,'BIZ kWh ENTRY'!AD30,'BIZ kWh ENTRY'!AT30,'BIZ kWh ENTRY'!BJ30)</f>
        <v>0</v>
      </c>
      <c r="O30" s="62">
        <f t="shared" si="2"/>
        <v>0</v>
      </c>
      <c r="P30" s="204"/>
    </row>
    <row r="31" spans="1:16" x14ac:dyDescent="0.25">
      <c r="A31" s="494"/>
      <c r="B31" s="85" t="s">
        <v>69</v>
      </c>
      <c r="C31" s="86">
        <f>SUM('BIZ kWh ENTRY'!C31,'BIZ kWh ENTRY'!S31,'BIZ kWh ENTRY'!AI31,'BIZ kWh ENTRY'!AY31)</f>
        <v>0</v>
      </c>
      <c r="D31" s="86">
        <f>SUM('BIZ kWh ENTRY'!D31,'BIZ kWh ENTRY'!T31,'BIZ kWh ENTRY'!AJ31,'BIZ kWh ENTRY'!AZ31)</f>
        <v>0</v>
      </c>
      <c r="E31" s="86">
        <f>SUM('BIZ kWh ENTRY'!E31,'BIZ kWh ENTRY'!U31,'BIZ kWh ENTRY'!AK31,'BIZ kWh ENTRY'!BA31)</f>
        <v>0</v>
      </c>
      <c r="F31" s="86">
        <f>SUM('BIZ kWh ENTRY'!F31,'BIZ kWh ENTRY'!V31,'BIZ kWh ENTRY'!AL31,'BIZ kWh ENTRY'!BB31)</f>
        <v>0</v>
      </c>
      <c r="G31" s="86">
        <f>SUM('BIZ kWh ENTRY'!G31,'BIZ kWh ENTRY'!W31,'BIZ kWh ENTRY'!AM31,'BIZ kWh ENTRY'!BC31)</f>
        <v>0</v>
      </c>
      <c r="H31" s="86">
        <f>SUM('BIZ kWh ENTRY'!H31,'BIZ kWh ENTRY'!X31,'BIZ kWh ENTRY'!AN31,'BIZ kWh ENTRY'!BD31)</f>
        <v>0</v>
      </c>
      <c r="I31" s="86">
        <f>SUM('BIZ kWh ENTRY'!I31,'BIZ kWh ENTRY'!Y31,'BIZ kWh ENTRY'!AO31,'BIZ kWh ENTRY'!BE31)</f>
        <v>0</v>
      </c>
      <c r="J31" s="86">
        <f>SUM('BIZ kWh ENTRY'!J31,'BIZ kWh ENTRY'!Z31,'BIZ kWh ENTRY'!AP31,'BIZ kWh ENTRY'!BF31)</f>
        <v>55375.511371094042</v>
      </c>
      <c r="K31" s="86">
        <f>SUM('BIZ kWh ENTRY'!K31,'BIZ kWh ENTRY'!AA31,'BIZ kWh ENTRY'!AQ31,'BIZ kWh ENTRY'!BG31)</f>
        <v>54761.297524776215</v>
      </c>
      <c r="L31" s="86">
        <f>SUM('BIZ kWh ENTRY'!L31,'BIZ kWh ENTRY'!AB31,'BIZ kWh ENTRY'!AR31,'BIZ kWh ENTRY'!BH31)</f>
        <v>0</v>
      </c>
      <c r="M31" s="86">
        <f>SUM('BIZ kWh ENTRY'!M31,'BIZ kWh ENTRY'!AC31,'BIZ kWh ENTRY'!AS31,'BIZ kWh ENTRY'!BI31)</f>
        <v>14649.052552725077</v>
      </c>
      <c r="N31" s="86">
        <f>SUM('BIZ kWh ENTRY'!N31,'BIZ kWh ENTRY'!AD31,'BIZ kWh ENTRY'!AT31,'BIZ kWh ENTRY'!BJ31)</f>
        <v>56610.217229109447</v>
      </c>
      <c r="O31" s="62">
        <f t="shared" si="2"/>
        <v>181396.07867770479</v>
      </c>
      <c r="P31" s="204"/>
    </row>
    <row r="32" spans="1:16" ht="15.75" thickBot="1" x14ac:dyDescent="0.3">
      <c r="A32" s="495"/>
      <c r="B32" s="85" t="s">
        <v>68</v>
      </c>
      <c r="C32" s="86">
        <f>SUM('BIZ kWh ENTRY'!C32,'BIZ kWh ENTRY'!S32,'BIZ kWh ENTRY'!AI32,'BIZ kWh ENTRY'!AY32)</f>
        <v>0</v>
      </c>
      <c r="D32" s="86">
        <f>SUM('BIZ kWh ENTRY'!D32,'BIZ kWh ENTRY'!T32,'BIZ kWh ENTRY'!AJ32,'BIZ kWh ENTRY'!AZ32)</f>
        <v>0</v>
      </c>
      <c r="E32" s="86">
        <f>SUM('BIZ kWh ENTRY'!E32,'BIZ kWh ENTRY'!U32,'BIZ kWh ENTRY'!AK32,'BIZ kWh ENTRY'!BA32)</f>
        <v>0</v>
      </c>
      <c r="F32" s="86">
        <f>SUM('BIZ kWh ENTRY'!F32,'BIZ kWh ENTRY'!V32,'BIZ kWh ENTRY'!AL32,'BIZ kWh ENTRY'!BB32)</f>
        <v>0</v>
      </c>
      <c r="G32" s="86">
        <f>SUM('BIZ kWh ENTRY'!G32,'BIZ kWh ENTRY'!W32,'BIZ kWh ENTRY'!AM32,'BIZ kWh ENTRY'!BC32)</f>
        <v>0</v>
      </c>
      <c r="H32" s="86">
        <f>SUM('BIZ kWh ENTRY'!H32,'BIZ kWh ENTRY'!X32,'BIZ kWh ENTRY'!AN32,'BIZ kWh ENTRY'!BD32)</f>
        <v>0</v>
      </c>
      <c r="I32" s="86">
        <f>SUM('BIZ kWh ENTRY'!I32,'BIZ kWh ENTRY'!Y32,'BIZ kWh ENTRY'!AO32,'BIZ kWh ENTRY'!BE32)</f>
        <v>0</v>
      </c>
      <c r="J32" s="86">
        <f>SUM('BIZ kWh ENTRY'!J32,'BIZ kWh ENTRY'!Z32,'BIZ kWh ENTRY'!AP32,'BIZ kWh ENTRY'!BF32)</f>
        <v>0</v>
      </c>
      <c r="K32" s="86">
        <f>SUM('BIZ kWh ENTRY'!K32,'BIZ kWh ENTRY'!AA32,'BIZ kWh ENTRY'!AQ32,'BIZ kWh ENTRY'!BG32)</f>
        <v>0</v>
      </c>
      <c r="L32" s="86">
        <f>SUM('BIZ kWh ENTRY'!L32,'BIZ kWh ENTRY'!AB32,'BIZ kWh ENTRY'!AR32,'BIZ kWh ENTRY'!BH32)</f>
        <v>0</v>
      </c>
      <c r="M32" s="86">
        <f>SUM('BIZ kWh ENTRY'!M32,'BIZ kWh ENTRY'!AC32,'BIZ kWh ENTRY'!AS32,'BIZ kWh ENTRY'!BI32)</f>
        <v>17097.537050823412</v>
      </c>
      <c r="N32" s="86">
        <f>SUM('BIZ kWh ENTRY'!N32,'BIZ kWh ENTRY'!AD32,'BIZ kWh ENTRY'!AT32,'BIZ kWh ENTRY'!BJ32)</f>
        <v>0</v>
      </c>
      <c r="O32" s="59">
        <f t="shared" si="2"/>
        <v>17097.537050823412</v>
      </c>
      <c r="P32" s="204"/>
    </row>
    <row r="33" spans="1:16" ht="21.6" customHeight="1" thickBot="1" x14ac:dyDescent="0.3">
      <c r="B33" s="58" t="s">
        <v>44</v>
      </c>
      <c r="C33" s="57">
        <f t="shared" ref="C33:O33" si="3">SUM(C20:C32)</f>
        <v>0</v>
      </c>
      <c r="D33" s="57">
        <f t="shared" si="3"/>
        <v>0</v>
      </c>
      <c r="E33" s="57">
        <f t="shared" si="3"/>
        <v>0</v>
      </c>
      <c r="F33" s="57">
        <f t="shared" si="3"/>
        <v>24860.607475230885</v>
      </c>
      <c r="G33" s="57">
        <f t="shared" si="3"/>
        <v>73713.543511797587</v>
      </c>
      <c r="H33" s="57">
        <f t="shared" si="3"/>
        <v>631352.22182383761</v>
      </c>
      <c r="I33" s="57">
        <f t="shared" si="3"/>
        <v>1068302.1106714013</v>
      </c>
      <c r="J33" s="57">
        <f t="shared" si="3"/>
        <v>567193.50144599751</v>
      </c>
      <c r="K33" s="57">
        <f t="shared" si="3"/>
        <v>1664572.2176640704</v>
      </c>
      <c r="L33" s="57">
        <f t="shared" si="3"/>
        <v>1237155.3642317678</v>
      </c>
      <c r="M33" s="57">
        <f t="shared" si="3"/>
        <v>2626640.3239149353</v>
      </c>
      <c r="N33" s="57">
        <f t="shared" si="3"/>
        <v>8533699.3627912104</v>
      </c>
      <c r="O33" s="56">
        <f t="shared" si="3"/>
        <v>16427489.253530247</v>
      </c>
      <c r="P33" s="204"/>
    </row>
    <row r="34" spans="1:16" ht="21.6" customHeight="1" thickBot="1" x14ac:dyDescent="0.3"/>
    <row r="35" spans="1:16" ht="21.6" customHeight="1" thickBot="1" x14ac:dyDescent="0.3">
      <c r="B35" s="68" t="s">
        <v>37</v>
      </c>
      <c r="C35" s="298" t="s">
        <v>57</v>
      </c>
      <c r="D35" s="298" t="s">
        <v>56</v>
      </c>
      <c r="E35" s="298" t="s">
        <v>55</v>
      </c>
      <c r="F35" s="298" t="s">
        <v>54</v>
      </c>
      <c r="G35" s="298" t="s">
        <v>53</v>
      </c>
      <c r="H35" s="298" t="s">
        <v>52</v>
      </c>
      <c r="I35" s="298" t="s">
        <v>51</v>
      </c>
      <c r="J35" s="298" t="s">
        <v>50</v>
      </c>
      <c r="K35" s="298" t="s">
        <v>49</v>
      </c>
      <c r="L35" s="298" t="s">
        <v>48</v>
      </c>
      <c r="M35" s="298" t="s">
        <v>47</v>
      </c>
      <c r="N35" s="298" t="s">
        <v>46</v>
      </c>
      <c r="O35" s="66" t="s">
        <v>34</v>
      </c>
      <c r="P35" s="203"/>
    </row>
    <row r="36" spans="1:16" x14ac:dyDescent="0.25">
      <c r="A36" s="493" t="s">
        <v>89</v>
      </c>
      <c r="B36" s="79" t="s">
        <v>80</v>
      </c>
      <c r="C36" s="64">
        <f>SUM('BIZ kWh ENTRY'!C36,'BIZ kWh ENTRY'!S36,'BIZ kWh ENTRY'!AI36,'BIZ kWh ENTRY'!AY36)</f>
        <v>0</v>
      </c>
      <c r="D36" s="64">
        <f>SUM('BIZ kWh ENTRY'!D36,'BIZ kWh ENTRY'!T36,'BIZ kWh ENTRY'!AJ36,'BIZ kWh ENTRY'!AZ36)</f>
        <v>0</v>
      </c>
      <c r="E36" s="64">
        <f>SUM('BIZ kWh ENTRY'!E36,'BIZ kWh ENTRY'!U36,'BIZ kWh ENTRY'!AK36,'BIZ kWh ENTRY'!BA36)</f>
        <v>0</v>
      </c>
      <c r="F36" s="64">
        <f>SUM('BIZ kWh ENTRY'!F36,'BIZ kWh ENTRY'!V36,'BIZ kWh ENTRY'!AL36,'BIZ kWh ENTRY'!BB36)</f>
        <v>0</v>
      </c>
      <c r="G36" s="64">
        <f>SUM('BIZ kWh ENTRY'!G36,'BIZ kWh ENTRY'!W36,'BIZ kWh ENTRY'!AM36,'BIZ kWh ENTRY'!BC36)</f>
        <v>0</v>
      </c>
      <c r="H36" s="64">
        <f>SUM('BIZ kWh ENTRY'!H36,'BIZ kWh ENTRY'!X36,'BIZ kWh ENTRY'!AN36,'BIZ kWh ENTRY'!BD36)</f>
        <v>0</v>
      </c>
      <c r="I36" s="64">
        <f>SUM('BIZ kWh ENTRY'!I36,'BIZ kWh ENTRY'!Y36,'BIZ kWh ENTRY'!AO36,'BIZ kWh ENTRY'!BE36)</f>
        <v>0</v>
      </c>
      <c r="J36" s="64">
        <f>SUM('BIZ kWh ENTRY'!J36,'BIZ kWh ENTRY'!Z36,'BIZ kWh ENTRY'!AP36,'BIZ kWh ENTRY'!BF36)</f>
        <v>0</v>
      </c>
      <c r="K36" s="64">
        <f>SUM('BIZ kWh ENTRY'!K36,'BIZ kWh ENTRY'!AA36,'BIZ kWh ENTRY'!AQ36,'BIZ kWh ENTRY'!BG36)</f>
        <v>0</v>
      </c>
      <c r="L36" s="64">
        <f>SUM('BIZ kWh ENTRY'!L36,'BIZ kWh ENTRY'!AB36,'BIZ kWh ENTRY'!AR36,'BIZ kWh ENTRY'!BH36)</f>
        <v>0</v>
      </c>
      <c r="M36" s="64">
        <f>SUM('BIZ kWh ENTRY'!M36,'BIZ kWh ENTRY'!AC36,'BIZ kWh ENTRY'!AS36,'BIZ kWh ENTRY'!BI36)</f>
        <v>0</v>
      </c>
      <c r="N36" s="64">
        <f>SUM('BIZ kWh ENTRY'!N36,'BIZ kWh ENTRY'!AD36,'BIZ kWh ENTRY'!AT36,'BIZ kWh ENTRY'!BJ36)</f>
        <v>0</v>
      </c>
      <c r="O36" s="63">
        <f t="shared" ref="O36:O48" si="4">SUM(C36:N36)</f>
        <v>0</v>
      </c>
      <c r="P36" s="204"/>
    </row>
    <row r="37" spans="1:16" x14ac:dyDescent="0.25">
      <c r="A37" s="494"/>
      <c r="B37" s="12" t="s">
        <v>79</v>
      </c>
      <c r="C37" s="3">
        <f>SUM('BIZ kWh ENTRY'!C37,'BIZ kWh ENTRY'!S37,'BIZ kWh ENTRY'!AI37,'BIZ kWh ENTRY'!AY37)</f>
        <v>0</v>
      </c>
      <c r="D37" s="3">
        <f>SUM('BIZ kWh ENTRY'!D37,'BIZ kWh ENTRY'!T37,'BIZ kWh ENTRY'!AJ37,'BIZ kWh ENTRY'!AZ37)</f>
        <v>0</v>
      </c>
      <c r="E37" s="3">
        <f>SUM('BIZ kWh ENTRY'!E37,'BIZ kWh ENTRY'!U37,'BIZ kWh ENTRY'!AK37,'BIZ kWh ENTRY'!BA37)</f>
        <v>0</v>
      </c>
      <c r="F37" s="3">
        <f>SUM('BIZ kWh ENTRY'!F37,'BIZ kWh ENTRY'!V37,'BIZ kWh ENTRY'!AL37,'BIZ kWh ENTRY'!BB37)</f>
        <v>0</v>
      </c>
      <c r="G37" s="3">
        <f>SUM('BIZ kWh ENTRY'!G37,'BIZ kWh ENTRY'!W37,'BIZ kWh ENTRY'!AM37,'BIZ kWh ENTRY'!BC37)</f>
        <v>0</v>
      </c>
      <c r="H37" s="3">
        <f>SUM('BIZ kWh ENTRY'!H37,'BIZ kWh ENTRY'!X37,'BIZ kWh ENTRY'!AN37,'BIZ kWh ENTRY'!BD37)</f>
        <v>0</v>
      </c>
      <c r="I37" s="3">
        <f>SUM('BIZ kWh ENTRY'!I37,'BIZ kWh ENTRY'!Y37,'BIZ kWh ENTRY'!AO37,'BIZ kWh ENTRY'!BE37)</f>
        <v>0</v>
      </c>
      <c r="J37" s="3">
        <f>SUM('BIZ kWh ENTRY'!J37,'BIZ kWh ENTRY'!Z37,'BIZ kWh ENTRY'!AP37,'BIZ kWh ENTRY'!BF37)</f>
        <v>0</v>
      </c>
      <c r="K37" s="3">
        <f>SUM('BIZ kWh ENTRY'!K37,'BIZ kWh ENTRY'!AA37,'BIZ kWh ENTRY'!AQ37,'BIZ kWh ENTRY'!BG37)</f>
        <v>0</v>
      </c>
      <c r="L37" s="3">
        <f>SUM('BIZ kWh ENTRY'!L37,'BIZ kWh ENTRY'!AB37,'BIZ kWh ENTRY'!AR37,'BIZ kWh ENTRY'!BH37)</f>
        <v>0</v>
      </c>
      <c r="M37" s="3">
        <f>SUM('BIZ kWh ENTRY'!M37,'BIZ kWh ENTRY'!AC37,'BIZ kWh ENTRY'!AS37,'BIZ kWh ENTRY'!BI37)</f>
        <v>31517.343944518307</v>
      </c>
      <c r="N37" s="3">
        <f>SUM('BIZ kWh ENTRY'!N37,'BIZ kWh ENTRY'!AD37,'BIZ kWh ENTRY'!AT37,'BIZ kWh ENTRY'!BJ37)</f>
        <v>0</v>
      </c>
      <c r="O37" s="62">
        <f t="shared" si="4"/>
        <v>31517.343944518307</v>
      </c>
      <c r="P37" s="204"/>
    </row>
    <row r="38" spans="1:16" x14ac:dyDescent="0.25">
      <c r="A38" s="494"/>
      <c r="B38" s="11" t="s">
        <v>78</v>
      </c>
      <c r="C38" s="3">
        <f>SUM('BIZ kWh ENTRY'!C38,'BIZ kWh ENTRY'!S38,'BIZ kWh ENTRY'!AI38,'BIZ kWh ENTRY'!AY38)</f>
        <v>0</v>
      </c>
      <c r="D38" s="3">
        <f>SUM('BIZ kWh ENTRY'!D38,'BIZ kWh ENTRY'!T38,'BIZ kWh ENTRY'!AJ38,'BIZ kWh ENTRY'!AZ38)</f>
        <v>0</v>
      </c>
      <c r="E38" s="3">
        <f>SUM('BIZ kWh ENTRY'!E38,'BIZ kWh ENTRY'!U38,'BIZ kWh ENTRY'!AK38,'BIZ kWh ENTRY'!BA38)</f>
        <v>0</v>
      </c>
      <c r="F38" s="3">
        <f>SUM('BIZ kWh ENTRY'!F38,'BIZ kWh ENTRY'!V38,'BIZ kWh ENTRY'!AL38,'BIZ kWh ENTRY'!BB38)</f>
        <v>0</v>
      </c>
      <c r="G38" s="3">
        <f>SUM('BIZ kWh ENTRY'!G38,'BIZ kWh ENTRY'!W38,'BIZ kWh ENTRY'!AM38,'BIZ kWh ENTRY'!BC38)</f>
        <v>0</v>
      </c>
      <c r="H38" s="3">
        <f>SUM('BIZ kWh ENTRY'!H38,'BIZ kWh ENTRY'!X38,'BIZ kWh ENTRY'!AN38,'BIZ kWh ENTRY'!BD38)</f>
        <v>0</v>
      </c>
      <c r="I38" s="3">
        <f>SUM('BIZ kWh ENTRY'!I38,'BIZ kWh ENTRY'!Y38,'BIZ kWh ENTRY'!AO38,'BIZ kWh ENTRY'!BE38)</f>
        <v>0</v>
      </c>
      <c r="J38" s="3">
        <f>SUM('BIZ kWh ENTRY'!J38,'BIZ kWh ENTRY'!Z38,'BIZ kWh ENTRY'!AP38,'BIZ kWh ENTRY'!BF38)</f>
        <v>0</v>
      </c>
      <c r="K38" s="3">
        <f>SUM('BIZ kWh ENTRY'!K38,'BIZ kWh ENTRY'!AA38,'BIZ kWh ENTRY'!AQ38,'BIZ kWh ENTRY'!BG38)</f>
        <v>0</v>
      </c>
      <c r="L38" s="3">
        <f>SUM('BIZ kWh ENTRY'!L38,'BIZ kWh ENTRY'!AB38,'BIZ kWh ENTRY'!AR38,'BIZ kWh ENTRY'!BH38)</f>
        <v>0</v>
      </c>
      <c r="M38" s="3">
        <f>SUM('BIZ kWh ENTRY'!M38,'BIZ kWh ENTRY'!AC38,'BIZ kWh ENTRY'!AS38,'BIZ kWh ENTRY'!BI38)</f>
        <v>0</v>
      </c>
      <c r="N38" s="3">
        <f>SUM('BIZ kWh ENTRY'!N38,'BIZ kWh ENTRY'!AD38,'BIZ kWh ENTRY'!AT38,'BIZ kWh ENTRY'!BJ38)</f>
        <v>0</v>
      </c>
      <c r="O38" s="62">
        <f t="shared" si="4"/>
        <v>0</v>
      </c>
      <c r="P38" s="204"/>
    </row>
    <row r="39" spans="1:16" x14ac:dyDescent="0.25">
      <c r="A39" s="494"/>
      <c r="B39" s="11" t="s">
        <v>77</v>
      </c>
      <c r="C39" s="3">
        <f>SUM('BIZ kWh ENTRY'!C39,'BIZ kWh ENTRY'!S39,'BIZ kWh ENTRY'!AI39,'BIZ kWh ENTRY'!AY39)</f>
        <v>0</v>
      </c>
      <c r="D39" s="3">
        <f>SUM('BIZ kWh ENTRY'!D39,'BIZ kWh ENTRY'!T39,'BIZ kWh ENTRY'!AJ39,'BIZ kWh ENTRY'!AZ39)</f>
        <v>0</v>
      </c>
      <c r="E39" s="3">
        <f>SUM('BIZ kWh ENTRY'!E39,'BIZ kWh ENTRY'!U39,'BIZ kWh ENTRY'!AK39,'BIZ kWh ENTRY'!BA39)</f>
        <v>0</v>
      </c>
      <c r="F39" s="3">
        <f>SUM('BIZ kWh ENTRY'!F39,'BIZ kWh ENTRY'!V39,'BIZ kWh ENTRY'!AL39,'BIZ kWh ENTRY'!BB39)</f>
        <v>0</v>
      </c>
      <c r="G39" s="3">
        <f>SUM('BIZ kWh ENTRY'!G39,'BIZ kWh ENTRY'!W39,'BIZ kWh ENTRY'!AM39,'BIZ kWh ENTRY'!BC39)</f>
        <v>0</v>
      </c>
      <c r="H39" s="3">
        <f>SUM('BIZ kWh ENTRY'!H39,'BIZ kWh ENTRY'!X39,'BIZ kWh ENTRY'!AN39,'BIZ kWh ENTRY'!BD39)</f>
        <v>0</v>
      </c>
      <c r="I39" s="3">
        <f>SUM('BIZ kWh ENTRY'!I39,'BIZ kWh ENTRY'!Y39,'BIZ kWh ENTRY'!AO39,'BIZ kWh ENTRY'!BE39)</f>
        <v>0</v>
      </c>
      <c r="J39" s="3">
        <f>SUM('BIZ kWh ENTRY'!J39,'BIZ kWh ENTRY'!Z39,'BIZ kWh ENTRY'!AP39,'BIZ kWh ENTRY'!BF39)</f>
        <v>0</v>
      </c>
      <c r="K39" s="3">
        <f>SUM('BIZ kWh ENTRY'!K39,'BIZ kWh ENTRY'!AA39,'BIZ kWh ENTRY'!AQ39,'BIZ kWh ENTRY'!BG39)</f>
        <v>0</v>
      </c>
      <c r="L39" s="3">
        <f>SUM('BIZ kWh ENTRY'!L39,'BIZ kWh ENTRY'!AB39,'BIZ kWh ENTRY'!AR39,'BIZ kWh ENTRY'!BH39)</f>
        <v>34002.956008485147</v>
      </c>
      <c r="M39" s="3">
        <f>SUM('BIZ kWh ENTRY'!M39,'BIZ kWh ENTRY'!AC39,'BIZ kWh ENTRY'!AS39,'BIZ kWh ENTRY'!BI39)</f>
        <v>0</v>
      </c>
      <c r="N39" s="3">
        <f>SUM('BIZ kWh ENTRY'!N39,'BIZ kWh ENTRY'!AD39,'BIZ kWh ENTRY'!AT39,'BIZ kWh ENTRY'!BJ39)</f>
        <v>113170.68104751728</v>
      </c>
      <c r="O39" s="62">
        <f t="shared" si="4"/>
        <v>147173.63705600242</v>
      </c>
      <c r="P39" s="204"/>
    </row>
    <row r="40" spans="1:16" x14ac:dyDescent="0.25">
      <c r="A40" s="494"/>
      <c r="B40" s="12" t="s">
        <v>76</v>
      </c>
      <c r="C40" s="3">
        <f>SUM('BIZ kWh ENTRY'!C40,'BIZ kWh ENTRY'!S40,'BIZ kWh ENTRY'!AI40,'BIZ kWh ENTRY'!AY40)</f>
        <v>0</v>
      </c>
      <c r="D40" s="3">
        <f>SUM('BIZ kWh ENTRY'!D40,'BIZ kWh ENTRY'!T40,'BIZ kWh ENTRY'!AJ40,'BIZ kWh ENTRY'!AZ40)</f>
        <v>0</v>
      </c>
      <c r="E40" s="3">
        <f>SUM('BIZ kWh ENTRY'!E40,'BIZ kWh ENTRY'!U40,'BIZ kWh ENTRY'!AK40,'BIZ kWh ENTRY'!BA40)</f>
        <v>0</v>
      </c>
      <c r="F40" s="3">
        <f>SUM('BIZ kWh ENTRY'!F40,'BIZ kWh ENTRY'!V40,'BIZ kWh ENTRY'!AL40,'BIZ kWh ENTRY'!BB40)</f>
        <v>0</v>
      </c>
      <c r="G40" s="3">
        <f>SUM('BIZ kWh ENTRY'!G40,'BIZ kWh ENTRY'!W40,'BIZ kWh ENTRY'!AM40,'BIZ kWh ENTRY'!BC40)</f>
        <v>0</v>
      </c>
      <c r="H40" s="3">
        <f>SUM('BIZ kWh ENTRY'!H40,'BIZ kWh ENTRY'!X40,'BIZ kWh ENTRY'!AN40,'BIZ kWh ENTRY'!BD40)</f>
        <v>0</v>
      </c>
      <c r="I40" s="3">
        <f>SUM('BIZ kWh ENTRY'!I40,'BIZ kWh ENTRY'!Y40,'BIZ kWh ENTRY'!AO40,'BIZ kWh ENTRY'!BE40)</f>
        <v>0</v>
      </c>
      <c r="J40" s="3">
        <f>SUM('BIZ kWh ENTRY'!J40,'BIZ kWh ENTRY'!Z40,'BIZ kWh ENTRY'!AP40,'BIZ kWh ENTRY'!BF40)</f>
        <v>0</v>
      </c>
      <c r="K40" s="3">
        <f>SUM('BIZ kWh ENTRY'!K40,'BIZ kWh ENTRY'!AA40,'BIZ kWh ENTRY'!AQ40,'BIZ kWh ENTRY'!BG40)</f>
        <v>0</v>
      </c>
      <c r="L40" s="3">
        <f>SUM('BIZ kWh ENTRY'!L40,'BIZ kWh ENTRY'!AB40,'BIZ kWh ENTRY'!AR40,'BIZ kWh ENTRY'!BH40)</f>
        <v>0</v>
      </c>
      <c r="M40" s="3">
        <f>SUM('BIZ kWh ENTRY'!M40,'BIZ kWh ENTRY'!AC40,'BIZ kWh ENTRY'!AS40,'BIZ kWh ENTRY'!BI40)</f>
        <v>0</v>
      </c>
      <c r="N40" s="3">
        <f>SUM('BIZ kWh ENTRY'!N40,'BIZ kWh ENTRY'!AD40,'BIZ kWh ENTRY'!AT40,'BIZ kWh ENTRY'!BJ40)</f>
        <v>0</v>
      </c>
      <c r="O40" s="62">
        <f t="shared" si="4"/>
        <v>0</v>
      </c>
      <c r="P40" s="204"/>
    </row>
    <row r="41" spans="1:16" x14ac:dyDescent="0.25">
      <c r="A41" s="494"/>
      <c r="B41" s="11" t="s">
        <v>75</v>
      </c>
      <c r="C41" s="3">
        <f>SUM('BIZ kWh ENTRY'!C41,'BIZ kWh ENTRY'!S41,'BIZ kWh ENTRY'!AI41,'BIZ kWh ENTRY'!AY41)</f>
        <v>0</v>
      </c>
      <c r="D41" s="3">
        <f>SUM('BIZ kWh ENTRY'!D41,'BIZ kWh ENTRY'!T41,'BIZ kWh ENTRY'!AJ41,'BIZ kWh ENTRY'!AZ41)</f>
        <v>0</v>
      </c>
      <c r="E41" s="3">
        <f>SUM('BIZ kWh ENTRY'!E41,'BIZ kWh ENTRY'!U41,'BIZ kWh ENTRY'!AK41,'BIZ kWh ENTRY'!BA41)</f>
        <v>0</v>
      </c>
      <c r="F41" s="3">
        <f>SUM('BIZ kWh ENTRY'!F41,'BIZ kWh ENTRY'!V41,'BIZ kWh ENTRY'!AL41,'BIZ kWh ENTRY'!BB41)</f>
        <v>0</v>
      </c>
      <c r="G41" s="3">
        <f>SUM('BIZ kWh ENTRY'!G41,'BIZ kWh ENTRY'!W41,'BIZ kWh ENTRY'!AM41,'BIZ kWh ENTRY'!BC41)</f>
        <v>0</v>
      </c>
      <c r="H41" s="3">
        <f>SUM('BIZ kWh ENTRY'!H41,'BIZ kWh ENTRY'!X41,'BIZ kWh ENTRY'!AN41,'BIZ kWh ENTRY'!BD41)</f>
        <v>0</v>
      </c>
      <c r="I41" s="3">
        <f>SUM('BIZ kWh ENTRY'!I41,'BIZ kWh ENTRY'!Y41,'BIZ kWh ENTRY'!AO41,'BIZ kWh ENTRY'!BE41)</f>
        <v>0</v>
      </c>
      <c r="J41" s="3">
        <f>SUM('BIZ kWh ENTRY'!J41,'BIZ kWh ENTRY'!Z41,'BIZ kWh ENTRY'!AP41,'BIZ kWh ENTRY'!BF41)</f>
        <v>0</v>
      </c>
      <c r="K41" s="3">
        <f>SUM('BIZ kWh ENTRY'!K41,'BIZ kWh ENTRY'!AA41,'BIZ kWh ENTRY'!AQ41,'BIZ kWh ENTRY'!BG41)</f>
        <v>0</v>
      </c>
      <c r="L41" s="3">
        <f>SUM('BIZ kWh ENTRY'!L41,'BIZ kWh ENTRY'!AB41,'BIZ kWh ENTRY'!AR41,'BIZ kWh ENTRY'!BH41)</f>
        <v>0</v>
      </c>
      <c r="M41" s="3">
        <f>SUM('BIZ kWh ENTRY'!M41,'BIZ kWh ENTRY'!AC41,'BIZ kWh ENTRY'!AS41,'BIZ kWh ENTRY'!BI41)</f>
        <v>0</v>
      </c>
      <c r="N41" s="3">
        <f>SUM('BIZ kWh ENTRY'!N41,'BIZ kWh ENTRY'!AD41,'BIZ kWh ENTRY'!AT41,'BIZ kWh ENTRY'!BJ41)</f>
        <v>0</v>
      </c>
      <c r="O41" s="62">
        <f t="shared" si="4"/>
        <v>0</v>
      </c>
      <c r="P41" s="204"/>
    </row>
    <row r="42" spans="1:16" x14ac:dyDescent="0.25">
      <c r="A42" s="494"/>
      <c r="B42" s="11" t="s">
        <v>74</v>
      </c>
      <c r="C42" s="3">
        <f>SUM('BIZ kWh ENTRY'!C42,'BIZ kWh ENTRY'!S42,'BIZ kWh ENTRY'!AI42,'BIZ kWh ENTRY'!AY42)</f>
        <v>0</v>
      </c>
      <c r="D42" s="3">
        <f>SUM('BIZ kWh ENTRY'!D42,'BIZ kWh ENTRY'!T42,'BIZ kWh ENTRY'!AJ42,'BIZ kWh ENTRY'!AZ42)</f>
        <v>0</v>
      </c>
      <c r="E42" s="3">
        <f>SUM('BIZ kWh ENTRY'!E42,'BIZ kWh ENTRY'!U42,'BIZ kWh ENTRY'!AK42,'BIZ kWh ENTRY'!BA42)</f>
        <v>0</v>
      </c>
      <c r="F42" s="3">
        <f>SUM('BIZ kWh ENTRY'!F42,'BIZ kWh ENTRY'!V42,'BIZ kWh ENTRY'!AL42,'BIZ kWh ENTRY'!BB42)</f>
        <v>0</v>
      </c>
      <c r="G42" s="3">
        <f>SUM('BIZ kWh ENTRY'!G42,'BIZ kWh ENTRY'!W42,'BIZ kWh ENTRY'!AM42,'BIZ kWh ENTRY'!BC42)</f>
        <v>0</v>
      </c>
      <c r="H42" s="3">
        <f>SUM('BIZ kWh ENTRY'!H42,'BIZ kWh ENTRY'!X42,'BIZ kWh ENTRY'!AN42,'BIZ kWh ENTRY'!BD42)</f>
        <v>0</v>
      </c>
      <c r="I42" s="3">
        <f>SUM('BIZ kWh ENTRY'!I42,'BIZ kWh ENTRY'!Y42,'BIZ kWh ENTRY'!AO42,'BIZ kWh ENTRY'!BE42)</f>
        <v>0</v>
      </c>
      <c r="J42" s="3">
        <f>SUM('BIZ kWh ENTRY'!J42,'BIZ kWh ENTRY'!Z42,'BIZ kWh ENTRY'!AP42,'BIZ kWh ENTRY'!BF42)</f>
        <v>0</v>
      </c>
      <c r="K42" s="3">
        <f>SUM('BIZ kWh ENTRY'!K42,'BIZ kWh ENTRY'!AA42,'BIZ kWh ENTRY'!AQ42,'BIZ kWh ENTRY'!BG42)</f>
        <v>0</v>
      </c>
      <c r="L42" s="3">
        <f>SUM('BIZ kWh ENTRY'!L42,'BIZ kWh ENTRY'!AB42,'BIZ kWh ENTRY'!AR42,'BIZ kWh ENTRY'!BH42)</f>
        <v>4826.9870684344805</v>
      </c>
      <c r="M42" s="3">
        <f>SUM('BIZ kWh ENTRY'!M42,'BIZ kWh ENTRY'!AC42,'BIZ kWh ENTRY'!AS42,'BIZ kWh ENTRY'!BI42)</f>
        <v>0</v>
      </c>
      <c r="N42" s="3">
        <f>SUM('BIZ kWh ENTRY'!N42,'BIZ kWh ENTRY'!AD42,'BIZ kWh ENTRY'!AT42,'BIZ kWh ENTRY'!BJ42)</f>
        <v>272693.37587556307</v>
      </c>
      <c r="O42" s="62">
        <f t="shared" si="4"/>
        <v>277520.36294399755</v>
      </c>
      <c r="P42" s="204"/>
    </row>
    <row r="43" spans="1:16" x14ac:dyDescent="0.25">
      <c r="A43" s="494"/>
      <c r="B43" s="11" t="s">
        <v>73</v>
      </c>
      <c r="C43" s="3">
        <f>SUM('BIZ kWh ENTRY'!C43,'BIZ kWh ENTRY'!S43,'BIZ kWh ENTRY'!AI43,'BIZ kWh ENTRY'!AY43)</f>
        <v>0</v>
      </c>
      <c r="D43" s="3">
        <f>SUM('BIZ kWh ENTRY'!D43,'BIZ kWh ENTRY'!T43,'BIZ kWh ENTRY'!AJ43,'BIZ kWh ENTRY'!AZ43)</f>
        <v>0</v>
      </c>
      <c r="E43" s="3">
        <f>SUM('BIZ kWh ENTRY'!E43,'BIZ kWh ENTRY'!U43,'BIZ kWh ENTRY'!AK43,'BIZ kWh ENTRY'!BA43)</f>
        <v>0</v>
      </c>
      <c r="F43" s="3">
        <f>SUM('BIZ kWh ENTRY'!F43,'BIZ kWh ENTRY'!V43,'BIZ kWh ENTRY'!AL43,'BIZ kWh ENTRY'!BB43)</f>
        <v>0</v>
      </c>
      <c r="G43" s="3">
        <f>SUM('BIZ kWh ENTRY'!G43,'BIZ kWh ENTRY'!W43,'BIZ kWh ENTRY'!AM43,'BIZ kWh ENTRY'!BC43)</f>
        <v>11372.004225976916</v>
      </c>
      <c r="H43" s="3">
        <f>SUM('BIZ kWh ENTRY'!H43,'BIZ kWh ENTRY'!X43,'BIZ kWh ENTRY'!AN43,'BIZ kWh ENTRY'!BD43)</f>
        <v>0</v>
      </c>
      <c r="I43" s="3">
        <f>SUM('BIZ kWh ENTRY'!I43,'BIZ kWh ENTRY'!Y43,'BIZ kWh ENTRY'!AO43,'BIZ kWh ENTRY'!BE43)</f>
        <v>119228.26101828144</v>
      </c>
      <c r="J43" s="3">
        <f>SUM('BIZ kWh ENTRY'!J43,'BIZ kWh ENTRY'!Z43,'BIZ kWh ENTRY'!AP43,'BIZ kWh ENTRY'!BF43)</f>
        <v>0</v>
      </c>
      <c r="K43" s="3">
        <f>SUM('BIZ kWh ENTRY'!K43,'BIZ kWh ENTRY'!AA43,'BIZ kWh ENTRY'!AQ43,'BIZ kWh ENTRY'!BG43)</f>
        <v>52467.546182222883</v>
      </c>
      <c r="L43" s="3">
        <f>SUM('BIZ kWh ENTRY'!L43,'BIZ kWh ENTRY'!AB43,'BIZ kWh ENTRY'!AR43,'BIZ kWh ENTRY'!BH43)</f>
        <v>0</v>
      </c>
      <c r="M43" s="3">
        <f>SUM('BIZ kWh ENTRY'!M43,'BIZ kWh ENTRY'!AC43,'BIZ kWh ENTRY'!AS43,'BIZ kWh ENTRY'!BI43)</f>
        <v>83988.33058216788</v>
      </c>
      <c r="N43" s="3">
        <f>SUM('BIZ kWh ENTRY'!N43,'BIZ kWh ENTRY'!AD43,'BIZ kWh ENTRY'!AT43,'BIZ kWh ENTRY'!BJ43)</f>
        <v>520652.85799135093</v>
      </c>
      <c r="O43" s="62">
        <f t="shared" si="4"/>
        <v>787709</v>
      </c>
      <c r="P43" s="204"/>
    </row>
    <row r="44" spans="1:16" x14ac:dyDescent="0.25">
      <c r="A44" s="494"/>
      <c r="B44" s="11" t="s">
        <v>72</v>
      </c>
      <c r="C44" s="3">
        <f>SUM('BIZ kWh ENTRY'!C44,'BIZ kWh ENTRY'!S44,'BIZ kWh ENTRY'!AI44,'BIZ kWh ENTRY'!AY44)</f>
        <v>0</v>
      </c>
      <c r="D44" s="3">
        <f>SUM('BIZ kWh ENTRY'!D44,'BIZ kWh ENTRY'!T44,'BIZ kWh ENTRY'!AJ44,'BIZ kWh ENTRY'!AZ44)</f>
        <v>0</v>
      </c>
      <c r="E44" s="3">
        <f>SUM('BIZ kWh ENTRY'!E44,'BIZ kWh ENTRY'!U44,'BIZ kWh ENTRY'!AK44,'BIZ kWh ENTRY'!BA44)</f>
        <v>0</v>
      </c>
      <c r="F44" s="3">
        <f>SUM('BIZ kWh ENTRY'!F44,'BIZ kWh ENTRY'!V44,'BIZ kWh ENTRY'!AL44,'BIZ kWh ENTRY'!BB44)</f>
        <v>0</v>
      </c>
      <c r="G44" s="3">
        <f>SUM('BIZ kWh ENTRY'!G44,'BIZ kWh ENTRY'!W44,'BIZ kWh ENTRY'!AM44,'BIZ kWh ENTRY'!BC44)</f>
        <v>0</v>
      </c>
      <c r="H44" s="3">
        <f>SUM('BIZ kWh ENTRY'!H44,'BIZ kWh ENTRY'!X44,'BIZ kWh ENTRY'!AN44,'BIZ kWh ENTRY'!BD44)</f>
        <v>0</v>
      </c>
      <c r="I44" s="3">
        <f>SUM('BIZ kWh ENTRY'!I44,'BIZ kWh ENTRY'!Y44,'BIZ kWh ENTRY'!AO44,'BIZ kWh ENTRY'!BE44)</f>
        <v>0</v>
      </c>
      <c r="J44" s="3">
        <f>SUM('BIZ kWh ENTRY'!J44,'BIZ kWh ENTRY'!Z44,'BIZ kWh ENTRY'!AP44,'BIZ kWh ENTRY'!BF44)</f>
        <v>0</v>
      </c>
      <c r="K44" s="3">
        <f>SUM('BIZ kWh ENTRY'!K44,'BIZ kWh ENTRY'!AA44,'BIZ kWh ENTRY'!AQ44,'BIZ kWh ENTRY'!BG44)</f>
        <v>0</v>
      </c>
      <c r="L44" s="3">
        <f>SUM('BIZ kWh ENTRY'!L44,'BIZ kWh ENTRY'!AB44,'BIZ kWh ENTRY'!AR44,'BIZ kWh ENTRY'!BH44)</f>
        <v>0</v>
      </c>
      <c r="M44" s="3">
        <f>SUM('BIZ kWh ENTRY'!M44,'BIZ kWh ENTRY'!AC44,'BIZ kWh ENTRY'!AS44,'BIZ kWh ENTRY'!BI44)</f>
        <v>0</v>
      </c>
      <c r="N44" s="3">
        <f>SUM('BIZ kWh ENTRY'!N44,'BIZ kWh ENTRY'!AD44,'BIZ kWh ENTRY'!AT44,'BIZ kWh ENTRY'!BJ44)</f>
        <v>0</v>
      </c>
      <c r="O44" s="62">
        <f t="shared" si="4"/>
        <v>0</v>
      </c>
      <c r="P44" s="204"/>
    </row>
    <row r="45" spans="1:16" x14ac:dyDescent="0.25">
      <c r="A45" s="494"/>
      <c r="B45" s="11" t="s">
        <v>71</v>
      </c>
      <c r="C45" s="3">
        <f>SUM('BIZ kWh ENTRY'!C45,'BIZ kWh ENTRY'!S45,'BIZ kWh ENTRY'!AI45,'BIZ kWh ENTRY'!AY45)</f>
        <v>0</v>
      </c>
      <c r="D45" s="3">
        <f>SUM('BIZ kWh ENTRY'!D45,'BIZ kWh ENTRY'!T45,'BIZ kWh ENTRY'!AJ45,'BIZ kWh ENTRY'!AZ45)</f>
        <v>0</v>
      </c>
      <c r="E45" s="3">
        <f>SUM('BIZ kWh ENTRY'!E45,'BIZ kWh ENTRY'!U45,'BIZ kWh ENTRY'!AK45,'BIZ kWh ENTRY'!BA45)</f>
        <v>0</v>
      </c>
      <c r="F45" s="3">
        <f>SUM('BIZ kWh ENTRY'!F45,'BIZ kWh ENTRY'!V45,'BIZ kWh ENTRY'!AL45,'BIZ kWh ENTRY'!BB45)</f>
        <v>0</v>
      </c>
      <c r="G45" s="3">
        <f>SUM('BIZ kWh ENTRY'!G45,'BIZ kWh ENTRY'!W45,'BIZ kWh ENTRY'!AM45,'BIZ kWh ENTRY'!BC45)</f>
        <v>0</v>
      </c>
      <c r="H45" s="3">
        <f>SUM('BIZ kWh ENTRY'!H45,'BIZ kWh ENTRY'!X45,'BIZ kWh ENTRY'!AN45,'BIZ kWh ENTRY'!BD45)</f>
        <v>0</v>
      </c>
      <c r="I45" s="3">
        <f>SUM('BIZ kWh ENTRY'!I45,'BIZ kWh ENTRY'!Y45,'BIZ kWh ENTRY'!AO45,'BIZ kWh ENTRY'!BE45)</f>
        <v>0</v>
      </c>
      <c r="J45" s="3">
        <f>SUM('BIZ kWh ENTRY'!J45,'BIZ kWh ENTRY'!Z45,'BIZ kWh ENTRY'!AP45,'BIZ kWh ENTRY'!BF45)</f>
        <v>0</v>
      </c>
      <c r="K45" s="3">
        <f>SUM('BIZ kWh ENTRY'!K45,'BIZ kWh ENTRY'!AA45,'BIZ kWh ENTRY'!AQ45,'BIZ kWh ENTRY'!BG45)</f>
        <v>0</v>
      </c>
      <c r="L45" s="3">
        <f>SUM('BIZ kWh ENTRY'!L45,'BIZ kWh ENTRY'!AB45,'BIZ kWh ENTRY'!AR45,'BIZ kWh ENTRY'!BH45)</f>
        <v>0</v>
      </c>
      <c r="M45" s="3">
        <f>SUM('BIZ kWh ENTRY'!M45,'BIZ kWh ENTRY'!AC45,'BIZ kWh ENTRY'!AS45,'BIZ kWh ENTRY'!BI45)</f>
        <v>0</v>
      </c>
      <c r="N45" s="3">
        <f>SUM('BIZ kWh ENTRY'!N45,'BIZ kWh ENTRY'!AD45,'BIZ kWh ENTRY'!AT45,'BIZ kWh ENTRY'!BJ45)</f>
        <v>0</v>
      </c>
      <c r="O45" s="62">
        <f t="shared" si="4"/>
        <v>0</v>
      </c>
      <c r="P45" s="204"/>
    </row>
    <row r="46" spans="1:16" x14ac:dyDescent="0.25">
      <c r="A46" s="494"/>
      <c r="B46" s="85" t="s">
        <v>70</v>
      </c>
      <c r="C46" s="86">
        <f>SUM('BIZ kWh ENTRY'!C46,'BIZ kWh ENTRY'!S46,'BIZ kWh ENTRY'!AI46,'BIZ kWh ENTRY'!AY46)</f>
        <v>0</v>
      </c>
      <c r="D46" s="86">
        <f>SUM('BIZ kWh ENTRY'!D46,'BIZ kWh ENTRY'!T46,'BIZ kWh ENTRY'!AJ46,'BIZ kWh ENTRY'!AZ46)</f>
        <v>0</v>
      </c>
      <c r="E46" s="86">
        <f>SUM('BIZ kWh ENTRY'!E46,'BIZ kWh ENTRY'!U46,'BIZ kWh ENTRY'!AK46,'BIZ kWh ENTRY'!BA46)</f>
        <v>0</v>
      </c>
      <c r="F46" s="86">
        <f>SUM('BIZ kWh ENTRY'!F46,'BIZ kWh ENTRY'!V46,'BIZ kWh ENTRY'!AL46,'BIZ kWh ENTRY'!BB46)</f>
        <v>0</v>
      </c>
      <c r="G46" s="86">
        <f>SUM('BIZ kWh ENTRY'!G46,'BIZ kWh ENTRY'!W46,'BIZ kWh ENTRY'!AM46,'BIZ kWh ENTRY'!BC46)</f>
        <v>0</v>
      </c>
      <c r="H46" s="86">
        <f>SUM('BIZ kWh ENTRY'!H46,'BIZ kWh ENTRY'!X46,'BIZ kWh ENTRY'!AN46,'BIZ kWh ENTRY'!BD46)</f>
        <v>0</v>
      </c>
      <c r="I46" s="86">
        <f>SUM('BIZ kWh ENTRY'!I46,'BIZ kWh ENTRY'!Y46,'BIZ kWh ENTRY'!AO46,'BIZ kWh ENTRY'!BE46)</f>
        <v>0</v>
      </c>
      <c r="J46" s="86">
        <f>SUM('BIZ kWh ENTRY'!J46,'BIZ kWh ENTRY'!Z46,'BIZ kWh ENTRY'!AP46,'BIZ kWh ENTRY'!BF46)</f>
        <v>0</v>
      </c>
      <c r="K46" s="86">
        <f>SUM('BIZ kWh ENTRY'!K46,'BIZ kWh ENTRY'!AA46,'BIZ kWh ENTRY'!AQ46,'BIZ kWh ENTRY'!BG46)</f>
        <v>0</v>
      </c>
      <c r="L46" s="86">
        <f>SUM('BIZ kWh ENTRY'!L46,'BIZ kWh ENTRY'!AB46,'BIZ kWh ENTRY'!AR46,'BIZ kWh ENTRY'!BH46)</f>
        <v>0</v>
      </c>
      <c r="M46" s="86">
        <f>SUM('BIZ kWh ENTRY'!M46,'BIZ kWh ENTRY'!AC46,'BIZ kWh ENTRY'!AS46,'BIZ kWh ENTRY'!BI46)</f>
        <v>0</v>
      </c>
      <c r="N46" s="86">
        <f>SUM('BIZ kWh ENTRY'!N46,'BIZ kWh ENTRY'!AD46,'BIZ kWh ENTRY'!AT46,'BIZ kWh ENTRY'!BJ46)</f>
        <v>0</v>
      </c>
      <c r="O46" s="62">
        <f t="shared" si="4"/>
        <v>0</v>
      </c>
      <c r="P46" s="204"/>
    </row>
    <row r="47" spans="1:16" x14ac:dyDescent="0.25">
      <c r="A47" s="494"/>
      <c r="B47" s="85" t="s">
        <v>69</v>
      </c>
      <c r="C47" s="86">
        <f>SUM('BIZ kWh ENTRY'!C47,'BIZ kWh ENTRY'!S47,'BIZ kWh ENTRY'!AI47,'BIZ kWh ENTRY'!AY47)</f>
        <v>0</v>
      </c>
      <c r="D47" s="86">
        <f>SUM('BIZ kWh ENTRY'!D47,'BIZ kWh ENTRY'!T47,'BIZ kWh ENTRY'!AJ47,'BIZ kWh ENTRY'!AZ47)</f>
        <v>0</v>
      </c>
      <c r="E47" s="86">
        <f>SUM('BIZ kWh ENTRY'!E47,'BIZ kWh ENTRY'!U47,'BIZ kWh ENTRY'!AK47,'BIZ kWh ENTRY'!BA47)</f>
        <v>0</v>
      </c>
      <c r="F47" s="86">
        <f>SUM('BIZ kWh ENTRY'!F47,'BIZ kWh ENTRY'!V47,'BIZ kWh ENTRY'!AL47,'BIZ kWh ENTRY'!BB47)</f>
        <v>0</v>
      </c>
      <c r="G47" s="86">
        <f>SUM('BIZ kWh ENTRY'!G47,'BIZ kWh ENTRY'!W47,'BIZ kWh ENTRY'!AM47,'BIZ kWh ENTRY'!BC47)</f>
        <v>0</v>
      </c>
      <c r="H47" s="86">
        <f>SUM('BIZ kWh ENTRY'!H47,'BIZ kWh ENTRY'!X47,'BIZ kWh ENTRY'!AN47,'BIZ kWh ENTRY'!BD47)</f>
        <v>0</v>
      </c>
      <c r="I47" s="86">
        <f>SUM('BIZ kWh ENTRY'!I47,'BIZ kWh ENTRY'!Y47,'BIZ kWh ENTRY'!AO47,'BIZ kWh ENTRY'!BE47)</f>
        <v>0</v>
      </c>
      <c r="J47" s="86">
        <f>SUM('BIZ kWh ENTRY'!J47,'BIZ kWh ENTRY'!Z47,'BIZ kWh ENTRY'!AP47,'BIZ kWh ENTRY'!BF47)</f>
        <v>0</v>
      </c>
      <c r="K47" s="86">
        <f>SUM('BIZ kWh ENTRY'!K47,'BIZ kWh ENTRY'!AA47,'BIZ kWh ENTRY'!AQ47,'BIZ kWh ENTRY'!BG47)</f>
        <v>0</v>
      </c>
      <c r="L47" s="86">
        <f>SUM('BIZ kWh ENTRY'!L47,'BIZ kWh ENTRY'!AB47,'BIZ kWh ENTRY'!AR47,'BIZ kWh ENTRY'!BH47)</f>
        <v>0</v>
      </c>
      <c r="M47" s="86">
        <f>SUM('BIZ kWh ENTRY'!M47,'BIZ kWh ENTRY'!AC47,'BIZ kWh ENTRY'!AS47,'BIZ kWh ENTRY'!BI47)</f>
        <v>715415.34677262115</v>
      </c>
      <c r="N47" s="86">
        <f>SUM('BIZ kWh ENTRY'!N47,'BIZ kWh ENTRY'!AD47,'BIZ kWh ENTRY'!AT47,'BIZ kWh ENTRY'!BJ47)</f>
        <v>0</v>
      </c>
      <c r="O47" s="62">
        <f t="shared" si="4"/>
        <v>715415.34677262115</v>
      </c>
      <c r="P47" s="204"/>
    </row>
    <row r="48" spans="1:16" ht="15.75" thickBot="1" x14ac:dyDescent="0.3">
      <c r="A48" s="495"/>
      <c r="B48" s="85" t="s">
        <v>68</v>
      </c>
      <c r="C48" s="86">
        <f>SUM('BIZ kWh ENTRY'!C48,'BIZ kWh ENTRY'!S48,'BIZ kWh ENTRY'!AI48,'BIZ kWh ENTRY'!AY48)</f>
        <v>0</v>
      </c>
      <c r="D48" s="86">
        <f>SUM('BIZ kWh ENTRY'!D48,'BIZ kWh ENTRY'!T48,'BIZ kWh ENTRY'!AJ48,'BIZ kWh ENTRY'!AZ48)</f>
        <v>0</v>
      </c>
      <c r="E48" s="86">
        <f>SUM('BIZ kWh ENTRY'!E48,'BIZ kWh ENTRY'!U48,'BIZ kWh ENTRY'!AK48,'BIZ kWh ENTRY'!BA48)</f>
        <v>0</v>
      </c>
      <c r="F48" s="86">
        <f>SUM('BIZ kWh ENTRY'!F48,'BIZ kWh ENTRY'!V48,'BIZ kWh ENTRY'!AL48,'BIZ kWh ENTRY'!BB48)</f>
        <v>0</v>
      </c>
      <c r="G48" s="86">
        <f>SUM('BIZ kWh ENTRY'!G48,'BIZ kWh ENTRY'!W48,'BIZ kWh ENTRY'!AM48,'BIZ kWh ENTRY'!BC48)</f>
        <v>0</v>
      </c>
      <c r="H48" s="86">
        <f>SUM('BIZ kWh ENTRY'!H48,'BIZ kWh ENTRY'!X48,'BIZ kWh ENTRY'!AN48,'BIZ kWh ENTRY'!BD48)</f>
        <v>0</v>
      </c>
      <c r="I48" s="86">
        <f>SUM('BIZ kWh ENTRY'!I48,'BIZ kWh ENTRY'!Y48,'BIZ kWh ENTRY'!AO48,'BIZ kWh ENTRY'!BE48)</f>
        <v>0</v>
      </c>
      <c r="J48" s="86">
        <f>SUM('BIZ kWh ENTRY'!J48,'BIZ kWh ENTRY'!Z48,'BIZ kWh ENTRY'!AP48,'BIZ kWh ENTRY'!BF48)</f>
        <v>0</v>
      </c>
      <c r="K48" s="86">
        <f>SUM('BIZ kWh ENTRY'!K48,'BIZ kWh ENTRY'!AA48,'BIZ kWh ENTRY'!AQ48,'BIZ kWh ENTRY'!BG48)</f>
        <v>0</v>
      </c>
      <c r="L48" s="86">
        <f>SUM('BIZ kWh ENTRY'!L48,'BIZ kWh ENTRY'!AB48,'BIZ kWh ENTRY'!AR48,'BIZ kWh ENTRY'!BH48)</f>
        <v>0</v>
      </c>
      <c r="M48" s="86">
        <f>SUM('BIZ kWh ENTRY'!M48,'BIZ kWh ENTRY'!AC48,'BIZ kWh ENTRY'!AS48,'BIZ kWh ENTRY'!BI48)</f>
        <v>0</v>
      </c>
      <c r="N48" s="86">
        <f>SUM('BIZ kWh ENTRY'!N48,'BIZ kWh ENTRY'!AD48,'BIZ kWh ENTRY'!AT48,'BIZ kWh ENTRY'!BJ48)</f>
        <v>0</v>
      </c>
      <c r="O48" s="59">
        <f t="shared" si="4"/>
        <v>0</v>
      </c>
      <c r="P48" s="204"/>
    </row>
    <row r="49" spans="1:16" ht="21.75" thickBot="1" x14ac:dyDescent="0.3">
      <c r="A49" s="301"/>
      <c r="B49" s="58" t="s">
        <v>44</v>
      </c>
      <c r="C49" s="57">
        <f t="shared" ref="C49:O49" si="5">SUM(C36:C48)</f>
        <v>0</v>
      </c>
      <c r="D49" s="57">
        <f t="shared" si="5"/>
        <v>0</v>
      </c>
      <c r="E49" s="57">
        <f t="shared" si="5"/>
        <v>0</v>
      </c>
      <c r="F49" s="57">
        <f t="shared" si="5"/>
        <v>0</v>
      </c>
      <c r="G49" s="57">
        <f t="shared" si="5"/>
        <v>11372.004225976916</v>
      </c>
      <c r="H49" s="57">
        <f t="shared" si="5"/>
        <v>0</v>
      </c>
      <c r="I49" s="57">
        <f t="shared" si="5"/>
        <v>119228.26101828144</v>
      </c>
      <c r="J49" s="57">
        <f t="shared" si="5"/>
        <v>0</v>
      </c>
      <c r="K49" s="57">
        <f t="shared" si="5"/>
        <v>52467.546182222883</v>
      </c>
      <c r="L49" s="57">
        <f t="shared" si="5"/>
        <v>38829.943076919626</v>
      </c>
      <c r="M49" s="57">
        <f t="shared" si="5"/>
        <v>830921.02129930735</v>
      </c>
      <c r="N49" s="57">
        <f t="shared" si="5"/>
        <v>906516.91491443128</v>
      </c>
      <c r="O49" s="56">
        <f t="shared" si="5"/>
        <v>1959335.6907171395</v>
      </c>
      <c r="P49" s="204"/>
    </row>
    <row r="50" spans="1:16" ht="21.75" thickBot="1" x14ac:dyDescent="0.3">
      <c r="A50" s="301"/>
    </row>
    <row r="51" spans="1:16" ht="21.75" thickBot="1" x14ac:dyDescent="0.3">
      <c r="A51" s="301"/>
      <c r="B51" s="68" t="s">
        <v>37</v>
      </c>
      <c r="C51" s="298" t="s">
        <v>57</v>
      </c>
      <c r="D51" s="298" t="s">
        <v>56</v>
      </c>
      <c r="E51" s="298" t="s">
        <v>55</v>
      </c>
      <c r="F51" s="298" t="s">
        <v>54</v>
      </c>
      <c r="G51" s="298" t="s">
        <v>53</v>
      </c>
      <c r="H51" s="298" t="s">
        <v>52</v>
      </c>
      <c r="I51" s="298" t="s">
        <v>51</v>
      </c>
      <c r="J51" s="298" t="s">
        <v>50</v>
      </c>
      <c r="K51" s="298" t="s">
        <v>49</v>
      </c>
      <c r="L51" s="298" t="s">
        <v>48</v>
      </c>
      <c r="M51" s="298" t="s">
        <v>47</v>
      </c>
      <c r="N51" s="298" t="s">
        <v>46</v>
      </c>
      <c r="O51" s="66" t="s">
        <v>34</v>
      </c>
      <c r="P51" s="203"/>
    </row>
    <row r="52" spans="1:16" x14ac:dyDescent="0.25">
      <c r="A52" s="493" t="s">
        <v>88</v>
      </c>
      <c r="B52" s="79" t="s">
        <v>80</v>
      </c>
      <c r="C52" s="64">
        <f>SUM('BIZ kWh ENTRY'!C52,'BIZ kWh ENTRY'!S52,'BIZ kWh ENTRY'!AI52,'BIZ kWh ENTRY'!AY52)</f>
        <v>0</v>
      </c>
      <c r="D52" s="64">
        <f>SUM('BIZ kWh ENTRY'!D52,'BIZ kWh ENTRY'!T52,'BIZ kWh ENTRY'!AJ52,'BIZ kWh ENTRY'!AZ52)</f>
        <v>0</v>
      </c>
      <c r="E52" s="64">
        <f>SUM('BIZ kWh ENTRY'!E52,'BIZ kWh ENTRY'!U52,'BIZ kWh ENTRY'!AK52,'BIZ kWh ENTRY'!BA52)</f>
        <v>0</v>
      </c>
      <c r="F52" s="64">
        <f>SUM('BIZ kWh ENTRY'!F52,'BIZ kWh ENTRY'!V52,'BIZ kWh ENTRY'!AL52,'BIZ kWh ENTRY'!BB52)</f>
        <v>0</v>
      </c>
      <c r="G52" s="64">
        <f>SUM('BIZ kWh ENTRY'!G52,'BIZ kWh ENTRY'!W52,'BIZ kWh ENTRY'!AM52,'BIZ kWh ENTRY'!BC52)</f>
        <v>0</v>
      </c>
      <c r="H52" s="64">
        <f>SUM('BIZ kWh ENTRY'!H52,'BIZ kWh ENTRY'!X52,'BIZ kWh ENTRY'!AN52,'BIZ kWh ENTRY'!BD52)</f>
        <v>0</v>
      </c>
      <c r="I52" s="64">
        <f>SUM('BIZ kWh ENTRY'!I52,'BIZ kWh ENTRY'!Y52,'BIZ kWh ENTRY'!AO52,'BIZ kWh ENTRY'!BE52)</f>
        <v>0</v>
      </c>
      <c r="J52" s="64">
        <f>SUM('BIZ kWh ENTRY'!J52,'BIZ kWh ENTRY'!Z52,'BIZ kWh ENTRY'!AP52,'BIZ kWh ENTRY'!BF52)</f>
        <v>0</v>
      </c>
      <c r="K52" s="64">
        <f>SUM('BIZ kWh ENTRY'!K52,'BIZ kWh ENTRY'!AA52,'BIZ kWh ENTRY'!AQ52,'BIZ kWh ENTRY'!BG52)</f>
        <v>0</v>
      </c>
      <c r="L52" s="64">
        <f>SUM('BIZ kWh ENTRY'!L52,'BIZ kWh ENTRY'!AB52,'BIZ kWh ENTRY'!AR52,'BIZ kWh ENTRY'!BH52)</f>
        <v>0</v>
      </c>
      <c r="M52" s="64">
        <f>SUM('BIZ kWh ENTRY'!M52,'BIZ kWh ENTRY'!AC52,'BIZ kWh ENTRY'!AS52,'BIZ kWh ENTRY'!BI52)</f>
        <v>174430</v>
      </c>
      <c r="N52" s="64">
        <f>SUM('BIZ kWh ENTRY'!N52,'BIZ kWh ENTRY'!AD52,'BIZ kWh ENTRY'!AT52,'BIZ kWh ENTRY'!BJ52)</f>
        <v>0</v>
      </c>
      <c r="O52" s="63">
        <f t="shared" ref="O52:O64" si="6">SUM(C52:N52)</f>
        <v>174430</v>
      </c>
      <c r="P52" s="204"/>
    </row>
    <row r="53" spans="1:16" x14ac:dyDescent="0.25">
      <c r="A53" s="494"/>
      <c r="B53" s="12" t="s">
        <v>79</v>
      </c>
      <c r="C53" s="3">
        <f>SUM('BIZ kWh ENTRY'!C53,'BIZ kWh ENTRY'!S53,'BIZ kWh ENTRY'!AI53,'BIZ kWh ENTRY'!AY53)</f>
        <v>0</v>
      </c>
      <c r="D53" s="3">
        <f>SUM('BIZ kWh ENTRY'!D53,'BIZ kWh ENTRY'!T53,'BIZ kWh ENTRY'!AJ53,'BIZ kWh ENTRY'!AZ53)</f>
        <v>0</v>
      </c>
      <c r="E53" s="3">
        <f>SUM('BIZ kWh ENTRY'!E53,'BIZ kWh ENTRY'!U53,'BIZ kWh ENTRY'!AK53,'BIZ kWh ENTRY'!BA53)</f>
        <v>0</v>
      </c>
      <c r="F53" s="3">
        <f>SUM('BIZ kWh ENTRY'!F53,'BIZ kWh ENTRY'!V53,'BIZ kWh ENTRY'!AL53,'BIZ kWh ENTRY'!BB53)</f>
        <v>0</v>
      </c>
      <c r="G53" s="3">
        <f>SUM('BIZ kWh ENTRY'!G53,'BIZ kWh ENTRY'!W53,'BIZ kWh ENTRY'!AM53,'BIZ kWh ENTRY'!BC53)</f>
        <v>0</v>
      </c>
      <c r="H53" s="3">
        <f>SUM('BIZ kWh ENTRY'!H53,'BIZ kWh ENTRY'!X53,'BIZ kWh ENTRY'!AN53,'BIZ kWh ENTRY'!BD53)</f>
        <v>0</v>
      </c>
      <c r="I53" s="3">
        <f>SUM('BIZ kWh ENTRY'!I53,'BIZ kWh ENTRY'!Y53,'BIZ kWh ENTRY'!AO53,'BIZ kWh ENTRY'!BE53)</f>
        <v>0</v>
      </c>
      <c r="J53" s="3">
        <f>SUM('BIZ kWh ENTRY'!J53,'BIZ kWh ENTRY'!Z53,'BIZ kWh ENTRY'!AP53,'BIZ kWh ENTRY'!BF53)</f>
        <v>0</v>
      </c>
      <c r="K53" s="3">
        <f>SUM('BIZ kWh ENTRY'!K53,'BIZ kWh ENTRY'!AA53,'BIZ kWh ENTRY'!AQ53,'BIZ kWh ENTRY'!BG53)</f>
        <v>0</v>
      </c>
      <c r="L53" s="3">
        <f>SUM('BIZ kWh ENTRY'!L53,'BIZ kWh ENTRY'!AB53,'BIZ kWh ENTRY'!AR53,'BIZ kWh ENTRY'!BH53)</f>
        <v>0</v>
      </c>
      <c r="M53" s="3">
        <f>SUM('BIZ kWh ENTRY'!M53,'BIZ kWh ENTRY'!AC53,'BIZ kWh ENTRY'!AS53,'BIZ kWh ENTRY'!BI53)</f>
        <v>0</v>
      </c>
      <c r="N53" s="3">
        <f>SUM('BIZ kWh ENTRY'!N53,'BIZ kWh ENTRY'!AD53,'BIZ kWh ENTRY'!AT53,'BIZ kWh ENTRY'!BJ53)</f>
        <v>0</v>
      </c>
      <c r="O53" s="62">
        <f t="shared" si="6"/>
        <v>0</v>
      </c>
      <c r="P53" s="204"/>
    </row>
    <row r="54" spans="1:16" x14ac:dyDescent="0.25">
      <c r="A54" s="494"/>
      <c r="B54" s="11" t="s">
        <v>78</v>
      </c>
      <c r="C54" s="3">
        <f>SUM('BIZ kWh ENTRY'!C54,'BIZ kWh ENTRY'!S54,'BIZ kWh ENTRY'!AI54,'BIZ kWh ENTRY'!AY54)</f>
        <v>0</v>
      </c>
      <c r="D54" s="3">
        <f>SUM('BIZ kWh ENTRY'!D54,'BIZ kWh ENTRY'!T54,'BIZ kWh ENTRY'!AJ54,'BIZ kWh ENTRY'!AZ54)</f>
        <v>0</v>
      </c>
      <c r="E54" s="3">
        <f>SUM('BIZ kWh ENTRY'!E54,'BIZ kWh ENTRY'!U54,'BIZ kWh ENTRY'!AK54,'BIZ kWh ENTRY'!BA54)</f>
        <v>0</v>
      </c>
      <c r="F54" s="3">
        <f>SUM('BIZ kWh ENTRY'!F54,'BIZ kWh ENTRY'!V54,'BIZ kWh ENTRY'!AL54,'BIZ kWh ENTRY'!BB54)</f>
        <v>0</v>
      </c>
      <c r="G54" s="3">
        <f>SUM('BIZ kWh ENTRY'!G54,'BIZ kWh ENTRY'!W54,'BIZ kWh ENTRY'!AM54,'BIZ kWh ENTRY'!BC54)</f>
        <v>0</v>
      </c>
      <c r="H54" s="3">
        <f>SUM('BIZ kWh ENTRY'!H54,'BIZ kWh ENTRY'!X54,'BIZ kWh ENTRY'!AN54,'BIZ kWh ENTRY'!BD54)</f>
        <v>0</v>
      </c>
      <c r="I54" s="3">
        <f>SUM('BIZ kWh ENTRY'!I54,'BIZ kWh ENTRY'!Y54,'BIZ kWh ENTRY'!AO54,'BIZ kWh ENTRY'!BE54)</f>
        <v>0</v>
      </c>
      <c r="J54" s="3">
        <f>SUM('BIZ kWh ENTRY'!J54,'BIZ kWh ENTRY'!Z54,'BIZ kWh ENTRY'!AP54,'BIZ kWh ENTRY'!BF54)</f>
        <v>0</v>
      </c>
      <c r="K54" s="3">
        <f>SUM('BIZ kWh ENTRY'!K54,'BIZ kWh ENTRY'!AA54,'BIZ kWh ENTRY'!AQ54,'BIZ kWh ENTRY'!BG54)</f>
        <v>0</v>
      </c>
      <c r="L54" s="3">
        <f>SUM('BIZ kWh ENTRY'!L54,'BIZ kWh ENTRY'!AB54,'BIZ kWh ENTRY'!AR54,'BIZ kWh ENTRY'!BH54)</f>
        <v>0</v>
      </c>
      <c r="M54" s="3">
        <f>SUM('BIZ kWh ENTRY'!M54,'BIZ kWh ENTRY'!AC54,'BIZ kWh ENTRY'!AS54,'BIZ kWh ENTRY'!BI54)</f>
        <v>0</v>
      </c>
      <c r="N54" s="3">
        <f>SUM('BIZ kWh ENTRY'!N54,'BIZ kWh ENTRY'!AD54,'BIZ kWh ENTRY'!AT54,'BIZ kWh ENTRY'!BJ54)</f>
        <v>0</v>
      </c>
      <c r="O54" s="62">
        <f t="shared" si="6"/>
        <v>0</v>
      </c>
      <c r="P54" s="204"/>
    </row>
    <row r="55" spans="1:16" x14ac:dyDescent="0.25">
      <c r="A55" s="494"/>
      <c r="B55" s="11" t="s">
        <v>77</v>
      </c>
      <c r="C55" s="3">
        <f>SUM('BIZ kWh ENTRY'!C55,'BIZ kWh ENTRY'!S55,'BIZ kWh ENTRY'!AI55,'BIZ kWh ENTRY'!AY55)</f>
        <v>0</v>
      </c>
      <c r="D55" s="3">
        <f>SUM('BIZ kWh ENTRY'!D55,'BIZ kWh ENTRY'!T55,'BIZ kWh ENTRY'!AJ55,'BIZ kWh ENTRY'!AZ55)</f>
        <v>0</v>
      </c>
      <c r="E55" s="3">
        <f>SUM('BIZ kWh ENTRY'!E55,'BIZ kWh ENTRY'!U55,'BIZ kWh ENTRY'!AK55,'BIZ kWh ENTRY'!BA55)</f>
        <v>0</v>
      </c>
      <c r="F55" s="3">
        <f>SUM('BIZ kWh ENTRY'!F55,'BIZ kWh ENTRY'!V55,'BIZ kWh ENTRY'!AL55,'BIZ kWh ENTRY'!BB55)</f>
        <v>0</v>
      </c>
      <c r="G55" s="3">
        <f>SUM('BIZ kWh ENTRY'!G55,'BIZ kWh ENTRY'!W55,'BIZ kWh ENTRY'!AM55,'BIZ kWh ENTRY'!BC55)</f>
        <v>0</v>
      </c>
      <c r="H55" s="3">
        <f>SUM('BIZ kWh ENTRY'!H55,'BIZ kWh ENTRY'!X55,'BIZ kWh ENTRY'!AN55,'BIZ kWh ENTRY'!BD55)</f>
        <v>0</v>
      </c>
      <c r="I55" s="3">
        <f>SUM('BIZ kWh ENTRY'!I55,'BIZ kWh ENTRY'!Y55,'BIZ kWh ENTRY'!AO55,'BIZ kWh ENTRY'!BE55)</f>
        <v>0</v>
      </c>
      <c r="J55" s="3">
        <f>SUM('BIZ kWh ENTRY'!J55,'BIZ kWh ENTRY'!Z55,'BIZ kWh ENTRY'!AP55,'BIZ kWh ENTRY'!BF55)</f>
        <v>0</v>
      </c>
      <c r="K55" s="3">
        <f>SUM('BIZ kWh ENTRY'!K55,'BIZ kWh ENTRY'!AA55,'BIZ kWh ENTRY'!AQ55,'BIZ kWh ENTRY'!BG55)</f>
        <v>0</v>
      </c>
      <c r="L55" s="3">
        <f>SUM('BIZ kWh ENTRY'!L55,'BIZ kWh ENTRY'!AB55,'BIZ kWh ENTRY'!AR55,'BIZ kWh ENTRY'!BH55)</f>
        <v>0</v>
      </c>
      <c r="M55" s="3">
        <f>SUM('BIZ kWh ENTRY'!M55,'BIZ kWh ENTRY'!AC55,'BIZ kWh ENTRY'!AS55,'BIZ kWh ENTRY'!BI55)</f>
        <v>0</v>
      </c>
      <c r="N55" s="3">
        <f>SUM('BIZ kWh ENTRY'!N55,'BIZ kWh ENTRY'!AD55,'BIZ kWh ENTRY'!AT55,'BIZ kWh ENTRY'!BJ55)</f>
        <v>664722.24853546242</v>
      </c>
      <c r="O55" s="62">
        <f t="shared" si="6"/>
        <v>664722.24853546242</v>
      </c>
      <c r="P55" s="204"/>
    </row>
    <row r="56" spans="1:16" x14ac:dyDescent="0.25">
      <c r="A56" s="494"/>
      <c r="B56" s="12" t="s">
        <v>76</v>
      </c>
      <c r="C56" s="3">
        <f>SUM('BIZ kWh ENTRY'!C56,'BIZ kWh ENTRY'!S56,'BIZ kWh ENTRY'!AI56,'BIZ kWh ENTRY'!AY56)</f>
        <v>0</v>
      </c>
      <c r="D56" s="3">
        <f>SUM('BIZ kWh ENTRY'!D56,'BIZ kWh ENTRY'!T56,'BIZ kWh ENTRY'!AJ56,'BIZ kWh ENTRY'!AZ56)</f>
        <v>0</v>
      </c>
      <c r="E56" s="3">
        <f>SUM('BIZ kWh ENTRY'!E56,'BIZ kWh ENTRY'!U56,'BIZ kWh ENTRY'!AK56,'BIZ kWh ENTRY'!BA56)</f>
        <v>0</v>
      </c>
      <c r="F56" s="3">
        <f>SUM('BIZ kWh ENTRY'!F56,'BIZ kWh ENTRY'!V56,'BIZ kWh ENTRY'!AL56,'BIZ kWh ENTRY'!BB56)</f>
        <v>0</v>
      </c>
      <c r="G56" s="3">
        <f>SUM('BIZ kWh ENTRY'!G56,'BIZ kWh ENTRY'!W56,'BIZ kWh ENTRY'!AM56,'BIZ kWh ENTRY'!BC56)</f>
        <v>0</v>
      </c>
      <c r="H56" s="3">
        <f>SUM('BIZ kWh ENTRY'!H56,'BIZ kWh ENTRY'!X56,'BIZ kWh ENTRY'!AN56,'BIZ kWh ENTRY'!BD56)</f>
        <v>0</v>
      </c>
      <c r="I56" s="3">
        <f>SUM('BIZ kWh ENTRY'!I56,'BIZ kWh ENTRY'!Y56,'BIZ kWh ENTRY'!AO56,'BIZ kWh ENTRY'!BE56)</f>
        <v>0</v>
      </c>
      <c r="J56" s="3">
        <f>SUM('BIZ kWh ENTRY'!J56,'BIZ kWh ENTRY'!Z56,'BIZ kWh ENTRY'!AP56,'BIZ kWh ENTRY'!BF56)</f>
        <v>0</v>
      </c>
      <c r="K56" s="3">
        <f>SUM('BIZ kWh ENTRY'!K56,'BIZ kWh ENTRY'!AA56,'BIZ kWh ENTRY'!AQ56,'BIZ kWh ENTRY'!BG56)</f>
        <v>0</v>
      </c>
      <c r="L56" s="3">
        <f>SUM('BIZ kWh ENTRY'!L56,'BIZ kWh ENTRY'!AB56,'BIZ kWh ENTRY'!AR56,'BIZ kWh ENTRY'!BH56)</f>
        <v>0</v>
      </c>
      <c r="M56" s="3">
        <f>SUM('BIZ kWh ENTRY'!M56,'BIZ kWh ENTRY'!AC56,'BIZ kWh ENTRY'!AS56,'BIZ kWh ENTRY'!BI56)</f>
        <v>0</v>
      </c>
      <c r="N56" s="3">
        <f>SUM('BIZ kWh ENTRY'!N56,'BIZ kWh ENTRY'!AD56,'BIZ kWh ENTRY'!AT56,'BIZ kWh ENTRY'!BJ56)</f>
        <v>0</v>
      </c>
      <c r="O56" s="62">
        <f t="shared" si="6"/>
        <v>0</v>
      </c>
      <c r="P56" s="204"/>
    </row>
    <row r="57" spans="1:16" x14ac:dyDescent="0.25">
      <c r="A57" s="494"/>
      <c r="B57" s="11" t="s">
        <v>75</v>
      </c>
      <c r="C57" s="3">
        <f>SUM('BIZ kWh ENTRY'!C57,'BIZ kWh ENTRY'!S57,'BIZ kWh ENTRY'!AI57,'BIZ kWh ENTRY'!AY57)</f>
        <v>0</v>
      </c>
      <c r="D57" s="3">
        <f>SUM('BIZ kWh ENTRY'!D57,'BIZ kWh ENTRY'!T57,'BIZ kWh ENTRY'!AJ57,'BIZ kWh ENTRY'!AZ57)</f>
        <v>0</v>
      </c>
      <c r="E57" s="3">
        <f>SUM('BIZ kWh ENTRY'!E57,'BIZ kWh ENTRY'!U57,'BIZ kWh ENTRY'!AK57,'BIZ kWh ENTRY'!BA57)</f>
        <v>0</v>
      </c>
      <c r="F57" s="3">
        <f>SUM('BIZ kWh ENTRY'!F57,'BIZ kWh ENTRY'!V57,'BIZ kWh ENTRY'!AL57,'BIZ kWh ENTRY'!BB57)</f>
        <v>0</v>
      </c>
      <c r="G57" s="3">
        <f>SUM('BIZ kWh ENTRY'!G57,'BIZ kWh ENTRY'!W57,'BIZ kWh ENTRY'!AM57,'BIZ kWh ENTRY'!BC57)</f>
        <v>0</v>
      </c>
      <c r="H57" s="3">
        <f>SUM('BIZ kWh ENTRY'!H57,'BIZ kWh ENTRY'!X57,'BIZ kWh ENTRY'!AN57,'BIZ kWh ENTRY'!BD57)</f>
        <v>0</v>
      </c>
      <c r="I57" s="3">
        <f>SUM('BIZ kWh ENTRY'!I57,'BIZ kWh ENTRY'!Y57,'BIZ kWh ENTRY'!AO57,'BIZ kWh ENTRY'!BE57)</f>
        <v>0</v>
      </c>
      <c r="J57" s="3">
        <f>SUM('BIZ kWh ENTRY'!J57,'BIZ kWh ENTRY'!Z57,'BIZ kWh ENTRY'!AP57,'BIZ kWh ENTRY'!BF57)</f>
        <v>0</v>
      </c>
      <c r="K57" s="3">
        <f>SUM('BIZ kWh ENTRY'!K57,'BIZ kWh ENTRY'!AA57,'BIZ kWh ENTRY'!AQ57,'BIZ kWh ENTRY'!BG57)</f>
        <v>0</v>
      </c>
      <c r="L57" s="3">
        <f>SUM('BIZ kWh ENTRY'!L57,'BIZ kWh ENTRY'!AB57,'BIZ kWh ENTRY'!AR57,'BIZ kWh ENTRY'!BH57)</f>
        <v>0</v>
      </c>
      <c r="M57" s="3">
        <f>SUM('BIZ kWh ENTRY'!M57,'BIZ kWh ENTRY'!AC57,'BIZ kWh ENTRY'!AS57,'BIZ kWh ENTRY'!BI57)</f>
        <v>0</v>
      </c>
      <c r="N57" s="3">
        <f>SUM('BIZ kWh ENTRY'!N57,'BIZ kWh ENTRY'!AD57,'BIZ kWh ENTRY'!AT57,'BIZ kWh ENTRY'!BJ57)</f>
        <v>0</v>
      </c>
      <c r="O57" s="62">
        <f t="shared" si="6"/>
        <v>0</v>
      </c>
      <c r="P57" s="204"/>
    </row>
    <row r="58" spans="1:16" x14ac:dyDescent="0.25">
      <c r="A58" s="494"/>
      <c r="B58" s="11" t="s">
        <v>74</v>
      </c>
      <c r="C58" s="3">
        <f>SUM('BIZ kWh ENTRY'!C58,'BIZ kWh ENTRY'!S58,'BIZ kWh ENTRY'!AI58,'BIZ kWh ENTRY'!AY58)</f>
        <v>0</v>
      </c>
      <c r="D58" s="3">
        <f>SUM('BIZ kWh ENTRY'!D58,'BIZ kWh ENTRY'!T58,'BIZ kWh ENTRY'!AJ58,'BIZ kWh ENTRY'!AZ58)</f>
        <v>0</v>
      </c>
      <c r="E58" s="3">
        <f>SUM('BIZ kWh ENTRY'!E58,'BIZ kWh ENTRY'!U58,'BIZ kWh ENTRY'!AK58,'BIZ kWh ENTRY'!BA58)</f>
        <v>0</v>
      </c>
      <c r="F58" s="3">
        <f>SUM('BIZ kWh ENTRY'!F58,'BIZ kWh ENTRY'!V58,'BIZ kWh ENTRY'!AL58,'BIZ kWh ENTRY'!BB58)</f>
        <v>0</v>
      </c>
      <c r="G58" s="3">
        <f>SUM('BIZ kWh ENTRY'!G58,'BIZ kWh ENTRY'!W58,'BIZ kWh ENTRY'!AM58,'BIZ kWh ENTRY'!BC58)</f>
        <v>0</v>
      </c>
      <c r="H58" s="3">
        <f>SUM('BIZ kWh ENTRY'!H58,'BIZ kWh ENTRY'!X58,'BIZ kWh ENTRY'!AN58,'BIZ kWh ENTRY'!BD58)</f>
        <v>0</v>
      </c>
      <c r="I58" s="3">
        <f>SUM('BIZ kWh ENTRY'!I58,'BIZ kWh ENTRY'!Y58,'BIZ kWh ENTRY'!AO58,'BIZ kWh ENTRY'!BE58)</f>
        <v>0</v>
      </c>
      <c r="J58" s="3">
        <f>SUM('BIZ kWh ENTRY'!J58,'BIZ kWh ENTRY'!Z58,'BIZ kWh ENTRY'!AP58,'BIZ kWh ENTRY'!BF58)</f>
        <v>0</v>
      </c>
      <c r="K58" s="3">
        <f>SUM('BIZ kWh ENTRY'!K58,'BIZ kWh ENTRY'!AA58,'BIZ kWh ENTRY'!AQ58,'BIZ kWh ENTRY'!BG58)</f>
        <v>119135.87695879547</v>
      </c>
      <c r="L58" s="3">
        <f>SUM('BIZ kWh ENTRY'!L58,'BIZ kWh ENTRY'!AB58,'BIZ kWh ENTRY'!AR58,'BIZ kWh ENTRY'!BH58)</f>
        <v>0</v>
      </c>
      <c r="M58" s="3">
        <f>SUM('BIZ kWh ENTRY'!M58,'BIZ kWh ENTRY'!AC58,'BIZ kWh ENTRY'!AS58,'BIZ kWh ENTRY'!BI58)</f>
        <v>0</v>
      </c>
      <c r="N58" s="3">
        <f>SUM('BIZ kWh ENTRY'!N58,'BIZ kWh ENTRY'!AD58,'BIZ kWh ENTRY'!AT58,'BIZ kWh ENTRY'!BJ58)</f>
        <v>366166.52709709492</v>
      </c>
      <c r="O58" s="62">
        <f t="shared" si="6"/>
        <v>485302.40405589039</v>
      </c>
      <c r="P58" s="204"/>
    </row>
    <row r="59" spans="1:16" x14ac:dyDescent="0.25">
      <c r="A59" s="494"/>
      <c r="B59" s="11" t="s">
        <v>73</v>
      </c>
      <c r="C59" s="3">
        <f>SUM('BIZ kWh ENTRY'!C59,'BIZ kWh ENTRY'!S59,'BIZ kWh ENTRY'!AI59,'BIZ kWh ENTRY'!AY59)</f>
        <v>0</v>
      </c>
      <c r="D59" s="3">
        <f>SUM('BIZ kWh ENTRY'!D59,'BIZ kWh ENTRY'!T59,'BIZ kWh ENTRY'!AJ59,'BIZ kWh ENTRY'!AZ59)</f>
        <v>0</v>
      </c>
      <c r="E59" s="3">
        <f>SUM('BIZ kWh ENTRY'!E59,'BIZ kWh ENTRY'!U59,'BIZ kWh ENTRY'!AK59,'BIZ kWh ENTRY'!BA59)</f>
        <v>0</v>
      </c>
      <c r="F59" s="3">
        <f>SUM('BIZ kWh ENTRY'!F59,'BIZ kWh ENTRY'!V59,'BIZ kWh ENTRY'!AL59,'BIZ kWh ENTRY'!BB59)</f>
        <v>0</v>
      </c>
      <c r="G59" s="3">
        <f>SUM('BIZ kWh ENTRY'!G59,'BIZ kWh ENTRY'!W59,'BIZ kWh ENTRY'!AM59,'BIZ kWh ENTRY'!BC59)</f>
        <v>0</v>
      </c>
      <c r="H59" s="3">
        <f>SUM('BIZ kWh ENTRY'!H59,'BIZ kWh ENTRY'!X59,'BIZ kWh ENTRY'!AN59,'BIZ kWh ENTRY'!BD59)</f>
        <v>0</v>
      </c>
      <c r="I59" s="3">
        <f>SUM('BIZ kWh ENTRY'!I59,'BIZ kWh ENTRY'!Y59,'BIZ kWh ENTRY'!AO59,'BIZ kWh ENTRY'!BE59)</f>
        <v>0</v>
      </c>
      <c r="J59" s="3">
        <f>SUM('BIZ kWh ENTRY'!J59,'BIZ kWh ENTRY'!Z59,'BIZ kWh ENTRY'!AP59,'BIZ kWh ENTRY'!BF59)</f>
        <v>0</v>
      </c>
      <c r="K59" s="3">
        <f>SUM('BIZ kWh ENTRY'!K59,'BIZ kWh ENTRY'!AA59,'BIZ kWh ENTRY'!AQ59,'BIZ kWh ENTRY'!BG59)</f>
        <v>0</v>
      </c>
      <c r="L59" s="3">
        <f>SUM('BIZ kWh ENTRY'!L59,'BIZ kWh ENTRY'!AB59,'BIZ kWh ENTRY'!AR59,'BIZ kWh ENTRY'!BH59)</f>
        <v>0</v>
      </c>
      <c r="M59" s="3">
        <f>SUM('BIZ kWh ENTRY'!M59,'BIZ kWh ENTRY'!AC59,'BIZ kWh ENTRY'!AS59,'BIZ kWh ENTRY'!BI59)</f>
        <v>0</v>
      </c>
      <c r="N59" s="3">
        <f>SUM('BIZ kWh ENTRY'!N59,'BIZ kWh ENTRY'!AD59,'BIZ kWh ENTRY'!AT59,'BIZ kWh ENTRY'!BJ59)</f>
        <v>0</v>
      </c>
      <c r="O59" s="62">
        <f t="shared" si="6"/>
        <v>0</v>
      </c>
      <c r="P59" s="204"/>
    </row>
    <row r="60" spans="1:16" x14ac:dyDescent="0.25">
      <c r="A60" s="494"/>
      <c r="B60" s="11" t="s">
        <v>72</v>
      </c>
      <c r="C60" s="3">
        <f>SUM('BIZ kWh ENTRY'!C60,'BIZ kWh ENTRY'!S60,'BIZ kWh ENTRY'!AI60,'BIZ kWh ENTRY'!AY60)</f>
        <v>0</v>
      </c>
      <c r="D60" s="3">
        <f>SUM('BIZ kWh ENTRY'!D60,'BIZ kWh ENTRY'!T60,'BIZ kWh ENTRY'!AJ60,'BIZ kWh ENTRY'!AZ60)</f>
        <v>0</v>
      </c>
      <c r="E60" s="3">
        <f>SUM('BIZ kWh ENTRY'!E60,'BIZ kWh ENTRY'!U60,'BIZ kWh ENTRY'!AK60,'BIZ kWh ENTRY'!BA60)</f>
        <v>0</v>
      </c>
      <c r="F60" s="3">
        <f>SUM('BIZ kWh ENTRY'!F60,'BIZ kWh ENTRY'!V60,'BIZ kWh ENTRY'!AL60,'BIZ kWh ENTRY'!BB60)</f>
        <v>0</v>
      </c>
      <c r="G60" s="3">
        <f>SUM('BIZ kWh ENTRY'!G60,'BIZ kWh ENTRY'!W60,'BIZ kWh ENTRY'!AM60,'BIZ kWh ENTRY'!BC60)</f>
        <v>0</v>
      </c>
      <c r="H60" s="3">
        <f>SUM('BIZ kWh ENTRY'!H60,'BIZ kWh ENTRY'!X60,'BIZ kWh ENTRY'!AN60,'BIZ kWh ENTRY'!BD60)</f>
        <v>0</v>
      </c>
      <c r="I60" s="3">
        <f>SUM('BIZ kWh ENTRY'!I60,'BIZ kWh ENTRY'!Y60,'BIZ kWh ENTRY'!AO60,'BIZ kWh ENTRY'!BE60)</f>
        <v>0</v>
      </c>
      <c r="J60" s="3">
        <f>SUM('BIZ kWh ENTRY'!J60,'BIZ kWh ENTRY'!Z60,'BIZ kWh ENTRY'!AP60,'BIZ kWh ENTRY'!BF60)</f>
        <v>0</v>
      </c>
      <c r="K60" s="3">
        <f>SUM('BIZ kWh ENTRY'!K60,'BIZ kWh ENTRY'!AA60,'BIZ kWh ENTRY'!AQ60,'BIZ kWh ENTRY'!BG60)</f>
        <v>0</v>
      </c>
      <c r="L60" s="3">
        <f>SUM('BIZ kWh ENTRY'!L60,'BIZ kWh ENTRY'!AB60,'BIZ kWh ENTRY'!AR60,'BIZ kWh ENTRY'!BH60)</f>
        <v>0</v>
      </c>
      <c r="M60" s="3">
        <f>SUM('BIZ kWh ENTRY'!M60,'BIZ kWh ENTRY'!AC60,'BIZ kWh ENTRY'!AS60,'BIZ kWh ENTRY'!BI60)</f>
        <v>0</v>
      </c>
      <c r="N60" s="3">
        <f>SUM('BIZ kWh ENTRY'!N60,'BIZ kWh ENTRY'!AD60,'BIZ kWh ENTRY'!AT60,'BIZ kWh ENTRY'!BJ60)</f>
        <v>0</v>
      </c>
      <c r="O60" s="62">
        <f t="shared" si="6"/>
        <v>0</v>
      </c>
      <c r="P60" s="204"/>
    </row>
    <row r="61" spans="1:16" x14ac:dyDescent="0.25">
      <c r="A61" s="494"/>
      <c r="B61" s="11" t="s">
        <v>71</v>
      </c>
      <c r="C61" s="3">
        <f>SUM('BIZ kWh ENTRY'!C61,'BIZ kWh ENTRY'!S61,'BIZ kWh ENTRY'!AI61,'BIZ kWh ENTRY'!AY61)</f>
        <v>0</v>
      </c>
      <c r="D61" s="3">
        <f>SUM('BIZ kWh ENTRY'!D61,'BIZ kWh ENTRY'!T61,'BIZ kWh ENTRY'!AJ61,'BIZ kWh ENTRY'!AZ61)</f>
        <v>0</v>
      </c>
      <c r="E61" s="3">
        <f>SUM('BIZ kWh ENTRY'!E61,'BIZ kWh ENTRY'!U61,'BIZ kWh ENTRY'!AK61,'BIZ kWh ENTRY'!BA61)</f>
        <v>0</v>
      </c>
      <c r="F61" s="3">
        <f>SUM('BIZ kWh ENTRY'!F61,'BIZ kWh ENTRY'!V61,'BIZ kWh ENTRY'!AL61,'BIZ kWh ENTRY'!BB61)</f>
        <v>0</v>
      </c>
      <c r="G61" s="3">
        <f>SUM('BIZ kWh ENTRY'!G61,'BIZ kWh ENTRY'!W61,'BIZ kWh ENTRY'!AM61,'BIZ kWh ENTRY'!BC61)</f>
        <v>0</v>
      </c>
      <c r="H61" s="3">
        <f>SUM('BIZ kWh ENTRY'!H61,'BIZ kWh ENTRY'!X61,'BIZ kWh ENTRY'!AN61,'BIZ kWh ENTRY'!BD61)</f>
        <v>0</v>
      </c>
      <c r="I61" s="3">
        <f>SUM('BIZ kWh ENTRY'!I61,'BIZ kWh ENTRY'!Y61,'BIZ kWh ENTRY'!AO61,'BIZ kWh ENTRY'!BE61)</f>
        <v>0</v>
      </c>
      <c r="J61" s="3">
        <f>SUM('BIZ kWh ENTRY'!J61,'BIZ kWh ENTRY'!Z61,'BIZ kWh ENTRY'!AP61,'BIZ kWh ENTRY'!BF61)</f>
        <v>0</v>
      </c>
      <c r="K61" s="3">
        <f>SUM('BIZ kWh ENTRY'!K61,'BIZ kWh ENTRY'!AA61,'BIZ kWh ENTRY'!AQ61,'BIZ kWh ENTRY'!BG61)</f>
        <v>0</v>
      </c>
      <c r="L61" s="3">
        <f>SUM('BIZ kWh ENTRY'!L61,'BIZ kWh ENTRY'!AB61,'BIZ kWh ENTRY'!AR61,'BIZ kWh ENTRY'!BH61)</f>
        <v>0</v>
      </c>
      <c r="M61" s="3">
        <f>SUM('BIZ kWh ENTRY'!M61,'BIZ kWh ENTRY'!AC61,'BIZ kWh ENTRY'!AS61,'BIZ kWh ENTRY'!BI61)</f>
        <v>0</v>
      </c>
      <c r="N61" s="3">
        <f>SUM('BIZ kWh ENTRY'!N61,'BIZ kWh ENTRY'!AD61,'BIZ kWh ENTRY'!AT61,'BIZ kWh ENTRY'!BJ61)</f>
        <v>0</v>
      </c>
      <c r="O61" s="62">
        <f t="shared" si="6"/>
        <v>0</v>
      </c>
      <c r="P61" s="204"/>
    </row>
    <row r="62" spans="1:16" x14ac:dyDescent="0.25">
      <c r="A62" s="494"/>
      <c r="B62" s="85" t="s">
        <v>70</v>
      </c>
      <c r="C62" s="86">
        <f>SUM('BIZ kWh ENTRY'!C62,'BIZ kWh ENTRY'!S62,'BIZ kWh ENTRY'!AI62,'BIZ kWh ENTRY'!AY62)</f>
        <v>0</v>
      </c>
      <c r="D62" s="86">
        <f>SUM('BIZ kWh ENTRY'!D62,'BIZ kWh ENTRY'!T62,'BIZ kWh ENTRY'!AJ62,'BIZ kWh ENTRY'!AZ62)</f>
        <v>0</v>
      </c>
      <c r="E62" s="86">
        <f>SUM('BIZ kWh ENTRY'!E62,'BIZ kWh ENTRY'!U62,'BIZ kWh ENTRY'!AK62,'BIZ kWh ENTRY'!BA62)</f>
        <v>0</v>
      </c>
      <c r="F62" s="86">
        <f>SUM('BIZ kWh ENTRY'!F62,'BIZ kWh ENTRY'!V62,'BIZ kWh ENTRY'!AL62,'BIZ kWh ENTRY'!BB62)</f>
        <v>0</v>
      </c>
      <c r="G62" s="86">
        <f>SUM('BIZ kWh ENTRY'!G62,'BIZ kWh ENTRY'!W62,'BIZ kWh ENTRY'!AM62,'BIZ kWh ENTRY'!BC62)</f>
        <v>0</v>
      </c>
      <c r="H62" s="86">
        <f>SUM('BIZ kWh ENTRY'!H62,'BIZ kWh ENTRY'!X62,'BIZ kWh ENTRY'!AN62,'BIZ kWh ENTRY'!BD62)</f>
        <v>0</v>
      </c>
      <c r="I62" s="86">
        <f>SUM('BIZ kWh ENTRY'!I62,'BIZ kWh ENTRY'!Y62,'BIZ kWh ENTRY'!AO62,'BIZ kWh ENTRY'!BE62)</f>
        <v>0</v>
      </c>
      <c r="J62" s="86">
        <f>SUM('BIZ kWh ENTRY'!J62,'BIZ kWh ENTRY'!Z62,'BIZ kWh ENTRY'!AP62,'BIZ kWh ENTRY'!BF62)</f>
        <v>0</v>
      </c>
      <c r="K62" s="86">
        <f>SUM('BIZ kWh ENTRY'!K62,'BIZ kWh ENTRY'!AA62,'BIZ kWh ENTRY'!AQ62,'BIZ kWh ENTRY'!BG62)</f>
        <v>0</v>
      </c>
      <c r="L62" s="86">
        <f>SUM('BIZ kWh ENTRY'!L62,'BIZ kWh ENTRY'!AB62,'BIZ kWh ENTRY'!AR62,'BIZ kWh ENTRY'!BH62)</f>
        <v>0</v>
      </c>
      <c r="M62" s="86">
        <f>SUM('BIZ kWh ENTRY'!M62,'BIZ kWh ENTRY'!AC62,'BIZ kWh ENTRY'!AS62,'BIZ kWh ENTRY'!BI62)</f>
        <v>0</v>
      </c>
      <c r="N62" s="86">
        <f>SUM('BIZ kWh ENTRY'!N62,'BIZ kWh ENTRY'!AD62,'BIZ kWh ENTRY'!AT62,'BIZ kWh ENTRY'!BJ62)</f>
        <v>0</v>
      </c>
      <c r="O62" s="62">
        <f t="shared" si="6"/>
        <v>0</v>
      </c>
      <c r="P62" s="204"/>
    </row>
    <row r="63" spans="1:16" x14ac:dyDescent="0.25">
      <c r="A63" s="494"/>
      <c r="B63" s="85" t="s">
        <v>69</v>
      </c>
      <c r="C63" s="86">
        <f>SUM('BIZ kWh ENTRY'!C63,'BIZ kWh ENTRY'!S63,'BIZ kWh ENTRY'!AI63,'BIZ kWh ENTRY'!AY63)</f>
        <v>0</v>
      </c>
      <c r="D63" s="86">
        <f>SUM('BIZ kWh ENTRY'!D63,'BIZ kWh ENTRY'!T63,'BIZ kWh ENTRY'!AJ63,'BIZ kWh ENTRY'!AZ63)</f>
        <v>0</v>
      </c>
      <c r="E63" s="86">
        <f>SUM('BIZ kWh ENTRY'!E63,'BIZ kWh ENTRY'!U63,'BIZ kWh ENTRY'!AK63,'BIZ kWh ENTRY'!BA63)</f>
        <v>0</v>
      </c>
      <c r="F63" s="86">
        <f>SUM('BIZ kWh ENTRY'!F63,'BIZ kWh ENTRY'!V63,'BIZ kWh ENTRY'!AL63,'BIZ kWh ENTRY'!BB63)</f>
        <v>0</v>
      </c>
      <c r="G63" s="86">
        <f>SUM('BIZ kWh ENTRY'!G63,'BIZ kWh ENTRY'!W63,'BIZ kWh ENTRY'!AM63,'BIZ kWh ENTRY'!BC63)</f>
        <v>0</v>
      </c>
      <c r="H63" s="86">
        <f>SUM('BIZ kWh ENTRY'!H63,'BIZ kWh ENTRY'!X63,'BIZ kWh ENTRY'!AN63,'BIZ kWh ENTRY'!BD63)</f>
        <v>0</v>
      </c>
      <c r="I63" s="86">
        <f>SUM('BIZ kWh ENTRY'!I63,'BIZ kWh ENTRY'!Y63,'BIZ kWh ENTRY'!AO63,'BIZ kWh ENTRY'!BE63)</f>
        <v>0</v>
      </c>
      <c r="J63" s="86">
        <f>SUM('BIZ kWh ENTRY'!J63,'BIZ kWh ENTRY'!Z63,'BIZ kWh ENTRY'!AP63,'BIZ kWh ENTRY'!BF63)</f>
        <v>0</v>
      </c>
      <c r="K63" s="86">
        <f>SUM('BIZ kWh ENTRY'!K63,'BIZ kWh ENTRY'!AA63,'BIZ kWh ENTRY'!AQ63,'BIZ kWh ENTRY'!BG63)</f>
        <v>0</v>
      </c>
      <c r="L63" s="86">
        <f>SUM('BIZ kWh ENTRY'!L63,'BIZ kWh ENTRY'!AB63,'BIZ kWh ENTRY'!AR63,'BIZ kWh ENTRY'!BH63)</f>
        <v>0</v>
      </c>
      <c r="M63" s="86">
        <f>SUM('BIZ kWh ENTRY'!M63,'BIZ kWh ENTRY'!AC63,'BIZ kWh ENTRY'!AS63,'BIZ kWh ENTRY'!BI63)</f>
        <v>0</v>
      </c>
      <c r="N63" s="86">
        <f>SUM('BIZ kWh ENTRY'!N63,'BIZ kWh ENTRY'!AD63,'BIZ kWh ENTRY'!AT63,'BIZ kWh ENTRY'!BJ63)</f>
        <v>0</v>
      </c>
      <c r="O63" s="62">
        <f t="shared" si="6"/>
        <v>0</v>
      </c>
      <c r="P63" s="204"/>
    </row>
    <row r="64" spans="1:16" ht="15.75" thickBot="1" x14ac:dyDescent="0.3">
      <c r="A64" s="495"/>
      <c r="B64" s="85" t="s">
        <v>68</v>
      </c>
      <c r="C64" s="86">
        <f>SUM('BIZ kWh ENTRY'!C64,'BIZ kWh ENTRY'!S64,'BIZ kWh ENTRY'!AI64,'BIZ kWh ENTRY'!AY64)</f>
        <v>0</v>
      </c>
      <c r="D64" s="86">
        <f>SUM('BIZ kWh ENTRY'!D64,'BIZ kWh ENTRY'!T64,'BIZ kWh ENTRY'!AJ64,'BIZ kWh ENTRY'!AZ64)</f>
        <v>0</v>
      </c>
      <c r="E64" s="86">
        <f>SUM('BIZ kWh ENTRY'!E64,'BIZ kWh ENTRY'!U64,'BIZ kWh ENTRY'!AK64,'BIZ kWh ENTRY'!BA64)</f>
        <v>0</v>
      </c>
      <c r="F64" s="86">
        <f>SUM('BIZ kWh ENTRY'!F64,'BIZ kWh ENTRY'!V64,'BIZ kWh ENTRY'!AL64,'BIZ kWh ENTRY'!BB64)</f>
        <v>0</v>
      </c>
      <c r="G64" s="86">
        <f>SUM('BIZ kWh ENTRY'!G64,'BIZ kWh ENTRY'!W64,'BIZ kWh ENTRY'!AM64,'BIZ kWh ENTRY'!BC64)</f>
        <v>0</v>
      </c>
      <c r="H64" s="86">
        <f>SUM('BIZ kWh ENTRY'!H64,'BIZ kWh ENTRY'!X64,'BIZ kWh ENTRY'!AN64,'BIZ kWh ENTRY'!BD64)</f>
        <v>0</v>
      </c>
      <c r="I64" s="86">
        <f>SUM('BIZ kWh ENTRY'!I64,'BIZ kWh ENTRY'!Y64,'BIZ kWh ENTRY'!AO64,'BIZ kWh ENTRY'!BE64)</f>
        <v>0</v>
      </c>
      <c r="J64" s="86">
        <f>SUM('BIZ kWh ENTRY'!J64,'BIZ kWh ENTRY'!Z64,'BIZ kWh ENTRY'!AP64,'BIZ kWh ENTRY'!BF64)</f>
        <v>0</v>
      </c>
      <c r="K64" s="86">
        <f>SUM('BIZ kWh ENTRY'!K64,'BIZ kWh ENTRY'!AA64,'BIZ kWh ENTRY'!AQ64,'BIZ kWh ENTRY'!BG64)</f>
        <v>0</v>
      </c>
      <c r="L64" s="86">
        <f>SUM('BIZ kWh ENTRY'!L64,'BIZ kWh ENTRY'!AB64,'BIZ kWh ENTRY'!AR64,'BIZ kWh ENTRY'!BH64)</f>
        <v>0</v>
      </c>
      <c r="M64" s="86">
        <f>SUM('BIZ kWh ENTRY'!M64,'BIZ kWh ENTRY'!AC64,'BIZ kWh ENTRY'!AS64,'BIZ kWh ENTRY'!BI64)</f>
        <v>0</v>
      </c>
      <c r="N64" s="86">
        <f>SUM('BIZ kWh ENTRY'!N64,'BIZ kWh ENTRY'!AD64,'BIZ kWh ENTRY'!AT64,'BIZ kWh ENTRY'!BJ64)</f>
        <v>0</v>
      </c>
      <c r="O64" s="59">
        <f t="shared" si="6"/>
        <v>0</v>
      </c>
      <c r="P64" s="204"/>
    </row>
    <row r="65" spans="1:16" ht="21.75" thickBot="1" x14ac:dyDescent="0.3">
      <c r="A65" s="301"/>
      <c r="B65" s="58" t="s">
        <v>44</v>
      </c>
      <c r="C65" s="57">
        <f t="shared" ref="C65:O65" si="7">SUM(C52:C64)</f>
        <v>0</v>
      </c>
      <c r="D65" s="57">
        <f t="shared" si="7"/>
        <v>0</v>
      </c>
      <c r="E65" s="57">
        <f t="shared" si="7"/>
        <v>0</v>
      </c>
      <c r="F65" s="57">
        <f t="shared" si="7"/>
        <v>0</v>
      </c>
      <c r="G65" s="57">
        <f t="shared" si="7"/>
        <v>0</v>
      </c>
      <c r="H65" s="57">
        <f t="shared" si="7"/>
        <v>0</v>
      </c>
      <c r="I65" s="57">
        <f t="shared" si="7"/>
        <v>0</v>
      </c>
      <c r="J65" s="57">
        <f t="shared" si="7"/>
        <v>0</v>
      </c>
      <c r="K65" s="57">
        <f t="shared" si="7"/>
        <v>119135.87695879547</v>
      </c>
      <c r="L65" s="57">
        <f t="shared" si="7"/>
        <v>0</v>
      </c>
      <c r="M65" s="57">
        <f t="shared" si="7"/>
        <v>174430</v>
      </c>
      <c r="N65" s="57">
        <f t="shared" si="7"/>
        <v>1030888.7756325573</v>
      </c>
      <c r="O65" s="56">
        <f t="shared" si="7"/>
        <v>1324454.6525913528</v>
      </c>
      <c r="P65" s="204"/>
    </row>
    <row r="66" spans="1:16" ht="21.75" thickBot="1" x14ac:dyDescent="0.3">
      <c r="A66" s="301"/>
    </row>
    <row r="67" spans="1:16" ht="21.75" thickBot="1" x14ac:dyDescent="0.3">
      <c r="A67" s="301"/>
      <c r="B67" s="68" t="s">
        <v>37</v>
      </c>
      <c r="C67" s="298" t="s">
        <v>57</v>
      </c>
      <c r="D67" s="298" t="s">
        <v>56</v>
      </c>
      <c r="E67" s="298" t="s">
        <v>55</v>
      </c>
      <c r="F67" s="298" t="s">
        <v>54</v>
      </c>
      <c r="G67" s="298" t="s">
        <v>53</v>
      </c>
      <c r="H67" s="298" t="s">
        <v>52</v>
      </c>
      <c r="I67" s="298" t="s">
        <v>51</v>
      </c>
      <c r="J67" s="298" t="s">
        <v>50</v>
      </c>
      <c r="K67" s="298" t="s">
        <v>49</v>
      </c>
      <c r="L67" s="298" t="s">
        <v>48</v>
      </c>
      <c r="M67" s="298" t="s">
        <v>47</v>
      </c>
      <c r="N67" s="298" t="s">
        <v>46</v>
      </c>
      <c r="O67" s="66" t="s">
        <v>34</v>
      </c>
      <c r="P67" s="203"/>
    </row>
    <row r="68" spans="1:16" x14ac:dyDescent="0.25">
      <c r="A68" s="493" t="s">
        <v>87</v>
      </c>
      <c r="B68" s="79" t="s">
        <v>80</v>
      </c>
      <c r="C68" s="64">
        <f>SUM('BIZ kWh ENTRY'!C68,'BIZ kWh ENTRY'!S68,'BIZ kWh ENTRY'!AI68,'BIZ kWh ENTRY'!AY68)</f>
        <v>0</v>
      </c>
      <c r="D68" s="64">
        <f>SUM('BIZ kWh ENTRY'!D68,'BIZ kWh ENTRY'!T68,'BIZ kWh ENTRY'!AJ68,'BIZ kWh ENTRY'!AZ68)</f>
        <v>0</v>
      </c>
      <c r="E68" s="64">
        <f>SUM('BIZ kWh ENTRY'!E68,'BIZ kWh ENTRY'!U68,'BIZ kWh ENTRY'!AK68,'BIZ kWh ENTRY'!BA68)</f>
        <v>0</v>
      </c>
      <c r="F68" s="64">
        <f>SUM('BIZ kWh ENTRY'!F68,'BIZ kWh ENTRY'!V68,'BIZ kWh ENTRY'!AL68,'BIZ kWh ENTRY'!BB68)</f>
        <v>0</v>
      </c>
      <c r="G68" s="64">
        <f>SUM('BIZ kWh ENTRY'!G68,'BIZ kWh ENTRY'!W68,'BIZ kWh ENTRY'!AM68,'BIZ kWh ENTRY'!BC68)</f>
        <v>0</v>
      </c>
      <c r="H68" s="64">
        <f>SUM('BIZ kWh ENTRY'!H68,'BIZ kWh ENTRY'!X68,'BIZ kWh ENTRY'!AN68,'BIZ kWh ENTRY'!BD68)</f>
        <v>0</v>
      </c>
      <c r="I68" s="64">
        <f>SUM('BIZ kWh ENTRY'!I68,'BIZ kWh ENTRY'!Y68,'BIZ kWh ENTRY'!AO68,'BIZ kWh ENTRY'!BE68)</f>
        <v>0</v>
      </c>
      <c r="J68" s="64">
        <f>SUM('BIZ kWh ENTRY'!J68,'BIZ kWh ENTRY'!Z68,'BIZ kWh ENTRY'!AP68,'BIZ kWh ENTRY'!BF68)</f>
        <v>0</v>
      </c>
      <c r="K68" s="64">
        <f>SUM('BIZ kWh ENTRY'!K68,'BIZ kWh ENTRY'!AA68,'BIZ kWh ENTRY'!AQ68,'BIZ kWh ENTRY'!BG68)</f>
        <v>0</v>
      </c>
      <c r="L68" s="64">
        <f>SUM('BIZ kWh ENTRY'!L68,'BIZ kWh ENTRY'!AB68,'BIZ kWh ENTRY'!AR68,'BIZ kWh ENTRY'!BH68)</f>
        <v>0</v>
      </c>
      <c r="M68" s="64">
        <f>SUM('BIZ kWh ENTRY'!M68,'BIZ kWh ENTRY'!AC68,'BIZ kWh ENTRY'!AS68,'BIZ kWh ENTRY'!BI68)</f>
        <v>0</v>
      </c>
      <c r="N68" s="64">
        <f>SUM('BIZ kWh ENTRY'!N68,'BIZ kWh ENTRY'!AD68,'BIZ kWh ENTRY'!AT68,'BIZ kWh ENTRY'!BJ68)</f>
        <v>0</v>
      </c>
      <c r="O68" s="63">
        <f t="shared" ref="O68:O80" si="8">SUM(C68:N68)</f>
        <v>0</v>
      </c>
      <c r="P68" s="204"/>
    </row>
    <row r="69" spans="1:16" x14ac:dyDescent="0.25">
      <c r="A69" s="494"/>
      <c r="B69" s="12" t="s">
        <v>79</v>
      </c>
      <c r="C69" s="3">
        <f>SUM('BIZ kWh ENTRY'!C69,'BIZ kWh ENTRY'!S69,'BIZ kWh ENTRY'!AI69,'BIZ kWh ENTRY'!AY69)</f>
        <v>0</v>
      </c>
      <c r="D69" s="3">
        <f>SUM('BIZ kWh ENTRY'!D69,'BIZ kWh ENTRY'!T69,'BIZ kWh ENTRY'!AJ69,'BIZ kWh ENTRY'!AZ69)</f>
        <v>0</v>
      </c>
      <c r="E69" s="3">
        <f>SUM('BIZ kWh ENTRY'!E69,'BIZ kWh ENTRY'!U69,'BIZ kWh ENTRY'!AK69,'BIZ kWh ENTRY'!BA69)</f>
        <v>0</v>
      </c>
      <c r="F69" s="3">
        <f>SUM('BIZ kWh ENTRY'!F69,'BIZ kWh ENTRY'!V69,'BIZ kWh ENTRY'!AL69,'BIZ kWh ENTRY'!BB69)</f>
        <v>0</v>
      </c>
      <c r="G69" s="3">
        <f>SUM('BIZ kWh ENTRY'!G69,'BIZ kWh ENTRY'!W69,'BIZ kWh ENTRY'!AM69,'BIZ kWh ENTRY'!BC69)</f>
        <v>0</v>
      </c>
      <c r="H69" s="3">
        <f>SUM('BIZ kWh ENTRY'!H69,'BIZ kWh ENTRY'!X69,'BIZ kWh ENTRY'!AN69,'BIZ kWh ENTRY'!BD69)</f>
        <v>0</v>
      </c>
      <c r="I69" s="3">
        <f>SUM('BIZ kWh ENTRY'!I69,'BIZ kWh ENTRY'!Y69,'BIZ kWh ENTRY'!AO69,'BIZ kWh ENTRY'!BE69)</f>
        <v>0</v>
      </c>
      <c r="J69" s="3">
        <f>SUM('BIZ kWh ENTRY'!J69,'BIZ kWh ENTRY'!Z69,'BIZ kWh ENTRY'!AP69,'BIZ kWh ENTRY'!BF69)</f>
        <v>0</v>
      </c>
      <c r="K69" s="3">
        <f>SUM('BIZ kWh ENTRY'!K69,'BIZ kWh ENTRY'!AA69,'BIZ kWh ENTRY'!AQ69,'BIZ kWh ENTRY'!BG69)</f>
        <v>0</v>
      </c>
      <c r="L69" s="3">
        <f>SUM('BIZ kWh ENTRY'!L69,'BIZ kWh ENTRY'!AB69,'BIZ kWh ENTRY'!AR69,'BIZ kWh ENTRY'!BH69)</f>
        <v>0</v>
      </c>
      <c r="M69" s="3">
        <f>SUM('BIZ kWh ENTRY'!M69,'BIZ kWh ENTRY'!AC69,'BIZ kWh ENTRY'!AS69,'BIZ kWh ENTRY'!BI69)</f>
        <v>0</v>
      </c>
      <c r="N69" s="3">
        <f>SUM('BIZ kWh ENTRY'!N69,'BIZ kWh ENTRY'!AD69,'BIZ kWh ENTRY'!AT69,'BIZ kWh ENTRY'!BJ69)</f>
        <v>0</v>
      </c>
      <c r="O69" s="62">
        <f t="shared" si="8"/>
        <v>0</v>
      </c>
      <c r="P69" s="204"/>
    </row>
    <row r="70" spans="1:16" x14ac:dyDescent="0.25">
      <c r="A70" s="494"/>
      <c r="B70" s="11" t="s">
        <v>78</v>
      </c>
      <c r="C70" s="3">
        <f>SUM('BIZ kWh ENTRY'!C70,'BIZ kWh ENTRY'!S70,'BIZ kWh ENTRY'!AI70,'BIZ kWh ENTRY'!AY70)</f>
        <v>0</v>
      </c>
      <c r="D70" s="3">
        <f>SUM('BIZ kWh ENTRY'!D70,'BIZ kWh ENTRY'!T70,'BIZ kWh ENTRY'!AJ70,'BIZ kWh ENTRY'!AZ70)</f>
        <v>0</v>
      </c>
      <c r="E70" s="3">
        <f>SUM('BIZ kWh ENTRY'!E70,'BIZ kWh ENTRY'!U70,'BIZ kWh ENTRY'!AK70,'BIZ kWh ENTRY'!BA70)</f>
        <v>0</v>
      </c>
      <c r="F70" s="3">
        <f>SUM('BIZ kWh ENTRY'!F70,'BIZ kWh ENTRY'!V70,'BIZ kWh ENTRY'!AL70,'BIZ kWh ENTRY'!BB70)</f>
        <v>0</v>
      </c>
      <c r="G70" s="3">
        <f>SUM('BIZ kWh ENTRY'!G70,'BIZ kWh ENTRY'!W70,'BIZ kWh ENTRY'!AM70,'BIZ kWh ENTRY'!BC70)</f>
        <v>0</v>
      </c>
      <c r="H70" s="3">
        <f>SUM('BIZ kWh ENTRY'!H70,'BIZ kWh ENTRY'!X70,'BIZ kWh ENTRY'!AN70,'BIZ kWh ENTRY'!BD70)</f>
        <v>0</v>
      </c>
      <c r="I70" s="3">
        <f>SUM('BIZ kWh ENTRY'!I70,'BIZ kWh ENTRY'!Y70,'BIZ kWh ENTRY'!AO70,'BIZ kWh ENTRY'!BE70)</f>
        <v>0</v>
      </c>
      <c r="J70" s="3">
        <f>SUM('BIZ kWh ENTRY'!J70,'BIZ kWh ENTRY'!Z70,'BIZ kWh ENTRY'!AP70,'BIZ kWh ENTRY'!BF70)</f>
        <v>0</v>
      </c>
      <c r="K70" s="3">
        <f>SUM('BIZ kWh ENTRY'!K70,'BIZ kWh ENTRY'!AA70,'BIZ kWh ENTRY'!AQ70,'BIZ kWh ENTRY'!BG70)</f>
        <v>0</v>
      </c>
      <c r="L70" s="3">
        <f>SUM('BIZ kWh ENTRY'!L70,'BIZ kWh ENTRY'!AB70,'BIZ kWh ENTRY'!AR70,'BIZ kWh ENTRY'!BH70)</f>
        <v>0</v>
      </c>
      <c r="M70" s="3">
        <f>SUM('BIZ kWh ENTRY'!M70,'BIZ kWh ENTRY'!AC70,'BIZ kWh ENTRY'!AS70,'BIZ kWh ENTRY'!BI70)</f>
        <v>0</v>
      </c>
      <c r="N70" s="3">
        <f>SUM('BIZ kWh ENTRY'!N70,'BIZ kWh ENTRY'!AD70,'BIZ kWh ENTRY'!AT70,'BIZ kWh ENTRY'!BJ70)</f>
        <v>0</v>
      </c>
      <c r="O70" s="62">
        <f t="shared" si="8"/>
        <v>0</v>
      </c>
      <c r="P70" s="204"/>
    </row>
    <row r="71" spans="1:16" x14ac:dyDescent="0.25">
      <c r="A71" s="494"/>
      <c r="B71" s="11" t="s">
        <v>77</v>
      </c>
      <c r="C71" s="3">
        <f>SUM('BIZ kWh ENTRY'!C71,'BIZ kWh ENTRY'!S71,'BIZ kWh ENTRY'!AI71,'BIZ kWh ENTRY'!AY71)</f>
        <v>0</v>
      </c>
      <c r="D71" s="3">
        <f>SUM('BIZ kWh ENTRY'!D71,'BIZ kWh ENTRY'!T71,'BIZ kWh ENTRY'!AJ71,'BIZ kWh ENTRY'!AZ71)</f>
        <v>0</v>
      </c>
      <c r="E71" s="3">
        <f>SUM('BIZ kWh ENTRY'!E71,'BIZ kWh ENTRY'!U71,'BIZ kWh ENTRY'!AK71,'BIZ kWh ENTRY'!BA71)</f>
        <v>0</v>
      </c>
      <c r="F71" s="3">
        <f>SUM('BIZ kWh ENTRY'!F71,'BIZ kWh ENTRY'!V71,'BIZ kWh ENTRY'!AL71,'BIZ kWh ENTRY'!BB71)</f>
        <v>0</v>
      </c>
      <c r="G71" s="3">
        <f>SUM('BIZ kWh ENTRY'!G71,'BIZ kWh ENTRY'!W71,'BIZ kWh ENTRY'!AM71,'BIZ kWh ENTRY'!BC71)</f>
        <v>0</v>
      </c>
      <c r="H71" s="3">
        <f>SUM('BIZ kWh ENTRY'!H71,'BIZ kWh ENTRY'!X71,'BIZ kWh ENTRY'!AN71,'BIZ kWh ENTRY'!BD71)</f>
        <v>0</v>
      </c>
      <c r="I71" s="3">
        <f>SUM('BIZ kWh ENTRY'!I71,'BIZ kWh ENTRY'!Y71,'BIZ kWh ENTRY'!AO71,'BIZ kWh ENTRY'!BE71)</f>
        <v>0</v>
      </c>
      <c r="J71" s="3">
        <f>SUM('BIZ kWh ENTRY'!J71,'BIZ kWh ENTRY'!Z71,'BIZ kWh ENTRY'!AP71,'BIZ kWh ENTRY'!BF71)</f>
        <v>0</v>
      </c>
      <c r="K71" s="3">
        <f>SUM('BIZ kWh ENTRY'!K71,'BIZ kWh ENTRY'!AA71,'BIZ kWh ENTRY'!AQ71,'BIZ kWh ENTRY'!BG71)</f>
        <v>0</v>
      </c>
      <c r="L71" s="3">
        <f>SUM('BIZ kWh ENTRY'!L71,'BIZ kWh ENTRY'!AB71,'BIZ kWh ENTRY'!AR71,'BIZ kWh ENTRY'!BH71)</f>
        <v>0</v>
      </c>
      <c r="M71" s="3">
        <f>SUM('BIZ kWh ENTRY'!M71,'BIZ kWh ENTRY'!AC71,'BIZ kWh ENTRY'!AS71,'BIZ kWh ENTRY'!BI71)</f>
        <v>0</v>
      </c>
      <c r="N71" s="3">
        <f>SUM('BIZ kWh ENTRY'!N71,'BIZ kWh ENTRY'!AD71,'BIZ kWh ENTRY'!AT71,'BIZ kWh ENTRY'!BJ71)</f>
        <v>0</v>
      </c>
      <c r="O71" s="62">
        <f t="shared" si="8"/>
        <v>0</v>
      </c>
      <c r="P71" s="204"/>
    </row>
    <row r="72" spans="1:16" x14ac:dyDescent="0.25">
      <c r="A72" s="494"/>
      <c r="B72" s="12" t="s">
        <v>76</v>
      </c>
      <c r="C72" s="3">
        <f>SUM('BIZ kWh ENTRY'!C72,'BIZ kWh ENTRY'!S72,'BIZ kWh ENTRY'!AI72,'BIZ kWh ENTRY'!AY72)</f>
        <v>0</v>
      </c>
      <c r="D72" s="3">
        <f>SUM('BIZ kWh ENTRY'!D72,'BIZ kWh ENTRY'!T72,'BIZ kWh ENTRY'!AJ72,'BIZ kWh ENTRY'!AZ72)</f>
        <v>0</v>
      </c>
      <c r="E72" s="3">
        <f>SUM('BIZ kWh ENTRY'!E72,'BIZ kWh ENTRY'!U72,'BIZ kWh ENTRY'!AK72,'BIZ kWh ENTRY'!BA72)</f>
        <v>0</v>
      </c>
      <c r="F72" s="3">
        <f>SUM('BIZ kWh ENTRY'!F72,'BIZ kWh ENTRY'!V72,'BIZ kWh ENTRY'!AL72,'BIZ kWh ENTRY'!BB72)</f>
        <v>0</v>
      </c>
      <c r="G72" s="3">
        <f>SUM('BIZ kWh ENTRY'!G72,'BIZ kWh ENTRY'!W72,'BIZ kWh ENTRY'!AM72,'BIZ kWh ENTRY'!BC72)</f>
        <v>0</v>
      </c>
      <c r="H72" s="3">
        <f>SUM('BIZ kWh ENTRY'!H72,'BIZ kWh ENTRY'!X72,'BIZ kWh ENTRY'!AN72,'BIZ kWh ENTRY'!BD72)</f>
        <v>0</v>
      </c>
      <c r="I72" s="3">
        <f>SUM('BIZ kWh ENTRY'!I72,'BIZ kWh ENTRY'!Y72,'BIZ kWh ENTRY'!AO72,'BIZ kWh ENTRY'!BE72)</f>
        <v>0</v>
      </c>
      <c r="J72" s="3">
        <f>SUM('BIZ kWh ENTRY'!J72,'BIZ kWh ENTRY'!Z72,'BIZ kWh ENTRY'!AP72,'BIZ kWh ENTRY'!BF72)</f>
        <v>0</v>
      </c>
      <c r="K72" s="3">
        <f>SUM('BIZ kWh ENTRY'!K72,'BIZ kWh ENTRY'!AA72,'BIZ kWh ENTRY'!AQ72,'BIZ kWh ENTRY'!BG72)</f>
        <v>0</v>
      </c>
      <c r="L72" s="3">
        <f>SUM('BIZ kWh ENTRY'!L72,'BIZ kWh ENTRY'!AB72,'BIZ kWh ENTRY'!AR72,'BIZ kWh ENTRY'!BH72)</f>
        <v>0</v>
      </c>
      <c r="M72" s="3">
        <f>SUM('BIZ kWh ENTRY'!M72,'BIZ kWh ENTRY'!AC72,'BIZ kWh ENTRY'!AS72,'BIZ kWh ENTRY'!BI72)</f>
        <v>0</v>
      </c>
      <c r="N72" s="3">
        <f>SUM('BIZ kWh ENTRY'!N72,'BIZ kWh ENTRY'!AD72,'BIZ kWh ENTRY'!AT72,'BIZ kWh ENTRY'!BJ72)</f>
        <v>0</v>
      </c>
      <c r="O72" s="62">
        <f t="shared" si="8"/>
        <v>0</v>
      </c>
      <c r="P72" s="204"/>
    </row>
    <row r="73" spans="1:16" x14ac:dyDescent="0.25">
      <c r="A73" s="494"/>
      <c r="B73" s="11" t="s">
        <v>75</v>
      </c>
      <c r="C73" s="3">
        <f>SUM('BIZ kWh ENTRY'!C73,'BIZ kWh ENTRY'!S73,'BIZ kWh ENTRY'!AI73,'BIZ kWh ENTRY'!AY73)</f>
        <v>0</v>
      </c>
      <c r="D73" s="3">
        <f>SUM('BIZ kWh ENTRY'!D73,'BIZ kWh ENTRY'!T73,'BIZ kWh ENTRY'!AJ73,'BIZ kWh ENTRY'!AZ73)</f>
        <v>0</v>
      </c>
      <c r="E73" s="3">
        <f>SUM('BIZ kWh ENTRY'!E73,'BIZ kWh ENTRY'!U73,'BIZ kWh ENTRY'!AK73,'BIZ kWh ENTRY'!BA73)</f>
        <v>0</v>
      </c>
      <c r="F73" s="3">
        <f>SUM('BIZ kWh ENTRY'!F73,'BIZ kWh ENTRY'!V73,'BIZ kWh ENTRY'!AL73,'BIZ kWh ENTRY'!BB73)</f>
        <v>0</v>
      </c>
      <c r="G73" s="3">
        <f>SUM('BIZ kWh ENTRY'!G73,'BIZ kWh ENTRY'!W73,'BIZ kWh ENTRY'!AM73,'BIZ kWh ENTRY'!BC73)</f>
        <v>0</v>
      </c>
      <c r="H73" s="3">
        <f>SUM('BIZ kWh ENTRY'!H73,'BIZ kWh ENTRY'!X73,'BIZ kWh ENTRY'!AN73,'BIZ kWh ENTRY'!BD73)</f>
        <v>0</v>
      </c>
      <c r="I73" s="3">
        <f>SUM('BIZ kWh ENTRY'!I73,'BIZ kWh ENTRY'!Y73,'BIZ kWh ENTRY'!AO73,'BIZ kWh ENTRY'!BE73)</f>
        <v>0</v>
      </c>
      <c r="J73" s="3">
        <f>SUM('BIZ kWh ENTRY'!J73,'BIZ kWh ENTRY'!Z73,'BIZ kWh ENTRY'!AP73,'BIZ kWh ENTRY'!BF73)</f>
        <v>0</v>
      </c>
      <c r="K73" s="3">
        <f>SUM('BIZ kWh ENTRY'!K73,'BIZ kWh ENTRY'!AA73,'BIZ kWh ENTRY'!AQ73,'BIZ kWh ENTRY'!BG73)</f>
        <v>0</v>
      </c>
      <c r="L73" s="3">
        <f>SUM('BIZ kWh ENTRY'!L73,'BIZ kWh ENTRY'!AB73,'BIZ kWh ENTRY'!AR73,'BIZ kWh ENTRY'!BH73)</f>
        <v>0</v>
      </c>
      <c r="M73" s="3">
        <f>SUM('BIZ kWh ENTRY'!M73,'BIZ kWh ENTRY'!AC73,'BIZ kWh ENTRY'!AS73,'BIZ kWh ENTRY'!BI73)</f>
        <v>0</v>
      </c>
      <c r="N73" s="3">
        <f>SUM('BIZ kWh ENTRY'!N73,'BIZ kWh ENTRY'!AD73,'BIZ kWh ENTRY'!AT73,'BIZ kWh ENTRY'!BJ73)</f>
        <v>0</v>
      </c>
      <c r="O73" s="62">
        <f t="shared" si="8"/>
        <v>0</v>
      </c>
      <c r="P73" s="204"/>
    </row>
    <row r="74" spans="1:16" x14ac:dyDescent="0.25">
      <c r="A74" s="494"/>
      <c r="B74" s="11" t="s">
        <v>74</v>
      </c>
      <c r="C74" s="3">
        <f>SUM('BIZ kWh ENTRY'!C74,'BIZ kWh ENTRY'!S74,'BIZ kWh ENTRY'!AI74,'BIZ kWh ENTRY'!AY74)</f>
        <v>0</v>
      </c>
      <c r="D74" s="3">
        <f>SUM('BIZ kWh ENTRY'!D74,'BIZ kWh ENTRY'!T74,'BIZ kWh ENTRY'!AJ74,'BIZ kWh ENTRY'!AZ74)</f>
        <v>0</v>
      </c>
      <c r="E74" s="3">
        <f>SUM('BIZ kWh ENTRY'!E74,'BIZ kWh ENTRY'!U74,'BIZ kWh ENTRY'!AK74,'BIZ kWh ENTRY'!BA74)</f>
        <v>0</v>
      </c>
      <c r="F74" s="3">
        <f>SUM('BIZ kWh ENTRY'!F74,'BIZ kWh ENTRY'!V74,'BIZ kWh ENTRY'!AL74,'BIZ kWh ENTRY'!BB74)</f>
        <v>0</v>
      </c>
      <c r="G74" s="3">
        <f>SUM('BIZ kWh ENTRY'!G74,'BIZ kWh ENTRY'!W74,'BIZ kWh ENTRY'!AM74,'BIZ kWh ENTRY'!BC74)</f>
        <v>0</v>
      </c>
      <c r="H74" s="3">
        <f>SUM('BIZ kWh ENTRY'!H74,'BIZ kWh ENTRY'!X74,'BIZ kWh ENTRY'!AN74,'BIZ kWh ENTRY'!BD74)</f>
        <v>0</v>
      </c>
      <c r="I74" s="3">
        <f>SUM('BIZ kWh ENTRY'!I74,'BIZ kWh ENTRY'!Y74,'BIZ kWh ENTRY'!AO74,'BIZ kWh ENTRY'!BE74)</f>
        <v>0</v>
      </c>
      <c r="J74" s="3">
        <f>SUM('BIZ kWh ENTRY'!J74,'BIZ kWh ENTRY'!Z74,'BIZ kWh ENTRY'!AP74,'BIZ kWh ENTRY'!BF74)</f>
        <v>0</v>
      </c>
      <c r="K74" s="3">
        <f>SUM('BIZ kWh ENTRY'!K74,'BIZ kWh ENTRY'!AA74,'BIZ kWh ENTRY'!AQ74,'BIZ kWh ENTRY'!BG74)</f>
        <v>0</v>
      </c>
      <c r="L74" s="3">
        <f>SUM('BIZ kWh ENTRY'!L74,'BIZ kWh ENTRY'!AB74,'BIZ kWh ENTRY'!AR74,'BIZ kWh ENTRY'!BH74)</f>
        <v>0</v>
      </c>
      <c r="M74" s="3">
        <f>SUM('BIZ kWh ENTRY'!M74,'BIZ kWh ENTRY'!AC74,'BIZ kWh ENTRY'!AS74,'BIZ kWh ENTRY'!BI74)</f>
        <v>0</v>
      </c>
      <c r="N74" s="3">
        <f>SUM('BIZ kWh ENTRY'!N74,'BIZ kWh ENTRY'!AD74,'BIZ kWh ENTRY'!AT74,'BIZ kWh ENTRY'!BJ74)</f>
        <v>0</v>
      </c>
      <c r="O74" s="62">
        <f t="shared" si="8"/>
        <v>0</v>
      </c>
      <c r="P74" s="204"/>
    </row>
    <row r="75" spans="1:16" x14ac:dyDescent="0.25">
      <c r="A75" s="494"/>
      <c r="B75" s="11" t="s">
        <v>73</v>
      </c>
      <c r="C75" s="3">
        <f>SUM('BIZ kWh ENTRY'!C75,'BIZ kWh ENTRY'!S75,'BIZ kWh ENTRY'!AI75,'BIZ kWh ENTRY'!AY75)</f>
        <v>0</v>
      </c>
      <c r="D75" s="3">
        <f>SUM('BIZ kWh ENTRY'!D75,'BIZ kWh ENTRY'!T75,'BIZ kWh ENTRY'!AJ75,'BIZ kWh ENTRY'!AZ75)</f>
        <v>0</v>
      </c>
      <c r="E75" s="3">
        <f>SUM('BIZ kWh ENTRY'!E75,'BIZ kWh ENTRY'!U75,'BIZ kWh ENTRY'!AK75,'BIZ kWh ENTRY'!BA75)</f>
        <v>0</v>
      </c>
      <c r="F75" s="3">
        <f>SUM('BIZ kWh ENTRY'!F75,'BIZ kWh ENTRY'!V75,'BIZ kWh ENTRY'!AL75,'BIZ kWh ENTRY'!BB75)</f>
        <v>89986.029317962035</v>
      </c>
      <c r="G75" s="3">
        <f>SUM('BIZ kWh ENTRY'!G75,'BIZ kWh ENTRY'!W75,'BIZ kWh ENTRY'!AM75,'BIZ kWh ENTRY'!BC75)</f>
        <v>391267.09347954852</v>
      </c>
      <c r="H75" s="3">
        <f>SUM('BIZ kWh ENTRY'!H75,'BIZ kWh ENTRY'!X75,'BIZ kWh ENTRY'!AN75,'BIZ kWh ENTRY'!BD75)</f>
        <v>451781.2169523348</v>
      </c>
      <c r="I75" s="3">
        <f>SUM('BIZ kWh ENTRY'!I75,'BIZ kWh ENTRY'!Y75,'BIZ kWh ENTRY'!AO75,'BIZ kWh ENTRY'!BE75)</f>
        <v>174815.78209261529</v>
      </c>
      <c r="J75" s="3">
        <f>SUM('BIZ kWh ENTRY'!J75,'BIZ kWh ENTRY'!Z75,'BIZ kWh ENTRY'!AP75,'BIZ kWh ENTRY'!BF75)</f>
        <v>602127.43659055105</v>
      </c>
      <c r="K75" s="3">
        <f>SUM('BIZ kWh ENTRY'!K75,'BIZ kWh ENTRY'!AA75,'BIZ kWh ENTRY'!AQ75,'BIZ kWh ENTRY'!BG75)</f>
        <v>646745.7837650677</v>
      </c>
      <c r="L75" s="3">
        <f>SUM('BIZ kWh ENTRY'!L75,'BIZ kWh ENTRY'!AB75,'BIZ kWh ENTRY'!AR75,'BIZ kWh ENTRY'!BH75)</f>
        <v>425844.93295022415</v>
      </c>
      <c r="M75" s="3">
        <f>SUM('BIZ kWh ENTRY'!M75,'BIZ kWh ENTRY'!AC75,'BIZ kWh ENTRY'!AS75,'BIZ kWh ENTRY'!BI75)</f>
        <v>1448618.4280941598</v>
      </c>
      <c r="N75" s="3">
        <f>SUM('BIZ kWh ENTRY'!N75,'BIZ kWh ENTRY'!AD75,'BIZ kWh ENTRY'!AT75,'BIZ kWh ENTRY'!BJ75)</f>
        <v>1950183.9500946684</v>
      </c>
      <c r="O75" s="62">
        <f t="shared" si="8"/>
        <v>6181370.6533371322</v>
      </c>
      <c r="P75" s="204"/>
    </row>
    <row r="76" spans="1:16" x14ac:dyDescent="0.25">
      <c r="A76" s="494"/>
      <c r="B76" s="11" t="s">
        <v>72</v>
      </c>
      <c r="C76" s="3">
        <f>SUM('BIZ kWh ENTRY'!C76,'BIZ kWh ENTRY'!S76,'BIZ kWh ENTRY'!AI76,'BIZ kWh ENTRY'!AY76)</f>
        <v>0</v>
      </c>
      <c r="D76" s="3">
        <f>SUM('BIZ kWh ENTRY'!D76,'BIZ kWh ENTRY'!T76,'BIZ kWh ENTRY'!AJ76,'BIZ kWh ENTRY'!AZ76)</f>
        <v>0</v>
      </c>
      <c r="E76" s="3">
        <f>SUM('BIZ kWh ENTRY'!E76,'BIZ kWh ENTRY'!U76,'BIZ kWh ENTRY'!AK76,'BIZ kWh ENTRY'!BA76)</f>
        <v>0</v>
      </c>
      <c r="F76" s="3">
        <f>SUM('BIZ kWh ENTRY'!F76,'BIZ kWh ENTRY'!V76,'BIZ kWh ENTRY'!AL76,'BIZ kWh ENTRY'!BB76)</f>
        <v>0</v>
      </c>
      <c r="G76" s="3">
        <f>SUM('BIZ kWh ENTRY'!G76,'BIZ kWh ENTRY'!W76,'BIZ kWh ENTRY'!AM76,'BIZ kWh ENTRY'!BC76)</f>
        <v>0</v>
      </c>
      <c r="H76" s="3">
        <f>SUM('BIZ kWh ENTRY'!H76,'BIZ kWh ENTRY'!X76,'BIZ kWh ENTRY'!AN76,'BIZ kWh ENTRY'!BD76)</f>
        <v>0</v>
      </c>
      <c r="I76" s="3">
        <f>SUM('BIZ kWh ENTRY'!I76,'BIZ kWh ENTRY'!Y76,'BIZ kWh ENTRY'!AO76,'BIZ kWh ENTRY'!BE76)</f>
        <v>0</v>
      </c>
      <c r="J76" s="3">
        <f>SUM('BIZ kWh ENTRY'!J76,'BIZ kWh ENTRY'!Z76,'BIZ kWh ENTRY'!AP76,'BIZ kWh ENTRY'!BF76)</f>
        <v>0</v>
      </c>
      <c r="K76" s="3">
        <f>SUM('BIZ kWh ENTRY'!K76,'BIZ kWh ENTRY'!AA76,'BIZ kWh ENTRY'!AQ76,'BIZ kWh ENTRY'!BG76)</f>
        <v>0</v>
      </c>
      <c r="L76" s="3">
        <f>SUM('BIZ kWh ENTRY'!L76,'BIZ kWh ENTRY'!AB76,'BIZ kWh ENTRY'!AR76,'BIZ kWh ENTRY'!BH76)</f>
        <v>0</v>
      </c>
      <c r="M76" s="3">
        <f>SUM('BIZ kWh ENTRY'!M76,'BIZ kWh ENTRY'!AC76,'BIZ kWh ENTRY'!AS76,'BIZ kWh ENTRY'!BI76)</f>
        <v>0</v>
      </c>
      <c r="N76" s="3">
        <f>SUM('BIZ kWh ENTRY'!N76,'BIZ kWh ENTRY'!AD76,'BIZ kWh ENTRY'!AT76,'BIZ kWh ENTRY'!BJ76)</f>
        <v>0</v>
      </c>
      <c r="O76" s="62">
        <f t="shared" si="8"/>
        <v>0</v>
      </c>
      <c r="P76" s="204"/>
    </row>
    <row r="77" spans="1:16" x14ac:dyDescent="0.25">
      <c r="A77" s="494"/>
      <c r="B77" s="11" t="s">
        <v>71</v>
      </c>
      <c r="C77" s="3">
        <f>SUM('BIZ kWh ENTRY'!C77,'BIZ kWh ENTRY'!S77,'BIZ kWh ENTRY'!AI77,'BIZ kWh ENTRY'!AY77)</f>
        <v>0</v>
      </c>
      <c r="D77" s="3">
        <f>SUM('BIZ kWh ENTRY'!D77,'BIZ kWh ENTRY'!T77,'BIZ kWh ENTRY'!AJ77,'BIZ kWh ENTRY'!AZ77)</f>
        <v>0</v>
      </c>
      <c r="E77" s="3">
        <f>SUM('BIZ kWh ENTRY'!E77,'BIZ kWh ENTRY'!U77,'BIZ kWh ENTRY'!AK77,'BIZ kWh ENTRY'!BA77)</f>
        <v>0</v>
      </c>
      <c r="F77" s="3">
        <f>SUM('BIZ kWh ENTRY'!F77,'BIZ kWh ENTRY'!V77,'BIZ kWh ENTRY'!AL77,'BIZ kWh ENTRY'!BB77)</f>
        <v>0</v>
      </c>
      <c r="G77" s="3">
        <f>SUM('BIZ kWh ENTRY'!G77,'BIZ kWh ENTRY'!W77,'BIZ kWh ENTRY'!AM77,'BIZ kWh ENTRY'!BC77)</f>
        <v>0</v>
      </c>
      <c r="H77" s="3">
        <f>SUM('BIZ kWh ENTRY'!H77,'BIZ kWh ENTRY'!X77,'BIZ kWh ENTRY'!AN77,'BIZ kWh ENTRY'!BD77)</f>
        <v>0</v>
      </c>
      <c r="I77" s="3">
        <f>SUM('BIZ kWh ENTRY'!I77,'BIZ kWh ENTRY'!Y77,'BIZ kWh ENTRY'!AO77,'BIZ kWh ENTRY'!BE77)</f>
        <v>0</v>
      </c>
      <c r="J77" s="3">
        <f>SUM('BIZ kWh ENTRY'!J77,'BIZ kWh ENTRY'!Z77,'BIZ kWh ENTRY'!AP77,'BIZ kWh ENTRY'!BF77)</f>
        <v>0</v>
      </c>
      <c r="K77" s="3">
        <f>SUM('BIZ kWh ENTRY'!K77,'BIZ kWh ENTRY'!AA77,'BIZ kWh ENTRY'!AQ77,'BIZ kWh ENTRY'!BG77)</f>
        <v>0</v>
      </c>
      <c r="L77" s="3">
        <f>SUM('BIZ kWh ENTRY'!L77,'BIZ kWh ENTRY'!AB77,'BIZ kWh ENTRY'!AR77,'BIZ kWh ENTRY'!BH77)</f>
        <v>0</v>
      </c>
      <c r="M77" s="3">
        <f>SUM('BIZ kWh ENTRY'!M77,'BIZ kWh ENTRY'!AC77,'BIZ kWh ENTRY'!AS77,'BIZ kWh ENTRY'!BI77)</f>
        <v>0</v>
      </c>
      <c r="N77" s="3">
        <f>SUM('BIZ kWh ENTRY'!N77,'BIZ kWh ENTRY'!AD77,'BIZ kWh ENTRY'!AT77,'BIZ kWh ENTRY'!BJ77)</f>
        <v>0</v>
      </c>
      <c r="O77" s="62">
        <f t="shared" si="8"/>
        <v>0</v>
      </c>
      <c r="P77" s="204"/>
    </row>
    <row r="78" spans="1:16" x14ac:dyDescent="0.25">
      <c r="A78" s="494"/>
      <c r="B78" s="85" t="s">
        <v>70</v>
      </c>
      <c r="C78" s="86">
        <f>SUM('BIZ kWh ENTRY'!C78,'BIZ kWh ENTRY'!S78,'BIZ kWh ENTRY'!AI78,'BIZ kWh ENTRY'!AY78)</f>
        <v>0</v>
      </c>
      <c r="D78" s="86">
        <f>SUM('BIZ kWh ENTRY'!D78,'BIZ kWh ENTRY'!T78,'BIZ kWh ENTRY'!AJ78,'BIZ kWh ENTRY'!AZ78)</f>
        <v>0</v>
      </c>
      <c r="E78" s="86">
        <f>SUM('BIZ kWh ENTRY'!E78,'BIZ kWh ENTRY'!U78,'BIZ kWh ENTRY'!AK78,'BIZ kWh ENTRY'!BA78)</f>
        <v>0</v>
      </c>
      <c r="F78" s="86">
        <f>SUM('BIZ kWh ENTRY'!F78,'BIZ kWh ENTRY'!V78,'BIZ kWh ENTRY'!AL78,'BIZ kWh ENTRY'!BB78)</f>
        <v>0</v>
      </c>
      <c r="G78" s="86">
        <f>SUM('BIZ kWh ENTRY'!G78,'BIZ kWh ENTRY'!W78,'BIZ kWh ENTRY'!AM78,'BIZ kWh ENTRY'!BC78)</f>
        <v>0</v>
      </c>
      <c r="H78" s="86">
        <f>SUM('BIZ kWh ENTRY'!H78,'BIZ kWh ENTRY'!X78,'BIZ kWh ENTRY'!AN78,'BIZ kWh ENTRY'!BD78)</f>
        <v>0</v>
      </c>
      <c r="I78" s="86">
        <f>SUM('BIZ kWh ENTRY'!I78,'BIZ kWh ENTRY'!Y78,'BIZ kWh ENTRY'!AO78,'BIZ kWh ENTRY'!BE78)</f>
        <v>0</v>
      </c>
      <c r="J78" s="86">
        <f>SUM('BIZ kWh ENTRY'!J78,'BIZ kWh ENTRY'!Z78,'BIZ kWh ENTRY'!AP78,'BIZ kWh ENTRY'!BF78)</f>
        <v>0</v>
      </c>
      <c r="K78" s="86">
        <f>SUM('BIZ kWh ENTRY'!K78,'BIZ kWh ENTRY'!AA78,'BIZ kWh ENTRY'!AQ78,'BIZ kWh ENTRY'!BG78)</f>
        <v>0</v>
      </c>
      <c r="L78" s="86">
        <f>SUM('BIZ kWh ENTRY'!L78,'BIZ kWh ENTRY'!AB78,'BIZ kWh ENTRY'!AR78,'BIZ kWh ENTRY'!BH78)</f>
        <v>0</v>
      </c>
      <c r="M78" s="86">
        <f>SUM('BIZ kWh ENTRY'!M78,'BIZ kWh ENTRY'!AC78,'BIZ kWh ENTRY'!AS78,'BIZ kWh ENTRY'!BI78)</f>
        <v>0</v>
      </c>
      <c r="N78" s="86">
        <f>SUM('BIZ kWh ENTRY'!N78,'BIZ kWh ENTRY'!AD78,'BIZ kWh ENTRY'!AT78,'BIZ kWh ENTRY'!BJ78)</f>
        <v>0</v>
      </c>
      <c r="O78" s="62">
        <f t="shared" si="8"/>
        <v>0</v>
      </c>
      <c r="P78" s="204"/>
    </row>
    <row r="79" spans="1:16" x14ac:dyDescent="0.25">
      <c r="A79" s="494"/>
      <c r="B79" s="85" t="s">
        <v>69</v>
      </c>
      <c r="C79" s="86">
        <f>SUM('BIZ kWh ENTRY'!C79,'BIZ kWh ENTRY'!S79,'BIZ kWh ENTRY'!AI79,'BIZ kWh ENTRY'!AY79)</f>
        <v>0</v>
      </c>
      <c r="D79" s="86">
        <f>SUM('BIZ kWh ENTRY'!D79,'BIZ kWh ENTRY'!T79,'BIZ kWh ENTRY'!AJ79,'BIZ kWh ENTRY'!AZ79)</f>
        <v>0</v>
      </c>
      <c r="E79" s="86">
        <f>SUM('BIZ kWh ENTRY'!E79,'BIZ kWh ENTRY'!U79,'BIZ kWh ENTRY'!AK79,'BIZ kWh ENTRY'!BA79)</f>
        <v>0</v>
      </c>
      <c r="F79" s="86">
        <f>SUM('BIZ kWh ENTRY'!F79,'BIZ kWh ENTRY'!V79,'BIZ kWh ENTRY'!AL79,'BIZ kWh ENTRY'!BB79)</f>
        <v>0</v>
      </c>
      <c r="G79" s="86">
        <f>SUM('BIZ kWh ENTRY'!G79,'BIZ kWh ENTRY'!W79,'BIZ kWh ENTRY'!AM79,'BIZ kWh ENTRY'!BC79)</f>
        <v>0</v>
      </c>
      <c r="H79" s="86">
        <f>SUM('BIZ kWh ENTRY'!H79,'BIZ kWh ENTRY'!X79,'BIZ kWh ENTRY'!AN79,'BIZ kWh ENTRY'!BD79)</f>
        <v>0</v>
      </c>
      <c r="I79" s="86">
        <f>SUM('BIZ kWh ENTRY'!I79,'BIZ kWh ENTRY'!Y79,'BIZ kWh ENTRY'!AO79,'BIZ kWh ENTRY'!BE79)</f>
        <v>0</v>
      </c>
      <c r="J79" s="86">
        <f>SUM('BIZ kWh ENTRY'!J79,'BIZ kWh ENTRY'!Z79,'BIZ kWh ENTRY'!AP79,'BIZ kWh ENTRY'!BF79)</f>
        <v>0</v>
      </c>
      <c r="K79" s="86">
        <f>SUM('BIZ kWh ENTRY'!K79,'BIZ kWh ENTRY'!AA79,'BIZ kWh ENTRY'!AQ79,'BIZ kWh ENTRY'!BG79)</f>
        <v>0</v>
      </c>
      <c r="L79" s="86">
        <f>SUM('BIZ kWh ENTRY'!L79,'BIZ kWh ENTRY'!AB79,'BIZ kWh ENTRY'!AR79,'BIZ kWh ENTRY'!BH79)</f>
        <v>0</v>
      </c>
      <c r="M79" s="86">
        <f>SUM('BIZ kWh ENTRY'!M79,'BIZ kWh ENTRY'!AC79,'BIZ kWh ENTRY'!AS79,'BIZ kWh ENTRY'!BI79)</f>
        <v>0</v>
      </c>
      <c r="N79" s="86">
        <f>SUM('BIZ kWh ENTRY'!N79,'BIZ kWh ENTRY'!AD79,'BIZ kWh ENTRY'!AT79,'BIZ kWh ENTRY'!BJ79)</f>
        <v>0</v>
      </c>
      <c r="O79" s="62">
        <f t="shared" si="8"/>
        <v>0</v>
      </c>
      <c r="P79" s="204"/>
    </row>
    <row r="80" spans="1:16" ht="15.75" thickBot="1" x14ac:dyDescent="0.3">
      <c r="A80" s="495"/>
      <c r="B80" s="85" t="s">
        <v>68</v>
      </c>
      <c r="C80" s="86">
        <f>SUM('BIZ kWh ENTRY'!C80,'BIZ kWh ENTRY'!S80,'BIZ kWh ENTRY'!AI80,'BIZ kWh ENTRY'!AY80)</f>
        <v>0</v>
      </c>
      <c r="D80" s="86">
        <f>SUM('BIZ kWh ENTRY'!D80,'BIZ kWh ENTRY'!T80,'BIZ kWh ENTRY'!AJ80,'BIZ kWh ENTRY'!AZ80)</f>
        <v>0</v>
      </c>
      <c r="E80" s="86">
        <f>SUM('BIZ kWh ENTRY'!E80,'BIZ kWh ENTRY'!U80,'BIZ kWh ENTRY'!AK80,'BIZ kWh ENTRY'!BA80)</f>
        <v>0</v>
      </c>
      <c r="F80" s="86">
        <f>SUM('BIZ kWh ENTRY'!F80,'BIZ kWh ENTRY'!V80,'BIZ kWh ENTRY'!AL80,'BIZ kWh ENTRY'!BB80)</f>
        <v>0</v>
      </c>
      <c r="G80" s="86">
        <f>SUM('BIZ kWh ENTRY'!G80,'BIZ kWh ENTRY'!W80,'BIZ kWh ENTRY'!AM80,'BIZ kWh ENTRY'!BC80)</f>
        <v>0</v>
      </c>
      <c r="H80" s="86">
        <f>SUM('BIZ kWh ENTRY'!H80,'BIZ kWh ENTRY'!X80,'BIZ kWh ENTRY'!AN80,'BIZ kWh ENTRY'!BD80)</f>
        <v>0</v>
      </c>
      <c r="I80" s="86">
        <f>SUM('BIZ kWh ENTRY'!I80,'BIZ kWh ENTRY'!Y80,'BIZ kWh ENTRY'!AO80,'BIZ kWh ENTRY'!BE80)</f>
        <v>0</v>
      </c>
      <c r="J80" s="86">
        <f>SUM('BIZ kWh ENTRY'!J80,'BIZ kWh ENTRY'!Z80,'BIZ kWh ENTRY'!AP80,'BIZ kWh ENTRY'!BF80)</f>
        <v>0</v>
      </c>
      <c r="K80" s="86">
        <f>SUM('BIZ kWh ENTRY'!K80,'BIZ kWh ENTRY'!AA80,'BIZ kWh ENTRY'!AQ80,'BIZ kWh ENTRY'!BG80)</f>
        <v>0</v>
      </c>
      <c r="L80" s="86">
        <f>SUM('BIZ kWh ENTRY'!L80,'BIZ kWh ENTRY'!AB80,'BIZ kWh ENTRY'!AR80,'BIZ kWh ENTRY'!BH80)</f>
        <v>0</v>
      </c>
      <c r="M80" s="86">
        <f>SUM('BIZ kWh ENTRY'!M80,'BIZ kWh ENTRY'!AC80,'BIZ kWh ENTRY'!AS80,'BIZ kWh ENTRY'!BI80)</f>
        <v>0</v>
      </c>
      <c r="N80" s="86">
        <f>SUM('BIZ kWh ENTRY'!N80,'BIZ kWh ENTRY'!AD80,'BIZ kWh ENTRY'!AT80,'BIZ kWh ENTRY'!BJ80)</f>
        <v>0</v>
      </c>
      <c r="O80" s="59">
        <f t="shared" si="8"/>
        <v>0</v>
      </c>
      <c r="P80" s="204"/>
    </row>
    <row r="81" spans="1:16" ht="21.75" thickBot="1" x14ac:dyDescent="0.3">
      <c r="A81" s="301"/>
      <c r="B81" s="58" t="s">
        <v>44</v>
      </c>
      <c r="C81" s="57">
        <f t="shared" ref="C81:O81" si="9">SUM(C68:C80)</f>
        <v>0</v>
      </c>
      <c r="D81" s="57">
        <f t="shared" si="9"/>
        <v>0</v>
      </c>
      <c r="E81" s="57">
        <f t="shared" si="9"/>
        <v>0</v>
      </c>
      <c r="F81" s="57">
        <f t="shared" si="9"/>
        <v>89986.029317962035</v>
      </c>
      <c r="G81" s="57">
        <f t="shared" si="9"/>
        <v>391267.09347954852</v>
      </c>
      <c r="H81" s="57">
        <f t="shared" si="9"/>
        <v>451781.2169523348</v>
      </c>
      <c r="I81" s="57">
        <f t="shared" si="9"/>
        <v>174815.78209261529</v>
      </c>
      <c r="J81" s="57">
        <f t="shared" si="9"/>
        <v>602127.43659055105</v>
      </c>
      <c r="K81" s="57">
        <f t="shared" si="9"/>
        <v>646745.7837650677</v>
      </c>
      <c r="L81" s="57">
        <f t="shared" si="9"/>
        <v>425844.93295022415</v>
      </c>
      <c r="M81" s="57">
        <f t="shared" si="9"/>
        <v>1448618.4280941598</v>
      </c>
      <c r="N81" s="57">
        <f t="shared" si="9"/>
        <v>1950183.9500946684</v>
      </c>
      <c r="O81" s="56">
        <f t="shared" si="9"/>
        <v>6181370.6533371322</v>
      </c>
      <c r="P81" s="204"/>
    </row>
    <row r="82" spans="1:16" ht="21.75" thickBot="1" x14ac:dyDescent="0.3">
      <c r="A82" s="301"/>
    </row>
    <row r="83" spans="1:16" ht="21.75" thickBot="1" x14ac:dyDescent="0.3">
      <c r="A83" s="301"/>
      <c r="B83" s="68" t="s">
        <v>37</v>
      </c>
      <c r="C83" s="298" t="s">
        <v>57</v>
      </c>
      <c r="D83" s="298" t="s">
        <v>56</v>
      </c>
      <c r="E83" s="298" t="s">
        <v>55</v>
      </c>
      <c r="F83" s="298" t="s">
        <v>54</v>
      </c>
      <c r="G83" s="298" t="s">
        <v>53</v>
      </c>
      <c r="H83" s="298" t="s">
        <v>52</v>
      </c>
      <c r="I83" s="298" t="s">
        <v>51</v>
      </c>
      <c r="J83" s="298" t="s">
        <v>50</v>
      </c>
      <c r="K83" s="298" t="s">
        <v>49</v>
      </c>
      <c r="L83" s="298" t="s">
        <v>48</v>
      </c>
      <c r="M83" s="298" t="s">
        <v>47</v>
      </c>
      <c r="N83" s="298" t="s">
        <v>46</v>
      </c>
      <c r="O83" s="66" t="s">
        <v>34</v>
      </c>
      <c r="P83" s="203"/>
    </row>
    <row r="84" spans="1:16" ht="14.45" customHeight="1" x14ac:dyDescent="0.25">
      <c r="A84" s="493" t="s">
        <v>86</v>
      </c>
      <c r="B84" s="79" t="s">
        <v>80</v>
      </c>
      <c r="C84" s="64">
        <f>SUM('BIZ kWh ENTRY'!C84,'BIZ kWh ENTRY'!S84,'BIZ kWh ENTRY'!AI84,'BIZ kWh ENTRY'!AY84)</f>
        <v>0</v>
      </c>
      <c r="D84" s="64">
        <f>SUM('BIZ kWh ENTRY'!D84,'BIZ kWh ENTRY'!T84,'BIZ kWh ENTRY'!AJ84,'BIZ kWh ENTRY'!AZ84)</f>
        <v>0</v>
      </c>
      <c r="E84" s="64">
        <f>SUM('BIZ kWh ENTRY'!E84,'BIZ kWh ENTRY'!U84,'BIZ kWh ENTRY'!AK84,'BIZ kWh ENTRY'!BA84)</f>
        <v>0</v>
      </c>
      <c r="F84" s="64">
        <f>SUM('BIZ kWh ENTRY'!F84,'BIZ kWh ENTRY'!V84,'BIZ kWh ENTRY'!AL84,'BIZ kWh ENTRY'!BB84)</f>
        <v>0</v>
      </c>
      <c r="G84" s="64">
        <f>SUM('BIZ kWh ENTRY'!G84,'BIZ kWh ENTRY'!W84,'BIZ kWh ENTRY'!AM84,'BIZ kWh ENTRY'!BC84)</f>
        <v>0</v>
      </c>
      <c r="H84" s="64">
        <f>SUM('BIZ kWh ENTRY'!H84,'BIZ kWh ENTRY'!X84,'BIZ kWh ENTRY'!AN84,'BIZ kWh ENTRY'!BD84)</f>
        <v>0</v>
      </c>
      <c r="I84" s="64">
        <f>SUM('BIZ kWh ENTRY'!I84,'BIZ kWh ENTRY'!Y84,'BIZ kWh ENTRY'!AO84,'BIZ kWh ENTRY'!BE84)</f>
        <v>0</v>
      </c>
      <c r="J84" s="64">
        <f>SUM('BIZ kWh ENTRY'!J84,'BIZ kWh ENTRY'!Z84,'BIZ kWh ENTRY'!AP84,'BIZ kWh ENTRY'!BF84)</f>
        <v>0</v>
      </c>
      <c r="K84" s="64">
        <f>SUM('BIZ kWh ENTRY'!K84,'BIZ kWh ENTRY'!AA84,'BIZ kWh ENTRY'!AQ84,'BIZ kWh ENTRY'!BG84)</f>
        <v>0</v>
      </c>
      <c r="L84" s="64">
        <f>SUM('BIZ kWh ENTRY'!L84,'BIZ kWh ENTRY'!AB84,'BIZ kWh ENTRY'!AR84,'BIZ kWh ENTRY'!BH84)</f>
        <v>0</v>
      </c>
      <c r="M84" s="64">
        <f>SUM('BIZ kWh ENTRY'!M84,'BIZ kWh ENTRY'!AC84,'BIZ kWh ENTRY'!AS84,'BIZ kWh ENTRY'!BI84)</f>
        <v>0</v>
      </c>
      <c r="N84" s="64">
        <f>SUM('BIZ kWh ENTRY'!N84,'BIZ kWh ENTRY'!AD84,'BIZ kWh ENTRY'!AT84,'BIZ kWh ENTRY'!BJ84)</f>
        <v>0</v>
      </c>
      <c r="O84" s="63">
        <f t="shared" ref="O84:O96" si="10">SUM(C84:N84)</f>
        <v>0</v>
      </c>
      <c r="P84" s="204"/>
    </row>
    <row r="85" spans="1:16" x14ac:dyDescent="0.25">
      <c r="A85" s="494"/>
      <c r="B85" s="12" t="s">
        <v>79</v>
      </c>
      <c r="C85" s="3">
        <f>SUM('BIZ kWh ENTRY'!C85,'BIZ kWh ENTRY'!S85,'BIZ kWh ENTRY'!AI85,'BIZ kWh ENTRY'!AY85)</f>
        <v>0</v>
      </c>
      <c r="D85" s="3">
        <f>SUM('BIZ kWh ENTRY'!D85,'BIZ kWh ENTRY'!T85,'BIZ kWh ENTRY'!AJ85,'BIZ kWh ENTRY'!AZ85)</f>
        <v>0</v>
      </c>
      <c r="E85" s="3">
        <f>SUM('BIZ kWh ENTRY'!E85,'BIZ kWh ENTRY'!U85,'BIZ kWh ENTRY'!AK85,'BIZ kWh ENTRY'!BA85)</f>
        <v>0</v>
      </c>
      <c r="F85" s="3">
        <f>SUM('BIZ kWh ENTRY'!F85,'BIZ kWh ENTRY'!V85,'BIZ kWh ENTRY'!AL85,'BIZ kWh ENTRY'!BB85)</f>
        <v>0</v>
      </c>
      <c r="G85" s="3">
        <f>SUM('BIZ kWh ENTRY'!G85,'BIZ kWh ENTRY'!W85,'BIZ kWh ENTRY'!AM85,'BIZ kWh ENTRY'!BC85)</f>
        <v>0</v>
      </c>
      <c r="H85" s="3">
        <f>SUM('BIZ kWh ENTRY'!H85,'BIZ kWh ENTRY'!X85,'BIZ kWh ENTRY'!AN85,'BIZ kWh ENTRY'!BD85)</f>
        <v>0</v>
      </c>
      <c r="I85" s="3">
        <f>SUM('BIZ kWh ENTRY'!I85,'BIZ kWh ENTRY'!Y85,'BIZ kWh ENTRY'!AO85,'BIZ kWh ENTRY'!BE85)</f>
        <v>0</v>
      </c>
      <c r="J85" s="3">
        <f>SUM('BIZ kWh ENTRY'!J85,'BIZ kWh ENTRY'!Z85,'BIZ kWh ENTRY'!AP85,'BIZ kWh ENTRY'!BF85)</f>
        <v>0</v>
      </c>
      <c r="K85" s="3">
        <f>SUM('BIZ kWh ENTRY'!K85,'BIZ kWh ENTRY'!AA85,'BIZ kWh ENTRY'!AQ85,'BIZ kWh ENTRY'!BG85)</f>
        <v>0</v>
      </c>
      <c r="L85" s="3">
        <f>SUM('BIZ kWh ENTRY'!L85,'BIZ kWh ENTRY'!AB85,'BIZ kWh ENTRY'!AR85,'BIZ kWh ENTRY'!BH85)</f>
        <v>0</v>
      </c>
      <c r="M85" s="3">
        <f>SUM('BIZ kWh ENTRY'!M85,'BIZ kWh ENTRY'!AC85,'BIZ kWh ENTRY'!AS85,'BIZ kWh ENTRY'!BI85)</f>
        <v>0</v>
      </c>
      <c r="N85" s="3">
        <f>SUM('BIZ kWh ENTRY'!N85,'BIZ kWh ENTRY'!AD85,'BIZ kWh ENTRY'!AT85,'BIZ kWh ENTRY'!BJ85)</f>
        <v>0</v>
      </c>
      <c r="O85" s="62">
        <f t="shared" si="10"/>
        <v>0</v>
      </c>
      <c r="P85" s="204"/>
    </row>
    <row r="86" spans="1:16" x14ac:dyDescent="0.25">
      <c r="A86" s="494"/>
      <c r="B86" s="11" t="s">
        <v>78</v>
      </c>
      <c r="C86" s="3">
        <f>SUM('BIZ kWh ENTRY'!C86,'BIZ kWh ENTRY'!S86,'BIZ kWh ENTRY'!AI86,'BIZ kWh ENTRY'!AY86)</f>
        <v>0</v>
      </c>
      <c r="D86" s="3">
        <f>SUM('BIZ kWh ENTRY'!D86,'BIZ kWh ENTRY'!T86,'BIZ kWh ENTRY'!AJ86,'BIZ kWh ENTRY'!AZ86)</f>
        <v>0</v>
      </c>
      <c r="E86" s="3">
        <f>SUM('BIZ kWh ENTRY'!E86,'BIZ kWh ENTRY'!U86,'BIZ kWh ENTRY'!AK86,'BIZ kWh ENTRY'!BA86)</f>
        <v>0</v>
      </c>
      <c r="F86" s="3">
        <f>SUM('BIZ kWh ENTRY'!F86,'BIZ kWh ENTRY'!V86,'BIZ kWh ENTRY'!AL86,'BIZ kWh ENTRY'!BB86)</f>
        <v>0</v>
      </c>
      <c r="G86" s="3">
        <f>SUM('BIZ kWh ENTRY'!G86,'BIZ kWh ENTRY'!W86,'BIZ kWh ENTRY'!AM86,'BIZ kWh ENTRY'!BC86)</f>
        <v>0</v>
      </c>
      <c r="H86" s="3">
        <f>SUM('BIZ kWh ENTRY'!H86,'BIZ kWh ENTRY'!X86,'BIZ kWh ENTRY'!AN86,'BIZ kWh ENTRY'!BD86)</f>
        <v>0</v>
      </c>
      <c r="I86" s="3">
        <f>SUM('BIZ kWh ENTRY'!I86,'BIZ kWh ENTRY'!Y86,'BIZ kWh ENTRY'!AO86,'BIZ kWh ENTRY'!BE86)</f>
        <v>0</v>
      </c>
      <c r="J86" s="3">
        <f>SUM('BIZ kWh ENTRY'!J86,'BIZ kWh ENTRY'!Z86,'BIZ kWh ENTRY'!AP86,'BIZ kWh ENTRY'!BF86)</f>
        <v>7192.3005138034296</v>
      </c>
      <c r="K86" s="3">
        <f>SUM('BIZ kWh ENTRY'!K86,'BIZ kWh ENTRY'!AA86,'BIZ kWh ENTRY'!AQ86,'BIZ kWh ENTRY'!BG86)</f>
        <v>0</v>
      </c>
      <c r="L86" s="3">
        <f>SUM('BIZ kWh ENTRY'!L86,'BIZ kWh ENTRY'!AB86,'BIZ kWh ENTRY'!AR86,'BIZ kWh ENTRY'!BH86)</f>
        <v>0</v>
      </c>
      <c r="M86" s="3">
        <f>SUM('BIZ kWh ENTRY'!M86,'BIZ kWh ENTRY'!AC86,'BIZ kWh ENTRY'!AS86,'BIZ kWh ENTRY'!BI86)</f>
        <v>9624.8288316720282</v>
      </c>
      <c r="N86" s="3">
        <f>SUM('BIZ kWh ENTRY'!N86,'BIZ kWh ENTRY'!AD86,'BIZ kWh ENTRY'!AT86,'BIZ kWh ENTRY'!BJ86)</f>
        <v>0</v>
      </c>
      <c r="O86" s="62">
        <f t="shared" si="10"/>
        <v>16817.129345475456</v>
      </c>
      <c r="P86" s="204"/>
    </row>
    <row r="87" spans="1:16" x14ac:dyDescent="0.25">
      <c r="A87" s="494"/>
      <c r="B87" s="11" t="s">
        <v>77</v>
      </c>
      <c r="C87" s="3">
        <f>SUM('BIZ kWh ENTRY'!C87,'BIZ kWh ENTRY'!S87,'BIZ kWh ENTRY'!AI87,'BIZ kWh ENTRY'!AY87)</f>
        <v>0</v>
      </c>
      <c r="D87" s="3">
        <f>SUM('BIZ kWh ENTRY'!D87,'BIZ kWh ENTRY'!T87,'BIZ kWh ENTRY'!AJ87,'BIZ kWh ENTRY'!AZ87)</f>
        <v>0</v>
      </c>
      <c r="E87" s="3">
        <f>SUM('BIZ kWh ENTRY'!E87,'BIZ kWh ENTRY'!U87,'BIZ kWh ENTRY'!AK87,'BIZ kWh ENTRY'!BA87)</f>
        <v>0</v>
      </c>
      <c r="F87" s="3">
        <f>SUM('BIZ kWh ENTRY'!F87,'BIZ kWh ENTRY'!V87,'BIZ kWh ENTRY'!AL87,'BIZ kWh ENTRY'!BB87)</f>
        <v>11127.192011808413</v>
      </c>
      <c r="G87" s="3">
        <f>SUM('BIZ kWh ENTRY'!G87,'BIZ kWh ENTRY'!W87,'BIZ kWh ENTRY'!AM87,'BIZ kWh ENTRY'!BC87)</f>
        <v>19033.595682532243</v>
      </c>
      <c r="H87" s="3">
        <f>SUM('BIZ kWh ENTRY'!H87,'BIZ kWh ENTRY'!X87,'BIZ kWh ENTRY'!AN87,'BIZ kWh ENTRY'!BD87)</f>
        <v>11837.633101257425</v>
      </c>
      <c r="I87" s="3">
        <f>SUM('BIZ kWh ENTRY'!I87,'BIZ kWh ENTRY'!Y87,'BIZ kWh ENTRY'!AO87,'BIZ kWh ENTRY'!BE87)</f>
        <v>6118.3992278192864</v>
      </c>
      <c r="J87" s="3">
        <f>SUM('BIZ kWh ENTRY'!J87,'BIZ kWh ENTRY'!Z87,'BIZ kWh ENTRY'!AP87,'BIZ kWh ENTRY'!BF87)</f>
        <v>12381.450120758347</v>
      </c>
      <c r="K87" s="3">
        <f>SUM('BIZ kWh ENTRY'!K87,'BIZ kWh ENTRY'!AA87,'BIZ kWh ENTRY'!AQ87,'BIZ kWh ENTRY'!BG87)</f>
        <v>14055.014955182058</v>
      </c>
      <c r="L87" s="3">
        <f>SUM('BIZ kWh ENTRY'!L87,'BIZ kWh ENTRY'!AB87,'BIZ kWh ENTRY'!AR87,'BIZ kWh ENTRY'!BH87)</f>
        <v>66341.098794773148</v>
      </c>
      <c r="M87" s="3">
        <f>SUM('BIZ kWh ENTRY'!M87,'BIZ kWh ENTRY'!AC87,'BIZ kWh ENTRY'!AS87,'BIZ kWh ENTRY'!BI87)</f>
        <v>29460.417290437952</v>
      </c>
      <c r="N87" s="3">
        <f>SUM('BIZ kWh ENTRY'!N87,'BIZ kWh ENTRY'!AD87,'BIZ kWh ENTRY'!AT87,'BIZ kWh ENTRY'!BJ87)</f>
        <v>120609.27665325229</v>
      </c>
      <c r="O87" s="62">
        <f t="shared" si="10"/>
        <v>290964.07783782121</v>
      </c>
      <c r="P87" s="204"/>
    </row>
    <row r="88" spans="1:16" x14ac:dyDescent="0.25">
      <c r="A88" s="494"/>
      <c r="B88" s="12" t="s">
        <v>76</v>
      </c>
      <c r="C88" s="3">
        <f>SUM('BIZ kWh ENTRY'!C88,'BIZ kWh ENTRY'!S88,'BIZ kWh ENTRY'!AI88,'BIZ kWh ENTRY'!AY88)</f>
        <v>0</v>
      </c>
      <c r="D88" s="3">
        <f>SUM('BIZ kWh ENTRY'!D88,'BIZ kWh ENTRY'!T88,'BIZ kWh ENTRY'!AJ88,'BIZ kWh ENTRY'!AZ88)</f>
        <v>0</v>
      </c>
      <c r="E88" s="3">
        <f>SUM('BIZ kWh ENTRY'!E88,'BIZ kWh ENTRY'!U88,'BIZ kWh ENTRY'!AK88,'BIZ kWh ENTRY'!BA88)</f>
        <v>0</v>
      </c>
      <c r="F88" s="3">
        <f>SUM('BIZ kWh ENTRY'!F88,'BIZ kWh ENTRY'!V88,'BIZ kWh ENTRY'!AL88,'BIZ kWh ENTRY'!BB88)</f>
        <v>0</v>
      </c>
      <c r="G88" s="3">
        <f>SUM('BIZ kWh ENTRY'!G88,'BIZ kWh ENTRY'!W88,'BIZ kWh ENTRY'!AM88,'BIZ kWh ENTRY'!BC88)</f>
        <v>0</v>
      </c>
      <c r="H88" s="3">
        <f>SUM('BIZ kWh ENTRY'!H88,'BIZ kWh ENTRY'!X88,'BIZ kWh ENTRY'!AN88,'BIZ kWh ENTRY'!BD88)</f>
        <v>0</v>
      </c>
      <c r="I88" s="3">
        <f>SUM('BIZ kWh ENTRY'!I88,'BIZ kWh ENTRY'!Y88,'BIZ kWh ENTRY'!AO88,'BIZ kWh ENTRY'!BE88)</f>
        <v>0</v>
      </c>
      <c r="J88" s="3">
        <f>SUM('BIZ kWh ENTRY'!J88,'BIZ kWh ENTRY'!Z88,'BIZ kWh ENTRY'!AP88,'BIZ kWh ENTRY'!BF88)</f>
        <v>0</v>
      </c>
      <c r="K88" s="3">
        <f>SUM('BIZ kWh ENTRY'!K88,'BIZ kWh ENTRY'!AA88,'BIZ kWh ENTRY'!AQ88,'BIZ kWh ENTRY'!BG88)</f>
        <v>0</v>
      </c>
      <c r="L88" s="3">
        <f>SUM('BIZ kWh ENTRY'!L88,'BIZ kWh ENTRY'!AB88,'BIZ kWh ENTRY'!AR88,'BIZ kWh ENTRY'!BH88)</f>
        <v>0</v>
      </c>
      <c r="M88" s="3">
        <f>SUM('BIZ kWh ENTRY'!M88,'BIZ kWh ENTRY'!AC88,'BIZ kWh ENTRY'!AS88,'BIZ kWh ENTRY'!BI88)</f>
        <v>0</v>
      </c>
      <c r="N88" s="3">
        <f>SUM('BIZ kWh ENTRY'!N88,'BIZ kWh ENTRY'!AD88,'BIZ kWh ENTRY'!AT88,'BIZ kWh ENTRY'!BJ88)</f>
        <v>0</v>
      </c>
      <c r="O88" s="62">
        <f t="shared" si="10"/>
        <v>0</v>
      </c>
      <c r="P88" s="204"/>
    </row>
    <row r="89" spans="1:16" x14ac:dyDescent="0.25">
      <c r="A89" s="494"/>
      <c r="B89" s="11" t="s">
        <v>75</v>
      </c>
      <c r="C89" s="3">
        <f>SUM('BIZ kWh ENTRY'!C89,'BIZ kWh ENTRY'!S89,'BIZ kWh ENTRY'!AI89,'BIZ kWh ENTRY'!AY89)</f>
        <v>0</v>
      </c>
      <c r="D89" s="3">
        <f>SUM('BIZ kWh ENTRY'!D89,'BIZ kWh ENTRY'!T89,'BIZ kWh ENTRY'!AJ89,'BIZ kWh ENTRY'!AZ89)</f>
        <v>0</v>
      </c>
      <c r="E89" s="3">
        <f>SUM('BIZ kWh ENTRY'!E89,'BIZ kWh ENTRY'!U89,'BIZ kWh ENTRY'!AK89,'BIZ kWh ENTRY'!BA89)</f>
        <v>0</v>
      </c>
      <c r="F89" s="3">
        <f>SUM('BIZ kWh ENTRY'!F89,'BIZ kWh ENTRY'!V89,'BIZ kWh ENTRY'!AL89,'BIZ kWh ENTRY'!BB89)</f>
        <v>0</v>
      </c>
      <c r="G89" s="3">
        <f>SUM('BIZ kWh ENTRY'!G89,'BIZ kWh ENTRY'!W89,'BIZ kWh ENTRY'!AM89,'BIZ kWh ENTRY'!BC89)</f>
        <v>0</v>
      </c>
      <c r="H89" s="3">
        <f>SUM('BIZ kWh ENTRY'!H89,'BIZ kWh ENTRY'!X89,'BIZ kWh ENTRY'!AN89,'BIZ kWh ENTRY'!BD89)</f>
        <v>0</v>
      </c>
      <c r="I89" s="3">
        <f>SUM('BIZ kWh ENTRY'!I89,'BIZ kWh ENTRY'!Y89,'BIZ kWh ENTRY'!AO89,'BIZ kWh ENTRY'!BE89)</f>
        <v>0</v>
      </c>
      <c r="J89" s="3">
        <f>SUM('BIZ kWh ENTRY'!J89,'BIZ kWh ENTRY'!Z89,'BIZ kWh ENTRY'!AP89,'BIZ kWh ENTRY'!BF89)</f>
        <v>0</v>
      </c>
      <c r="K89" s="3">
        <f>SUM('BIZ kWh ENTRY'!K89,'BIZ kWh ENTRY'!AA89,'BIZ kWh ENTRY'!AQ89,'BIZ kWh ENTRY'!BG89)</f>
        <v>0</v>
      </c>
      <c r="L89" s="3">
        <f>SUM('BIZ kWh ENTRY'!L89,'BIZ kWh ENTRY'!AB89,'BIZ kWh ENTRY'!AR89,'BIZ kWh ENTRY'!BH89)</f>
        <v>0</v>
      </c>
      <c r="M89" s="3">
        <f>SUM('BIZ kWh ENTRY'!M89,'BIZ kWh ENTRY'!AC89,'BIZ kWh ENTRY'!AS89,'BIZ kWh ENTRY'!BI89)</f>
        <v>0</v>
      </c>
      <c r="N89" s="3">
        <f>SUM('BIZ kWh ENTRY'!N89,'BIZ kWh ENTRY'!AD89,'BIZ kWh ENTRY'!AT89,'BIZ kWh ENTRY'!BJ89)</f>
        <v>0</v>
      </c>
      <c r="O89" s="62">
        <f t="shared" si="10"/>
        <v>0</v>
      </c>
      <c r="P89" s="204"/>
    </row>
    <row r="90" spans="1:16" x14ac:dyDescent="0.25">
      <c r="A90" s="494"/>
      <c r="B90" s="11" t="s">
        <v>74</v>
      </c>
      <c r="C90" s="3">
        <f>SUM('BIZ kWh ENTRY'!C90,'BIZ kWh ENTRY'!S90,'BIZ kWh ENTRY'!AI90,'BIZ kWh ENTRY'!AY90)</f>
        <v>0</v>
      </c>
      <c r="D90" s="3">
        <f>SUM('BIZ kWh ENTRY'!D90,'BIZ kWh ENTRY'!T90,'BIZ kWh ENTRY'!AJ90,'BIZ kWh ENTRY'!AZ90)</f>
        <v>0</v>
      </c>
      <c r="E90" s="3">
        <f>SUM('BIZ kWh ENTRY'!E90,'BIZ kWh ENTRY'!U90,'BIZ kWh ENTRY'!AK90,'BIZ kWh ENTRY'!BA90)</f>
        <v>0</v>
      </c>
      <c r="F90" s="3">
        <f>SUM('BIZ kWh ENTRY'!F90,'BIZ kWh ENTRY'!V90,'BIZ kWh ENTRY'!AL90,'BIZ kWh ENTRY'!BB90)</f>
        <v>0</v>
      </c>
      <c r="G90" s="3">
        <f>SUM('BIZ kWh ENTRY'!G90,'BIZ kWh ENTRY'!W90,'BIZ kWh ENTRY'!AM90,'BIZ kWh ENTRY'!BC90)</f>
        <v>0</v>
      </c>
      <c r="H90" s="3">
        <f>SUM('BIZ kWh ENTRY'!H90,'BIZ kWh ENTRY'!X90,'BIZ kWh ENTRY'!AN90,'BIZ kWh ENTRY'!BD90)</f>
        <v>0</v>
      </c>
      <c r="I90" s="3">
        <f>SUM('BIZ kWh ENTRY'!I90,'BIZ kWh ENTRY'!Y90,'BIZ kWh ENTRY'!AO90,'BIZ kWh ENTRY'!BE90)</f>
        <v>0</v>
      </c>
      <c r="J90" s="3">
        <f>SUM('BIZ kWh ENTRY'!J90,'BIZ kWh ENTRY'!Z90,'BIZ kWh ENTRY'!AP90,'BIZ kWh ENTRY'!BF90)</f>
        <v>0</v>
      </c>
      <c r="K90" s="3">
        <f>SUM('BIZ kWh ENTRY'!K90,'BIZ kWh ENTRY'!AA90,'BIZ kWh ENTRY'!AQ90,'BIZ kWh ENTRY'!BG90)</f>
        <v>0</v>
      </c>
      <c r="L90" s="3">
        <f>SUM('BIZ kWh ENTRY'!L90,'BIZ kWh ENTRY'!AB90,'BIZ kWh ENTRY'!AR90,'BIZ kWh ENTRY'!BH90)</f>
        <v>0</v>
      </c>
      <c r="M90" s="3">
        <f>SUM('BIZ kWh ENTRY'!M90,'BIZ kWh ENTRY'!AC90,'BIZ kWh ENTRY'!AS90,'BIZ kWh ENTRY'!BI90)</f>
        <v>0</v>
      </c>
      <c r="N90" s="3">
        <f>SUM('BIZ kWh ENTRY'!N90,'BIZ kWh ENTRY'!AD90,'BIZ kWh ENTRY'!AT90,'BIZ kWh ENTRY'!BJ90)</f>
        <v>0</v>
      </c>
      <c r="O90" s="62">
        <f t="shared" si="10"/>
        <v>0</v>
      </c>
      <c r="P90" s="204"/>
    </row>
    <row r="91" spans="1:16" x14ac:dyDescent="0.25">
      <c r="A91" s="494"/>
      <c r="B91" s="11" t="s">
        <v>73</v>
      </c>
      <c r="C91" s="3">
        <f>SUM('BIZ kWh ENTRY'!C91,'BIZ kWh ENTRY'!S91,'BIZ kWh ENTRY'!AI91,'BIZ kWh ENTRY'!AY91)</f>
        <v>0</v>
      </c>
      <c r="D91" s="3">
        <f>SUM('BIZ kWh ENTRY'!D91,'BIZ kWh ENTRY'!T91,'BIZ kWh ENTRY'!AJ91,'BIZ kWh ENTRY'!AZ91)</f>
        <v>0</v>
      </c>
      <c r="E91" s="3">
        <f>SUM('BIZ kWh ENTRY'!E91,'BIZ kWh ENTRY'!U91,'BIZ kWh ENTRY'!AK91,'BIZ kWh ENTRY'!BA91)</f>
        <v>190139.27152990282</v>
      </c>
      <c r="F91" s="3">
        <f>SUM('BIZ kWh ENTRY'!F91,'BIZ kWh ENTRY'!V91,'BIZ kWh ENTRY'!AL91,'BIZ kWh ENTRY'!BB91)</f>
        <v>1816037.1569692078</v>
      </c>
      <c r="G91" s="3">
        <f>SUM('BIZ kWh ENTRY'!G91,'BIZ kWh ENTRY'!W91,'BIZ kWh ENTRY'!AM91,'BIZ kWh ENTRY'!BC91)</f>
        <v>3255687.7991919247</v>
      </c>
      <c r="H91" s="3">
        <f>SUM('BIZ kWh ENTRY'!H91,'BIZ kWh ENTRY'!X91,'BIZ kWh ENTRY'!AN91,'BIZ kWh ENTRY'!BD91)</f>
        <v>4893015.2838525176</v>
      </c>
      <c r="I91" s="3">
        <f>SUM('BIZ kWh ENTRY'!I91,'BIZ kWh ENTRY'!Y91,'BIZ kWh ENTRY'!AO91,'BIZ kWh ENTRY'!BE91)</f>
        <v>4676533.0863373242</v>
      </c>
      <c r="J91" s="3">
        <f>SUM('BIZ kWh ENTRY'!J91,'BIZ kWh ENTRY'!Z91,'BIZ kWh ENTRY'!AP91,'BIZ kWh ENTRY'!BF91)</f>
        <v>6826806.7593772998</v>
      </c>
      <c r="K91" s="3">
        <f>SUM('BIZ kWh ENTRY'!K91,'BIZ kWh ENTRY'!AA91,'BIZ kWh ENTRY'!AQ91,'BIZ kWh ENTRY'!BG91)</f>
        <v>9498324.3461346868</v>
      </c>
      <c r="L91" s="3">
        <f>SUM('BIZ kWh ENTRY'!L91,'BIZ kWh ENTRY'!AB91,'BIZ kWh ENTRY'!AR91,'BIZ kWh ENTRY'!BH91)</f>
        <v>5585882.8758597178</v>
      </c>
      <c r="M91" s="3">
        <f>SUM('BIZ kWh ENTRY'!M91,'BIZ kWh ENTRY'!AC91,'BIZ kWh ENTRY'!AS91,'BIZ kWh ENTRY'!BI91)</f>
        <v>10276146.7219826</v>
      </c>
      <c r="N91" s="3">
        <f>SUM('BIZ kWh ENTRY'!N91,'BIZ kWh ENTRY'!AD91,'BIZ kWh ENTRY'!AT91,'BIZ kWh ENTRY'!BJ91)</f>
        <v>23223620.051329896</v>
      </c>
      <c r="O91" s="62">
        <f t="shared" si="10"/>
        <v>70242193.35256508</v>
      </c>
      <c r="P91" s="204"/>
    </row>
    <row r="92" spans="1:16" x14ac:dyDescent="0.25">
      <c r="A92" s="494"/>
      <c r="B92" s="11" t="s">
        <v>72</v>
      </c>
      <c r="C92" s="3">
        <f>SUM('BIZ kWh ENTRY'!C92,'BIZ kWh ENTRY'!S92,'BIZ kWh ENTRY'!AI92,'BIZ kWh ENTRY'!AY92)</f>
        <v>0</v>
      </c>
      <c r="D92" s="3">
        <f>SUM('BIZ kWh ENTRY'!D92,'BIZ kWh ENTRY'!T92,'BIZ kWh ENTRY'!AJ92,'BIZ kWh ENTRY'!AZ92)</f>
        <v>0</v>
      </c>
      <c r="E92" s="3">
        <f>SUM('BIZ kWh ENTRY'!E92,'BIZ kWh ENTRY'!U92,'BIZ kWh ENTRY'!AK92,'BIZ kWh ENTRY'!BA92)</f>
        <v>0</v>
      </c>
      <c r="F92" s="3">
        <f>SUM('BIZ kWh ENTRY'!F92,'BIZ kWh ENTRY'!V92,'BIZ kWh ENTRY'!AL92,'BIZ kWh ENTRY'!BB92)</f>
        <v>0</v>
      </c>
      <c r="G92" s="3">
        <f>SUM('BIZ kWh ENTRY'!G92,'BIZ kWh ENTRY'!W92,'BIZ kWh ENTRY'!AM92,'BIZ kWh ENTRY'!BC92)</f>
        <v>0</v>
      </c>
      <c r="H92" s="3">
        <f>SUM('BIZ kWh ENTRY'!H92,'BIZ kWh ENTRY'!X92,'BIZ kWh ENTRY'!AN92,'BIZ kWh ENTRY'!BD92)</f>
        <v>0</v>
      </c>
      <c r="I92" s="3">
        <f>SUM('BIZ kWh ENTRY'!I92,'BIZ kWh ENTRY'!Y92,'BIZ kWh ENTRY'!AO92,'BIZ kWh ENTRY'!BE92)</f>
        <v>0</v>
      </c>
      <c r="J92" s="3">
        <f>SUM('BIZ kWh ENTRY'!J92,'BIZ kWh ENTRY'!Z92,'BIZ kWh ENTRY'!AP92,'BIZ kWh ENTRY'!BF92)</f>
        <v>0</v>
      </c>
      <c r="K92" s="3">
        <f>SUM('BIZ kWh ENTRY'!K92,'BIZ kWh ENTRY'!AA92,'BIZ kWh ENTRY'!AQ92,'BIZ kWh ENTRY'!BG92)</f>
        <v>0</v>
      </c>
      <c r="L92" s="3">
        <f>SUM('BIZ kWh ENTRY'!L92,'BIZ kWh ENTRY'!AB92,'BIZ kWh ENTRY'!AR92,'BIZ kWh ENTRY'!BH92)</f>
        <v>0</v>
      </c>
      <c r="M92" s="3">
        <f>SUM('BIZ kWh ENTRY'!M92,'BIZ kWh ENTRY'!AC92,'BIZ kWh ENTRY'!AS92,'BIZ kWh ENTRY'!BI92)</f>
        <v>0</v>
      </c>
      <c r="N92" s="3">
        <f>SUM('BIZ kWh ENTRY'!N92,'BIZ kWh ENTRY'!AD92,'BIZ kWh ENTRY'!AT92,'BIZ kWh ENTRY'!BJ92)</f>
        <v>0</v>
      </c>
      <c r="O92" s="62">
        <f t="shared" si="10"/>
        <v>0</v>
      </c>
      <c r="P92" s="204"/>
    </row>
    <row r="93" spans="1:16" x14ac:dyDescent="0.25">
      <c r="A93" s="494"/>
      <c r="B93" s="11" t="s">
        <v>71</v>
      </c>
      <c r="C93" s="3">
        <f>SUM('BIZ kWh ENTRY'!C93,'BIZ kWh ENTRY'!S93,'BIZ kWh ENTRY'!AI93,'BIZ kWh ENTRY'!AY93)</f>
        <v>0</v>
      </c>
      <c r="D93" s="3">
        <f>SUM('BIZ kWh ENTRY'!D93,'BIZ kWh ENTRY'!T93,'BIZ kWh ENTRY'!AJ93,'BIZ kWh ENTRY'!AZ93)</f>
        <v>0</v>
      </c>
      <c r="E93" s="3">
        <f>SUM('BIZ kWh ENTRY'!E93,'BIZ kWh ENTRY'!U93,'BIZ kWh ENTRY'!AK93,'BIZ kWh ENTRY'!BA93)</f>
        <v>0</v>
      </c>
      <c r="F93" s="3">
        <f>SUM('BIZ kWh ENTRY'!F93,'BIZ kWh ENTRY'!V93,'BIZ kWh ENTRY'!AL93,'BIZ kWh ENTRY'!BB93)</f>
        <v>0</v>
      </c>
      <c r="G93" s="3">
        <f>SUM('BIZ kWh ENTRY'!G93,'BIZ kWh ENTRY'!W93,'BIZ kWh ENTRY'!AM93,'BIZ kWh ENTRY'!BC93)</f>
        <v>17205.308497442446</v>
      </c>
      <c r="H93" s="3">
        <f>SUM('BIZ kWh ENTRY'!H93,'BIZ kWh ENTRY'!X93,'BIZ kWh ENTRY'!AN93,'BIZ kWh ENTRY'!BD93)</f>
        <v>179531.02675099604</v>
      </c>
      <c r="I93" s="3">
        <f>SUM('BIZ kWh ENTRY'!I93,'BIZ kWh ENTRY'!Y93,'BIZ kWh ENTRY'!AO93,'BIZ kWh ENTRY'!BE93)</f>
        <v>65383.468151005552</v>
      </c>
      <c r="J93" s="3">
        <f>SUM('BIZ kWh ENTRY'!J93,'BIZ kWh ENTRY'!Z93,'BIZ kWh ENTRY'!AP93,'BIZ kWh ENTRY'!BF93)</f>
        <v>24948.750165689569</v>
      </c>
      <c r="K93" s="3">
        <f>SUM('BIZ kWh ENTRY'!K93,'BIZ kWh ENTRY'!AA93,'BIZ kWh ENTRY'!AQ93,'BIZ kWh ENTRY'!BG93)</f>
        <v>0</v>
      </c>
      <c r="L93" s="3">
        <f>SUM('BIZ kWh ENTRY'!L93,'BIZ kWh ENTRY'!AB93,'BIZ kWh ENTRY'!AR93,'BIZ kWh ENTRY'!BH93)</f>
        <v>51618.672042930877</v>
      </c>
      <c r="M93" s="3">
        <f>SUM('BIZ kWh ENTRY'!M93,'BIZ kWh ENTRY'!AC93,'BIZ kWh ENTRY'!AS93,'BIZ kWh ENTRY'!BI93)</f>
        <v>30111.349783476937</v>
      </c>
      <c r="N93" s="3">
        <f>SUM('BIZ kWh ENTRY'!N93,'BIZ kWh ENTRY'!AD93,'BIZ kWh ENTRY'!AT93,'BIZ kWh ENTRY'!BJ93)</f>
        <v>967629.91899823677</v>
      </c>
      <c r="O93" s="62">
        <f t="shared" si="10"/>
        <v>1336428.494389778</v>
      </c>
      <c r="P93" s="204"/>
    </row>
    <row r="94" spans="1:16" x14ac:dyDescent="0.25">
      <c r="A94" s="494"/>
      <c r="B94" s="85" t="s">
        <v>70</v>
      </c>
      <c r="C94" s="86">
        <f>SUM('BIZ kWh ENTRY'!C94,'BIZ kWh ENTRY'!S94,'BIZ kWh ENTRY'!AI94,'BIZ kWh ENTRY'!AY94)</f>
        <v>0</v>
      </c>
      <c r="D94" s="86">
        <f>SUM('BIZ kWh ENTRY'!D94,'BIZ kWh ENTRY'!T94,'BIZ kWh ENTRY'!AJ94,'BIZ kWh ENTRY'!AZ94)</f>
        <v>0</v>
      </c>
      <c r="E94" s="86">
        <f>SUM('BIZ kWh ENTRY'!E94,'BIZ kWh ENTRY'!U94,'BIZ kWh ENTRY'!AK94,'BIZ kWh ENTRY'!BA94)</f>
        <v>0</v>
      </c>
      <c r="F94" s="86">
        <f>SUM('BIZ kWh ENTRY'!F94,'BIZ kWh ENTRY'!V94,'BIZ kWh ENTRY'!AL94,'BIZ kWh ENTRY'!BB94)</f>
        <v>0</v>
      </c>
      <c r="G94" s="86">
        <f>SUM('BIZ kWh ENTRY'!G94,'BIZ kWh ENTRY'!W94,'BIZ kWh ENTRY'!AM94,'BIZ kWh ENTRY'!BC94)</f>
        <v>0</v>
      </c>
      <c r="H94" s="86">
        <f>SUM('BIZ kWh ENTRY'!H94,'BIZ kWh ENTRY'!X94,'BIZ kWh ENTRY'!AN94,'BIZ kWh ENTRY'!BD94)</f>
        <v>0</v>
      </c>
      <c r="I94" s="86">
        <f>SUM('BIZ kWh ENTRY'!I94,'BIZ kWh ENTRY'!Y94,'BIZ kWh ENTRY'!AO94,'BIZ kWh ENTRY'!BE94)</f>
        <v>0</v>
      </c>
      <c r="J94" s="86">
        <f>SUM('BIZ kWh ENTRY'!J94,'BIZ kWh ENTRY'!Z94,'BIZ kWh ENTRY'!AP94,'BIZ kWh ENTRY'!BF94)</f>
        <v>0</v>
      </c>
      <c r="K94" s="86">
        <f>SUM('BIZ kWh ENTRY'!K94,'BIZ kWh ENTRY'!AA94,'BIZ kWh ENTRY'!AQ94,'BIZ kWh ENTRY'!BG94)</f>
        <v>0</v>
      </c>
      <c r="L94" s="86">
        <f>SUM('BIZ kWh ENTRY'!L94,'BIZ kWh ENTRY'!AB94,'BIZ kWh ENTRY'!AR94,'BIZ kWh ENTRY'!BH94)</f>
        <v>0</v>
      </c>
      <c r="M94" s="86">
        <f>SUM('BIZ kWh ENTRY'!M94,'BIZ kWh ENTRY'!AC94,'BIZ kWh ENTRY'!AS94,'BIZ kWh ENTRY'!BI94)</f>
        <v>0</v>
      </c>
      <c r="N94" s="86">
        <f>SUM('BIZ kWh ENTRY'!N94,'BIZ kWh ENTRY'!AD94,'BIZ kWh ENTRY'!AT94,'BIZ kWh ENTRY'!BJ94)</f>
        <v>0</v>
      </c>
      <c r="O94" s="62">
        <f t="shared" si="10"/>
        <v>0</v>
      </c>
      <c r="P94" s="204"/>
    </row>
    <row r="95" spans="1:16" x14ac:dyDescent="0.25">
      <c r="A95" s="494"/>
      <c r="B95" s="85" t="s">
        <v>69</v>
      </c>
      <c r="C95" s="86">
        <f>SUM('BIZ kWh ENTRY'!C95,'BIZ kWh ENTRY'!S95,'BIZ kWh ENTRY'!AI95,'BIZ kWh ENTRY'!AY95)</f>
        <v>0</v>
      </c>
      <c r="D95" s="86">
        <f>SUM('BIZ kWh ENTRY'!D95,'BIZ kWh ENTRY'!T95,'BIZ kWh ENTRY'!AJ95,'BIZ kWh ENTRY'!AZ95)</f>
        <v>0</v>
      </c>
      <c r="E95" s="86">
        <f>SUM('BIZ kWh ENTRY'!E95,'BIZ kWh ENTRY'!U95,'BIZ kWh ENTRY'!AK95,'BIZ kWh ENTRY'!BA95)</f>
        <v>0</v>
      </c>
      <c r="F95" s="86">
        <f>SUM('BIZ kWh ENTRY'!F95,'BIZ kWh ENTRY'!V95,'BIZ kWh ENTRY'!AL95,'BIZ kWh ENTRY'!BB95)</f>
        <v>0</v>
      </c>
      <c r="G95" s="86">
        <f>SUM('BIZ kWh ENTRY'!G95,'BIZ kWh ENTRY'!W95,'BIZ kWh ENTRY'!AM95,'BIZ kWh ENTRY'!BC95)</f>
        <v>0</v>
      </c>
      <c r="H95" s="86">
        <f>SUM('BIZ kWh ENTRY'!H95,'BIZ kWh ENTRY'!X95,'BIZ kWh ENTRY'!AN95,'BIZ kWh ENTRY'!BD95)</f>
        <v>0</v>
      </c>
      <c r="I95" s="86">
        <f>SUM('BIZ kWh ENTRY'!I95,'BIZ kWh ENTRY'!Y95,'BIZ kWh ENTRY'!AO95,'BIZ kWh ENTRY'!BE95)</f>
        <v>0</v>
      </c>
      <c r="J95" s="86">
        <f>SUM('BIZ kWh ENTRY'!J95,'BIZ kWh ENTRY'!Z95,'BIZ kWh ENTRY'!AP95,'BIZ kWh ENTRY'!BF95)</f>
        <v>1223.1305354431495</v>
      </c>
      <c r="K95" s="86">
        <f>SUM('BIZ kWh ENTRY'!K95,'BIZ kWh ENTRY'!AA95,'BIZ kWh ENTRY'!AQ95,'BIZ kWh ENTRY'!BG95)</f>
        <v>18631.683777547554</v>
      </c>
      <c r="L95" s="86">
        <f>SUM('BIZ kWh ENTRY'!L95,'BIZ kWh ENTRY'!AB95,'BIZ kWh ENTRY'!AR95,'BIZ kWh ENTRY'!BH95)</f>
        <v>0</v>
      </c>
      <c r="M95" s="86">
        <f>SUM('BIZ kWh ENTRY'!M95,'BIZ kWh ENTRY'!AC95,'BIZ kWh ENTRY'!AS95,'BIZ kWh ENTRY'!BI95)</f>
        <v>4433.8481909814163</v>
      </c>
      <c r="N95" s="86">
        <f>SUM('BIZ kWh ENTRY'!N95,'BIZ kWh ENTRY'!AD95,'BIZ kWh ENTRY'!AT95,'BIZ kWh ENTRY'!BJ95)</f>
        <v>22974.895798612153</v>
      </c>
      <c r="O95" s="62">
        <f t="shared" si="10"/>
        <v>47263.558302584272</v>
      </c>
      <c r="P95" s="204"/>
    </row>
    <row r="96" spans="1:16" ht="15.75" thickBot="1" x14ac:dyDescent="0.3">
      <c r="A96" s="495"/>
      <c r="B96" s="85" t="s">
        <v>68</v>
      </c>
      <c r="C96" s="86">
        <f>SUM('BIZ kWh ENTRY'!C96,'BIZ kWh ENTRY'!S96,'BIZ kWh ENTRY'!AI96,'BIZ kWh ENTRY'!AY96)</f>
        <v>0</v>
      </c>
      <c r="D96" s="86">
        <f>SUM('BIZ kWh ENTRY'!D96,'BIZ kWh ENTRY'!T96,'BIZ kWh ENTRY'!AJ96,'BIZ kWh ENTRY'!AZ96)</f>
        <v>0</v>
      </c>
      <c r="E96" s="86">
        <f>SUM('BIZ kWh ENTRY'!E96,'BIZ kWh ENTRY'!U96,'BIZ kWh ENTRY'!AK96,'BIZ kWh ENTRY'!BA96)</f>
        <v>0</v>
      </c>
      <c r="F96" s="86">
        <f>SUM('BIZ kWh ENTRY'!F96,'BIZ kWh ENTRY'!V96,'BIZ kWh ENTRY'!AL96,'BIZ kWh ENTRY'!BB96)</f>
        <v>0</v>
      </c>
      <c r="G96" s="86">
        <f>SUM('BIZ kWh ENTRY'!G96,'BIZ kWh ENTRY'!W96,'BIZ kWh ENTRY'!AM96,'BIZ kWh ENTRY'!BC96)</f>
        <v>0</v>
      </c>
      <c r="H96" s="86">
        <f>SUM('BIZ kWh ENTRY'!H96,'BIZ kWh ENTRY'!X96,'BIZ kWh ENTRY'!AN96,'BIZ kWh ENTRY'!BD96)</f>
        <v>0</v>
      </c>
      <c r="I96" s="86">
        <f>SUM('BIZ kWh ENTRY'!I96,'BIZ kWh ENTRY'!Y96,'BIZ kWh ENTRY'!AO96,'BIZ kWh ENTRY'!BE96)</f>
        <v>0</v>
      </c>
      <c r="J96" s="86">
        <f>SUM('BIZ kWh ENTRY'!J96,'BIZ kWh ENTRY'!Z96,'BIZ kWh ENTRY'!AP96,'BIZ kWh ENTRY'!BF96)</f>
        <v>38737.34971232825</v>
      </c>
      <c r="K96" s="86">
        <f>SUM('BIZ kWh ENTRY'!K96,'BIZ kWh ENTRY'!AA96,'BIZ kWh ENTRY'!AQ96,'BIZ kWh ENTRY'!BG96)</f>
        <v>0</v>
      </c>
      <c r="L96" s="86">
        <f>SUM('BIZ kWh ENTRY'!L96,'BIZ kWh ENTRY'!AB96,'BIZ kWh ENTRY'!AR96,'BIZ kWh ENTRY'!BH96)</f>
        <v>0</v>
      </c>
      <c r="M96" s="86">
        <f>SUM('BIZ kWh ENTRY'!M96,'BIZ kWh ENTRY'!AC96,'BIZ kWh ENTRY'!AS96,'BIZ kWh ENTRY'!BI96)</f>
        <v>0</v>
      </c>
      <c r="N96" s="86">
        <f>SUM('BIZ kWh ENTRY'!N96,'BIZ kWh ENTRY'!AD96,'BIZ kWh ENTRY'!AT96,'BIZ kWh ENTRY'!BJ96)</f>
        <v>0</v>
      </c>
      <c r="O96" s="59">
        <f t="shared" si="10"/>
        <v>38737.34971232825</v>
      </c>
      <c r="P96" s="204"/>
    </row>
    <row r="97" spans="1:16" ht="21.75" thickBot="1" x14ac:dyDescent="0.3">
      <c r="A97" s="301"/>
      <c r="B97" s="58" t="s">
        <v>44</v>
      </c>
      <c r="C97" s="57">
        <f t="shared" ref="C97:O97" si="11">SUM(C84:C96)</f>
        <v>0</v>
      </c>
      <c r="D97" s="57">
        <f t="shared" si="11"/>
        <v>0</v>
      </c>
      <c r="E97" s="57">
        <f t="shared" si="11"/>
        <v>190139.27152990282</v>
      </c>
      <c r="F97" s="57">
        <f t="shared" si="11"/>
        <v>1827164.3489810163</v>
      </c>
      <c r="G97" s="57">
        <f t="shared" si="11"/>
        <v>3291926.7033718992</v>
      </c>
      <c r="H97" s="57">
        <f t="shared" si="11"/>
        <v>5084383.9437047709</v>
      </c>
      <c r="I97" s="57">
        <f t="shared" si="11"/>
        <v>4748034.9537161496</v>
      </c>
      <c r="J97" s="57">
        <f t="shared" si="11"/>
        <v>6911289.7404253231</v>
      </c>
      <c r="K97" s="57">
        <f t="shared" si="11"/>
        <v>9531011.0448674168</v>
      </c>
      <c r="L97" s="57">
        <f t="shared" si="11"/>
        <v>5703842.6466974216</v>
      </c>
      <c r="M97" s="57">
        <f t="shared" si="11"/>
        <v>10349777.166079169</v>
      </c>
      <c r="N97" s="57">
        <f t="shared" si="11"/>
        <v>24334834.142779998</v>
      </c>
      <c r="O97" s="56">
        <f t="shared" si="11"/>
        <v>71972403.962153062</v>
      </c>
      <c r="P97" s="204"/>
    </row>
    <row r="98" spans="1:16" ht="21.75" thickBot="1" x14ac:dyDescent="0.3">
      <c r="A98" s="301"/>
    </row>
    <row r="99" spans="1:16" ht="21.75" thickBot="1" x14ac:dyDescent="0.3">
      <c r="A99" s="301"/>
      <c r="B99" s="68" t="s">
        <v>37</v>
      </c>
      <c r="C99" s="298" t="s">
        <v>57</v>
      </c>
      <c r="D99" s="298" t="s">
        <v>56</v>
      </c>
      <c r="E99" s="298" t="s">
        <v>55</v>
      </c>
      <c r="F99" s="298" t="s">
        <v>54</v>
      </c>
      <c r="G99" s="298" t="s">
        <v>53</v>
      </c>
      <c r="H99" s="298" t="s">
        <v>52</v>
      </c>
      <c r="I99" s="298" t="s">
        <v>51</v>
      </c>
      <c r="J99" s="298" t="s">
        <v>50</v>
      </c>
      <c r="K99" s="298" t="s">
        <v>49</v>
      </c>
      <c r="L99" s="298" t="s">
        <v>48</v>
      </c>
      <c r="M99" s="298" t="s">
        <v>47</v>
      </c>
      <c r="N99" s="298" t="s">
        <v>46</v>
      </c>
      <c r="O99" s="66" t="s">
        <v>34</v>
      </c>
      <c r="P99" s="203"/>
    </row>
    <row r="100" spans="1:16" ht="15" customHeight="1" x14ac:dyDescent="0.25">
      <c r="A100" s="498" t="s">
        <v>85</v>
      </c>
      <c r="B100" s="79" t="s">
        <v>80</v>
      </c>
      <c r="C100" s="64">
        <f>SUM('BIZ kWh ENTRY'!C100,'BIZ kWh ENTRY'!S100,'BIZ kWh ENTRY'!AI100,'BIZ kWh ENTRY'!AY100)</f>
        <v>0</v>
      </c>
      <c r="D100" s="64">
        <f>SUM('BIZ kWh ENTRY'!D100,'BIZ kWh ENTRY'!T100,'BIZ kWh ENTRY'!AJ100,'BIZ kWh ENTRY'!AZ100)</f>
        <v>0</v>
      </c>
      <c r="E100" s="64">
        <f>SUM('BIZ kWh ENTRY'!E100,'BIZ kWh ENTRY'!U100,'BIZ kWh ENTRY'!AK100,'BIZ kWh ENTRY'!BA100)</f>
        <v>0</v>
      </c>
      <c r="F100" s="64">
        <f>SUM('BIZ kWh ENTRY'!F100,'BIZ kWh ENTRY'!V100,'BIZ kWh ENTRY'!AL100,'BIZ kWh ENTRY'!BB100)</f>
        <v>0</v>
      </c>
      <c r="G100" s="64">
        <f>SUM('BIZ kWh ENTRY'!G100,'BIZ kWh ENTRY'!W100,'BIZ kWh ENTRY'!AM100,'BIZ kWh ENTRY'!BC100)</f>
        <v>0</v>
      </c>
      <c r="H100" s="64">
        <f>SUM('BIZ kWh ENTRY'!H100,'BIZ kWh ENTRY'!X100,'BIZ kWh ENTRY'!AN100,'BIZ kWh ENTRY'!BD100)</f>
        <v>0</v>
      </c>
      <c r="I100" s="64">
        <f>SUM('BIZ kWh ENTRY'!I100,'BIZ kWh ENTRY'!Y100,'BIZ kWh ENTRY'!AO100,'BIZ kWh ENTRY'!BE100)</f>
        <v>0</v>
      </c>
      <c r="J100" s="64">
        <f>SUM('BIZ kWh ENTRY'!J100,'BIZ kWh ENTRY'!Z100,'BIZ kWh ENTRY'!AP100,'BIZ kWh ENTRY'!BF100)</f>
        <v>0</v>
      </c>
      <c r="K100" s="64">
        <f>SUM('BIZ kWh ENTRY'!K100,'BIZ kWh ENTRY'!AA100,'BIZ kWh ENTRY'!AQ100,'BIZ kWh ENTRY'!BG100)</f>
        <v>0</v>
      </c>
      <c r="L100" s="64">
        <f>SUM('BIZ kWh ENTRY'!L100,'BIZ kWh ENTRY'!AB100,'BIZ kWh ENTRY'!AR100,'BIZ kWh ENTRY'!BH100)</f>
        <v>0</v>
      </c>
      <c r="M100" s="64">
        <f>SUM('BIZ kWh ENTRY'!M100,'BIZ kWh ENTRY'!AC100,'BIZ kWh ENTRY'!AS100,'BIZ kWh ENTRY'!BI100)</f>
        <v>0</v>
      </c>
      <c r="N100" s="64">
        <f>SUM('BIZ kWh ENTRY'!N100,'BIZ kWh ENTRY'!AD100,'BIZ kWh ENTRY'!AT100,'BIZ kWh ENTRY'!BJ100)</f>
        <v>0</v>
      </c>
      <c r="O100" s="63">
        <f t="shared" ref="O100:O112" si="12">SUM(C100:N100)</f>
        <v>0</v>
      </c>
      <c r="P100" s="204"/>
    </row>
    <row r="101" spans="1:16" x14ac:dyDescent="0.25">
      <c r="A101" s="499"/>
      <c r="B101" s="12" t="s">
        <v>79</v>
      </c>
      <c r="C101" s="3">
        <f>SUM('BIZ kWh ENTRY'!C101,'BIZ kWh ENTRY'!S101,'BIZ kWh ENTRY'!AI101,'BIZ kWh ENTRY'!AY101)</f>
        <v>0</v>
      </c>
      <c r="D101" s="3">
        <f>SUM('BIZ kWh ENTRY'!D101,'BIZ kWh ENTRY'!T101,'BIZ kWh ENTRY'!AJ101,'BIZ kWh ENTRY'!AZ101)</f>
        <v>0</v>
      </c>
      <c r="E101" s="3">
        <f>SUM('BIZ kWh ENTRY'!E101,'BIZ kWh ENTRY'!U101,'BIZ kWh ENTRY'!AK101,'BIZ kWh ENTRY'!BA101)</f>
        <v>0</v>
      </c>
      <c r="F101" s="3">
        <f>SUM('BIZ kWh ENTRY'!F101,'BIZ kWh ENTRY'!V101,'BIZ kWh ENTRY'!AL101,'BIZ kWh ENTRY'!BB101)</f>
        <v>0</v>
      </c>
      <c r="G101" s="3">
        <f>SUM('BIZ kWh ENTRY'!G101,'BIZ kWh ENTRY'!W101,'BIZ kWh ENTRY'!AM101,'BIZ kWh ENTRY'!BC101)</f>
        <v>0</v>
      </c>
      <c r="H101" s="3">
        <f>SUM('BIZ kWh ENTRY'!H101,'BIZ kWh ENTRY'!X101,'BIZ kWh ENTRY'!AN101,'BIZ kWh ENTRY'!BD101)</f>
        <v>0</v>
      </c>
      <c r="I101" s="3">
        <f>SUM('BIZ kWh ENTRY'!I101,'BIZ kWh ENTRY'!Y101,'BIZ kWh ENTRY'!AO101,'BIZ kWh ENTRY'!BE101)</f>
        <v>0</v>
      </c>
      <c r="J101" s="3">
        <f>SUM('BIZ kWh ENTRY'!J101,'BIZ kWh ENTRY'!Z101,'BIZ kWh ENTRY'!AP101,'BIZ kWh ENTRY'!BF101)</f>
        <v>0</v>
      </c>
      <c r="K101" s="3">
        <f>SUM('BIZ kWh ENTRY'!K101,'BIZ kWh ENTRY'!AA101,'BIZ kWh ENTRY'!AQ101,'BIZ kWh ENTRY'!BG101)</f>
        <v>0</v>
      </c>
      <c r="L101" s="3">
        <f>SUM('BIZ kWh ENTRY'!L101,'BIZ kWh ENTRY'!AB101,'BIZ kWh ENTRY'!AR101,'BIZ kWh ENTRY'!BH101)</f>
        <v>0</v>
      </c>
      <c r="M101" s="3">
        <f>SUM('BIZ kWh ENTRY'!M101,'BIZ kWh ENTRY'!AC101,'BIZ kWh ENTRY'!AS101,'BIZ kWh ENTRY'!BI101)</f>
        <v>0</v>
      </c>
      <c r="N101" s="3">
        <f>SUM('BIZ kWh ENTRY'!N101,'BIZ kWh ENTRY'!AD101,'BIZ kWh ENTRY'!AT101,'BIZ kWh ENTRY'!BJ101)</f>
        <v>0</v>
      </c>
      <c r="O101" s="62">
        <f t="shared" si="12"/>
        <v>0</v>
      </c>
      <c r="P101" s="204"/>
    </row>
    <row r="102" spans="1:16" x14ac:dyDescent="0.25">
      <c r="A102" s="499"/>
      <c r="B102" s="11" t="s">
        <v>78</v>
      </c>
      <c r="C102" s="3">
        <f>SUM('BIZ kWh ENTRY'!C102,'BIZ kWh ENTRY'!S102,'BIZ kWh ENTRY'!AI102,'BIZ kWh ENTRY'!AY102)</f>
        <v>0</v>
      </c>
      <c r="D102" s="3">
        <f>SUM('BIZ kWh ENTRY'!D102,'BIZ kWh ENTRY'!T102,'BIZ kWh ENTRY'!AJ102,'BIZ kWh ENTRY'!AZ102)</f>
        <v>0</v>
      </c>
      <c r="E102" s="3">
        <f>SUM('BIZ kWh ENTRY'!E102,'BIZ kWh ENTRY'!U102,'BIZ kWh ENTRY'!AK102,'BIZ kWh ENTRY'!BA102)</f>
        <v>0</v>
      </c>
      <c r="F102" s="3">
        <f>SUM('BIZ kWh ENTRY'!F102,'BIZ kWh ENTRY'!V102,'BIZ kWh ENTRY'!AL102,'BIZ kWh ENTRY'!BB102)</f>
        <v>0</v>
      </c>
      <c r="G102" s="3">
        <f>SUM('BIZ kWh ENTRY'!G102,'BIZ kWh ENTRY'!W102,'BIZ kWh ENTRY'!AM102,'BIZ kWh ENTRY'!BC102)</f>
        <v>0</v>
      </c>
      <c r="H102" s="3">
        <f>SUM('BIZ kWh ENTRY'!H102,'BIZ kWh ENTRY'!X102,'BIZ kWh ENTRY'!AN102,'BIZ kWh ENTRY'!BD102)</f>
        <v>0</v>
      </c>
      <c r="I102" s="3">
        <f>SUM('BIZ kWh ENTRY'!I102,'BIZ kWh ENTRY'!Y102,'BIZ kWh ENTRY'!AO102,'BIZ kWh ENTRY'!BE102)</f>
        <v>0</v>
      </c>
      <c r="J102" s="3">
        <f>SUM('BIZ kWh ENTRY'!J102,'BIZ kWh ENTRY'!Z102,'BIZ kWh ENTRY'!AP102,'BIZ kWh ENTRY'!BF102)</f>
        <v>0</v>
      </c>
      <c r="K102" s="3">
        <f>SUM('BIZ kWh ENTRY'!K102,'BIZ kWh ENTRY'!AA102,'BIZ kWh ENTRY'!AQ102,'BIZ kWh ENTRY'!BG102)</f>
        <v>0</v>
      </c>
      <c r="L102" s="3">
        <f>SUM('BIZ kWh ENTRY'!L102,'BIZ kWh ENTRY'!AB102,'BIZ kWh ENTRY'!AR102,'BIZ kWh ENTRY'!BH102)</f>
        <v>0</v>
      </c>
      <c r="M102" s="3">
        <f>SUM('BIZ kWh ENTRY'!M102,'BIZ kWh ENTRY'!AC102,'BIZ kWh ENTRY'!AS102,'BIZ kWh ENTRY'!BI102)</f>
        <v>0</v>
      </c>
      <c r="N102" s="3">
        <f>SUM('BIZ kWh ENTRY'!N102,'BIZ kWh ENTRY'!AD102,'BIZ kWh ENTRY'!AT102,'BIZ kWh ENTRY'!BJ102)</f>
        <v>0</v>
      </c>
      <c r="O102" s="62">
        <f t="shared" si="12"/>
        <v>0</v>
      </c>
      <c r="P102" s="204"/>
    </row>
    <row r="103" spans="1:16" x14ac:dyDescent="0.25">
      <c r="A103" s="499"/>
      <c r="B103" s="11" t="s">
        <v>77</v>
      </c>
      <c r="C103" s="3">
        <f>SUM('BIZ kWh ENTRY'!C103,'BIZ kWh ENTRY'!S103,'BIZ kWh ENTRY'!AI103,'BIZ kWh ENTRY'!AY103)</f>
        <v>0</v>
      </c>
      <c r="D103" s="3">
        <f>SUM('BIZ kWh ENTRY'!D103,'BIZ kWh ENTRY'!T103,'BIZ kWh ENTRY'!AJ103,'BIZ kWh ENTRY'!AZ103)</f>
        <v>0</v>
      </c>
      <c r="E103" s="3">
        <f>SUM('BIZ kWh ENTRY'!E103,'BIZ kWh ENTRY'!U103,'BIZ kWh ENTRY'!AK103,'BIZ kWh ENTRY'!BA103)</f>
        <v>0</v>
      </c>
      <c r="F103" s="3">
        <f>SUM('BIZ kWh ENTRY'!F103,'BIZ kWh ENTRY'!V103,'BIZ kWh ENTRY'!AL103,'BIZ kWh ENTRY'!BB103)</f>
        <v>0</v>
      </c>
      <c r="G103" s="3">
        <f>SUM('BIZ kWh ENTRY'!G103,'BIZ kWh ENTRY'!W103,'BIZ kWh ENTRY'!AM103,'BIZ kWh ENTRY'!BC103)</f>
        <v>0</v>
      </c>
      <c r="H103" s="3">
        <f>SUM('BIZ kWh ENTRY'!H103,'BIZ kWh ENTRY'!X103,'BIZ kWh ENTRY'!AN103,'BIZ kWh ENTRY'!BD103)</f>
        <v>0</v>
      </c>
      <c r="I103" s="3">
        <f>SUM('BIZ kWh ENTRY'!I103,'BIZ kWh ENTRY'!Y103,'BIZ kWh ENTRY'!AO103,'BIZ kWh ENTRY'!BE103)</f>
        <v>0</v>
      </c>
      <c r="J103" s="3">
        <f>SUM('BIZ kWh ENTRY'!J103,'BIZ kWh ENTRY'!Z103,'BIZ kWh ENTRY'!AP103,'BIZ kWh ENTRY'!BF103)</f>
        <v>0</v>
      </c>
      <c r="K103" s="3">
        <f>SUM('BIZ kWh ENTRY'!K103,'BIZ kWh ENTRY'!AA103,'BIZ kWh ENTRY'!AQ103,'BIZ kWh ENTRY'!BG103)</f>
        <v>0</v>
      </c>
      <c r="L103" s="3">
        <f>SUM('BIZ kWh ENTRY'!L103,'BIZ kWh ENTRY'!AB103,'BIZ kWh ENTRY'!AR103,'BIZ kWh ENTRY'!BH103)</f>
        <v>0</v>
      </c>
      <c r="M103" s="3">
        <f>SUM('BIZ kWh ENTRY'!M103,'BIZ kWh ENTRY'!AC103,'BIZ kWh ENTRY'!AS103,'BIZ kWh ENTRY'!BI103)</f>
        <v>0</v>
      </c>
      <c r="N103" s="3">
        <f>SUM('BIZ kWh ENTRY'!N103,'BIZ kWh ENTRY'!AD103,'BIZ kWh ENTRY'!AT103,'BIZ kWh ENTRY'!BJ103)</f>
        <v>0</v>
      </c>
      <c r="O103" s="62">
        <f t="shared" si="12"/>
        <v>0</v>
      </c>
      <c r="P103" s="204"/>
    </row>
    <row r="104" spans="1:16" x14ac:dyDescent="0.25">
      <c r="A104" s="499"/>
      <c r="B104" s="12" t="s">
        <v>76</v>
      </c>
      <c r="C104" s="3">
        <f>SUM('BIZ kWh ENTRY'!C104,'BIZ kWh ENTRY'!S104,'BIZ kWh ENTRY'!AI104,'BIZ kWh ENTRY'!AY104)</f>
        <v>0</v>
      </c>
      <c r="D104" s="3">
        <f>SUM('BIZ kWh ENTRY'!D104,'BIZ kWh ENTRY'!T104,'BIZ kWh ENTRY'!AJ104,'BIZ kWh ENTRY'!AZ104)</f>
        <v>0</v>
      </c>
      <c r="E104" s="3">
        <f>SUM('BIZ kWh ENTRY'!E104,'BIZ kWh ENTRY'!U104,'BIZ kWh ENTRY'!AK104,'BIZ kWh ENTRY'!BA104)</f>
        <v>0</v>
      </c>
      <c r="F104" s="3">
        <f>SUM('BIZ kWh ENTRY'!F104,'BIZ kWh ENTRY'!V104,'BIZ kWh ENTRY'!AL104,'BIZ kWh ENTRY'!BB104)</f>
        <v>0</v>
      </c>
      <c r="G104" s="3">
        <f>SUM('BIZ kWh ENTRY'!G104,'BIZ kWh ENTRY'!W104,'BIZ kWh ENTRY'!AM104,'BIZ kWh ENTRY'!BC104)</f>
        <v>0</v>
      </c>
      <c r="H104" s="3">
        <f>SUM('BIZ kWh ENTRY'!H104,'BIZ kWh ENTRY'!X104,'BIZ kWh ENTRY'!AN104,'BIZ kWh ENTRY'!BD104)</f>
        <v>0</v>
      </c>
      <c r="I104" s="3">
        <f>SUM('BIZ kWh ENTRY'!I104,'BIZ kWh ENTRY'!Y104,'BIZ kWh ENTRY'!AO104,'BIZ kWh ENTRY'!BE104)</f>
        <v>0</v>
      </c>
      <c r="J104" s="3">
        <f>SUM('BIZ kWh ENTRY'!J104,'BIZ kWh ENTRY'!Z104,'BIZ kWh ENTRY'!AP104,'BIZ kWh ENTRY'!BF104)</f>
        <v>0</v>
      </c>
      <c r="K104" s="3">
        <f>SUM('BIZ kWh ENTRY'!K104,'BIZ kWh ENTRY'!AA104,'BIZ kWh ENTRY'!AQ104,'BIZ kWh ENTRY'!BG104)</f>
        <v>0</v>
      </c>
      <c r="L104" s="3">
        <f>SUM('BIZ kWh ENTRY'!L104,'BIZ kWh ENTRY'!AB104,'BIZ kWh ENTRY'!AR104,'BIZ kWh ENTRY'!BH104)</f>
        <v>0</v>
      </c>
      <c r="M104" s="3">
        <f>SUM('BIZ kWh ENTRY'!M104,'BIZ kWh ENTRY'!AC104,'BIZ kWh ENTRY'!AS104,'BIZ kWh ENTRY'!BI104)</f>
        <v>0</v>
      </c>
      <c r="N104" s="3">
        <f>SUM('BIZ kWh ENTRY'!N104,'BIZ kWh ENTRY'!AD104,'BIZ kWh ENTRY'!AT104,'BIZ kWh ENTRY'!BJ104)</f>
        <v>0</v>
      </c>
      <c r="O104" s="62">
        <f t="shared" si="12"/>
        <v>0</v>
      </c>
      <c r="P104" s="204"/>
    </row>
    <row r="105" spans="1:16" x14ac:dyDescent="0.25">
      <c r="A105" s="499"/>
      <c r="B105" s="11" t="s">
        <v>75</v>
      </c>
      <c r="C105" s="3">
        <f>SUM('BIZ kWh ENTRY'!C105,'BIZ kWh ENTRY'!S105,'BIZ kWh ENTRY'!AI105,'BIZ kWh ENTRY'!AY105)</f>
        <v>0</v>
      </c>
      <c r="D105" s="3">
        <f>SUM('BIZ kWh ENTRY'!D105,'BIZ kWh ENTRY'!T105,'BIZ kWh ENTRY'!AJ105,'BIZ kWh ENTRY'!AZ105)</f>
        <v>0</v>
      </c>
      <c r="E105" s="3">
        <f>SUM('BIZ kWh ENTRY'!E105,'BIZ kWh ENTRY'!U105,'BIZ kWh ENTRY'!AK105,'BIZ kWh ENTRY'!BA105)</f>
        <v>0</v>
      </c>
      <c r="F105" s="3">
        <f>SUM('BIZ kWh ENTRY'!F105,'BIZ kWh ENTRY'!V105,'BIZ kWh ENTRY'!AL105,'BIZ kWh ENTRY'!BB105)</f>
        <v>0</v>
      </c>
      <c r="G105" s="3">
        <f>SUM('BIZ kWh ENTRY'!G105,'BIZ kWh ENTRY'!W105,'BIZ kWh ENTRY'!AM105,'BIZ kWh ENTRY'!BC105)</f>
        <v>0</v>
      </c>
      <c r="H105" s="3">
        <f>SUM('BIZ kWh ENTRY'!H105,'BIZ kWh ENTRY'!X105,'BIZ kWh ENTRY'!AN105,'BIZ kWh ENTRY'!BD105)</f>
        <v>0</v>
      </c>
      <c r="I105" s="3">
        <f>SUM('BIZ kWh ENTRY'!I105,'BIZ kWh ENTRY'!Y105,'BIZ kWh ENTRY'!AO105,'BIZ kWh ENTRY'!BE105)</f>
        <v>0</v>
      </c>
      <c r="J105" s="3">
        <f>SUM('BIZ kWh ENTRY'!J105,'BIZ kWh ENTRY'!Z105,'BIZ kWh ENTRY'!AP105,'BIZ kWh ENTRY'!BF105)</f>
        <v>0</v>
      </c>
      <c r="K105" s="3">
        <f>SUM('BIZ kWh ENTRY'!K105,'BIZ kWh ENTRY'!AA105,'BIZ kWh ENTRY'!AQ105,'BIZ kWh ENTRY'!BG105)</f>
        <v>0</v>
      </c>
      <c r="L105" s="3">
        <f>SUM('BIZ kWh ENTRY'!L105,'BIZ kWh ENTRY'!AB105,'BIZ kWh ENTRY'!AR105,'BIZ kWh ENTRY'!BH105)</f>
        <v>0</v>
      </c>
      <c r="M105" s="3">
        <f>SUM('BIZ kWh ENTRY'!M105,'BIZ kWh ENTRY'!AC105,'BIZ kWh ENTRY'!AS105,'BIZ kWh ENTRY'!BI105)</f>
        <v>0</v>
      </c>
      <c r="N105" s="3">
        <f>SUM('BIZ kWh ENTRY'!N105,'BIZ kWh ENTRY'!AD105,'BIZ kWh ENTRY'!AT105,'BIZ kWh ENTRY'!BJ105)</f>
        <v>0</v>
      </c>
      <c r="O105" s="62">
        <f t="shared" si="12"/>
        <v>0</v>
      </c>
      <c r="P105" s="204"/>
    </row>
    <row r="106" spans="1:16" x14ac:dyDescent="0.25">
      <c r="A106" s="499"/>
      <c r="B106" s="11" t="s">
        <v>74</v>
      </c>
      <c r="C106" s="3">
        <f>SUM('BIZ kWh ENTRY'!C106,'BIZ kWh ENTRY'!S106,'BIZ kWh ENTRY'!AI106,'BIZ kWh ENTRY'!AY106)</f>
        <v>0</v>
      </c>
      <c r="D106" s="3">
        <f>SUM('BIZ kWh ENTRY'!D106,'BIZ kWh ENTRY'!T106,'BIZ kWh ENTRY'!AJ106,'BIZ kWh ENTRY'!AZ106)</f>
        <v>0</v>
      </c>
      <c r="E106" s="3">
        <f>SUM('BIZ kWh ENTRY'!E106,'BIZ kWh ENTRY'!U106,'BIZ kWh ENTRY'!AK106,'BIZ kWh ENTRY'!BA106)</f>
        <v>0</v>
      </c>
      <c r="F106" s="3">
        <f>SUM('BIZ kWh ENTRY'!F106,'BIZ kWh ENTRY'!V106,'BIZ kWh ENTRY'!AL106,'BIZ kWh ENTRY'!BB106)</f>
        <v>0</v>
      </c>
      <c r="G106" s="3">
        <f>SUM('BIZ kWh ENTRY'!G106,'BIZ kWh ENTRY'!W106,'BIZ kWh ENTRY'!AM106,'BIZ kWh ENTRY'!BC106)</f>
        <v>0</v>
      </c>
      <c r="H106" s="3">
        <f>SUM('BIZ kWh ENTRY'!H106,'BIZ kWh ENTRY'!X106,'BIZ kWh ENTRY'!AN106,'BIZ kWh ENTRY'!BD106)</f>
        <v>0</v>
      </c>
      <c r="I106" s="3">
        <f>SUM('BIZ kWh ENTRY'!I106,'BIZ kWh ENTRY'!Y106,'BIZ kWh ENTRY'!AO106,'BIZ kWh ENTRY'!BE106)</f>
        <v>0</v>
      </c>
      <c r="J106" s="3">
        <f>SUM('BIZ kWh ENTRY'!J106,'BIZ kWh ENTRY'!Z106,'BIZ kWh ENTRY'!AP106,'BIZ kWh ENTRY'!BF106)</f>
        <v>0</v>
      </c>
      <c r="K106" s="3">
        <f>SUM('BIZ kWh ENTRY'!K106,'BIZ kWh ENTRY'!AA106,'BIZ kWh ENTRY'!AQ106,'BIZ kWh ENTRY'!BG106)</f>
        <v>0</v>
      </c>
      <c r="L106" s="3">
        <f>SUM('BIZ kWh ENTRY'!L106,'BIZ kWh ENTRY'!AB106,'BIZ kWh ENTRY'!AR106,'BIZ kWh ENTRY'!BH106)</f>
        <v>0</v>
      </c>
      <c r="M106" s="3">
        <f>SUM('BIZ kWh ENTRY'!M106,'BIZ kWh ENTRY'!AC106,'BIZ kWh ENTRY'!AS106,'BIZ kWh ENTRY'!BI106)</f>
        <v>0</v>
      </c>
      <c r="N106" s="3">
        <f>SUM('BIZ kWh ENTRY'!N106,'BIZ kWh ENTRY'!AD106,'BIZ kWh ENTRY'!AT106,'BIZ kWh ENTRY'!BJ106)</f>
        <v>0</v>
      </c>
      <c r="O106" s="62">
        <f t="shared" si="12"/>
        <v>0</v>
      </c>
      <c r="P106" s="204"/>
    </row>
    <row r="107" spans="1:16" x14ac:dyDescent="0.25">
      <c r="A107" s="499"/>
      <c r="B107" s="11" t="s">
        <v>73</v>
      </c>
      <c r="C107" s="3">
        <f>SUM('BIZ kWh ENTRY'!C107,'BIZ kWh ENTRY'!S107,'BIZ kWh ENTRY'!AI107,'BIZ kWh ENTRY'!AY107)</f>
        <v>0</v>
      </c>
      <c r="D107" s="3">
        <f>SUM('BIZ kWh ENTRY'!D107,'BIZ kWh ENTRY'!T107,'BIZ kWh ENTRY'!AJ107,'BIZ kWh ENTRY'!AZ107)</f>
        <v>0</v>
      </c>
      <c r="E107" s="3">
        <f>SUM('BIZ kWh ENTRY'!E107,'BIZ kWh ENTRY'!U107,'BIZ kWh ENTRY'!AK107,'BIZ kWh ENTRY'!BA107)</f>
        <v>0</v>
      </c>
      <c r="F107" s="3">
        <f>SUM('BIZ kWh ENTRY'!F107,'BIZ kWh ENTRY'!V107,'BIZ kWh ENTRY'!AL107,'BIZ kWh ENTRY'!BB107)</f>
        <v>0</v>
      </c>
      <c r="G107" s="3">
        <f>SUM('BIZ kWh ENTRY'!G107,'BIZ kWh ENTRY'!W107,'BIZ kWh ENTRY'!AM107,'BIZ kWh ENTRY'!BC107)</f>
        <v>0</v>
      </c>
      <c r="H107" s="3">
        <f>SUM('BIZ kWh ENTRY'!H107,'BIZ kWh ENTRY'!X107,'BIZ kWh ENTRY'!AN107,'BIZ kWh ENTRY'!BD107)</f>
        <v>0</v>
      </c>
      <c r="I107" s="3">
        <f>SUM('BIZ kWh ENTRY'!I107,'BIZ kWh ENTRY'!Y107,'BIZ kWh ENTRY'!AO107,'BIZ kWh ENTRY'!BE107)</f>
        <v>0</v>
      </c>
      <c r="J107" s="3">
        <f>SUM('BIZ kWh ENTRY'!J107,'BIZ kWh ENTRY'!Z107,'BIZ kWh ENTRY'!AP107,'BIZ kWh ENTRY'!BF107)</f>
        <v>0</v>
      </c>
      <c r="K107" s="3">
        <f>SUM('BIZ kWh ENTRY'!K107,'BIZ kWh ENTRY'!AA107,'BIZ kWh ENTRY'!AQ107,'BIZ kWh ENTRY'!BG107)</f>
        <v>0</v>
      </c>
      <c r="L107" s="3">
        <f>SUM('BIZ kWh ENTRY'!L107,'BIZ kWh ENTRY'!AB107,'BIZ kWh ENTRY'!AR107,'BIZ kWh ENTRY'!BH107)</f>
        <v>0</v>
      </c>
      <c r="M107" s="3">
        <f>SUM('BIZ kWh ENTRY'!M107,'BIZ kWh ENTRY'!AC107,'BIZ kWh ENTRY'!AS107,'BIZ kWh ENTRY'!BI107)</f>
        <v>0</v>
      </c>
      <c r="N107" s="3">
        <f>SUM('BIZ kWh ENTRY'!N107,'BIZ kWh ENTRY'!AD107,'BIZ kWh ENTRY'!AT107,'BIZ kWh ENTRY'!BJ107)</f>
        <v>0</v>
      </c>
      <c r="O107" s="62">
        <f t="shared" si="12"/>
        <v>0</v>
      </c>
      <c r="P107" s="204"/>
    </row>
    <row r="108" spans="1:16" x14ac:dyDescent="0.25">
      <c r="A108" s="499"/>
      <c r="B108" s="11" t="s">
        <v>72</v>
      </c>
      <c r="C108" s="3">
        <f>SUM('BIZ kWh ENTRY'!C108,'BIZ kWh ENTRY'!S108,'BIZ kWh ENTRY'!AI108,'BIZ kWh ENTRY'!AY108)</f>
        <v>0</v>
      </c>
      <c r="D108" s="3">
        <f>SUM('BIZ kWh ENTRY'!D108,'BIZ kWh ENTRY'!T108,'BIZ kWh ENTRY'!AJ108,'BIZ kWh ENTRY'!AZ108)</f>
        <v>0</v>
      </c>
      <c r="E108" s="3">
        <f>SUM('BIZ kWh ENTRY'!E108,'BIZ kWh ENTRY'!U108,'BIZ kWh ENTRY'!AK108,'BIZ kWh ENTRY'!BA108)</f>
        <v>0</v>
      </c>
      <c r="F108" s="3">
        <f>SUM('BIZ kWh ENTRY'!F108,'BIZ kWh ENTRY'!V108,'BIZ kWh ENTRY'!AL108,'BIZ kWh ENTRY'!BB108)</f>
        <v>0</v>
      </c>
      <c r="G108" s="3">
        <f>SUM('BIZ kWh ENTRY'!G108,'BIZ kWh ENTRY'!W108,'BIZ kWh ENTRY'!AM108,'BIZ kWh ENTRY'!BC108)</f>
        <v>0</v>
      </c>
      <c r="H108" s="3">
        <f>SUM('BIZ kWh ENTRY'!H108,'BIZ kWh ENTRY'!X108,'BIZ kWh ENTRY'!AN108,'BIZ kWh ENTRY'!BD108)</f>
        <v>0</v>
      </c>
      <c r="I108" s="3">
        <f>SUM('BIZ kWh ENTRY'!I108,'BIZ kWh ENTRY'!Y108,'BIZ kWh ENTRY'!AO108,'BIZ kWh ENTRY'!BE108)</f>
        <v>0</v>
      </c>
      <c r="J108" s="3">
        <f>SUM('BIZ kWh ENTRY'!J108,'BIZ kWh ENTRY'!Z108,'BIZ kWh ENTRY'!AP108,'BIZ kWh ENTRY'!BF108)</f>
        <v>57938.675125000023</v>
      </c>
      <c r="K108" s="3">
        <f>SUM('BIZ kWh ENTRY'!K108,'BIZ kWh ENTRY'!AA108,'BIZ kWh ENTRY'!AQ108,'BIZ kWh ENTRY'!BG108)</f>
        <v>36199.163981249978</v>
      </c>
      <c r="L108" s="3">
        <f>SUM('BIZ kWh ENTRY'!L108,'BIZ kWh ENTRY'!AB108,'BIZ kWh ENTRY'!AR108,'BIZ kWh ENTRY'!BH108)</f>
        <v>0</v>
      </c>
      <c r="M108" s="3">
        <f>SUM('BIZ kWh ENTRY'!M108,'BIZ kWh ENTRY'!AC108,'BIZ kWh ENTRY'!AS108,'BIZ kWh ENTRY'!BI108)</f>
        <v>0</v>
      </c>
      <c r="N108" s="3">
        <f>SUM('BIZ kWh ENTRY'!N108,'BIZ kWh ENTRY'!AD108,'BIZ kWh ENTRY'!AT108,'BIZ kWh ENTRY'!BJ108)</f>
        <v>8253.3208750000013</v>
      </c>
      <c r="O108" s="62">
        <f t="shared" si="12"/>
        <v>102391.15998125001</v>
      </c>
      <c r="P108" s="204"/>
    </row>
    <row r="109" spans="1:16" x14ac:dyDescent="0.25">
      <c r="A109" s="499"/>
      <c r="B109" s="11" t="s">
        <v>71</v>
      </c>
      <c r="C109" s="3">
        <f>SUM('BIZ kWh ENTRY'!C109,'BIZ kWh ENTRY'!S109,'BIZ kWh ENTRY'!AI109,'BIZ kWh ENTRY'!AY109)</f>
        <v>0</v>
      </c>
      <c r="D109" s="3">
        <f>SUM('BIZ kWh ENTRY'!D109,'BIZ kWh ENTRY'!T109,'BIZ kWh ENTRY'!AJ109,'BIZ kWh ENTRY'!AZ109)</f>
        <v>0</v>
      </c>
      <c r="E109" s="3">
        <f>SUM('BIZ kWh ENTRY'!E109,'BIZ kWh ENTRY'!U109,'BIZ kWh ENTRY'!AK109,'BIZ kWh ENTRY'!BA109)</f>
        <v>0</v>
      </c>
      <c r="F109" s="3">
        <f>SUM('BIZ kWh ENTRY'!F109,'BIZ kWh ENTRY'!V109,'BIZ kWh ENTRY'!AL109,'BIZ kWh ENTRY'!BB109)</f>
        <v>0</v>
      </c>
      <c r="G109" s="3">
        <f>SUM('BIZ kWh ENTRY'!G109,'BIZ kWh ENTRY'!W109,'BIZ kWh ENTRY'!AM109,'BIZ kWh ENTRY'!BC109)</f>
        <v>0</v>
      </c>
      <c r="H109" s="3">
        <f>SUM('BIZ kWh ENTRY'!H109,'BIZ kWh ENTRY'!X109,'BIZ kWh ENTRY'!AN109,'BIZ kWh ENTRY'!BD109)</f>
        <v>0</v>
      </c>
      <c r="I109" s="3">
        <f>SUM('BIZ kWh ENTRY'!I109,'BIZ kWh ENTRY'!Y109,'BIZ kWh ENTRY'!AO109,'BIZ kWh ENTRY'!BE109)</f>
        <v>0</v>
      </c>
      <c r="J109" s="3">
        <f>SUM('BIZ kWh ENTRY'!J109,'BIZ kWh ENTRY'!Z109,'BIZ kWh ENTRY'!AP109,'BIZ kWh ENTRY'!BF109)</f>
        <v>0</v>
      </c>
      <c r="K109" s="3">
        <f>SUM('BIZ kWh ENTRY'!K109,'BIZ kWh ENTRY'!AA109,'BIZ kWh ENTRY'!AQ109,'BIZ kWh ENTRY'!BG109)</f>
        <v>0</v>
      </c>
      <c r="L109" s="3">
        <f>SUM('BIZ kWh ENTRY'!L109,'BIZ kWh ENTRY'!AB109,'BIZ kWh ENTRY'!AR109,'BIZ kWh ENTRY'!BH109)</f>
        <v>0</v>
      </c>
      <c r="M109" s="3">
        <f>SUM('BIZ kWh ENTRY'!M109,'BIZ kWh ENTRY'!AC109,'BIZ kWh ENTRY'!AS109,'BIZ kWh ENTRY'!BI109)</f>
        <v>0</v>
      </c>
      <c r="N109" s="3">
        <f>SUM('BIZ kWh ENTRY'!N109,'BIZ kWh ENTRY'!AD109,'BIZ kWh ENTRY'!AT109,'BIZ kWh ENTRY'!BJ109)</f>
        <v>0</v>
      </c>
      <c r="O109" s="62">
        <f t="shared" si="12"/>
        <v>0</v>
      </c>
      <c r="P109" s="204"/>
    </row>
    <row r="110" spans="1:16" x14ac:dyDescent="0.25">
      <c r="A110" s="499"/>
      <c r="B110" s="85" t="s">
        <v>70</v>
      </c>
      <c r="C110" s="86">
        <f>SUM('BIZ kWh ENTRY'!C110,'BIZ kWh ENTRY'!S110,'BIZ kWh ENTRY'!AI110,'BIZ kWh ENTRY'!AY110)</f>
        <v>0</v>
      </c>
      <c r="D110" s="86">
        <f>SUM('BIZ kWh ENTRY'!D110,'BIZ kWh ENTRY'!T110,'BIZ kWh ENTRY'!AJ110,'BIZ kWh ENTRY'!AZ110)</f>
        <v>0</v>
      </c>
      <c r="E110" s="86">
        <f>SUM('BIZ kWh ENTRY'!E110,'BIZ kWh ENTRY'!U110,'BIZ kWh ENTRY'!AK110,'BIZ kWh ENTRY'!BA110)</f>
        <v>0</v>
      </c>
      <c r="F110" s="86">
        <f>SUM('BIZ kWh ENTRY'!F110,'BIZ kWh ENTRY'!V110,'BIZ kWh ENTRY'!AL110,'BIZ kWh ENTRY'!BB110)</f>
        <v>0</v>
      </c>
      <c r="G110" s="86">
        <f>SUM('BIZ kWh ENTRY'!G110,'BIZ kWh ENTRY'!W110,'BIZ kWh ENTRY'!AM110,'BIZ kWh ENTRY'!BC110)</f>
        <v>0</v>
      </c>
      <c r="H110" s="86">
        <f>SUM('BIZ kWh ENTRY'!H110,'BIZ kWh ENTRY'!X110,'BIZ kWh ENTRY'!AN110,'BIZ kWh ENTRY'!BD110)</f>
        <v>0</v>
      </c>
      <c r="I110" s="86">
        <f>SUM('BIZ kWh ENTRY'!I110,'BIZ kWh ENTRY'!Y110,'BIZ kWh ENTRY'!AO110,'BIZ kWh ENTRY'!BE110)</f>
        <v>0</v>
      </c>
      <c r="J110" s="86">
        <f>SUM('BIZ kWh ENTRY'!J110,'BIZ kWh ENTRY'!Z110,'BIZ kWh ENTRY'!AP110,'BIZ kWh ENTRY'!BF110)</f>
        <v>0</v>
      </c>
      <c r="K110" s="86">
        <f>SUM('BIZ kWh ENTRY'!K110,'BIZ kWh ENTRY'!AA110,'BIZ kWh ENTRY'!AQ110,'BIZ kWh ENTRY'!BG110)</f>
        <v>0</v>
      </c>
      <c r="L110" s="86">
        <f>SUM('BIZ kWh ENTRY'!L110,'BIZ kWh ENTRY'!AB110,'BIZ kWh ENTRY'!AR110,'BIZ kWh ENTRY'!BH110)</f>
        <v>0</v>
      </c>
      <c r="M110" s="86">
        <f>SUM('BIZ kWh ENTRY'!M110,'BIZ kWh ENTRY'!AC110,'BIZ kWh ENTRY'!AS110,'BIZ kWh ENTRY'!BI110)</f>
        <v>0</v>
      </c>
      <c r="N110" s="86">
        <f>SUM('BIZ kWh ENTRY'!N110,'BIZ kWh ENTRY'!AD110,'BIZ kWh ENTRY'!AT110,'BIZ kWh ENTRY'!BJ110)</f>
        <v>0</v>
      </c>
      <c r="O110" s="62">
        <f t="shared" si="12"/>
        <v>0</v>
      </c>
      <c r="P110" s="204"/>
    </row>
    <row r="111" spans="1:16" x14ac:dyDescent="0.25">
      <c r="A111" s="499"/>
      <c r="B111" s="85" t="s">
        <v>69</v>
      </c>
      <c r="C111" s="86">
        <f>SUM('BIZ kWh ENTRY'!C111,'BIZ kWh ENTRY'!S111,'BIZ kWh ENTRY'!AI111,'BIZ kWh ENTRY'!AY111)</f>
        <v>0</v>
      </c>
      <c r="D111" s="86">
        <f>SUM('BIZ kWh ENTRY'!D111,'BIZ kWh ENTRY'!T111,'BIZ kWh ENTRY'!AJ111,'BIZ kWh ENTRY'!AZ111)</f>
        <v>0</v>
      </c>
      <c r="E111" s="86">
        <f>SUM('BIZ kWh ENTRY'!E111,'BIZ kWh ENTRY'!U111,'BIZ kWh ENTRY'!AK111,'BIZ kWh ENTRY'!BA111)</f>
        <v>0</v>
      </c>
      <c r="F111" s="86">
        <f>SUM('BIZ kWh ENTRY'!F111,'BIZ kWh ENTRY'!V111,'BIZ kWh ENTRY'!AL111,'BIZ kWh ENTRY'!BB111)</f>
        <v>0</v>
      </c>
      <c r="G111" s="86">
        <f>SUM('BIZ kWh ENTRY'!G111,'BIZ kWh ENTRY'!W111,'BIZ kWh ENTRY'!AM111,'BIZ kWh ENTRY'!BC111)</f>
        <v>0</v>
      </c>
      <c r="H111" s="86">
        <f>SUM('BIZ kWh ENTRY'!H111,'BIZ kWh ENTRY'!X111,'BIZ kWh ENTRY'!AN111,'BIZ kWh ENTRY'!BD111)</f>
        <v>0</v>
      </c>
      <c r="I111" s="86">
        <f>SUM('BIZ kWh ENTRY'!I111,'BIZ kWh ENTRY'!Y111,'BIZ kWh ENTRY'!AO111,'BIZ kWh ENTRY'!BE111)</f>
        <v>0</v>
      </c>
      <c r="J111" s="86">
        <f>SUM('BIZ kWh ENTRY'!J111,'BIZ kWh ENTRY'!Z111,'BIZ kWh ENTRY'!AP111,'BIZ kWh ENTRY'!BF111)</f>
        <v>0</v>
      </c>
      <c r="K111" s="86">
        <f>SUM('BIZ kWh ENTRY'!K111,'BIZ kWh ENTRY'!AA111,'BIZ kWh ENTRY'!AQ111,'BIZ kWh ENTRY'!BG111)</f>
        <v>0</v>
      </c>
      <c r="L111" s="86">
        <f>SUM('BIZ kWh ENTRY'!L111,'BIZ kWh ENTRY'!AB111,'BIZ kWh ENTRY'!AR111,'BIZ kWh ENTRY'!BH111)</f>
        <v>0</v>
      </c>
      <c r="M111" s="86">
        <f>SUM('BIZ kWh ENTRY'!M111,'BIZ kWh ENTRY'!AC111,'BIZ kWh ENTRY'!AS111,'BIZ kWh ENTRY'!BI111)</f>
        <v>0</v>
      </c>
      <c r="N111" s="86">
        <f>SUM('BIZ kWh ENTRY'!N111,'BIZ kWh ENTRY'!AD111,'BIZ kWh ENTRY'!AT111,'BIZ kWh ENTRY'!BJ111)</f>
        <v>0</v>
      </c>
      <c r="O111" s="62">
        <f t="shared" si="12"/>
        <v>0</v>
      </c>
      <c r="P111" s="204"/>
    </row>
    <row r="112" spans="1:16" ht="15.75" thickBot="1" x14ac:dyDescent="0.3">
      <c r="A112" s="500"/>
      <c r="B112" s="85" t="s">
        <v>68</v>
      </c>
      <c r="C112" s="86">
        <f>SUM('BIZ kWh ENTRY'!C112,'BIZ kWh ENTRY'!S112,'BIZ kWh ENTRY'!AI112,'BIZ kWh ENTRY'!AY112)</f>
        <v>0</v>
      </c>
      <c r="D112" s="86">
        <f>SUM('BIZ kWh ENTRY'!D112,'BIZ kWh ENTRY'!T112,'BIZ kWh ENTRY'!AJ112,'BIZ kWh ENTRY'!AZ112)</f>
        <v>0</v>
      </c>
      <c r="E112" s="86">
        <f>SUM('BIZ kWh ENTRY'!E112,'BIZ kWh ENTRY'!U112,'BIZ kWh ENTRY'!AK112,'BIZ kWh ENTRY'!BA112)</f>
        <v>0</v>
      </c>
      <c r="F112" s="86">
        <f>SUM('BIZ kWh ENTRY'!F112,'BIZ kWh ENTRY'!V112,'BIZ kWh ENTRY'!AL112,'BIZ kWh ENTRY'!BB112)</f>
        <v>0</v>
      </c>
      <c r="G112" s="86">
        <f>SUM('BIZ kWh ENTRY'!G112,'BIZ kWh ENTRY'!W112,'BIZ kWh ENTRY'!AM112,'BIZ kWh ENTRY'!BC112)</f>
        <v>0</v>
      </c>
      <c r="H112" s="86">
        <f>SUM('BIZ kWh ENTRY'!H112,'BIZ kWh ENTRY'!X112,'BIZ kWh ENTRY'!AN112,'BIZ kWh ENTRY'!BD112)</f>
        <v>0</v>
      </c>
      <c r="I112" s="86">
        <f>SUM('BIZ kWh ENTRY'!I112,'BIZ kWh ENTRY'!Y112,'BIZ kWh ENTRY'!AO112,'BIZ kWh ENTRY'!BE112)</f>
        <v>0</v>
      </c>
      <c r="J112" s="86">
        <f>SUM('BIZ kWh ENTRY'!J112,'BIZ kWh ENTRY'!Z112,'BIZ kWh ENTRY'!AP112,'BIZ kWh ENTRY'!BF112)</f>
        <v>0</v>
      </c>
      <c r="K112" s="86">
        <f>SUM('BIZ kWh ENTRY'!K112,'BIZ kWh ENTRY'!AA112,'BIZ kWh ENTRY'!AQ112,'BIZ kWh ENTRY'!BG112)</f>
        <v>0</v>
      </c>
      <c r="L112" s="86">
        <f>SUM('BIZ kWh ENTRY'!L112,'BIZ kWh ENTRY'!AB112,'BIZ kWh ENTRY'!AR112,'BIZ kWh ENTRY'!BH112)</f>
        <v>0</v>
      </c>
      <c r="M112" s="86">
        <f>SUM('BIZ kWh ENTRY'!M112,'BIZ kWh ENTRY'!AC112,'BIZ kWh ENTRY'!AS112,'BIZ kWh ENTRY'!BI112)</f>
        <v>0</v>
      </c>
      <c r="N112" s="86">
        <f>SUM('BIZ kWh ENTRY'!N112,'BIZ kWh ENTRY'!AD112,'BIZ kWh ENTRY'!AT112,'BIZ kWh ENTRY'!BJ112)</f>
        <v>0</v>
      </c>
      <c r="O112" s="59">
        <f t="shared" si="12"/>
        <v>0</v>
      </c>
      <c r="P112" s="204"/>
    </row>
    <row r="113" spans="1:16" ht="21.75" thickBot="1" x14ac:dyDescent="0.3">
      <c r="A113" s="84"/>
      <c r="B113" s="58" t="s">
        <v>44</v>
      </c>
      <c r="C113" s="57">
        <f t="shared" ref="C113:O113" si="13">SUM(C100:C112)</f>
        <v>0</v>
      </c>
      <c r="D113" s="57">
        <f t="shared" si="13"/>
        <v>0</v>
      </c>
      <c r="E113" s="57">
        <f t="shared" si="13"/>
        <v>0</v>
      </c>
      <c r="F113" s="57">
        <f t="shared" si="13"/>
        <v>0</v>
      </c>
      <c r="G113" s="57">
        <f t="shared" si="13"/>
        <v>0</v>
      </c>
      <c r="H113" s="57">
        <f t="shared" si="13"/>
        <v>0</v>
      </c>
      <c r="I113" s="57">
        <f t="shared" si="13"/>
        <v>0</v>
      </c>
      <c r="J113" s="57">
        <f t="shared" si="13"/>
        <v>57938.675125000023</v>
      </c>
      <c r="K113" s="57">
        <f t="shared" si="13"/>
        <v>36199.163981249978</v>
      </c>
      <c r="L113" s="57">
        <f t="shared" si="13"/>
        <v>0</v>
      </c>
      <c r="M113" s="57">
        <f t="shared" si="13"/>
        <v>0</v>
      </c>
      <c r="N113" s="57">
        <f t="shared" si="13"/>
        <v>8253.3208750000013</v>
      </c>
      <c r="O113" s="56">
        <f t="shared" si="13"/>
        <v>102391.15998125001</v>
      </c>
      <c r="P113" s="204"/>
    </row>
    <row r="114" spans="1:16" ht="21.75" thickBot="1" x14ac:dyDescent="0.3">
      <c r="A114" s="84"/>
    </row>
    <row r="115" spans="1:16" ht="21.75" thickBot="1" x14ac:dyDescent="0.3">
      <c r="A115" s="84"/>
      <c r="B115" s="68" t="s">
        <v>37</v>
      </c>
      <c r="C115" s="298" t="s">
        <v>57</v>
      </c>
      <c r="D115" s="298" t="s">
        <v>56</v>
      </c>
      <c r="E115" s="298" t="s">
        <v>55</v>
      </c>
      <c r="F115" s="298" t="s">
        <v>54</v>
      </c>
      <c r="G115" s="298" t="s">
        <v>53</v>
      </c>
      <c r="H115" s="298" t="s">
        <v>52</v>
      </c>
      <c r="I115" s="298" t="s">
        <v>51</v>
      </c>
      <c r="J115" s="298" t="s">
        <v>50</v>
      </c>
      <c r="K115" s="298" t="s">
        <v>49</v>
      </c>
      <c r="L115" s="298" t="s">
        <v>48</v>
      </c>
      <c r="M115" s="298" t="s">
        <v>47</v>
      </c>
      <c r="N115" s="298" t="s">
        <v>46</v>
      </c>
      <c r="O115" s="66" t="s">
        <v>34</v>
      </c>
      <c r="P115" s="203"/>
    </row>
    <row r="116" spans="1:16" ht="15" customHeight="1" x14ac:dyDescent="0.25">
      <c r="A116" s="490" t="s">
        <v>84</v>
      </c>
      <c r="B116" s="79" t="s">
        <v>80</v>
      </c>
      <c r="C116" s="64">
        <f>SUM('BIZ kWh ENTRY'!C116,'BIZ kWh ENTRY'!S116,'BIZ kWh ENTRY'!AI116,'BIZ kWh ENTRY'!AY116)</f>
        <v>0</v>
      </c>
      <c r="D116" s="64">
        <f>SUM('BIZ kWh ENTRY'!D116,'BIZ kWh ENTRY'!T116,'BIZ kWh ENTRY'!AJ116,'BIZ kWh ENTRY'!AZ116)</f>
        <v>0</v>
      </c>
      <c r="E116" s="64">
        <f>SUM('BIZ kWh ENTRY'!E116,'BIZ kWh ENTRY'!U116,'BIZ kWh ENTRY'!AK116,'BIZ kWh ENTRY'!BA116)</f>
        <v>0</v>
      </c>
      <c r="F116" s="64">
        <f>SUM('BIZ kWh ENTRY'!F116,'BIZ kWh ENTRY'!V116,'BIZ kWh ENTRY'!AL116,'BIZ kWh ENTRY'!BB116)</f>
        <v>0</v>
      </c>
      <c r="G116" s="64">
        <f>SUM('BIZ kWh ENTRY'!G116,'BIZ kWh ENTRY'!W116,'BIZ kWh ENTRY'!AM116,'BIZ kWh ENTRY'!BC116)</f>
        <v>0</v>
      </c>
      <c r="H116" s="64">
        <f>SUM('BIZ kWh ENTRY'!H116,'BIZ kWh ENTRY'!X116,'BIZ kWh ENTRY'!AN116,'BIZ kWh ENTRY'!BD116)</f>
        <v>0</v>
      </c>
      <c r="I116" s="64">
        <f>SUM('BIZ kWh ENTRY'!I116,'BIZ kWh ENTRY'!Y116,'BIZ kWh ENTRY'!AO116,'BIZ kWh ENTRY'!BE116)</f>
        <v>0</v>
      </c>
      <c r="J116" s="64">
        <f>SUM('BIZ kWh ENTRY'!J116,'BIZ kWh ENTRY'!Z116,'BIZ kWh ENTRY'!AP116,'BIZ kWh ENTRY'!BF116)</f>
        <v>0</v>
      </c>
      <c r="K116" s="64">
        <f>SUM('BIZ kWh ENTRY'!K116,'BIZ kWh ENTRY'!AA116,'BIZ kWh ENTRY'!AQ116,'BIZ kWh ENTRY'!BG116)</f>
        <v>0</v>
      </c>
      <c r="L116" s="64">
        <f>SUM('BIZ kWh ENTRY'!L116,'BIZ kWh ENTRY'!AB116,'BIZ kWh ENTRY'!AR116,'BIZ kWh ENTRY'!BH116)</f>
        <v>0</v>
      </c>
      <c r="M116" s="64">
        <f>SUM('BIZ kWh ENTRY'!M116,'BIZ kWh ENTRY'!AC116,'BIZ kWh ENTRY'!AS116,'BIZ kWh ENTRY'!BI116)</f>
        <v>0</v>
      </c>
      <c r="N116" s="64">
        <f>SUM('BIZ kWh ENTRY'!N116,'BIZ kWh ENTRY'!AD116,'BIZ kWh ENTRY'!AT116,'BIZ kWh ENTRY'!BJ116)</f>
        <v>0</v>
      </c>
      <c r="O116" s="63">
        <f t="shared" ref="O116:O128" si="14">SUM(C116:N116)</f>
        <v>0</v>
      </c>
      <c r="P116" s="204"/>
    </row>
    <row r="117" spans="1:16" x14ac:dyDescent="0.25">
      <c r="A117" s="491"/>
      <c r="B117" s="12" t="s">
        <v>79</v>
      </c>
      <c r="C117" s="3">
        <f>SUM('BIZ kWh ENTRY'!C117,'BIZ kWh ENTRY'!S117,'BIZ kWh ENTRY'!AI117,'BIZ kWh ENTRY'!AY117)</f>
        <v>0</v>
      </c>
      <c r="D117" s="3">
        <f>SUM('BIZ kWh ENTRY'!D117,'BIZ kWh ENTRY'!T117,'BIZ kWh ENTRY'!AJ117,'BIZ kWh ENTRY'!AZ117)</f>
        <v>0</v>
      </c>
      <c r="E117" s="3">
        <f>SUM('BIZ kWh ENTRY'!E117,'BIZ kWh ENTRY'!U117,'BIZ kWh ENTRY'!AK117,'BIZ kWh ENTRY'!BA117)</f>
        <v>0</v>
      </c>
      <c r="F117" s="3">
        <f>SUM('BIZ kWh ENTRY'!F117,'BIZ kWh ENTRY'!V117,'BIZ kWh ENTRY'!AL117,'BIZ kWh ENTRY'!BB117)</f>
        <v>0</v>
      </c>
      <c r="G117" s="3">
        <f>SUM('BIZ kWh ENTRY'!G117,'BIZ kWh ENTRY'!W117,'BIZ kWh ENTRY'!AM117,'BIZ kWh ENTRY'!BC117)</f>
        <v>0</v>
      </c>
      <c r="H117" s="3">
        <f>SUM('BIZ kWh ENTRY'!H117,'BIZ kWh ENTRY'!X117,'BIZ kWh ENTRY'!AN117,'BIZ kWh ENTRY'!BD117)</f>
        <v>0</v>
      </c>
      <c r="I117" s="3">
        <f>SUM('BIZ kWh ENTRY'!I117,'BIZ kWh ENTRY'!Y117,'BIZ kWh ENTRY'!AO117,'BIZ kWh ENTRY'!BE117)</f>
        <v>0</v>
      </c>
      <c r="J117" s="3">
        <f>SUM('BIZ kWh ENTRY'!J117,'BIZ kWh ENTRY'!Z117,'BIZ kWh ENTRY'!AP117,'BIZ kWh ENTRY'!BF117)</f>
        <v>0</v>
      </c>
      <c r="K117" s="3">
        <f>SUM('BIZ kWh ENTRY'!K117,'BIZ kWh ENTRY'!AA117,'BIZ kWh ENTRY'!AQ117,'BIZ kWh ENTRY'!BG117)</f>
        <v>0</v>
      </c>
      <c r="L117" s="3">
        <f>SUM('BIZ kWh ENTRY'!L117,'BIZ kWh ENTRY'!AB117,'BIZ kWh ENTRY'!AR117,'BIZ kWh ENTRY'!BH117)</f>
        <v>0</v>
      </c>
      <c r="M117" s="3">
        <f>SUM('BIZ kWh ENTRY'!M117,'BIZ kWh ENTRY'!AC117,'BIZ kWh ENTRY'!AS117,'BIZ kWh ENTRY'!BI117)</f>
        <v>0</v>
      </c>
      <c r="N117" s="3">
        <f>SUM('BIZ kWh ENTRY'!N117,'BIZ kWh ENTRY'!AD117,'BIZ kWh ENTRY'!AT117,'BIZ kWh ENTRY'!BJ117)</f>
        <v>0</v>
      </c>
      <c r="O117" s="62">
        <f t="shared" si="14"/>
        <v>0</v>
      </c>
      <c r="P117" s="204"/>
    </row>
    <row r="118" spans="1:16" x14ac:dyDescent="0.25">
      <c r="A118" s="491"/>
      <c r="B118" s="11" t="s">
        <v>78</v>
      </c>
      <c r="C118" s="3">
        <f>SUM('BIZ kWh ENTRY'!C118,'BIZ kWh ENTRY'!S118,'BIZ kWh ENTRY'!AI118,'BIZ kWh ENTRY'!AY118)</f>
        <v>0</v>
      </c>
      <c r="D118" s="3">
        <f>SUM('BIZ kWh ENTRY'!D118,'BIZ kWh ENTRY'!T118,'BIZ kWh ENTRY'!AJ118,'BIZ kWh ENTRY'!AZ118)</f>
        <v>0</v>
      </c>
      <c r="E118" s="3">
        <f>SUM('BIZ kWh ENTRY'!E118,'BIZ kWh ENTRY'!U118,'BIZ kWh ENTRY'!AK118,'BIZ kWh ENTRY'!BA118)</f>
        <v>0</v>
      </c>
      <c r="F118" s="3">
        <f>SUM('BIZ kWh ENTRY'!F118,'BIZ kWh ENTRY'!V118,'BIZ kWh ENTRY'!AL118,'BIZ kWh ENTRY'!BB118)</f>
        <v>0</v>
      </c>
      <c r="G118" s="3">
        <f>SUM('BIZ kWh ENTRY'!G118,'BIZ kWh ENTRY'!W118,'BIZ kWh ENTRY'!AM118,'BIZ kWh ENTRY'!BC118)</f>
        <v>0</v>
      </c>
      <c r="H118" s="3">
        <f>SUM('BIZ kWh ENTRY'!H118,'BIZ kWh ENTRY'!X118,'BIZ kWh ENTRY'!AN118,'BIZ kWh ENTRY'!BD118)</f>
        <v>0</v>
      </c>
      <c r="I118" s="3">
        <f>SUM('BIZ kWh ENTRY'!I118,'BIZ kWh ENTRY'!Y118,'BIZ kWh ENTRY'!AO118,'BIZ kWh ENTRY'!BE118)</f>
        <v>0</v>
      </c>
      <c r="J118" s="3">
        <f>SUM('BIZ kWh ENTRY'!J118,'BIZ kWh ENTRY'!Z118,'BIZ kWh ENTRY'!AP118,'BIZ kWh ENTRY'!BF118)</f>
        <v>0</v>
      </c>
      <c r="K118" s="3">
        <f>SUM('BIZ kWh ENTRY'!K118,'BIZ kWh ENTRY'!AA118,'BIZ kWh ENTRY'!AQ118,'BIZ kWh ENTRY'!BG118)</f>
        <v>0</v>
      </c>
      <c r="L118" s="3">
        <f>SUM('BIZ kWh ENTRY'!L118,'BIZ kWh ENTRY'!AB118,'BIZ kWh ENTRY'!AR118,'BIZ kWh ENTRY'!BH118)</f>
        <v>0</v>
      </c>
      <c r="M118" s="3">
        <f>SUM('BIZ kWh ENTRY'!M118,'BIZ kWh ENTRY'!AC118,'BIZ kWh ENTRY'!AS118,'BIZ kWh ENTRY'!BI118)</f>
        <v>0</v>
      </c>
      <c r="N118" s="3">
        <f>SUM('BIZ kWh ENTRY'!N118,'BIZ kWh ENTRY'!AD118,'BIZ kWh ENTRY'!AT118,'BIZ kWh ENTRY'!BJ118)</f>
        <v>0</v>
      </c>
      <c r="O118" s="62">
        <f t="shared" si="14"/>
        <v>0</v>
      </c>
      <c r="P118" s="204"/>
    </row>
    <row r="119" spans="1:16" x14ac:dyDescent="0.25">
      <c r="A119" s="491"/>
      <c r="B119" s="11" t="s">
        <v>77</v>
      </c>
      <c r="C119" s="3">
        <f>SUM('BIZ kWh ENTRY'!C119,'BIZ kWh ENTRY'!S119,'BIZ kWh ENTRY'!AI119,'BIZ kWh ENTRY'!AY119)</f>
        <v>0</v>
      </c>
      <c r="D119" s="3">
        <f>SUM('BIZ kWh ENTRY'!D119,'BIZ kWh ENTRY'!T119,'BIZ kWh ENTRY'!AJ119,'BIZ kWh ENTRY'!AZ119)</f>
        <v>0</v>
      </c>
      <c r="E119" s="3">
        <f>SUM('BIZ kWh ENTRY'!E119,'BIZ kWh ENTRY'!U119,'BIZ kWh ENTRY'!AK119,'BIZ kWh ENTRY'!BA119)</f>
        <v>0</v>
      </c>
      <c r="F119" s="3">
        <f>SUM('BIZ kWh ENTRY'!F119,'BIZ kWh ENTRY'!V119,'BIZ kWh ENTRY'!AL119,'BIZ kWh ENTRY'!BB119)</f>
        <v>0</v>
      </c>
      <c r="G119" s="3">
        <f>SUM('BIZ kWh ENTRY'!G119,'BIZ kWh ENTRY'!W119,'BIZ kWh ENTRY'!AM119,'BIZ kWh ENTRY'!BC119)</f>
        <v>0</v>
      </c>
      <c r="H119" s="3">
        <f>SUM('BIZ kWh ENTRY'!H119,'BIZ kWh ENTRY'!X119,'BIZ kWh ENTRY'!AN119,'BIZ kWh ENTRY'!BD119)</f>
        <v>0</v>
      </c>
      <c r="I119" s="3">
        <f>SUM('BIZ kWh ENTRY'!I119,'BIZ kWh ENTRY'!Y119,'BIZ kWh ENTRY'!AO119,'BIZ kWh ENTRY'!BE119)</f>
        <v>0</v>
      </c>
      <c r="J119" s="3">
        <f>SUM('BIZ kWh ENTRY'!J119,'BIZ kWh ENTRY'!Z119,'BIZ kWh ENTRY'!AP119,'BIZ kWh ENTRY'!BF119)</f>
        <v>0</v>
      </c>
      <c r="K119" s="3">
        <f>SUM('BIZ kWh ENTRY'!K119,'BIZ kWh ENTRY'!AA119,'BIZ kWh ENTRY'!AQ119,'BIZ kWh ENTRY'!BG119)</f>
        <v>0</v>
      </c>
      <c r="L119" s="3">
        <f>SUM('BIZ kWh ENTRY'!L119,'BIZ kWh ENTRY'!AB119,'BIZ kWh ENTRY'!AR119,'BIZ kWh ENTRY'!BH119)</f>
        <v>0</v>
      </c>
      <c r="M119" s="3">
        <f>SUM('BIZ kWh ENTRY'!M119,'BIZ kWh ENTRY'!AC119,'BIZ kWh ENTRY'!AS119,'BIZ kWh ENTRY'!BI119)</f>
        <v>0</v>
      </c>
      <c r="N119" s="3">
        <f>SUM('BIZ kWh ENTRY'!N119,'BIZ kWh ENTRY'!AD119,'BIZ kWh ENTRY'!AT119,'BIZ kWh ENTRY'!BJ119)</f>
        <v>0</v>
      </c>
      <c r="O119" s="62">
        <f t="shared" si="14"/>
        <v>0</v>
      </c>
      <c r="P119" s="204"/>
    </row>
    <row r="120" spans="1:16" x14ac:dyDescent="0.25">
      <c r="A120" s="491"/>
      <c r="B120" s="12" t="s">
        <v>76</v>
      </c>
      <c r="C120" s="3">
        <f>SUM('BIZ kWh ENTRY'!C120,'BIZ kWh ENTRY'!S120,'BIZ kWh ENTRY'!AI120,'BIZ kWh ENTRY'!AY120)</f>
        <v>0</v>
      </c>
      <c r="D120" s="3">
        <f>SUM('BIZ kWh ENTRY'!D120,'BIZ kWh ENTRY'!T120,'BIZ kWh ENTRY'!AJ120,'BIZ kWh ENTRY'!AZ120)</f>
        <v>0</v>
      </c>
      <c r="E120" s="3">
        <f>SUM('BIZ kWh ENTRY'!E120,'BIZ kWh ENTRY'!U120,'BIZ kWh ENTRY'!AK120,'BIZ kWh ENTRY'!BA120)</f>
        <v>0</v>
      </c>
      <c r="F120" s="3">
        <f>SUM('BIZ kWh ENTRY'!F120,'BIZ kWh ENTRY'!V120,'BIZ kWh ENTRY'!AL120,'BIZ kWh ENTRY'!BB120)</f>
        <v>0</v>
      </c>
      <c r="G120" s="3">
        <f>SUM('BIZ kWh ENTRY'!G120,'BIZ kWh ENTRY'!W120,'BIZ kWh ENTRY'!AM120,'BIZ kWh ENTRY'!BC120)</f>
        <v>0</v>
      </c>
      <c r="H120" s="3">
        <f>SUM('BIZ kWh ENTRY'!H120,'BIZ kWh ENTRY'!X120,'BIZ kWh ENTRY'!AN120,'BIZ kWh ENTRY'!BD120)</f>
        <v>0</v>
      </c>
      <c r="I120" s="3">
        <f>SUM('BIZ kWh ENTRY'!I120,'BIZ kWh ENTRY'!Y120,'BIZ kWh ENTRY'!AO120,'BIZ kWh ENTRY'!BE120)</f>
        <v>0</v>
      </c>
      <c r="J120" s="3">
        <f>SUM('BIZ kWh ENTRY'!J120,'BIZ kWh ENTRY'!Z120,'BIZ kWh ENTRY'!AP120,'BIZ kWh ENTRY'!BF120)</f>
        <v>0</v>
      </c>
      <c r="K120" s="3">
        <f>SUM('BIZ kWh ENTRY'!K120,'BIZ kWh ENTRY'!AA120,'BIZ kWh ENTRY'!AQ120,'BIZ kWh ENTRY'!BG120)</f>
        <v>0</v>
      </c>
      <c r="L120" s="3">
        <f>SUM('BIZ kWh ENTRY'!L120,'BIZ kWh ENTRY'!AB120,'BIZ kWh ENTRY'!AR120,'BIZ kWh ENTRY'!BH120)</f>
        <v>0</v>
      </c>
      <c r="M120" s="3">
        <f>SUM('BIZ kWh ENTRY'!M120,'BIZ kWh ENTRY'!AC120,'BIZ kWh ENTRY'!AS120,'BIZ kWh ENTRY'!BI120)</f>
        <v>34413.152751515154</v>
      </c>
      <c r="N120" s="3">
        <f>SUM('BIZ kWh ENTRY'!N120,'BIZ kWh ENTRY'!AD120,'BIZ kWh ENTRY'!AT120,'BIZ kWh ENTRY'!BJ120)</f>
        <v>5668.0486884848488</v>
      </c>
      <c r="O120" s="62">
        <f t="shared" si="14"/>
        <v>40081.201440000004</v>
      </c>
      <c r="P120" s="204"/>
    </row>
    <row r="121" spans="1:16" x14ac:dyDescent="0.25">
      <c r="A121" s="491"/>
      <c r="B121" s="11" t="s">
        <v>75</v>
      </c>
      <c r="C121" s="3">
        <f>SUM('BIZ kWh ENTRY'!C121,'BIZ kWh ENTRY'!S121,'BIZ kWh ENTRY'!AI121,'BIZ kWh ENTRY'!AY121)</f>
        <v>0</v>
      </c>
      <c r="D121" s="3">
        <f>SUM('BIZ kWh ENTRY'!D121,'BIZ kWh ENTRY'!T121,'BIZ kWh ENTRY'!AJ121,'BIZ kWh ENTRY'!AZ121)</f>
        <v>0</v>
      </c>
      <c r="E121" s="3">
        <f>SUM('BIZ kWh ENTRY'!E121,'BIZ kWh ENTRY'!U121,'BIZ kWh ENTRY'!AK121,'BIZ kWh ENTRY'!BA121)</f>
        <v>0</v>
      </c>
      <c r="F121" s="3">
        <f>SUM('BIZ kWh ENTRY'!F121,'BIZ kWh ENTRY'!V121,'BIZ kWh ENTRY'!AL121,'BIZ kWh ENTRY'!BB121)</f>
        <v>0</v>
      </c>
      <c r="G121" s="3">
        <f>SUM('BIZ kWh ENTRY'!G121,'BIZ kWh ENTRY'!W121,'BIZ kWh ENTRY'!AM121,'BIZ kWh ENTRY'!BC121)</f>
        <v>0</v>
      </c>
      <c r="H121" s="3">
        <f>SUM('BIZ kWh ENTRY'!H121,'BIZ kWh ENTRY'!X121,'BIZ kWh ENTRY'!AN121,'BIZ kWh ENTRY'!BD121)</f>
        <v>0</v>
      </c>
      <c r="I121" s="3">
        <f>SUM('BIZ kWh ENTRY'!I121,'BIZ kWh ENTRY'!Y121,'BIZ kWh ENTRY'!AO121,'BIZ kWh ENTRY'!BE121)</f>
        <v>0</v>
      </c>
      <c r="J121" s="3">
        <f>SUM('BIZ kWh ENTRY'!J121,'BIZ kWh ENTRY'!Z121,'BIZ kWh ENTRY'!AP121,'BIZ kWh ENTRY'!BF121)</f>
        <v>0</v>
      </c>
      <c r="K121" s="3">
        <f>SUM('BIZ kWh ENTRY'!K121,'BIZ kWh ENTRY'!AA121,'BIZ kWh ENTRY'!AQ121,'BIZ kWh ENTRY'!BG121)</f>
        <v>0</v>
      </c>
      <c r="L121" s="3">
        <f>SUM('BIZ kWh ENTRY'!L121,'BIZ kWh ENTRY'!AB121,'BIZ kWh ENTRY'!AR121,'BIZ kWh ENTRY'!BH121)</f>
        <v>0</v>
      </c>
      <c r="M121" s="3">
        <f>SUM('BIZ kWh ENTRY'!M121,'BIZ kWh ENTRY'!AC121,'BIZ kWh ENTRY'!AS121,'BIZ kWh ENTRY'!BI121)</f>
        <v>0</v>
      </c>
      <c r="N121" s="3">
        <f>SUM('BIZ kWh ENTRY'!N121,'BIZ kWh ENTRY'!AD121,'BIZ kWh ENTRY'!AT121,'BIZ kWh ENTRY'!BJ121)</f>
        <v>0</v>
      </c>
      <c r="O121" s="62">
        <f t="shared" si="14"/>
        <v>0</v>
      </c>
      <c r="P121" s="204"/>
    </row>
    <row r="122" spans="1:16" x14ac:dyDescent="0.25">
      <c r="A122" s="491"/>
      <c r="B122" s="11" t="s">
        <v>74</v>
      </c>
      <c r="C122" s="3">
        <f>SUM('BIZ kWh ENTRY'!C122,'BIZ kWh ENTRY'!S122,'BIZ kWh ENTRY'!AI122,'BIZ kWh ENTRY'!AY122)</f>
        <v>0</v>
      </c>
      <c r="D122" s="3">
        <f>SUM('BIZ kWh ENTRY'!D122,'BIZ kWh ENTRY'!T122,'BIZ kWh ENTRY'!AJ122,'BIZ kWh ENTRY'!AZ122)</f>
        <v>0</v>
      </c>
      <c r="E122" s="3">
        <f>SUM('BIZ kWh ENTRY'!E122,'BIZ kWh ENTRY'!U122,'BIZ kWh ENTRY'!AK122,'BIZ kWh ENTRY'!BA122)</f>
        <v>0</v>
      </c>
      <c r="F122" s="3">
        <f>SUM('BIZ kWh ENTRY'!F122,'BIZ kWh ENTRY'!V122,'BIZ kWh ENTRY'!AL122,'BIZ kWh ENTRY'!BB122)</f>
        <v>0</v>
      </c>
      <c r="G122" s="3">
        <f>SUM('BIZ kWh ENTRY'!G122,'BIZ kWh ENTRY'!W122,'BIZ kWh ENTRY'!AM122,'BIZ kWh ENTRY'!BC122)</f>
        <v>0</v>
      </c>
      <c r="H122" s="3">
        <f>SUM('BIZ kWh ENTRY'!H122,'BIZ kWh ENTRY'!X122,'BIZ kWh ENTRY'!AN122,'BIZ kWh ENTRY'!BD122)</f>
        <v>0</v>
      </c>
      <c r="I122" s="3">
        <f>SUM('BIZ kWh ENTRY'!I122,'BIZ kWh ENTRY'!Y122,'BIZ kWh ENTRY'!AO122,'BIZ kWh ENTRY'!BE122)</f>
        <v>0</v>
      </c>
      <c r="J122" s="3">
        <f>SUM('BIZ kWh ENTRY'!J122,'BIZ kWh ENTRY'!Z122,'BIZ kWh ENTRY'!AP122,'BIZ kWh ENTRY'!BF122)</f>
        <v>0</v>
      </c>
      <c r="K122" s="3">
        <f>SUM('BIZ kWh ENTRY'!K122,'BIZ kWh ENTRY'!AA122,'BIZ kWh ENTRY'!AQ122,'BIZ kWh ENTRY'!BG122)</f>
        <v>0</v>
      </c>
      <c r="L122" s="3">
        <f>SUM('BIZ kWh ENTRY'!L122,'BIZ kWh ENTRY'!AB122,'BIZ kWh ENTRY'!AR122,'BIZ kWh ENTRY'!BH122)</f>
        <v>0</v>
      </c>
      <c r="M122" s="3">
        <f>SUM('BIZ kWh ENTRY'!M122,'BIZ kWh ENTRY'!AC122,'BIZ kWh ENTRY'!AS122,'BIZ kWh ENTRY'!BI122)</f>
        <v>0</v>
      </c>
      <c r="N122" s="3">
        <f>SUM('BIZ kWh ENTRY'!N122,'BIZ kWh ENTRY'!AD122,'BIZ kWh ENTRY'!AT122,'BIZ kWh ENTRY'!BJ122)</f>
        <v>0</v>
      </c>
      <c r="O122" s="62">
        <f t="shared" si="14"/>
        <v>0</v>
      </c>
      <c r="P122" s="204"/>
    </row>
    <row r="123" spans="1:16" x14ac:dyDescent="0.25">
      <c r="A123" s="491"/>
      <c r="B123" s="11" t="s">
        <v>73</v>
      </c>
      <c r="C123" s="3">
        <f>SUM('BIZ kWh ENTRY'!C123,'BIZ kWh ENTRY'!S123,'BIZ kWh ENTRY'!AI123,'BIZ kWh ENTRY'!AY123)</f>
        <v>0</v>
      </c>
      <c r="D123" s="3">
        <f>SUM('BIZ kWh ENTRY'!D123,'BIZ kWh ENTRY'!T123,'BIZ kWh ENTRY'!AJ123,'BIZ kWh ENTRY'!AZ123)</f>
        <v>0</v>
      </c>
      <c r="E123" s="3">
        <f>SUM('BIZ kWh ENTRY'!E123,'BIZ kWh ENTRY'!U123,'BIZ kWh ENTRY'!AK123,'BIZ kWh ENTRY'!BA123)</f>
        <v>0</v>
      </c>
      <c r="F123" s="3">
        <f>SUM('BIZ kWh ENTRY'!F123,'BIZ kWh ENTRY'!V123,'BIZ kWh ENTRY'!AL123,'BIZ kWh ENTRY'!BB123)</f>
        <v>0</v>
      </c>
      <c r="G123" s="3">
        <f>SUM('BIZ kWh ENTRY'!G123,'BIZ kWh ENTRY'!W123,'BIZ kWh ENTRY'!AM123,'BIZ kWh ENTRY'!BC123)</f>
        <v>0</v>
      </c>
      <c r="H123" s="3">
        <f>SUM('BIZ kWh ENTRY'!H123,'BIZ kWh ENTRY'!X123,'BIZ kWh ENTRY'!AN123,'BIZ kWh ENTRY'!BD123)</f>
        <v>0</v>
      </c>
      <c r="I123" s="3">
        <f>SUM('BIZ kWh ENTRY'!I123,'BIZ kWh ENTRY'!Y123,'BIZ kWh ENTRY'!AO123,'BIZ kWh ENTRY'!BE123)</f>
        <v>0</v>
      </c>
      <c r="J123" s="3">
        <f>SUM('BIZ kWh ENTRY'!J123,'BIZ kWh ENTRY'!Z123,'BIZ kWh ENTRY'!AP123,'BIZ kWh ENTRY'!BF123)</f>
        <v>0</v>
      </c>
      <c r="K123" s="3">
        <f>SUM('BIZ kWh ENTRY'!K123,'BIZ kWh ENTRY'!AA123,'BIZ kWh ENTRY'!AQ123,'BIZ kWh ENTRY'!BG123)</f>
        <v>0</v>
      </c>
      <c r="L123" s="3">
        <f>SUM('BIZ kWh ENTRY'!L123,'BIZ kWh ENTRY'!AB123,'BIZ kWh ENTRY'!AR123,'BIZ kWh ENTRY'!BH123)</f>
        <v>0</v>
      </c>
      <c r="M123" s="3">
        <f>SUM('BIZ kWh ENTRY'!M123,'BIZ kWh ENTRY'!AC123,'BIZ kWh ENTRY'!AS123,'BIZ kWh ENTRY'!BI123)</f>
        <v>67195.875120861368</v>
      </c>
      <c r="N123" s="3">
        <f>SUM('BIZ kWh ENTRY'!N123,'BIZ kWh ENTRY'!AD123,'BIZ kWh ENTRY'!AT123,'BIZ kWh ENTRY'!BJ123)</f>
        <v>26006.754634293822</v>
      </c>
      <c r="O123" s="62">
        <f t="shared" si="14"/>
        <v>93202.629755155183</v>
      </c>
      <c r="P123" s="204"/>
    </row>
    <row r="124" spans="1:16" x14ac:dyDescent="0.25">
      <c r="A124" s="491"/>
      <c r="B124" s="11" t="s">
        <v>72</v>
      </c>
      <c r="C124" s="3">
        <f>SUM('BIZ kWh ENTRY'!C124,'BIZ kWh ENTRY'!S124,'BIZ kWh ENTRY'!AI124,'BIZ kWh ENTRY'!AY124)</f>
        <v>0</v>
      </c>
      <c r="D124" s="3">
        <f>SUM('BIZ kWh ENTRY'!D124,'BIZ kWh ENTRY'!T124,'BIZ kWh ENTRY'!AJ124,'BIZ kWh ENTRY'!AZ124)</f>
        <v>0</v>
      </c>
      <c r="E124" s="3">
        <f>SUM('BIZ kWh ENTRY'!E124,'BIZ kWh ENTRY'!U124,'BIZ kWh ENTRY'!AK124,'BIZ kWh ENTRY'!BA124)</f>
        <v>0</v>
      </c>
      <c r="F124" s="3">
        <f>SUM('BIZ kWh ENTRY'!F124,'BIZ kWh ENTRY'!V124,'BIZ kWh ENTRY'!AL124,'BIZ kWh ENTRY'!BB124)</f>
        <v>0</v>
      </c>
      <c r="G124" s="3">
        <f>SUM('BIZ kWh ENTRY'!G124,'BIZ kWh ENTRY'!W124,'BIZ kWh ENTRY'!AM124,'BIZ kWh ENTRY'!BC124)</f>
        <v>0</v>
      </c>
      <c r="H124" s="3">
        <f>SUM('BIZ kWh ENTRY'!H124,'BIZ kWh ENTRY'!X124,'BIZ kWh ENTRY'!AN124,'BIZ kWh ENTRY'!BD124)</f>
        <v>0</v>
      </c>
      <c r="I124" s="3">
        <f>SUM('BIZ kWh ENTRY'!I124,'BIZ kWh ENTRY'!Y124,'BIZ kWh ENTRY'!AO124,'BIZ kWh ENTRY'!BE124)</f>
        <v>0</v>
      </c>
      <c r="J124" s="3">
        <f>SUM('BIZ kWh ENTRY'!J124,'BIZ kWh ENTRY'!Z124,'BIZ kWh ENTRY'!AP124,'BIZ kWh ENTRY'!BF124)</f>
        <v>0</v>
      </c>
      <c r="K124" s="3">
        <f>SUM('BIZ kWh ENTRY'!K124,'BIZ kWh ENTRY'!AA124,'BIZ kWh ENTRY'!AQ124,'BIZ kWh ENTRY'!BG124)</f>
        <v>0</v>
      </c>
      <c r="L124" s="3">
        <f>SUM('BIZ kWh ENTRY'!L124,'BIZ kWh ENTRY'!AB124,'BIZ kWh ENTRY'!AR124,'BIZ kWh ENTRY'!BH124)</f>
        <v>0</v>
      </c>
      <c r="M124" s="3">
        <f>SUM('BIZ kWh ENTRY'!M124,'BIZ kWh ENTRY'!AC124,'BIZ kWh ENTRY'!AS124,'BIZ kWh ENTRY'!BI124)</f>
        <v>0</v>
      </c>
      <c r="N124" s="3">
        <f>SUM('BIZ kWh ENTRY'!N124,'BIZ kWh ENTRY'!AD124,'BIZ kWh ENTRY'!AT124,'BIZ kWh ENTRY'!BJ124)</f>
        <v>0</v>
      </c>
      <c r="O124" s="62">
        <f t="shared" si="14"/>
        <v>0</v>
      </c>
      <c r="P124" s="204"/>
    </row>
    <row r="125" spans="1:16" x14ac:dyDescent="0.25">
      <c r="A125" s="491"/>
      <c r="B125" s="11" t="s">
        <v>71</v>
      </c>
      <c r="C125" s="3">
        <f>SUM('BIZ kWh ENTRY'!C125,'BIZ kWh ENTRY'!S125,'BIZ kWh ENTRY'!AI125,'BIZ kWh ENTRY'!AY125)</f>
        <v>0</v>
      </c>
      <c r="D125" s="3">
        <f>SUM('BIZ kWh ENTRY'!D125,'BIZ kWh ENTRY'!T125,'BIZ kWh ENTRY'!AJ125,'BIZ kWh ENTRY'!AZ125)</f>
        <v>0</v>
      </c>
      <c r="E125" s="3">
        <f>SUM('BIZ kWh ENTRY'!E125,'BIZ kWh ENTRY'!U125,'BIZ kWh ENTRY'!AK125,'BIZ kWh ENTRY'!BA125)</f>
        <v>0</v>
      </c>
      <c r="F125" s="3">
        <f>SUM('BIZ kWh ENTRY'!F125,'BIZ kWh ENTRY'!V125,'BIZ kWh ENTRY'!AL125,'BIZ kWh ENTRY'!BB125)</f>
        <v>0</v>
      </c>
      <c r="G125" s="3">
        <f>SUM('BIZ kWh ENTRY'!G125,'BIZ kWh ENTRY'!W125,'BIZ kWh ENTRY'!AM125,'BIZ kWh ENTRY'!BC125)</f>
        <v>0</v>
      </c>
      <c r="H125" s="3">
        <f>SUM('BIZ kWh ENTRY'!H125,'BIZ kWh ENTRY'!X125,'BIZ kWh ENTRY'!AN125,'BIZ kWh ENTRY'!BD125)</f>
        <v>0</v>
      </c>
      <c r="I125" s="3">
        <f>SUM('BIZ kWh ENTRY'!I125,'BIZ kWh ENTRY'!Y125,'BIZ kWh ENTRY'!AO125,'BIZ kWh ENTRY'!BE125)</f>
        <v>0</v>
      </c>
      <c r="J125" s="3">
        <f>SUM('BIZ kWh ENTRY'!J125,'BIZ kWh ENTRY'!Z125,'BIZ kWh ENTRY'!AP125,'BIZ kWh ENTRY'!BF125)</f>
        <v>0</v>
      </c>
      <c r="K125" s="3">
        <f>SUM('BIZ kWh ENTRY'!K125,'BIZ kWh ENTRY'!AA125,'BIZ kWh ENTRY'!AQ125,'BIZ kWh ENTRY'!BG125)</f>
        <v>0</v>
      </c>
      <c r="L125" s="3">
        <f>SUM('BIZ kWh ENTRY'!L125,'BIZ kWh ENTRY'!AB125,'BIZ kWh ENTRY'!AR125,'BIZ kWh ENTRY'!BH125)</f>
        <v>0</v>
      </c>
      <c r="M125" s="3">
        <f>SUM('BIZ kWh ENTRY'!M125,'BIZ kWh ENTRY'!AC125,'BIZ kWh ENTRY'!AS125,'BIZ kWh ENTRY'!BI125)</f>
        <v>0</v>
      </c>
      <c r="N125" s="3">
        <f>SUM('BIZ kWh ENTRY'!N125,'BIZ kWh ENTRY'!AD125,'BIZ kWh ENTRY'!AT125,'BIZ kWh ENTRY'!BJ125)</f>
        <v>0</v>
      </c>
      <c r="O125" s="62">
        <f t="shared" si="14"/>
        <v>0</v>
      </c>
      <c r="P125" s="204"/>
    </row>
    <row r="126" spans="1:16" x14ac:dyDescent="0.25">
      <c r="A126" s="491"/>
      <c r="B126" s="85" t="s">
        <v>70</v>
      </c>
      <c r="C126" s="86">
        <f>SUM('BIZ kWh ENTRY'!C126,'BIZ kWh ENTRY'!S126,'BIZ kWh ENTRY'!AI126,'BIZ kWh ENTRY'!AY126)</f>
        <v>0</v>
      </c>
      <c r="D126" s="86">
        <f>SUM('BIZ kWh ENTRY'!D126,'BIZ kWh ENTRY'!T126,'BIZ kWh ENTRY'!AJ126,'BIZ kWh ENTRY'!AZ126)</f>
        <v>0</v>
      </c>
      <c r="E126" s="86">
        <f>SUM('BIZ kWh ENTRY'!E126,'BIZ kWh ENTRY'!U126,'BIZ kWh ENTRY'!AK126,'BIZ kWh ENTRY'!BA126)</f>
        <v>0</v>
      </c>
      <c r="F126" s="86">
        <f>SUM('BIZ kWh ENTRY'!F126,'BIZ kWh ENTRY'!V126,'BIZ kWh ENTRY'!AL126,'BIZ kWh ENTRY'!BB126)</f>
        <v>0</v>
      </c>
      <c r="G126" s="86">
        <f>SUM('BIZ kWh ENTRY'!G126,'BIZ kWh ENTRY'!W126,'BIZ kWh ENTRY'!AM126,'BIZ kWh ENTRY'!BC126)</f>
        <v>0</v>
      </c>
      <c r="H126" s="86">
        <f>SUM('BIZ kWh ENTRY'!H126,'BIZ kWh ENTRY'!X126,'BIZ kWh ENTRY'!AN126,'BIZ kWh ENTRY'!BD126)</f>
        <v>0</v>
      </c>
      <c r="I126" s="86">
        <f>SUM('BIZ kWh ENTRY'!I126,'BIZ kWh ENTRY'!Y126,'BIZ kWh ENTRY'!AO126,'BIZ kWh ENTRY'!BE126)</f>
        <v>0</v>
      </c>
      <c r="J126" s="86">
        <f>SUM('BIZ kWh ENTRY'!J126,'BIZ kWh ENTRY'!Z126,'BIZ kWh ENTRY'!AP126,'BIZ kWh ENTRY'!BF126)</f>
        <v>0</v>
      </c>
      <c r="K126" s="86">
        <f>SUM('BIZ kWh ENTRY'!K126,'BIZ kWh ENTRY'!AA126,'BIZ kWh ENTRY'!AQ126,'BIZ kWh ENTRY'!BG126)</f>
        <v>0</v>
      </c>
      <c r="L126" s="86">
        <f>SUM('BIZ kWh ENTRY'!L126,'BIZ kWh ENTRY'!AB126,'BIZ kWh ENTRY'!AR126,'BIZ kWh ENTRY'!BH126)</f>
        <v>0</v>
      </c>
      <c r="M126" s="86">
        <f>SUM('BIZ kWh ENTRY'!M126,'BIZ kWh ENTRY'!AC126,'BIZ kWh ENTRY'!AS126,'BIZ kWh ENTRY'!BI126)</f>
        <v>0</v>
      </c>
      <c r="N126" s="86">
        <f>SUM('BIZ kWh ENTRY'!N126,'BIZ kWh ENTRY'!AD126,'BIZ kWh ENTRY'!AT126,'BIZ kWh ENTRY'!BJ126)</f>
        <v>0</v>
      </c>
      <c r="O126" s="62">
        <f t="shared" si="14"/>
        <v>0</v>
      </c>
      <c r="P126" s="204"/>
    </row>
    <row r="127" spans="1:16" x14ac:dyDescent="0.25">
      <c r="A127" s="491"/>
      <c r="B127" s="85" t="s">
        <v>69</v>
      </c>
      <c r="C127" s="86">
        <f>SUM('BIZ kWh ENTRY'!C127,'BIZ kWh ENTRY'!S127,'BIZ kWh ENTRY'!AI127,'BIZ kWh ENTRY'!AY127)</f>
        <v>0</v>
      </c>
      <c r="D127" s="86">
        <f>SUM('BIZ kWh ENTRY'!D127,'BIZ kWh ENTRY'!T127,'BIZ kWh ENTRY'!AJ127,'BIZ kWh ENTRY'!AZ127)</f>
        <v>0</v>
      </c>
      <c r="E127" s="86">
        <f>SUM('BIZ kWh ENTRY'!E127,'BIZ kWh ENTRY'!U127,'BIZ kWh ENTRY'!AK127,'BIZ kWh ENTRY'!BA127)</f>
        <v>0</v>
      </c>
      <c r="F127" s="86">
        <f>SUM('BIZ kWh ENTRY'!F127,'BIZ kWh ENTRY'!V127,'BIZ kWh ENTRY'!AL127,'BIZ kWh ENTRY'!BB127)</f>
        <v>0</v>
      </c>
      <c r="G127" s="86">
        <f>SUM('BIZ kWh ENTRY'!G127,'BIZ kWh ENTRY'!W127,'BIZ kWh ENTRY'!AM127,'BIZ kWh ENTRY'!BC127)</f>
        <v>0</v>
      </c>
      <c r="H127" s="86">
        <f>SUM('BIZ kWh ENTRY'!H127,'BIZ kWh ENTRY'!X127,'BIZ kWh ENTRY'!AN127,'BIZ kWh ENTRY'!BD127)</f>
        <v>0</v>
      </c>
      <c r="I127" s="86">
        <f>SUM('BIZ kWh ENTRY'!I127,'BIZ kWh ENTRY'!Y127,'BIZ kWh ENTRY'!AO127,'BIZ kWh ENTRY'!BE127)</f>
        <v>0</v>
      </c>
      <c r="J127" s="86">
        <f>SUM('BIZ kWh ENTRY'!J127,'BIZ kWh ENTRY'!Z127,'BIZ kWh ENTRY'!AP127,'BIZ kWh ENTRY'!BF127)</f>
        <v>0</v>
      </c>
      <c r="K127" s="86">
        <f>SUM('BIZ kWh ENTRY'!K127,'BIZ kWh ENTRY'!AA127,'BIZ kWh ENTRY'!AQ127,'BIZ kWh ENTRY'!BG127)</f>
        <v>0</v>
      </c>
      <c r="L127" s="86">
        <f>SUM('BIZ kWh ENTRY'!L127,'BIZ kWh ENTRY'!AB127,'BIZ kWh ENTRY'!AR127,'BIZ kWh ENTRY'!BH127)</f>
        <v>0</v>
      </c>
      <c r="M127" s="86">
        <f>SUM('BIZ kWh ENTRY'!M127,'BIZ kWh ENTRY'!AC127,'BIZ kWh ENTRY'!AS127,'BIZ kWh ENTRY'!BI127)</f>
        <v>0</v>
      </c>
      <c r="N127" s="86">
        <f>SUM('BIZ kWh ENTRY'!N127,'BIZ kWh ENTRY'!AD127,'BIZ kWh ENTRY'!AT127,'BIZ kWh ENTRY'!BJ127)</f>
        <v>0</v>
      </c>
      <c r="O127" s="62">
        <f t="shared" si="14"/>
        <v>0</v>
      </c>
      <c r="P127" s="204"/>
    </row>
    <row r="128" spans="1:16" ht="15.75" thickBot="1" x14ac:dyDescent="0.3">
      <c r="A128" s="492"/>
      <c r="B128" s="85" t="s">
        <v>68</v>
      </c>
      <c r="C128" s="86">
        <f>SUM('BIZ kWh ENTRY'!C128,'BIZ kWh ENTRY'!S128,'BIZ kWh ENTRY'!AI128,'BIZ kWh ENTRY'!AY128)</f>
        <v>0</v>
      </c>
      <c r="D128" s="86">
        <f>SUM('BIZ kWh ENTRY'!D128,'BIZ kWh ENTRY'!T128,'BIZ kWh ENTRY'!AJ128,'BIZ kWh ENTRY'!AZ128)</f>
        <v>0</v>
      </c>
      <c r="E128" s="86">
        <f>SUM('BIZ kWh ENTRY'!E128,'BIZ kWh ENTRY'!U128,'BIZ kWh ENTRY'!AK128,'BIZ kWh ENTRY'!BA128)</f>
        <v>0</v>
      </c>
      <c r="F128" s="86">
        <f>SUM('BIZ kWh ENTRY'!F128,'BIZ kWh ENTRY'!V128,'BIZ kWh ENTRY'!AL128,'BIZ kWh ENTRY'!BB128)</f>
        <v>0</v>
      </c>
      <c r="G128" s="86">
        <f>SUM('BIZ kWh ENTRY'!G128,'BIZ kWh ENTRY'!W128,'BIZ kWh ENTRY'!AM128,'BIZ kWh ENTRY'!BC128)</f>
        <v>0</v>
      </c>
      <c r="H128" s="86">
        <f>SUM('BIZ kWh ENTRY'!H128,'BIZ kWh ENTRY'!X128,'BIZ kWh ENTRY'!AN128,'BIZ kWh ENTRY'!BD128)</f>
        <v>0</v>
      </c>
      <c r="I128" s="86">
        <f>SUM('BIZ kWh ENTRY'!I128,'BIZ kWh ENTRY'!Y128,'BIZ kWh ENTRY'!AO128,'BIZ kWh ENTRY'!BE128)</f>
        <v>0</v>
      </c>
      <c r="J128" s="86">
        <f>SUM('BIZ kWh ENTRY'!J128,'BIZ kWh ENTRY'!Z128,'BIZ kWh ENTRY'!AP128,'BIZ kWh ENTRY'!BF128)</f>
        <v>0</v>
      </c>
      <c r="K128" s="86">
        <f>SUM('BIZ kWh ENTRY'!K128,'BIZ kWh ENTRY'!AA128,'BIZ kWh ENTRY'!AQ128,'BIZ kWh ENTRY'!BG128)</f>
        <v>0</v>
      </c>
      <c r="L128" s="86">
        <f>SUM('BIZ kWh ENTRY'!L128,'BIZ kWh ENTRY'!AB128,'BIZ kWh ENTRY'!AR128,'BIZ kWh ENTRY'!BH128)</f>
        <v>0</v>
      </c>
      <c r="M128" s="86">
        <f>SUM('BIZ kWh ENTRY'!M128,'BIZ kWh ENTRY'!AC128,'BIZ kWh ENTRY'!AS128,'BIZ kWh ENTRY'!BI128)</f>
        <v>0</v>
      </c>
      <c r="N128" s="86">
        <f>SUM('BIZ kWh ENTRY'!N128,'BIZ kWh ENTRY'!AD128,'BIZ kWh ENTRY'!AT128,'BIZ kWh ENTRY'!BJ128)</f>
        <v>0</v>
      </c>
      <c r="O128" s="59">
        <f t="shared" si="14"/>
        <v>0</v>
      </c>
      <c r="P128" s="204"/>
    </row>
    <row r="129" spans="1:16" ht="21.75" thickBot="1" x14ac:dyDescent="0.3">
      <c r="A129" s="84"/>
      <c r="B129" s="58" t="s">
        <v>44</v>
      </c>
      <c r="C129" s="57">
        <f t="shared" ref="C129:O129" si="15">SUM(C116:C128)</f>
        <v>0</v>
      </c>
      <c r="D129" s="57">
        <f t="shared" si="15"/>
        <v>0</v>
      </c>
      <c r="E129" s="57">
        <f t="shared" si="15"/>
        <v>0</v>
      </c>
      <c r="F129" s="57">
        <f t="shared" si="15"/>
        <v>0</v>
      </c>
      <c r="G129" s="57">
        <f t="shared" si="15"/>
        <v>0</v>
      </c>
      <c r="H129" s="57">
        <f t="shared" si="15"/>
        <v>0</v>
      </c>
      <c r="I129" s="57">
        <f t="shared" si="15"/>
        <v>0</v>
      </c>
      <c r="J129" s="57">
        <f t="shared" si="15"/>
        <v>0</v>
      </c>
      <c r="K129" s="57">
        <f t="shared" si="15"/>
        <v>0</v>
      </c>
      <c r="L129" s="57">
        <f t="shared" si="15"/>
        <v>0</v>
      </c>
      <c r="M129" s="57">
        <f t="shared" si="15"/>
        <v>101609.02787237652</v>
      </c>
      <c r="N129" s="57">
        <f t="shared" si="15"/>
        <v>31674.803322778673</v>
      </c>
      <c r="O129" s="56">
        <f t="shared" si="15"/>
        <v>133283.83119515519</v>
      </c>
      <c r="P129" s="204"/>
    </row>
    <row r="130" spans="1:16" ht="21.75" thickBot="1" x14ac:dyDescent="0.3">
      <c r="A130" s="84"/>
      <c r="N130" s="436" t="s">
        <v>172</v>
      </c>
      <c r="O130" s="437">
        <f>O129+'RES kWh ENTRY'!O99</f>
        <v>1053456.4677133232</v>
      </c>
    </row>
    <row r="131" spans="1:16" ht="21.75" thickBot="1" x14ac:dyDescent="0.3">
      <c r="A131" s="84"/>
      <c r="B131" s="68" t="s">
        <v>37</v>
      </c>
      <c r="C131" s="298" t="s">
        <v>57</v>
      </c>
      <c r="D131" s="298" t="s">
        <v>56</v>
      </c>
      <c r="E131" s="298" t="s">
        <v>55</v>
      </c>
      <c r="F131" s="298" t="s">
        <v>54</v>
      </c>
      <c r="G131" s="298" t="s">
        <v>53</v>
      </c>
      <c r="H131" s="298" t="s">
        <v>52</v>
      </c>
      <c r="I131" s="298" t="s">
        <v>51</v>
      </c>
      <c r="J131" s="298" t="s">
        <v>50</v>
      </c>
      <c r="K131" s="298" t="s">
        <v>49</v>
      </c>
      <c r="L131" s="298" t="s">
        <v>48</v>
      </c>
      <c r="M131" s="298" t="s">
        <v>47</v>
      </c>
      <c r="N131" s="298" t="s">
        <v>46</v>
      </c>
      <c r="O131" s="66" t="s">
        <v>34</v>
      </c>
      <c r="P131" s="203"/>
    </row>
    <row r="132" spans="1:16" ht="15" customHeight="1" x14ac:dyDescent="0.25">
      <c r="A132" s="493" t="s">
        <v>92</v>
      </c>
      <c r="B132" s="79" t="s">
        <v>80</v>
      </c>
      <c r="C132" s="64">
        <f>SUM('BIZ kWh ENTRY'!C132,'BIZ kWh ENTRY'!S132,'BIZ kWh ENTRY'!AI132,'BIZ kWh ENTRY'!AY132)</f>
        <v>0</v>
      </c>
      <c r="D132" s="64">
        <f>SUM('BIZ kWh ENTRY'!D132,'BIZ kWh ENTRY'!T132,'BIZ kWh ENTRY'!AJ132,'BIZ kWh ENTRY'!AZ132)</f>
        <v>0</v>
      </c>
      <c r="E132" s="64">
        <f>SUM('BIZ kWh ENTRY'!E132,'BIZ kWh ENTRY'!U132,'BIZ kWh ENTRY'!AK132,'BIZ kWh ENTRY'!BA132)</f>
        <v>0</v>
      </c>
      <c r="F132" s="64">
        <f>SUM('BIZ kWh ENTRY'!F132,'BIZ kWh ENTRY'!V132,'BIZ kWh ENTRY'!AL132,'BIZ kWh ENTRY'!BB132)</f>
        <v>0</v>
      </c>
      <c r="G132" s="64">
        <f>SUM('BIZ kWh ENTRY'!G132,'BIZ kWh ENTRY'!W132,'BIZ kWh ENTRY'!AM132,'BIZ kWh ENTRY'!BC132)</f>
        <v>0</v>
      </c>
      <c r="H132" s="64">
        <f>SUM('BIZ kWh ENTRY'!H132,'BIZ kWh ENTRY'!X132,'BIZ kWh ENTRY'!AN132,'BIZ kWh ENTRY'!BD132)</f>
        <v>0</v>
      </c>
      <c r="I132" s="64">
        <f>SUM('BIZ kWh ENTRY'!I132,'BIZ kWh ENTRY'!Y132,'BIZ kWh ENTRY'!AO132,'BIZ kWh ENTRY'!BE132)</f>
        <v>0</v>
      </c>
      <c r="J132" s="64">
        <f>SUM('BIZ kWh ENTRY'!J132,'BIZ kWh ENTRY'!Z132,'BIZ kWh ENTRY'!AP132,'BIZ kWh ENTRY'!BF132)</f>
        <v>0</v>
      </c>
      <c r="K132" s="64">
        <f>SUM('BIZ kWh ENTRY'!K132,'BIZ kWh ENTRY'!AA132,'BIZ kWh ENTRY'!AQ132,'BIZ kWh ENTRY'!BG132)</f>
        <v>0</v>
      </c>
      <c r="L132" s="64">
        <f>SUM('BIZ kWh ENTRY'!L132,'BIZ kWh ENTRY'!AB132,'BIZ kWh ENTRY'!AR132,'BIZ kWh ENTRY'!BH132)</f>
        <v>0</v>
      </c>
      <c r="M132" s="64">
        <f>SUM('BIZ kWh ENTRY'!M132,'BIZ kWh ENTRY'!AC132,'BIZ kWh ENTRY'!AS132,'BIZ kWh ENTRY'!BI132)</f>
        <v>0</v>
      </c>
      <c r="N132" s="64">
        <f>SUM('BIZ kWh ENTRY'!N132,'BIZ kWh ENTRY'!AD132,'BIZ kWh ENTRY'!AT132,'BIZ kWh ENTRY'!BJ132)</f>
        <v>0</v>
      </c>
      <c r="O132" s="63">
        <f t="shared" ref="O132:O144" si="16">SUM(C132:N132)</f>
        <v>0</v>
      </c>
      <c r="P132" s="204"/>
    </row>
    <row r="133" spans="1:16" x14ac:dyDescent="0.25">
      <c r="A133" s="494"/>
      <c r="B133" s="12" t="s">
        <v>79</v>
      </c>
      <c r="C133" s="3">
        <f>SUM('BIZ kWh ENTRY'!C133,'BIZ kWh ENTRY'!S133,'BIZ kWh ENTRY'!AI133,'BIZ kWh ENTRY'!AY133)</f>
        <v>0</v>
      </c>
      <c r="D133" s="3">
        <f>SUM('BIZ kWh ENTRY'!D133,'BIZ kWh ENTRY'!T133,'BIZ kWh ENTRY'!AJ133,'BIZ kWh ENTRY'!AZ133)</f>
        <v>0</v>
      </c>
      <c r="E133" s="3">
        <f>SUM('BIZ kWh ENTRY'!E133,'BIZ kWh ENTRY'!U133,'BIZ kWh ENTRY'!AK133,'BIZ kWh ENTRY'!BA133)</f>
        <v>0</v>
      </c>
      <c r="F133" s="3">
        <f>SUM('BIZ kWh ENTRY'!F133,'BIZ kWh ENTRY'!V133,'BIZ kWh ENTRY'!AL133,'BIZ kWh ENTRY'!BB133)</f>
        <v>0</v>
      </c>
      <c r="G133" s="3">
        <f>SUM('BIZ kWh ENTRY'!G133,'BIZ kWh ENTRY'!W133,'BIZ kWh ENTRY'!AM133,'BIZ kWh ENTRY'!BC133)</f>
        <v>0</v>
      </c>
      <c r="H133" s="3">
        <f>SUM('BIZ kWh ENTRY'!H133,'BIZ kWh ENTRY'!X133,'BIZ kWh ENTRY'!AN133,'BIZ kWh ENTRY'!BD133)</f>
        <v>0</v>
      </c>
      <c r="I133" s="3">
        <f>SUM('BIZ kWh ENTRY'!I133,'BIZ kWh ENTRY'!Y133,'BIZ kWh ENTRY'!AO133,'BIZ kWh ENTRY'!BE133)</f>
        <v>0</v>
      </c>
      <c r="J133" s="3">
        <f>SUM('BIZ kWh ENTRY'!J133,'BIZ kWh ENTRY'!Z133,'BIZ kWh ENTRY'!AP133,'BIZ kWh ENTRY'!BF133)</f>
        <v>0</v>
      </c>
      <c r="K133" s="3">
        <f>SUM('BIZ kWh ENTRY'!K133,'BIZ kWh ENTRY'!AA133,'BIZ kWh ENTRY'!AQ133,'BIZ kWh ENTRY'!BG133)</f>
        <v>0</v>
      </c>
      <c r="L133" s="3">
        <f>SUM('BIZ kWh ENTRY'!L133,'BIZ kWh ENTRY'!AB133,'BIZ kWh ENTRY'!AR133,'BIZ kWh ENTRY'!BH133)</f>
        <v>0</v>
      </c>
      <c r="M133" s="3">
        <f>SUM('BIZ kWh ENTRY'!M133,'BIZ kWh ENTRY'!AC133,'BIZ kWh ENTRY'!AS133,'BIZ kWh ENTRY'!BI133)</f>
        <v>0</v>
      </c>
      <c r="N133" s="3">
        <f>SUM('BIZ kWh ENTRY'!N133,'BIZ kWh ENTRY'!AD133,'BIZ kWh ENTRY'!AT133,'BIZ kWh ENTRY'!BJ133)</f>
        <v>0</v>
      </c>
      <c r="O133" s="62">
        <f t="shared" si="16"/>
        <v>0</v>
      </c>
      <c r="P133" s="204"/>
    </row>
    <row r="134" spans="1:16" x14ac:dyDescent="0.25">
      <c r="A134" s="494"/>
      <c r="B134" s="11" t="s">
        <v>78</v>
      </c>
      <c r="C134" s="3">
        <f>SUM('BIZ kWh ENTRY'!C134,'BIZ kWh ENTRY'!S134,'BIZ kWh ENTRY'!AI134,'BIZ kWh ENTRY'!AY134)</f>
        <v>0</v>
      </c>
      <c r="D134" s="3">
        <f>SUM('BIZ kWh ENTRY'!D134,'BIZ kWh ENTRY'!T134,'BIZ kWh ENTRY'!AJ134,'BIZ kWh ENTRY'!AZ134)</f>
        <v>0</v>
      </c>
      <c r="E134" s="3">
        <f>SUM('BIZ kWh ENTRY'!E134,'BIZ kWh ENTRY'!U134,'BIZ kWh ENTRY'!AK134,'BIZ kWh ENTRY'!BA134)</f>
        <v>0</v>
      </c>
      <c r="F134" s="3">
        <f>SUM('BIZ kWh ENTRY'!F134,'BIZ kWh ENTRY'!V134,'BIZ kWh ENTRY'!AL134,'BIZ kWh ENTRY'!BB134)</f>
        <v>0</v>
      </c>
      <c r="G134" s="3">
        <f>SUM('BIZ kWh ENTRY'!G134,'BIZ kWh ENTRY'!W134,'BIZ kWh ENTRY'!AM134,'BIZ kWh ENTRY'!BC134)</f>
        <v>0</v>
      </c>
      <c r="H134" s="3">
        <f>SUM('BIZ kWh ENTRY'!H134,'BIZ kWh ENTRY'!X134,'BIZ kWh ENTRY'!AN134,'BIZ kWh ENTRY'!BD134)</f>
        <v>0</v>
      </c>
      <c r="I134" s="3">
        <f>SUM('BIZ kWh ENTRY'!I134,'BIZ kWh ENTRY'!Y134,'BIZ kWh ENTRY'!AO134,'BIZ kWh ENTRY'!BE134)</f>
        <v>0</v>
      </c>
      <c r="J134" s="3">
        <f>SUM('BIZ kWh ENTRY'!J134,'BIZ kWh ENTRY'!Z134,'BIZ kWh ENTRY'!AP134,'BIZ kWh ENTRY'!BF134)</f>
        <v>0</v>
      </c>
      <c r="K134" s="3">
        <f>SUM('BIZ kWh ENTRY'!K134,'BIZ kWh ENTRY'!AA134,'BIZ kWh ENTRY'!AQ134,'BIZ kWh ENTRY'!BG134)</f>
        <v>0</v>
      </c>
      <c r="L134" s="3">
        <f>SUM('BIZ kWh ENTRY'!L134,'BIZ kWh ENTRY'!AB134,'BIZ kWh ENTRY'!AR134,'BIZ kWh ENTRY'!BH134)</f>
        <v>0</v>
      </c>
      <c r="M134" s="3">
        <f>SUM('BIZ kWh ENTRY'!M134,'BIZ kWh ENTRY'!AC134,'BIZ kWh ENTRY'!AS134,'BIZ kWh ENTRY'!BI134)</f>
        <v>0</v>
      </c>
      <c r="N134" s="3">
        <f>SUM('BIZ kWh ENTRY'!N134,'BIZ kWh ENTRY'!AD134,'BIZ kWh ENTRY'!AT134,'BIZ kWh ENTRY'!BJ134)</f>
        <v>0</v>
      </c>
      <c r="O134" s="62">
        <f t="shared" si="16"/>
        <v>0</v>
      </c>
      <c r="P134" s="204"/>
    </row>
    <row r="135" spans="1:16" x14ac:dyDescent="0.25">
      <c r="A135" s="494"/>
      <c r="B135" s="11" t="s">
        <v>77</v>
      </c>
      <c r="C135" s="3">
        <f>SUM('BIZ kWh ENTRY'!C135,'BIZ kWh ENTRY'!S135,'BIZ kWh ENTRY'!AI135,'BIZ kWh ENTRY'!AY135)</f>
        <v>0</v>
      </c>
      <c r="D135" s="3">
        <f>SUM('BIZ kWh ENTRY'!D135,'BIZ kWh ENTRY'!T135,'BIZ kWh ENTRY'!AJ135,'BIZ kWh ENTRY'!AZ135)</f>
        <v>0</v>
      </c>
      <c r="E135" s="3">
        <f>SUM('BIZ kWh ENTRY'!E135,'BIZ kWh ENTRY'!U135,'BIZ kWh ENTRY'!AK135,'BIZ kWh ENTRY'!BA135)</f>
        <v>0</v>
      </c>
      <c r="F135" s="3">
        <f>SUM('BIZ kWh ENTRY'!F135,'BIZ kWh ENTRY'!V135,'BIZ kWh ENTRY'!AL135,'BIZ kWh ENTRY'!BB135)</f>
        <v>0</v>
      </c>
      <c r="G135" s="3">
        <f>SUM('BIZ kWh ENTRY'!G135,'BIZ kWh ENTRY'!W135,'BIZ kWh ENTRY'!AM135,'BIZ kWh ENTRY'!BC135)</f>
        <v>0</v>
      </c>
      <c r="H135" s="3">
        <f>SUM('BIZ kWh ENTRY'!H135,'BIZ kWh ENTRY'!X135,'BIZ kWh ENTRY'!AN135,'BIZ kWh ENTRY'!BD135)</f>
        <v>0</v>
      </c>
      <c r="I135" s="3">
        <f>SUM('BIZ kWh ENTRY'!I135,'BIZ kWh ENTRY'!Y135,'BIZ kWh ENTRY'!AO135,'BIZ kWh ENTRY'!BE135)</f>
        <v>0</v>
      </c>
      <c r="J135" s="3">
        <f>SUM('BIZ kWh ENTRY'!J135,'BIZ kWh ENTRY'!Z135,'BIZ kWh ENTRY'!AP135,'BIZ kWh ENTRY'!BF135)</f>
        <v>0</v>
      </c>
      <c r="K135" s="3">
        <f>SUM('BIZ kWh ENTRY'!K135,'BIZ kWh ENTRY'!AA135,'BIZ kWh ENTRY'!AQ135,'BIZ kWh ENTRY'!BG135)</f>
        <v>0</v>
      </c>
      <c r="L135" s="3">
        <f>SUM('BIZ kWh ENTRY'!L135,'BIZ kWh ENTRY'!AB135,'BIZ kWh ENTRY'!AR135,'BIZ kWh ENTRY'!BH135)</f>
        <v>0</v>
      </c>
      <c r="M135" s="3">
        <f>SUM('BIZ kWh ENTRY'!M135,'BIZ kWh ENTRY'!AC135,'BIZ kWh ENTRY'!AS135,'BIZ kWh ENTRY'!BI135)</f>
        <v>0</v>
      </c>
      <c r="N135" s="3">
        <f>SUM('BIZ kWh ENTRY'!N135,'BIZ kWh ENTRY'!AD135,'BIZ kWh ENTRY'!AT135,'BIZ kWh ENTRY'!BJ135)</f>
        <v>834.23999999999751</v>
      </c>
      <c r="O135" s="62">
        <f t="shared" si="16"/>
        <v>834.23999999999751</v>
      </c>
      <c r="P135" s="204"/>
    </row>
    <row r="136" spans="1:16" x14ac:dyDescent="0.25">
      <c r="A136" s="494"/>
      <c r="B136" s="12" t="s">
        <v>76</v>
      </c>
      <c r="C136" s="3">
        <f>SUM('BIZ kWh ENTRY'!C136,'BIZ kWh ENTRY'!S136,'BIZ kWh ENTRY'!AI136,'BIZ kWh ENTRY'!AY136)</f>
        <v>0</v>
      </c>
      <c r="D136" s="3">
        <f>SUM('BIZ kWh ENTRY'!D136,'BIZ kWh ENTRY'!T136,'BIZ kWh ENTRY'!AJ136,'BIZ kWh ENTRY'!AZ136)</f>
        <v>0</v>
      </c>
      <c r="E136" s="3">
        <f>SUM('BIZ kWh ENTRY'!E136,'BIZ kWh ENTRY'!U136,'BIZ kWh ENTRY'!AK136,'BIZ kWh ENTRY'!BA136)</f>
        <v>0</v>
      </c>
      <c r="F136" s="3">
        <f>SUM('BIZ kWh ENTRY'!F136,'BIZ kWh ENTRY'!V136,'BIZ kWh ENTRY'!AL136,'BIZ kWh ENTRY'!BB136)</f>
        <v>0</v>
      </c>
      <c r="G136" s="3">
        <f>SUM('BIZ kWh ENTRY'!G136,'BIZ kWh ENTRY'!W136,'BIZ kWh ENTRY'!AM136,'BIZ kWh ENTRY'!BC136)</f>
        <v>0</v>
      </c>
      <c r="H136" s="3">
        <f>SUM('BIZ kWh ENTRY'!H136,'BIZ kWh ENTRY'!X136,'BIZ kWh ENTRY'!AN136,'BIZ kWh ENTRY'!BD136)</f>
        <v>148788.68659199998</v>
      </c>
      <c r="I136" s="3">
        <f>SUM('BIZ kWh ENTRY'!I136,'BIZ kWh ENTRY'!Y136,'BIZ kWh ENTRY'!AO136,'BIZ kWh ENTRY'!BE136)</f>
        <v>0</v>
      </c>
      <c r="J136" s="3">
        <f>SUM('BIZ kWh ENTRY'!J136,'BIZ kWh ENTRY'!Z136,'BIZ kWh ENTRY'!AP136,'BIZ kWh ENTRY'!BF136)</f>
        <v>0</v>
      </c>
      <c r="K136" s="3">
        <f>SUM('BIZ kWh ENTRY'!K136,'BIZ kWh ENTRY'!AA136,'BIZ kWh ENTRY'!AQ136,'BIZ kWh ENTRY'!BG136)</f>
        <v>0</v>
      </c>
      <c r="L136" s="3">
        <f>SUM('BIZ kWh ENTRY'!L136,'BIZ kWh ENTRY'!AB136,'BIZ kWh ENTRY'!AR136,'BIZ kWh ENTRY'!BH136)</f>
        <v>22226.33196</v>
      </c>
      <c r="M136" s="3">
        <f>SUM('BIZ kWh ENTRY'!M136,'BIZ kWh ENTRY'!AC136,'BIZ kWh ENTRY'!AS136,'BIZ kWh ENTRY'!BI136)</f>
        <v>0</v>
      </c>
      <c r="N136" s="3">
        <f>SUM('BIZ kWh ENTRY'!N136,'BIZ kWh ENTRY'!AD136,'BIZ kWh ENTRY'!AT136,'BIZ kWh ENTRY'!BJ136)</f>
        <v>29606.723160000001</v>
      </c>
      <c r="O136" s="62">
        <f t="shared" si="16"/>
        <v>200621.74171199999</v>
      </c>
      <c r="P136" s="204"/>
    </row>
    <row r="137" spans="1:16" x14ac:dyDescent="0.25">
      <c r="A137" s="494"/>
      <c r="B137" s="11" t="s">
        <v>75</v>
      </c>
      <c r="C137" s="3">
        <f>SUM('BIZ kWh ENTRY'!C137,'BIZ kWh ENTRY'!S137,'BIZ kWh ENTRY'!AI137,'BIZ kWh ENTRY'!AY137)</f>
        <v>0</v>
      </c>
      <c r="D137" s="3">
        <f>SUM('BIZ kWh ENTRY'!D137,'BIZ kWh ENTRY'!T137,'BIZ kWh ENTRY'!AJ137,'BIZ kWh ENTRY'!AZ137)</f>
        <v>0</v>
      </c>
      <c r="E137" s="3">
        <f>SUM('BIZ kWh ENTRY'!E137,'BIZ kWh ENTRY'!U137,'BIZ kWh ENTRY'!AK137,'BIZ kWh ENTRY'!BA137)</f>
        <v>0</v>
      </c>
      <c r="F137" s="3">
        <f>SUM('BIZ kWh ENTRY'!F137,'BIZ kWh ENTRY'!V137,'BIZ kWh ENTRY'!AL137,'BIZ kWh ENTRY'!BB137)</f>
        <v>0</v>
      </c>
      <c r="G137" s="3">
        <f>SUM('BIZ kWh ENTRY'!G137,'BIZ kWh ENTRY'!W137,'BIZ kWh ENTRY'!AM137,'BIZ kWh ENTRY'!BC137)</f>
        <v>0</v>
      </c>
      <c r="H137" s="3">
        <f>SUM('BIZ kWh ENTRY'!H137,'BIZ kWh ENTRY'!X137,'BIZ kWh ENTRY'!AN137,'BIZ kWh ENTRY'!BD137)</f>
        <v>0</v>
      </c>
      <c r="I137" s="3">
        <f>SUM('BIZ kWh ENTRY'!I137,'BIZ kWh ENTRY'!Y137,'BIZ kWh ENTRY'!AO137,'BIZ kWh ENTRY'!BE137)</f>
        <v>0</v>
      </c>
      <c r="J137" s="3">
        <f>SUM('BIZ kWh ENTRY'!J137,'BIZ kWh ENTRY'!Z137,'BIZ kWh ENTRY'!AP137,'BIZ kWh ENTRY'!BF137)</f>
        <v>0</v>
      </c>
      <c r="K137" s="3">
        <f>SUM('BIZ kWh ENTRY'!K137,'BIZ kWh ENTRY'!AA137,'BIZ kWh ENTRY'!AQ137,'BIZ kWh ENTRY'!BG137)</f>
        <v>0</v>
      </c>
      <c r="L137" s="3">
        <f>SUM('BIZ kWh ENTRY'!L137,'BIZ kWh ENTRY'!AB137,'BIZ kWh ENTRY'!AR137,'BIZ kWh ENTRY'!BH137)</f>
        <v>0</v>
      </c>
      <c r="M137" s="3">
        <f>SUM('BIZ kWh ENTRY'!M137,'BIZ kWh ENTRY'!AC137,'BIZ kWh ENTRY'!AS137,'BIZ kWh ENTRY'!BI137)</f>
        <v>0</v>
      </c>
      <c r="N137" s="3">
        <f>SUM('BIZ kWh ENTRY'!N137,'BIZ kWh ENTRY'!AD137,'BIZ kWh ENTRY'!AT137,'BIZ kWh ENTRY'!BJ137)</f>
        <v>2621.1327999999921</v>
      </c>
      <c r="O137" s="62">
        <f t="shared" si="16"/>
        <v>2621.1327999999921</v>
      </c>
      <c r="P137" s="204"/>
    </row>
    <row r="138" spans="1:16" x14ac:dyDescent="0.25">
      <c r="A138" s="494"/>
      <c r="B138" s="11" t="s">
        <v>74</v>
      </c>
      <c r="C138" s="3">
        <f>SUM('BIZ kWh ENTRY'!C138,'BIZ kWh ENTRY'!S138,'BIZ kWh ENTRY'!AI138,'BIZ kWh ENTRY'!AY138)</f>
        <v>0</v>
      </c>
      <c r="D138" s="3">
        <f>SUM('BIZ kWh ENTRY'!D138,'BIZ kWh ENTRY'!T138,'BIZ kWh ENTRY'!AJ138,'BIZ kWh ENTRY'!AZ138)</f>
        <v>0</v>
      </c>
      <c r="E138" s="3">
        <f>SUM('BIZ kWh ENTRY'!E138,'BIZ kWh ENTRY'!U138,'BIZ kWh ENTRY'!AK138,'BIZ kWh ENTRY'!BA138)</f>
        <v>0</v>
      </c>
      <c r="F138" s="3">
        <f>SUM('BIZ kWh ENTRY'!F138,'BIZ kWh ENTRY'!V138,'BIZ kWh ENTRY'!AL138,'BIZ kWh ENTRY'!BB138)</f>
        <v>0</v>
      </c>
      <c r="G138" s="3">
        <f>SUM('BIZ kWh ENTRY'!G138,'BIZ kWh ENTRY'!W138,'BIZ kWh ENTRY'!AM138,'BIZ kWh ENTRY'!BC138)</f>
        <v>0</v>
      </c>
      <c r="H138" s="3">
        <f>SUM('BIZ kWh ENTRY'!H138,'BIZ kWh ENTRY'!X138,'BIZ kWh ENTRY'!AN138,'BIZ kWh ENTRY'!BD138)</f>
        <v>0</v>
      </c>
      <c r="I138" s="3">
        <f>SUM('BIZ kWh ENTRY'!I138,'BIZ kWh ENTRY'!Y138,'BIZ kWh ENTRY'!AO138,'BIZ kWh ENTRY'!BE138)</f>
        <v>0</v>
      </c>
      <c r="J138" s="3">
        <f>SUM('BIZ kWh ENTRY'!J138,'BIZ kWh ENTRY'!Z138,'BIZ kWh ENTRY'!AP138,'BIZ kWh ENTRY'!BF138)</f>
        <v>0</v>
      </c>
      <c r="K138" s="3">
        <f>SUM('BIZ kWh ENTRY'!K138,'BIZ kWh ENTRY'!AA138,'BIZ kWh ENTRY'!AQ138,'BIZ kWh ENTRY'!BG138)</f>
        <v>0</v>
      </c>
      <c r="L138" s="3">
        <f>SUM('BIZ kWh ENTRY'!L138,'BIZ kWh ENTRY'!AB138,'BIZ kWh ENTRY'!AR138,'BIZ kWh ENTRY'!BH138)</f>
        <v>0</v>
      </c>
      <c r="M138" s="3">
        <f>SUM('BIZ kWh ENTRY'!M138,'BIZ kWh ENTRY'!AC138,'BIZ kWh ENTRY'!AS138,'BIZ kWh ENTRY'!BI138)</f>
        <v>0</v>
      </c>
      <c r="N138" s="3">
        <f>SUM('BIZ kWh ENTRY'!N138,'BIZ kWh ENTRY'!AD138,'BIZ kWh ENTRY'!AT138,'BIZ kWh ENTRY'!BJ138)</f>
        <v>0</v>
      </c>
      <c r="O138" s="62">
        <f t="shared" si="16"/>
        <v>0</v>
      </c>
      <c r="P138" s="204"/>
    </row>
    <row r="139" spans="1:16" x14ac:dyDescent="0.25">
      <c r="A139" s="494"/>
      <c r="B139" s="11" t="s">
        <v>73</v>
      </c>
      <c r="C139" s="3">
        <f>SUM('BIZ kWh ENTRY'!C139,'BIZ kWh ENTRY'!S139,'BIZ kWh ENTRY'!AI139,'BIZ kWh ENTRY'!AY139)</f>
        <v>0</v>
      </c>
      <c r="D139" s="3">
        <f>SUM('BIZ kWh ENTRY'!D139,'BIZ kWh ENTRY'!T139,'BIZ kWh ENTRY'!AJ139,'BIZ kWh ENTRY'!AZ139)</f>
        <v>0</v>
      </c>
      <c r="E139" s="3">
        <f>SUM('BIZ kWh ENTRY'!E139,'BIZ kWh ENTRY'!U139,'BIZ kWh ENTRY'!AK139,'BIZ kWh ENTRY'!BA139)</f>
        <v>0</v>
      </c>
      <c r="F139" s="3">
        <f>SUM('BIZ kWh ENTRY'!F139,'BIZ kWh ENTRY'!V139,'BIZ kWh ENTRY'!AL139,'BIZ kWh ENTRY'!BB139)</f>
        <v>0</v>
      </c>
      <c r="G139" s="3">
        <f>SUM('BIZ kWh ENTRY'!G139,'BIZ kWh ENTRY'!W139,'BIZ kWh ENTRY'!AM139,'BIZ kWh ENTRY'!BC139)</f>
        <v>0</v>
      </c>
      <c r="H139" s="3">
        <f>SUM('BIZ kWh ENTRY'!H139,'BIZ kWh ENTRY'!X139,'BIZ kWh ENTRY'!AN139,'BIZ kWh ENTRY'!BD139)</f>
        <v>0</v>
      </c>
      <c r="I139" s="3">
        <f>SUM('BIZ kWh ENTRY'!I139,'BIZ kWh ENTRY'!Y139,'BIZ kWh ENTRY'!AO139,'BIZ kWh ENTRY'!BE139)</f>
        <v>0</v>
      </c>
      <c r="J139" s="3">
        <f>SUM('BIZ kWh ENTRY'!J139,'BIZ kWh ENTRY'!Z139,'BIZ kWh ENTRY'!AP139,'BIZ kWh ENTRY'!BF139)</f>
        <v>0</v>
      </c>
      <c r="K139" s="3">
        <f>SUM('BIZ kWh ENTRY'!K139,'BIZ kWh ENTRY'!AA139,'BIZ kWh ENTRY'!AQ139,'BIZ kWh ENTRY'!BG139)</f>
        <v>35965.100495520004</v>
      </c>
      <c r="L139" s="3">
        <f>SUM('BIZ kWh ENTRY'!L139,'BIZ kWh ENTRY'!AB139,'BIZ kWh ENTRY'!AR139,'BIZ kWh ENTRY'!BH139)</f>
        <v>10031.654807999999</v>
      </c>
      <c r="M139" s="3">
        <f>SUM('BIZ kWh ENTRY'!M139,'BIZ kWh ENTRY'!AC139,'BIZ kWh ENTRY'!AS139,'BIZ kWh ENTRY'!BI139)</f>
        <v>10316.42436384</v>
      </c>
      <c r="N139" s="3">
        <f>SUM('BIZ kWh ENTRY'!N139,'BIZ kWh ENTRY'!AD139,'BIZ kWh ENTRY'!AT139,'BIZ kWh ENTRY'!BJ139)</f>
        <v>65717.355344759984</v>
      </c>
      <c r="O139" s="62">
        <f t="shared" si="16"/>
        <v>122030.53501211999</v>
      </c>
      <c r="P139" s="204"/>
    </row>
    <row r="140" spans="1:16" x14ac:dyDescent="0.25">
      <c r="A140" s="494"/>
      <c r="B140" s="11" t="s">
        <v>72</v>
      </c>
      <c r="C140" s="3">
        <f>SUM('BIZ kWh ENTRY'!C140,'BIZ kWh ENTRY'!S140,'BIZ kWh ENTRY'!AI140,'BIZ kWh ENTRY'!AY140)</f>
        <v>0</v>
      </c>
      <c r="D140" s="3">
        <f>SUM('BIZ kWh ENTRY'!D140,'BIZ kWh ENTRY'!T140,'BIZ kWh ENTRY'!AJ140,'BIZ kWh ENTRY'!AZ140)</f>
        <v>0</v>
      </c>
      <c r="E140" s="3">
        <f>SUM('BIZ kWh ENTRY'!E140,'BIZ kWh ENTRY'!U140,'BIZ kWh ENTRY'!AK140,'BIZ kWh ENTRY'!BA140)</f>
        <v>0</v>
      </c>
      <c r="F140" s="3">
        <f>SUM('BIZ kWh ENTRY'!F140,'BIZ kWh ENTRY'!V140,'BIZ kWh ENTRY'!AL140,'BIZ kWh ENTRY'!BB140)</f>
        <v>0</v>
      </c>
      <c r="G140" s="3">
        <f>SUM('BIZ kWh ENTRY'!G140,'BIZ kWh ENTRY'!W140,'BIZ kWh ENTRY'!AM140,'BIZ kWh ENTRY'!BC140)</f>
        <v>0</v>
      </c>
      <c r="H140" s="3">
        <f>SUM('BIZ kWh ENTRY'!H140,'BIZ kWh ENTRY'!X140,'BIZ kWh ENTRY'!AN140,'BIZ kWh ENTRY'!BD140)</f>
        <v>0</v>
      </c>
      <c r="I140" s="3">
        <f>SUM('BIZ kWh ENTRY'!I140,'BIZ kWh ENTRY'!Y140,'BIZ kWh ENTRY'!AO140,'BIZ kWh ENTRY'!BE140)</f>
        <v>0</v>
      </c>
      <c r="J140" s="3">
        <f>SUM('BIZ kWh ENTRY'!J140,'BIZ kWh ENTRY'!Z140,'BIZ kWh ENTRY'!AP140,'BIZ kWh ENTRY'!BF140)</f>
        <v>0</v>
      </c>
      <c r="K140" s="3">
        <f>SUM('BIZ kWh ENTRY'!K140,'BIZ kWh ENTRY'!AA140,'BIZ kWh ENTRY'!AQ140,'BIZ kWh ENTRY'!BG140)</f>
        <v>0</v>
      </c>
      <c r="L140" s="3">
        <f>SUM('BIZ kWh ENTRY'!L140,'BIZ kWh ENTRY'!AB140,'BIZ kWh ENTRY'!AR140,'BIZ kWh ENTRY'!BH140)</f>
        <v>0</v>
      </c>
      <c r="M140" s="3">
        <f>SUM('BIZ kWh ENTRY'!M140,'BIZ kWh ENTRY'!AC140,'BIZ kWh ENTRY'!AS140,'BIZ kWh ENTRY'!BI140)</f>
        <v>0</v>
      </c>
      <c r="N140" s="3">
        <f>SUM('BIZ kWh ENTRY'!N140,'BIZ kWh ENTRY'!AD140,'BIZ kWh ENTRY'!AT140,'BIZ kWh ENTRY'!BJ140)</f>
        <v>0</v>
      </c>
      <c r="O140" s="62">
        <f t="shared" si="16"/>
        <v>0</v>
      </c>
      <c r="P140" s="204"/>
    </row>
    <row r="141" spans="1:16" x14ac:dyDescent="0.25">
      <c r="A141" s="494"/>
      <c r="B141" s="11" t="s">
        <v>71</v>
      </c>
      <c r="C141" s="3">
        <f>SUM('BIZ kWh ENTRY'!C141,'BIZ kWh ENTRY'!S141,'BIZ kWh ENTRY'!AI141,'BIZ kWh ENTRY'!AY141)</f>
        <v>0</v>
      </c>
      <c r="D141" s="3">
        <f>SUM('BIZ kWh ENTRY'!D141,'BIZ kWh ENTRY'!T141,'BIZ kWh ENTRY'!AJ141,'BIZ kWh ENTRY'!AZ141)</f>
        <v>0</v>
      </c>
      <c r="E141" s="3">
        <f>SUM('BIZ kWh ENTRY'!E141,'BIZ kWh ENTRY'!U141,'BIZ kWh ENTRY'!AK141,'BIZ kWh ENTRY'!BA141)</f>
        <v>0</v>
      </c>
      <c r="F141" s="3">
        <f>SUM('BIZ kWh ENTRY'!F141,'BIZ kWh ENTRY'!V141,'BIZ kWh ENTRY'!AL141,'BIZ kWh ENTRY'!BB141)</f>
        <v>0</v>
      </c>
      <c r="G141" s="3">
        <f>SUM('BIZ kWh ENTRY'!G141,'BIZ kWh ENTRY'!W141,'BIZ kWh ENTRY'!AM141,'BIZ kWh ENTRY'!BC141)</f>
        <v>0</v>
      </c>
      <c r="H141" s="3">
        <f>SUM('BIZ kWh ENTRY'!H141,'BIZ kWh ENTRY'!X141,'BIZ kWh ENTRY'!AN141,'BIZ kWh ENTRY'!BD141)</f>
        <v>0</v>
      </c>
      <c r="I141" s="3">
        <f>SUM('BIZ kWh ENTRY'!I141,'BIZ kWh ENTRY'!Y141,'BIZ kWh ENTRY'!AO141,'BIZ kWh ENTRY'!BE141)</f>
        <v>0</v>
      </c>
      <c r="J141" s="3">
        <f>SUM('BIZ kWh ENTRY'!J141,'BIZ kWh ENTRY'!Z141,'BIZ kWh ENTRY'!AP141,'BIZ kWh ENTRY'!BF141)</f>
        <v>0</v>
      </c>
      <c r="K141" s="3">
        <f>SUM('BIZ kWh ENTRY'!K141,'BIZ kWh ENTRY'!AA141,'BIZ kWh ENTRY'!AQ141,'BIZ kWh ENTRY'!BG141)</f>
        <v>0</v>
      </c>
      <c r="L141" s="3">
        <f>SUM('BIZ kWh ENTRY'!L141,'BIZ kWh ENTRY'!AB141,'BIZ kWh ENTRY'!AR141,'BIZ kWh ENTRY'!BH141)</f>
        <v>0</v>
      </c>
      <c r="M141" s="3">
        <f>SUM('BIZ kWh ENTRY'!M141,'BIZ kWh ENTRY'!AC141,'BIZ kWh ENTRY'!AS141,'BIZ kWh ENTRY'!BI141)</f>
        <v>0</v>
      </c>
      <c r="N141" s="3">
        <f>SUM('BIZ kWh ENTRY'!N141,'BIZ kWh ENTRY'!AD141,'BIZ kWh ENTRY'!AT141,'BIZ kWh ENTRY'!BJ141)</f>
        <v>0</v>
      </c>
      <c r="O141" s="62">
        <f t="shared" si="16"/>
        <v>0</v>
      </c>
      <c r="P141" s="204"/>
    </row>
    <row r="142" spans="1:16" x14ac:dyDescent="0.25">
      <c r="A142" s="494"/>
      <c r="B142" s="85" t="s">
        <v>70</v>
      </c>
      <c r="C142" s="86">
        <f>SUM('BIZ kWh ENTRY'!C142,'BIZ kWh ENTRY'!S142,'BIZ kWh ENTRY'!AI142,'BIZ kWh ENTRY'!AY142)</f>
        <v>0</v>
      </c>
      <c r="D142" s="86">
        <f>SUM('BIZ kWh ENTRY'!D142,'BIZ kWh ENTRY'!T142,'BIZ kWh ENTRY'!AJ142,'BIZ kWh ENTRY'!AZ142)</f>
        <v>0</v>
      </c>
      <c r="E142" s="86">
        <f>SUM('BIZ kWh ENTRY'!E142,'BIZ kWh ENTRY'!U142,'BIZ kWh ENTRY'!AK142,'BIZ kWh ENTRY'!BA142)</f>
        <v>0</v>
      </c>
      <c r="F142" s="86">
        <f>SUM('BIZ kWh ENTRY'!F142,'BIZ kWh ENTRY'!V142,'BIZ kWh ENTRY'!AL142,'BIZ kWh ENTRY'!BB142)</f>
        <v>0</v>
      </c>
      <c r="G142" s="86">
        <f>SUM('BIZ kWh ENTRY'!G142,'BIZ kWh ENTRY'!W142,'BIZ kWh ENTRY'!AM142,'BIZ kWh ENTRY'!BC142)</f>
        <v>0</v>
      </c>
      <c r="H142" s="86">
        <f>SUM('BIZ kWh ENTRY'!H142,'BIZ kWh ENTRY'!X142,'BIZ kWh ENTRY'!AN142,'BIZ kWh ENTRY'!BD142)</f>
        <v>0</v>
      </c>
      <c r="I142" s="86">
        <f>SUM('BIZ kWh ENTRY'!I142,'BIZ kWh ENTRY'!Y142,'BIZ kWh ENTRY'!AO142,'BIZ kWh ENTRY'!BE142)</f>
        <v>0</v>
      </c>
      <c r="J142" s="86">
        <f>SUM('BIZ kWh ENTRY'!J142,'BIZ kWh ENTRY'!Z142,'BIZ kWh ENTRY'!AP142,'BIZ kWh ENTRY'!BF142)</f>
        <v>0</v>
      </c>
      <c r="K142" s="86">
        <f>SUM('BIZ kWh ENTRY'!K142,'BIZ kWh ENTRY'!AA142,'BIZ kWh ENTRY'!AQ142,'BIZ kWh ENTRY'!BG142)</f>
        <v>0</v>
      </c>
      <c r="L142" s="86">
        <f>SUM('BIZ kWh ENTRY'!L142,'BIZ kWh ENTRY'!AB142,'BIZ kWh ENTRY'!AR142,'BIZ kWh ENTRY'!BH142)</f>
        <v>0</v>
      </c>
      <c r="M142" s="86">
        <f>SUM('BIZ kWh ENTRY'!M142,'BIZ kWh ENTRY'!AC142,'BIZ kWh ENTRY'!AS142,'BIZ kWh ENTRY'!BI142)</f>
        <v>0</v>
      </c>
      <c r="N142" s="86">
        <f>SUM('BIZ kWh ENTRY'!N142,'BIZ kWh ENTRY'!AD142,'BIZ kWh ENTRY'!AT142,'BIZ kWh ENTRY'!BJ142)</f>
        <v>0</v>
      </c>
      <c r="O142" s="62">
        <f t="shared" si="16"/>
        <v>0</v>
      </c>
      <c r="P142" s="204"/>
    </row>
    <row r="143" spans="1:16" x14ac:dyDescent="0.25">
      <c r="A143" s="494"/>
      <c r="B143" s="85" t="s">
        <v>69</v>
      </c>
      <c r="C143" s="86">
        <f>SUM('BIZ kWh ENTRY'!C143,'BIZ kWh ENTRY'!S143,'BIZ kWh ENTRY'!AI143,'BIZ kWh ENTRY'!AY143)</f>
        <v>0</v>
      </c>
      <c r="D143" s="86">
        <f>SUM('BIZ kWh ENTRY'!D143,'BIZ kWh ENTRY'!T143,'BIZ kWh ENTRY'!AJ143,'BIZ kWh ENTRY'!AZ143)</f>
        <v>0</v>
      </c>
      <c r="E143" s="86">
        <f>SUM('BIZ kWh ENTRY'!E143,'BIZ kWh ENTRY'!U143,'BIZ kWh ENTRY'!AK143,'BIZ kWh ENTRY'!BA143)</f>
        <v>0</v>
      </c>
      <c r="F143" s="86">
        <f>SUM('BIZ kWh ENTRY'!F143,'BIZ kWh ENTRY'!V143,'BIZ kWh ENTRY'!AL143,'BIZ kWh ENTRY'!BB143)</f>
        <v>0</v>
      </c>
      <c r="G143" s="86">
        <f>SUM('BIZ kWh ENTRY'!G143,'BIZ kWh ENTRY'!W143,'BIZ kWh ENTRY'!AM143,'BIZ kWh ENTRY'!BC143)</f>
        <v>0</v>
      </c>
      <c r="H143" s="86">
        <f>SUM('BIZ kWh ENTRY'!H143,'BIZ kWh ENTRY'!X143,'BIZ kWh ENTRY'!AN143,'BIZ kWh ENTRY'!BD143)</f>
        <v>0</v>
      </c>
      <c r="I143" s="86">
        <f>SUM('BIZ kWh ENTRY'!I143,'BIZ kWh ENTRY'!Y143,'BIZ kWh ENTRY'!AO143,'BIZ kWh ENTRY'!BE143)</f>
        <v>0</v>
      </c>
      <c r="J143" s="86">
        <f>SUM('BIZ kWh ENTRY'!J143,'BIZ kWh ENTRY'!Z143,'BIZ kWh ENTRY'!AP143,'BIZ kWh ENTRY'!BF143)</f>
        <v>0</v>
      </c>
      <c r="K143" s="86">
        <f>SUM('BIZ kWh ENTRY'!K143,'BIZ kWh ENTRY'!AA143,'BIZ kWh ENTRY'!AQ143,'BIZ kWh ENTRY'!BG143)</f>
        <v>0</v>
      </c>
      <c r="L143" s="86">
        <f>SUM('BIZ kWh ENTRY'!L143,'BIZ kWh ENTRY'!AB143,'BIZ kWh ENTRY'!AR143,'BIZ kWh ENTRY'!BH143)</f>
        <v>0</v>
      </c>
      <c r="M143" s="86">
        <f>SUM('BIZ kWh ENTRY'!M143,'BIZ kWh ENTRY'!AC143,'BIZ kWh ENTRY'!AS143,'BIZ kWh ENTRY'!BI143)</f>
        <v>0</v>
      </c>
      <c r="N143" s="86">
        <f>SUM('BIZ kWh ENTRY'!N143,'BIZ kWh ENTRY'!AD143,'BIZ kWh ENTRY'!AT143,'BIZ kWh ENTRY'!BJ143)</f>
        <v>0</v>
      </c>
      <c r="O143" s="62">
        <f t="shared" si="16"/>
        <v>0</v>
      </c>
      <c r="P143" s="204"/>
    </row>
    <row r="144" spans="1:16" ht="15.75" thickBot="1" x14ac:dyDescent="0.3">
      <c r="A144" s="495"/>
      <c r="B144" s="85" t="s">
        <v>68</v>
      </c>
      <c r="C144" s="86">
        <f>SUM('BIZ kWh ENTRY'!C144,'BIZ kWh ENTRY'!S144,'BIZ kWh ENTRY'!AI144,'BIZ kWh ENTRY'!AY144)</f>
        <v>0</v>
      </c>
      <c r="D144" s="86">
        <f>SUM('BIZ kWh ENTRY'!D144,'BIZ kWh ENTRY'!T144,'BIZ kWh ENTRY'!AJ144,'BIZ kWh ENTRY'!AZ144)</f>
        <v>0</v>
      </c>
      <c r="E144" s="86">
        <f>SUM('BIZ kWh ENTRY'!E144,'BIZ kWh ENTRY'!U144,'BIZ kWh ENTRY'!AK144,'BIZ kWh ENTRY'!BA144)</f>
        <v>0</v>
      </c>
      <c r="F144" s="86">
        <f>SUM('BIZ kWh ENTRY'!F144,'BIZ kWh ENTRY'!V144,'BIZ kWh ENTRY'!AL144,'BIZ kWh ENTRY'!BB144)</f>
        <v>0</v>
      </c>
      <c r="G144" s="86">
        <f>SUM('BIZ kWh ENTRY'!G144,'BIZ kWh ENTRY'!W144,'BIZ kWh ENTRY'!AM144,'BIZ kWh ENTRY'!BC144)</f>
        <v>0</v>
      </c>
      <c r="H144" s="86">
        <f>SUM('BIZ kWh ENTRY'!H144,'BIZ kWh ENTRY'!X144,'BIZ kWh ENTRY'!AN144,'BIZ kWh ENTRY'!BD144)</f>
        <v>0</v>
      </c>
      <c r="I144" s="86">
        <f>SUM('BIZ kWh ENTRY'!I144,'BIZ kWh ENTRY'!Y144,'BIZ kWh ENTRY'!AO144,'BIZ kWh ENTRY'!BE144)</f>
        <v>0</v>
      </c>
      <c r="J144" s="86">
        <f>SUM('BIZ kWh ENTRY'!J144,'BIZ kWh ENTRY'!Z144,'BIZ kWh ENTRY'!AP144,'BIZ kWh ENTRY'!BF144)</f>
        <v>0</v>
      </c>
      <c r="K144" s="86">
        <f>SUM('BIZ kWh ENTRY'!K144,'BIZ kWh ENTRY'!AA144,'BIZ kWh ENTRY'!AQ144,'BIZ kWh ENTRY'!BG144)</f>
        <v>0</v>
      </c>
      <c r="L144" s="86">
        <f>SUM('BIZ kWh ENTRY'!L144,'BIZ kWh ENTRY'!AB144,'BIZ kWh ENTRY'!AR144,'BIZ kWh ENTRY'!BH144)</f>
        <v>0</v>
      </c>
      <c r="M144" s="86">
        <f>SUM('BIZ kWh ENTRY'!M144,'BIZ kWh ENTRY'!AC144,'BIZ kWh ENTRY'!AS144,'BIZ kWh ENTRY'!BI144)</f>
        <v>0</v>
      </c>
      <c r="N144" s="86">
        <f>SUM('BIZ kWh ENTRY'!N144,'BIZ kWh ENTRY'!AD144,'BIZ kWh ENTRY'!AT144,'BIZ kWh ENTRY'!BJ144)</f>
        <v>0</v>
      </c>
      <c r="O144" s="59">
        <f t="shared" si="16"/>
        <v>0</v>
      </c>
      <c r="P144" s="204"/>
    </row>
    <row r="145" spans="1:16" ht="21.75" thickBot="1" x14ac:dyDescent="0.3">
      <c r="A145" s="84"/>
      <c r="B145" s="58" t="s">
        <v>44</v>
      </c>
      <c r="C145" s="57">
        <f t="shared" ref="C145:O145" si="17">SUM(C132:C144)</f>
        <v>0</v>
      </c>
      <c r="D145" s="57">
        <f t="shared" si="17"/>
        <v>0</v>
      </c>
      <c r="E145" s="57">
        <f t="shared" si="17"/>
        <v>0</v>
      </c>
      <c r="F145" s="57">
        <f t="shared" si="17"/>
        <v>0</v>
      </c>
      <c r="G145" s="57">
        <f t="shared" si="17"/>
        <v>0</v>
      </c>
      <c r="H145" s="57">
        <f t="shared" si="17"/>
        <v>148788.68659199998</v>
      </c>
      <c r="I145" s="57">
        <f t="shared" si="17"/>
        <v>0</v>
      </c>
      <c r="J145" s="57">
        <f t="shared" si="17"/>
        <v>0</v>
      </c>
      <c r="K145" s="57">
        <f t="shared" si="17"/>
        <v>35965.100495520004</v>
      </c>
      <c r="L145" s="57">
        <f t="shared" si="17"/>
        <v>32257.986767999999</v>
      </c>
      <c r="M145" s="57">
        <f t="shared" si="17"/>
        <v>10316.42436384</v>
      </c>
      <c r="N145" s="57">
        <f t="shared" si="17"/>
        <v>98779.451304759976</v>
      </c>
      <c r="O145" s="56">
        <f t="shared" si="17"/>
        <v>326107.64952411997</v>
      </c>
      <c r="P145" s="204"/>
    </row>
    <row r="146" spans="1:16" ht="21.75" thickBot="1" x14ac:dyDescent="0.3">
      <c r="A146" s="84"/>
      <c r="N146" s="436" t="s">
        <v>174</v>
      </c>
      <c r="O146" s="437">
        <f>O145+'RES kWh ENTRY'!O113</f>
        <v>1731284.7904741087</v>
      </c>
    </row>
    <row r="147" spans="1:16" ht="21.75" thickBot="1" x14ac:dyDescent="0.3">
      <c r="A147" s="84"/>
      <c r="B147" s="68" t="s">
        <v>37</v>
      </c>
      <c r="C147" s="298" t="s">
        <v>57</v>
      </c>
      <c r="D147" s="298" t="s">
        <v>56</v>
      </c>
      <c r="E147" s="298" t="s">
        <v>55</v>
      </c>
      <c r="F147" s="298" t="s">
        <v>54</v>
      </c>
      <c r="G147" s="298" t="s">
        <v>53</v>
      </c>
      <c r="H147" s="298" t="s">
        <v>52</v>
      </c>
      <c r="I147" s="298" t="s">
        <v>51</v>
      </c>
      <c r="J147" s="298" t="s">
        <v>50</v>
      </c>
      <c r="K147" s="298" t="s">
        <v>49</v>
      </c>
      <c r="L147" s="298" t="s">
        <v>48</v>
      </c>
      <c r="M147" s="298" t="s">
        <v>47</v>
      </c>
      <c r="N147" s="298" t="s">
        <v>46</v>
      </c>
      <c r="O147" s="66" t="s">
        <v>34</v>
      </c>
      <c r="P147" s="203"/>
    </row>
    <row r="148" spans="1:16" ht="15" customHeight="1" x14ac:dyDescent="0.25">
      <c r="A148" s="493" t="s">
        <v>83</v>
      </c>
      <c r="B148" s="79" t="s">
        <v>80</v>
      </c>
      <c r="C148" s="64">
        <f>SUM('BIZ kWh ENTRY'!C148,'BIZ kWh ENTRY'!S148,'BIZ kWh ENTRY'!AI148,'BIZ kWh ENTRY'!AY148)</f>
        <v>0</v>
      </c>
      <c r="D148" s="64">
        <f>SUM('BIZ kWh ENTRY'!D148,'BIZ kWh ENTRY'!T148,'BIZ kWh ENTRY'!AJ148,'BIZ kWh ENTRY'!AZ148)</f>
        <v>0</v>
      </c>
      <c r="E148" s="64">
        <f>SUM('BIZ kWh ENTRY'!E148,'BIZ kWh ENTRY'!U148,'BIZ kWh ENTRY'!AK148,'BIZ kWh ENTRY'!BA148)</f>
        <v>0</v>
      </c>
      <c r="F148" s="64">
        <f>SUM('BIZ kWh ENTRY'!F148,'BIZ kWh ENTRY'!V148,'BIZ kWh ENTRY'!AL148,'BIZ kWh ENTRY'!BB148)</f>
        <v>0</v>
      </c>
      <c r="G148" s="64">
        <f>SUM('BIZ kWh ENTRY'!G148,'BIZ kWh ENTRY'!W148,'BIZ kWh ENTRY'!AM148,'BIZ kWh ENTRY'!BC148)</f>
        <v>0</v>
      </c>
      <c r="H148" s="64">
        <f>SUM('BIZ kWh ENTRY'!H148,'BIZ kWh ENTRY'!X148,'BIZ kWh ENTRY'!AN148,'BIZ kWh ENTRY'!BD148)</f>
        <v>0</v>
      </c>
      <c r="I148" s="64">
        <f>SUM('BIZ kWh ENTRY'!I148,'BIZ kWh ENTRY'!Y148,'BIZ kWh ENTRY'!AO148,'BIZ kWh ENTRY'!BE148)</f>
        <v>0</v>
      </c>
      <c r="J148" s="64">
        <f>SUM('BIZ kWh ENTRY'!J148,'BIZ kWh ENTRY'!Z148,'BIZ kWh ENTRY'!AP148,'BIZ kWh ENTRY'!BF148)</f>
        <v>0</v>
      </c>
      <c r="K148" s="64">
        <f>SUM('BIZ kWh ENTRY'!K148,'BIZ kWh ENTRY'!AA148,'BIZ kWh ENTRY'!AQ148,'BIZ kWh ENTRY'!BG148)</f>
        <v>0</v>
      </c>
      <c r="L148" s="64">
        <f>SUM('BIZ kWh ENTRY'!L148,'BIZ kWh ENTRY'!AB148,'BIZ kWh ENTRY'!AR148,'BIZ kWh ENTRY'!BH148)</f>
        <v>0</v>
      </c>
      <c r="M148" s="64">
        <f>SUM('BIZ kWh ENTRY'!M148,'BIZ kWh ENTRY'!AC148,'BIZ kWh ENTRY'!AS148,'BIZ kWh ENTRY'!BI148)</f>
        <v>0</v>
      </c>
      <c r="N148" s="64">
        <f>SUM('BIZ kWh ENTRY'!N148,'BIZ kWh ENTRY'!AD148,'BIZ kWh ENTRY'!AT148,'BIZ kWh ENTRY'!BJ148)</f>
        <v>0</v>
      </c>
      <c r="O148" s="63">
        <f t="shared" ref="O148:O160" si="18">SUM(C148:N148)</f>
        <v>0</v>
      </c>
      <c r="P148" s="204"/>
    </row>
    <row r="149" spans="1:16" x14ac:dyDescent="0.25">
      <c r="A149" s="494"/>
      <c r="B149" s="12" t="s">
        <v>79</v>
      </c>
      <c r="C149" s="3">
        <f>SUM('BIZ kWh ENTRY'!C149,'BIZ kWh ENTRY'!S149,'BIZ kWh ENTRY'!AI149,'BIZ kWh ENTRY'!AY149)</f>
        <v>0</v>
      </c>
      <c r="D149" s="3">
        <f>SUM('BIZ kWh ENTRY'!D149,'BIZ kWh ENTRY'!T149,'BIZ kWh ENTRY'!AJ149,'BIZ kWh ENTRY'!AZ149)</f>
        <v>0</v>
      </c>
      <c r="E149" s="3">
        <f>SUM('BIZ kWh ENTRY'!E149,'BIZ kWh ENTRY'!U149,'BIZ kWh ENTRY'!AK149,'BIZ kWh ENTRY'!BA149)</f>
        <v>0</v>
      </c>
      <c r="F149" s="3">
        <f>SUM('BIZ kWh ENTRY'!F149,'BIZ kWh ENTRY'!V149,'BIZ kWh ENTRY'!AL149,'BIZ kWh ENTRY'!BB149)</f>
        <v>0</v>
      </c>
      <c r="G149" s="3">
        <f>SUM('BIZ kWh ENTRY'!G149,'BIZ kWh ENTRY'!W149,'BIZ kWh ENTRY'!AM149,'BIZ kWh ENTRY'!BC149)</f>
        <v>0</v>
      </c>
      <c r="H149" s="3">
        <f>SUM('BIZ kWh ENTRY'!H149,'BIZ kWh ENTRY'!X149,'BIZ kWh ENTRY'!AN149,'BIZ kWh ENTRY'!BD149)</f>
        <v>0</v>
      </c>
      <c r="I149" s="3">
        <f>SUM('BIZ kWh ENTRY'!I149,'BIZ kWh ENTRY'!Y149,'BIZ kWh ENTRY'!AO149,'BIZ kWh ENTRY'!BE149)</f>
        <v>0</v>
      </c>
      <c r="J149" s="3">
        <f>SUM('BIZ kWh ENTRY'!J149,'BIZ kWh ENTRY'!Z149,'BIZ kWh ENTRY'!AP149,'BIZ kWh ENTRY'!BF149)</f>
        <v>0</v>
      </c>
      <c r="K149" s="3">
        <f>SUM('BIZ kWh ENTRY'!K149,'BIZ kWh ENTRY'!AA149,'BIZ kWh ENTRY'!AQ149,'BIZ kWh ENTRY'!BG149)</f>
        <v>0</v>
      </c>
      <c r="L149" s="3">
        <f>SUM('BIZ kWh ENTRY'!L149,'BIZ kWh ENTRY'!AB149,'BIZ kWh ENTRY'!AR149,'BIZ kWh ENTRY'!BH149)</f>
        <v>0</v>
      </c>
      <c r="M149" s="3">
        <f>SUM('BIZ kWh ENTRY'!M149,'BIZ kWh ENTRY'!AC149,'BIZ kWh ENTRY'!AS149,'BIZ kWh ENTRY'!BI149)</f>
        <v>0</v>
      </c>
      <c r="N149" s="3">
        <f>SUM('BIZ kWh ENTRY'!N149,'BIZ kWh ENTRY'!AD149,'BIZ kWh ENTRY'!AT149,'BIZ kWh ENTRY'!BJ149)</f>
        <v>0</v>
      </c>
      <c r="O149" s="62">
        <f t="shared" si="18"/>
        <v>0</v>
      </c>
      <c r="P149" s="204"/>
    </row>
    <row r="150" spans="1:16" x14ac:dyDescent="0.25">
      <c r="A150" s="494"/>
      <c r="B150" s="11" t="s">
        <v>78</v>
      </c>
      <c r="C150" s="3">
        <f>SUM('BIZ kWh ENTRY'!C150,'BIZ kWh ENTRY'!S150,'BIZ kWh ENTRY'!AI150,'BIZ kWh ENTRY'!AY150)</f>
        <v>0</v>
      </c>
      <c r="D150" s="3">
        <f>SUM('BIZ kWh ENTRY'!D150,'BIZ kWh ENTRY'!T150,'BIZ kWh ENTRY'!AJ150,'BIZ kWh ENTRY'!AZ150)</f>
        <v>0</v>
      </c>
      <c r="E150" s="3">
        <f>SUM('BIZ kWh ENTRY'!E150,'BIZ kWh ENTRY'!U150,'BIZ kWh ENTRY'!AK150,'BIZ kWh ENTRY'!BA150)</f>
        <v>0</v>
      </c>
      <c r="F150" s="3">
        <f>SUM('BIZ kWh ENTRY'!F150,'BIZ kWh ENTRY'!V150,'BIZ kWh ENTRY'!AL150,'BIZ kWh ENTRY'!BB150)</f>
        <v>0</v>
      </c>
      <c r="G150" s="3">
        <f>SUM('BIZ kWh ENTRY'!G150,'BIZ kWh ENTRY'!W150,'BIZ kWh ENTRY'!AM150,'BIZ kWh ENTRY'!BC150)</f>
        <v>0</v>
      </c>
      <c r="H150" s="3">
        <f>SUM('BIZ kWh ENTRY'!H150,'BIZ kWh ENTRY'!X150,'BIZ kWh ENTRY'!AN150,'BIZ kWh ENTRY'!BD150)</f>
        <v>0</v>
      </c>
      <c r="I150" s="3">
        <f>SUM('BIZ kWh ENTRY'!I150,'BIZ kWh ENTRY'!Y150,'BIZ kWh ENTRY'!AO150,'BIZ kWh ENTRY'!BE150)</f>
        <v>0</v>
      </c>
      <c r="J150" s="3">
        <f>SUM('BIZ kWh ENTRY'!J150,'BIZ kWh ENTRY'!Z150,'BIZ kWh ENTRY'!AP150,'BIZ kWh ENTRY'!BF150)</f>
        <v>0</v>
      </c>
      <c r="K150" s="3">
        <f>SUM('BIZ kWh ENTRY'!K150,'BIZ kWh ENTRY'!AA150,'BIZ kWh ENTRY'!AQ150,'BIZ kWh ENTRY'!BG150)</f>
        <v>0</v>
      </c>
      <c r="L150" s="3">
        <f>SUM('BIZ kWh ENTRY'!L150,'BIZ kWh ENTRY'!AB150,'BIZ kWh ENTRY'!AR150,'BIZ kWh ENTRY'!BH150)</f>
        <v>0</v>
      </c>
      <c r="M150" s="3">
        <f>SUM('BIZ kWh ENTRY'!M150,'BIZ kWh ENTRY'!AC150,'BIZ kWh ENTRY'!AS150,'BIZ kWh ENTRY'!BI150)</f>
        <v>0</v>
      </c>
      <c r="N150" s="3">
        <f>SUM('BIZ kWh ENTRY'!N150,'BIZ kWh ENTRY'!AD150,'BIZ kWh ENTRY'!AT150,'BIZ kWh ENTRY'!BJ150)</f>
        <v>0</v>
      </c>
      <c r="O150" s="62">
        <f t="shared" si="18"/>
        <v>0</v>
      </c>
      <c r="P150" s="204"/>
    </row>
    <row r="151" spans="1:16" x14ac:dyDescent="0.25">
      <c r="A151" s="494"/>
      <c r="B151" s="11" t="s">
        <v>77</v>
      </c>
      <c r="C151" s="3">
        <f>SUM('BIZ kWh ENTRY'!C151,'BIZ kWh ENTRY'!S151,'BIZ kWh ENTRY'!AI151,'BIZ kWh ENTRY'!AY151)</f>
        <v>0</v>
      </c>
      <c r="D151" s="3">
        <f>SUM('BIZ kWh ENTRY'!D151,'BIZ kWh ENTRY'!T151,'BIZ kWh ENTRY'!AJ151,'BIZ kWh ENTRY'!AZ151)</f>
        <v>0</v>
      </c>
      <c r="E151" s="3">
        <f>SUM('BIZ kWh ENTRY'!E151,'BIZ kWh ENTRY'!U151,'BIZ kWh ENTRY'!AK151,'BIZ kWh ENTRY'!BA151)</f>
        <v>0</v>
      </c>
      <c r="F151" s="3">
        <f>SUM('BIZ kWh ENTRY'!F151,'BIZ kWh ENTRY'!V151,'BIZ kWh ENTRY'!AL151,'BIZ kWh ENTRY'!BB151)</f>
        <v>0</v>
      </c>
      <c r="G151" s="3">
        <f>SUM('BIZ kWh ENTRY'!G151,'BIZ kWh ENTRY'!W151,'BIZ kWh ENTRY'!AM151,'BIZ kWh ENTRY'!BC151)</f>
        <v>0</v>
      </c>
      <c r="H151" s="3">
        <f>SUM('BIZ kWh ENTRY'!H151,'BIZ kWh ENTRY'!X151,'BIZ kWh ENTRY'!AN151,'BIZ kWh ENTRY'!BD151)</f>
        <v>0</v>
      </c>
      <c r="I151" s="3">
        <f>SUM('BIZ kWh ENTRY'!I151,'BIZ kWh ENTRY'!Y151,'BIZ kWh ENTRY'!AO151,'BIZ kWh ENTRY'!BE151)</f>
        <v>0</v>
      </c>
      <c r="J151" s="3">
        <f>SUM('BIZ kWh ENTRY'!J151,'BIZ kWh ENTRY'!Z151,'BIZ kWh ENTRY'!AP151,'BIZ kWh ENTRY'!BF151)</f>
        <v>0</v>
      </c>
      <c r="K151" s="3">
        <f>SUM('BIZ kWh ENTRY'!K151,'BIZ kWh ENTRY'!AA151,'BIZ kWh ENTRY'!AQ151,'BIZ kWh ENTRY'!BG151)</f>
        <v>0</v>
      </c>
      <c r="L151" s="3">
        <f>SUM('BIZ kWh ENTRY'!L151,'BIZ kWh ENTRY'!AB151,'BIZ kWh ENTRY'!AR151,'BIZ kWh ENTRY'!BH151)</f>
        <v>0</v>
      </c>
      <c r="M151" s="3">
        <f>SUM('BIZ kWh ENTRY'!M151,'BIZ kWh ENTRY'!AC151,'BIZ kWh ENTRY'!AS151,'BIZ kWh ENTRY'!BI151)</f>
        <v>0</v>
      </c>
      <c r="N151" s="3">
        <f>SUM('BIZ kWh ENTRY'!N151,'BIZ kWh ENTRY'!AD151,'BIZ kWh ENTRY'!AT151,'BIZ kWh ENTRY'!BJ151)</f>
        <v>0</v>
      </c>
      <c r="O151" s="62">
        <f t="shared" si="18"/>
        <v>0</v>
      </c>
      <c r="P151" s="204"/>
    </row>
    <row r="152" spans="1:16" x14ac:dyDescent="0.25">
      <c r="A152" s="494"/>
      <c r="B152" s="12" t="s">
        <v>76</v>
      </c>
      <c r="C152" s="3">
        <f>SUM('BIZ kWh ENTRY'!C152,'BIZ kWh ENTRY'!S152,'BIZ kWh ENTRY'!AI152,'BIZ kWh ENTRY'!AY152)</f>
        <v>0</v>
      </c>
      <c r="D152" s="3">
        <f>SUM('BIZ kWh ENTRY'!D152,'BIZ kWh ENTRY'!T152,'BIZ kWh ENTRY'!AJ152,'BIZ kWh ENTRY'!AZ152)</f>
        <v>0</v>
      </c>
      <c r="E152" s="3">
        <f>SUM('BIZ kWh ENTRY'!E152,'BIZ kWh ENTRY'!U152,'BIZ kWh ENTRY'!AK152,'BIZ kWh ENTRY'!BA152)</f>
        <v>0</v>
      </c>
      <c r="F152" s="3">
        <f>SUM('BIZ kWh ENTRY'!F152,'BIZ kWh ENTRY'!V152,'BIZ kWh ENTRY'!AL152,'BIZ kWh ENTRY'!BB152)</f>
        <v>0</v>
      </c>
      <c r="G152" s="3">
        <f>SUM('BIZ kWh ENTRY'!G152,'BIZ kWh ENTRY'!W152,'BIZ kWh ENTRY'!AM152,'BIZ kWh ENTRY'!BC152)</f>
        <v>0</v>
      </c>
      <c r="H152" s="3">
        <f>SUM('BIZ kWh ENTRY'!H152,'BIZ kWh ENTRY'!X152,'BIZ kWh ENTRY'!AN152,'BIZ kWh ENTRY'!BD152)</f>
        <v>0</v>
      </c>
      <c r="I152" s="3">
        <f>SUM('BIZ kWh ENTRY'!I152,'BIZ kWh ENTRY'!Y152,'BIZ kWh ENTRY'!AO152,'BIZ kWh ENTRY'!BE152)</f>
        <v>0</v>
      </c>
      <c r="J152" s="3">
        <f>SUM('BIZ kWh ENTRY'!J152,'BIZ kWh ENTRY'!Z152,'BIZ kWh ENTRY'!AP152,'BIZ kWh ENTRY'!BF152)</f>
        <v>0</v>
      </c>
      <c r="K152" s="3">
        <f>SUM('BIZ kWh ENTRY'!K152,'BIZ kWh ENTRY'!AA152,'BIZ kWh ENTRY'!AQ152,'BIZ kWh ENTRY'!BG152)</f>
        <v>0</v>
      </c>
      <c r="L152" s="3">
        <f>SUM('BIZ kWh ENTRY'!L152,'BIZ kWh ENTRY'!AB152,'BIZ kWh ENTRY'!AR152,'BIZ kWh ENTRY'!BH152)</f>
        <v>0</v>
      </c>
      <c r="M152" s="3">
        <f>SUM('BIZ kWh ENTRY'!M152,'BIZ kWh ENTRY'!AC152,'BIZ kWh ENTRY'!AS152,'BIZ kWh ENTRY'!BI152)</f>
        <v>0</v>
      </c>
      <c r="N152" s="3">
        <f>SUM('BIZ kWh ENTRY'!N152,'BIZ kWh ENTRY'!AD152,'BIZ kWh ENTRY'!AT152,'BIZ kWh ENTRY'!BJ152)</f>
        <v>0</v>
      </c>
      <c r="O152" s="62">
        <f t="shared" si="18"/>
        <v>0</v>
      </c>
      <c r="P152" s="204"/>
    </row>
    <row r="153" spans="1:16" x14ac:dyDescent="0.25">
      <c r="A153" s="494"/>
      <c r="B153" s="11" t="s">
        <v>75</v>
      </c>
      <c r="C153" s="3">
        <f>SUM('BIZ kWh ENTRY'!C153,'BIZ kWh ENTRY'!S153,'BIZ kWh ENTRY'!AI153,'BIZ kWh ENTRY'!AY153)</f>
        <v>0</v>
      </c>
      <c r="D153" s="3">
        <f>SUM('BIZ kWh ENTRY'!D153,'BIZ kWh ENTRY'!T153,'BIZ kWh ENTRY'!AJ153,'BIZ kWh ENTRY'!AZ153)</f>
        <v>0</v>
      </c>
      <c r="E153" s="3">
        <f>SUM('BIZ kWh ENTRY'!E153,'BIZ kWh ENTRY'!U153,'BIZ kWh ENTRY'!AK153,'BIZ kWh ENTRY'!BA153)</f>
        <v>0</v>
      </c>
      <c r="F153" s="3">
        <f>SUM('BIZ kWh ENTRY'!F153,'BIZ kWh ENTRY'!V153,'BIZ kWh ENTRY'!AL153,'BIZ kWh ENTRY'!BB153)</f>
        <v>0</v>
      </c>
      <c r="G153" s="3">
        <f>SUM('BIZ kWh ENTRY'!G153,'BIZ kWh ENTRY'!W153,'BIZ kWh ENTRY'!AM153,'BIZ kWh ENTRY'!BC153)</f>
        <v>0</v>
      </c>
      <c r="H153" s="3">
        <f>SUM('BIZ kWh ENTRY'!H153,'BIZ kWh ENTRY'!X153,'BIZ kWh ENTRY'!AN153,'BIZ kWh ENTRY'!BD153)</f>
        <v>0</v>
      </c>
      <c r="I153" s="3">
        <f>SUM('BIZ kWh ENTRY'!I153,'BIZ kWh ENTRY'!Y153,'BIZ kWh ENTRY'!AO153,'BIZ kWh ENTRY'!BE153)</f>
        <v>0</v>
      </c>
      <c r="J153" s="3">
        <f>SUM('BIZ kWh ENTRY'!J153,'BIZ kWh ENTRY'!Z153,'BIZ kWh ENTRY'!AP153,'BIZ kWh ENTRY'!BF153)</f>
        <v>0</v>
      </c>
      <c r="K153" s="3">
        <f>SUM('BIZ kWh ENTRY'!K153,'BIZ kWh ENTRY'!AA153,'BIZ kWh ENTRY'!AQ153,'BIZ kWh ENTRY'!BG153)</f>
        <v>0</v>
      </c>
      <c r="L153" s="3">
        <f>SUM('BIZ kWh ENTRY'!L153,'BIZ kWh ENTRY'!AB153,'BIZ kWh ENTRY'!AR153,'BIZ kWh ENTRY'!BH153)</f>
        <v>0</v>
      </c>
      <c r="M153" s="3">
        <f>SUM('BIZ kWh ENTRY'!M153,'BIZ kWh ENTRY'!AC153,'BIZ kWh ENTRY'!AS153,'BIZ kWh ENTRY'!BI153)</f>
        <v>0</v>
      </c>
      <c r="N153" s="3">
        <f>SUM('BIZ kWh ENTRY'!N153,'BIZ kWh ENTRY'!AD153,'BIZ kWh ENTRY'!AT153,'BIZ kWh ENTRY'!BJ153)</f>
        <v>0</v>
      </c>
      <c r="O153" s="62">
        <f t="shared" si="18"/>
        <v>0</v>
      </c>
      <c r="P153" s="204"/>
    </row>
    <row r="154" spans="1:16" x14ac:dyDescent="0.25">
      <c r="A154" s="494"/>
      <c r="B154" s="11" t="s">
        <v>74</v>
      </c>
      <c r="C154" s="3">
        <f>SUM('BIZ kWh ENTRY'!C154,'BIZ kWh ENTRY'!S154,'BIZ kWh ENTRY'!AI154,'BIZ kWh ENTRY'!AY154)</f>
        <v>0</v>
      </c>
      <c r="D154" s="3">
        <f>SUM('BIZ kWh ENTRY'!D154,'BIZ kWh ENTRY'!T154,'BIZ kWh ENTRY'!AJ154,'BIZ kWh ENTRY'!AZ154)</f>
        <v>0</v>
      </c>
      <c r="E154" s="3">
        <f>SUM('BIZ kWh ENTRY'!E154,'BIZ kWh ENTRY'!U154,'BIZ kWh ENTRY'!AK154,'BIZ kWh ENTRY'!BA154)</f>
        <v>0</v>
      </c>
      <c r="F154" s="3">
        <f>SUM('BIZ kWh ENTRY'!F154,'BIZ kWh ENTRY'!V154,'BIZ kWh ENTRY'!AL154,'BIZ kWh ENTRY'!BB154)</f>
        <v>0</v>
      </c>
      <c r="G154" s="3">
        <f>SUM('BIZ kWh ENTRY'!G154,'BIZ kWh ENTRY'!W154,'BIZ kWh ENTRY'!AM154,'BIZ kWh ENTRY'!BC154)</f>
        <v>0</v>
      </c>
      <c r="H154" s="3">
        <f>SUM('BIZ kWh ENTRY'!H154,'BIZ kWh ENTRY'!X154,'BIZ kWh ENTRY'!AN154,'BIZ kWh ENTRY'!BD154)</f>
        <v>0</v>
      </c>
      <c r="I154" s="3">
        <f>SUM('BIZ kWh ENTRY'!I154,'BIZ kWh ENTRY'!Y154,'BIZ kWh ENTRY'!AO154,'BIZ kWh ENTRY'!BE154)</f>
        <v>0</v>
      </c>
      <c r="J154" s="3">
        <f>SUM('BIZ kWh ENTRY'!J154,'BIZ kWh ENTRY'!Z154,'BIZ kWh ENTRY'!AP154,'BIZ kWh ENTRY'!BF154)</f>
        <v>0</v>
      </c>
      <c r="K154" s="3">
        <f>SUM('BIZ kWh ENTRY'!K154,'BIZ kWh ENTRY'!AA154,'BIZ kWh ENTRY'!AQ154,'BIZ kWh ENTRY'!BG154)</f>
        <v>0</v>
      </c>
      <c r="L154" s="3">
        <f>SUM('BIZ kWh ENTRY'!L154,'BIZ kWh ENTRY'!AB154,'BIZ kWh ENTRY'!AR154,'BIZ kWh ENTRY'!BH154)</f>
        <v>0</v>
      </c>
      <c r="M154" s="3">
        <f>SUM('BIZ kWh ENTRY'!M154,'BIZ kWh ENTRY'!AC154,'BIZ kWh ENTRY'!AS154,'BIZ kWh ENTRY'!BI154)</f>
        <v>0</v>
      </c>
      <c r="N154" s="3">
        <f>SUM('BIZ kWh ENTRY'!N154,'BIZ kWh ENTRY'!AD154,'BIZ kWh ENTRY'!AT154,'BIZ kWh ENTRY'!BJ154)</f>
        <v>0</v>
      </c>
      <c r="O154" s="62">
        <f t="shared" si="18"/>
        <v>0</v>
      </c>
      <c r="P154" s="204"/>
    </row>
    <row r="155" spans="1:16" x14ac:dyDescent="0.25">
      <c r="A155" s="494"/>
      <c r="B155" s="11" t="s">
        <v>73</v>
      </c>
      <c r="C155" s="3">
        <f>SUM('BIZ kWh ENTRY'!C155,'BIZ kWh ENTRY'!S155,'BIZ kWh ENTRY'!AI155,'BIZ kWh ENTRY'!AY155)</f>
        <v>0</v>
      </c>
      <c r="D155" s="3">
        <f>SUM('BIZ kWh ENTRY'!D155,'BIZ kWh ENTRY'!T155,'BIZ kWh ENTRY'!AJ155,'BIZ kWh ENTRY'!AZ155)</f>
        <v>0</v>
      </c>
      <c r="E155" s="3">
        <f>SUM('BIZ kWh ENTRY'!E155,'BIZ kWh ENTRY'!U155,'BIZ kWh ENTRY'!AK155,'BIZ kWh ENTRY'!BA155)</f>
        <v>0</v>
      </c>
      <c r="F155" s="3">
        <f>SUM('BIZ kWh ENTRY'!F155,'BIZ kWh ENTRY'!V155,'BIZ kWh ENTRY'!AL155,'BIZ kWh ENTRY'!BB155)</f>
        <v>0</v>
      </c>
      <c r="G155" s="3">
        <f>SUM('BIZ kWh ENTRY'!G155,'BIZ kWh ENTRY'!W155,'BIZ kWh ENTRY'!AM155,'BIZ kWh ENTRY'!BC155)</f>
        <v>0</v>
      </c>
      <c r="H155" s="3">
        <f>SUM('BIZ kWh ENTRY'!H155,'BIZ kWh ENTRY'!X155,'BIZ kWh ENTRY'!AN155,'BIZ kWh ENTRY'!BD155)</f>
        <v>0</v>
      </c>
      <c r="I155" s="3">
        <f>SUM('BIZ kWh ENTRY'!I155,'BIZ kWh ENTRY'!Y155,'BIZ kWh ENTRY'!AO155,'BIZ kWh ENTRY'!BE155)</f>
        <v>0</v>
      </c>
      <c r="J155" s="3">
        <f>SUM('BIZ kWh ENTRY'!J155,'BIZ kWh ENTRY'!Z155,'BIZ kWh ENTRY'!AP155,'BIZ kWh ENTRY'!BF155)</f>
        <v>0</v>
      </c>
      <c r="K155" s="3">
        <f>SUM('BIZ kWh ENTRY'!K155,'BIZ kWh ENTRY'!AA155,'BIZ kWh ENTRY'!AQ155,'BIZ kWh ENTRY'!BG155)</f>
        <v>0</v>
      </c>
      <c r="L155" s="3">
        <f>SUM('BIZ kWh ENTRY'!L155,'BIZ kWh ENTRY'!AB155,'BIZ kWh ENTRY'!AR155,'BIZ kWh ENTRY'!BH155)</f>
        <v>0</v>
      </c>
      <c r="M155" s="3">
        <f>SUM('BIZ kWh ENTRY'!M155,'BIZ kWh ENTRY'!AC155,'BIZ kWh ENTRY'!AS155,'BIZ kWh ENTRY'!BI155)</f>
        <v>0</v>
      </c>
      <c r="N155" s="3">
        <f>SUM('BIZ kWh ENTRY'!N155,'BIZ kWh ENTRY'!AD155,'BIZ kWh ENTRY'!AT155,'BIZ kWh ENTRY'!BJ155)</f>
        <v>0</v>
      </c>
      <c r="O155" s="62">
        <f t="shared" si="18"/>
        <v>0</v>
      </c>
      <c r="P155" s="204"/>
    </row>
    <row r="156" spans="1:16" x14ac:dyDescent="0.25">
      <c r="A156" s="494"/>
      <c r="B156" s="11" t="s">
        <v>72</v>
      </c>
      <c r="C156" s="3">
        <f>SUM('BIZ kWh ENTRY'!C156,'BIZ kWh ENTRY'!S156,'BIZ kWh ENTRY'!AI156,'BIZ kWh ENTRY'!AY156)</f>
        <v>0</v>
      </c>
      <c r="D156" s="3">
        <f>SUM('BIZ kWh ENTRY'!D156,'BIZ kWh ENTRY'!T156,'BIZ kWh ENTRY'!AJ156,'BIZ kWh ENTRY'!AZ156)</f>
        <v>0</v>
      </c>
      <c r="E156" s="3">
        <f>SUM('BIZ kWh ENTRY'!E156,'BIZ kWh ENTRY'!U156,'BIZ kWh ENTRY'!AK156,'BIZ kWh ENTRY'!BA156)</f>
        <v>0</v>
      </c>
      <c r="F156" s="3">
        <f>SUM('BIZ kWh ENTRY'!F156,'BIZ kWh ENTRY'!V156,'BIZ kWh ENTRY'!AL156,'BIZ kWh ENTRY'!BB156)</f>
        <v>0</v>
      </c>
      <c r="G156" s="3">
        <f>SUM('BIZ kWh ENTRY'!G156,'BIZ kWh ENTRY'!W156,'BIZ kWh ENTRY'!AM156,'BIZ kWh ENTRY'!BC156)</f>
        <v>0</v>
      </c>
      <c r="H156" s="3">
        <f>SUM('BIZ kWh ENTRY'!H156,'BIZ kWh ENTRY'!X156,'BIZ kWh ENTRY'!AN156,'BIZ kWh ENTRY'!BD156)</f>
        <v>0</v>
      </c>
      <c r="I156" s="3">
        <f>SUM('BIZ kWh ENTRY'!I156,'BIZ kWh ENTRY'!Y156,'BIZ kWh ENTRY'!AO156,'BIZ kWh ENTRY'!BE156)</f>
        <v>0</v>
      </c>
      <c r="J156" s="3">
        <f>SUM('BIZ kWh ENTRY'!J156,'BIZ kWh ENTRY'!Z156,'BIZ kWh ENTRY'!AP156,'BIZ kWh ENTRY'!BF156)</f>
        <v>0</v>
      </c>
      <c r="K156" s="3">
        <f>SUM('BIZ kWh ENTRY'!K156,'BIZ kWh ENTRY'!AA156,'BIZ kWh ENTRY'!AQ156,'BIZ kWh ENTRY'!BG156)</f>
        <v>0</v>
      </c>
      <c r="L156" s="3">
        <f>SUM('BIZ kWh ENTRY'!L156,'BIZ kWh ENTRY'!AB156,'BIZ kWh ENTRY'!AR156,'BIZ kWh ENTRY'!BH156)</f>
        <v>0</v>
      </c>
      <c r="M156" s="3">
        <f>SUM('BIZ kWh ENTRY'!M156,'BIZ kWh ENTRY'!AC156,'BIZ kWh ENTRY'!AS156,'BIZ kWh ENTRY'!BI156)</f>
        <v>0</v>
      </c>
      <c r="N156" s="3">
        <f>SUM('BIZ kWh ENTRY'!N156,'BIZ kWh ENTRY'!AD156,'BIZ kWh ENTRY'!AT156,'BIZ kWh ENTRY'!BJ156)</f>
        <v>0</v>
      </c>
      <c r="O156" s="62">
        <f t="shared" si="18"/>
        <v>0</v>
      </c>
      <c r="P156" s="204"/>
    </row>
    <row r="157" spans="1:16" x14ac:dyDescent="0.25">
      <c r="A157" s="494"/>
      <c r="B157" s="11" t="s">
        <v>71</v>
      </c>
      <c r="C157" s="3">
        <f>SUM('BIZ kWh ENTRY'!C157,'BIZ kWh ENTRY'!S157,'BIZ kWh ENTRY'!AI157,'BIZ kWh ENTRY'!AY157)</f>
        <v>0</v>
      </c>
      <c r="D157" s="3">
        <f>SUM('BIZ kWh ENTRY'!D157,'BIZ kWh ENTRY'!T157,'BIZ kWh ENTRY'!AJ157,'BIZ kWh ENTRY'!AZ157)</f>
        <v>0</v>
      </c>
      <c r="E157" s="3">
        <f>SUM('BIZ kWh ENTRY'!E157,'BIZ kWh ENTRY'!U157,'BIZ kWh ENTRY'!AK157,'BIZ kWh ENTRY'!BA157)</f>
        <v>0</v>
      </c>
      <c r="F157" s="3">
        <f>SUM('BIZ kWh ENTRY'!F157,'BIZ kWh ENTRY'!V157,'BIZ kWh ENTRY'!AL157,'BIZ kWh ENTRY'!BB157)</f>
        <v>0</v>
      </c>
      <c r="G157" s="3">
        <f>SUM('BIZ kWh ENTRY'!G157,'BIZ kWh ENTRY'!W157,'BIZ kWh ENTRY'!AM157,'BIZ kWh ENTRY'!BC157)</f>
        <v>0</v>
      </c>
      <c r="H157" s="3">
        <f>SUM('BIZ kWh ENTRY'!H157,'BIZ kWh ENTRY'!X157,'BIZ kWh ENTRY'!AN157,'BIZ kWh ENTRY'!BD157)</f>
        <v>0</v>
      </c>
      <c r="I157" s="3">
        <f>SUM('BIZ kWh ENTRY'!I157,'BIZ kWh ENTRY'!Y157,'BIZ kWh ENTRY'!AO157,'BIZ kWh ENTRY'!BE157)</f>
        <v>0</v>
      </c>
      <c r="J157" s="3">
        <f>SUM('BIZ kWh ENTRY'!J157,'BIZ kWh ENTRY'!Z157,'BIZ kWh ENTRY'!AP157,'BIZ kWh ENTRY'!BF157)</f>
        <v>0</v>
      </c>
      <c r="K157" s="3">
        <f>SUM('BIZ kWh ENTRY'!K157,'BIZ kWh ENTRY'!AA157,'BIZ kWh ENTRY'!AQ157,'BIZ kWh ENTRY'!BG157)</f>
        <v>0</v>
      </c>
      <c r="L157" s="3">
        <f>SUM('BIZ kWh ENTRY'!L157,'BIZ kWh ENTRY'!AB157,'BIZ kWh ENTRY'!AR157,'BIZ kWh ENTRY'!BH157)</f>
        <v>0</v>
      </c>
      <c r="M157" s="3">
        <f>SUM('BIZ kWh ENTRY'!M157,'BIZ kWh ENTRY'!AC157,'BIZ kWh ENTRY'!AS157,'BIZ kWh ENTRY'!BI157)</f>
        <v>0</v>
      </c>
      <c r="N157" s="3">
        <f>SUM('BIZ kWh ENTRY'!N157,'BIZ kWh ENTRY'!AD157,'BIZ kWh ENTRY'!AT157,'BIZ kWh ENTRY'!BJ157)</f>
        <v>0</v>
      </c>
      <c r="O157" s="62">
        <f t="shared" si="18"/>
        <v>0</v>
      </c>
      <c r="P157" s="204"/>
    </row>
    <row r="158" spans="1:16" x14ac:dyDescent="0.25">
      <c r="A158" s="494"/>
      <c r="B158" s="85" t="s">
        <v>70</v>
      </c>
      <c r="C158" s="86">
        <f>SUM('BIZ kWh ENTRY'!C158,'BIZ kWh ENTRY'!S158,'BIZ kWh ENTRY'!AI158,'BIZ kWh ENTRY'!AY158)</f>
        <v>0</v>
      </c>
      <c r="D158" s="86">
        <f>SUM('BIZ kWh ENTRY'!D158,'BIZ kWh ENTRY'!T158,'BIZ kWh ENTRY'!AJ158,'BIZ kWh ENTRY'!AZ158)</f>
        <v>0</v>
      </c>
      <c r="E158" s="86">
        <f>SUM('BIZ kWh ENTRY'!E158,'BIZ kWh ENTRY'!U158,'BIZ kWh ENTRY'!AK158,'BIZ kWh ENTRY'!BA158)</f>
        <v>0</v>
      </c>
      <c r="F158" s="86">
        <f>SUM('BIZ kWh ENTRY'!F158,'BIZ kWh ENTRY'!V158,'BIZ kWh ENTRY'!AL158,'BIZ kWh ENTRY'!BB158)</f>
        <v>0</v>
      </c>
      <c r="G158" s="86">
        <f>SUM('BIZ kWh ENTRY'!G158,'BIZ kWh ENTRY'!W158,'BIZ kWh ENTRY'!AM158,'BIZ kWh ENTRY'!BC158)</f>
        <v>0</v>
      </c>
      <c r="H158" s="86">
        <f>SUM('BIZ kWh ENTRY'!H158,'BIZ kWh ENTRY'!X158,'BIZ kWh ENTRY'!AN158,'BIZ kWh ENTRY'!BD158)</f>
        <v>0</v>
      </c>
      <c r="I158" s="86">
        <f>SUM('BIZ kWh ENTRY'!I158,'BIZ kWh ENTRY'!Y158,'BIZ kWh ENTRY'!AO158,'BIZ kWh ENTRY'!BE158)</f>
        <v>0</v>
      </c>
      <c r="J158" s="86">
        <f>SUM('BIZ kWh ENTRY'!J158,'BIZ kWh ENTRY'!Z158,'BIZ kWh ENTRY'!AP158,'BIZ kWh ENTRY'!BF158)</f>
        <v>0</v>
      </c>
      <c r="K158" s="86">
        <f>SUM('BIZ kWh ENTRY'!K158,'BIZ kWh ENTRY'!AA158,'BIZ kWh ENTRY'!AQ158,'BIZ kWh ENTRY'!BG158)</f>
        <v>0</v>
      </c>
      <c r="L158" s="86">
        <f>SUM('BIZ kWh ENTRY'!L158,'BIZ kWh ENTRY'!AB158,'BIZ kWh ENTRY'!AR158,'BIZ kWh ENTRY'!BH158)</f>
        <v>0</v>
      </c>
      <c r="M158" s="86">
        <f>SUM('BIZ kWh ENTRY'!M158,'BIZ kWh ENTRY'!AC158,'BIZ kWh ENTRY'!AS158,'BIZ kWh ENTRY'!BI158)</f>
        <v>0</v>
      </c>
      <c r="N158" s="86">
        <f>SUM('BIZ kWh ENTRY'!N158,'BIZ kWh ENTRY'!AD158,'BIZ kWh ENTRY'!AT158,'BIZ kWh ENTRY'!BJ158)</f>
        <v>0</v>
      </c>
      <c r="O158" s="62">
        <f t="shared" si="18"/>
        <v>0</v>
      </c>
      <c r="P158" s="204"/>
    </row>
    <row r="159" spans="1:16" x14ac:dyDescent="0.25">
      <c r="A159" s="494"/>
      <c r="B159" s="85" t="s">
        <v>69</v>
      </c>
      <c r="C159" s="86">
        <f>SUM('BIZ kWh ENTRY'!C159,'BIZ kWh ENTRY'!S159,'BIZ kWh ENTRY'!AI159,'BIZ kWh ENTRY'!AY159)</f>
        <v>0</v>
      </c>
      <c r="D159" s="86">
        <f>SUM('BIZ kWh ENTRY'!D159,'BIZ kWh ENTRY'!T159,'BIZ kWh ENTRY'!AJ159,'BIZ kWh ENTRY'!AZ159)</f>
        <v>0</v>
      </c>
      <c r="E159" s="86">
        <f>SUM('BIZ kWh ENTRY'!E159,'BIZ kWh ENTRY'!U159,'BIZ kWh ENTRY'!AK159,'BIZ kWh ENTRY'!BA159)</f>
        <v>0</v>
      </c>
      <c r="F159" s="86">
        <f>SUM('BIZ kWh ENTRY'!F159,'BIZ kWh ENTRY'!V159,'BIZ kWh ENTRY'!AL159,'BIZ kWh ENTRY'!BB159)</f>
        <v>0</v>
      </c>
      <c r="G159" s="86">
        <f>SUM('BIZ kWh ENTRY'!G159,'BIZ kWh ENTRY'!W159,'BIZ kWh ENTRY'!AM159,'BIZ kWh ENTRY'!BC159)</f>
        <v>0</v>
      </c>
      <c r="H159" s="86">
        <f>SUM('BIZ kWh ENTRY'!H159,'BIZ kWh ENTRY'!X159,'BIZ kWh ENTRY'!AN159,'BIZ kWh ENTRY'!BD159)</f>
        <v>0</v>
      </c>
      <c r="I159" s="86">
        <f>SUM('BIZ kWh ENTRY'!I159,'BIZ kWh ENTRY'!Y159,'BIZ kWh ENTRY'!AO159,'BIZ kWh ENTRY'!BE159)</f>
        <v>0</v>
      </c>
      <c r="J159" s="86">
        <f>SUM('BIZ kWh ENTRY'!J159,'BIZ kWh ENTRY'!Z159,'BIZ kWh ENTRY'!AP159,'BIZ kWh ENTRY'!BF159)</f>
        <v>0</v>
      </c>
      <c r="K159" s="86">
        <f>SUM('BIZ kWh ENTRY'!K159,'BIZ kWh ENTRY'!AA159,'BIZ kWh ENTRY'!AQ159,'BIZ kWh ENTRY'!BG159)</f>
        <v>0</v>
      </c>
      <c r="L159" s="86">
        <f>SUM('BIZ kWh ENTRY'!L159,'BIZ kWh ENTRY'!AB159,'BIZ kWh ENTRY'!AR159,'BIZ kWh ENTRY'!BH159)</f>
        <v>0</v>
      </c>
      <c r="M159" s="86">
        <f>SUM('BIZ kWh ENTRY'!M159,'BIZ kWh ENTRY'!AC159,'BIZ kWh ENTRY'!AS159,'BIZ kWh ENTRY'!BI159)</f>
        <v>0</v>
      </c>
      <c r="N159" s="86">
        <f>SUM('BIZ kWh ENTRY'!N159,'BIZ kWh ENTRY'!AD159,'BIZ kWh ENTRY'!AT159,'BIZ kWh ENTRY'!BJ159)</f>
        <v>0</v>
      </c>
      <c r="O159" s="62">
        <f t="shared" si="18"/>
        <v>0</v>
      </c>
      <c r="P159" s="204"/>
    </row>
    <row r="160" spans="1:16" ht="15.75" thickBot="1" x14ac:dyDescent="0.3">
      <c r="A160" s="495"/>
      <c r="B160" s="85" t="s">
        <v>68</v>
      </c>
      <c r="C160" s="86">
        <f>SUM('BIZ kWh ENTRY'!C160,'BIZ kWh ENTRY'!S160,'BIZ kWh ENTRY'!AI160,'BIZ kWh ENTRY'!AY160)</f>
        <v>0</v>
      </c>
      <c r="D160" s="86">
        <f>SUM('BIZ kWh ENTRY'!D160,'BIZ kWh ENTRY'!T160,'BIZ kWh ENTRY'!AJ160,'BIZ kWh ENTRY'!AZ160)</f>
        <v>0</v>
      </c>
      <c r="E160" s="86">
        <f>SUM('BIZ kWh ENTRY'!E160,'BIZ kWh ENTRY'!U160,'BIZ kWh ENTRY'!AK160,'BIZ kWh ENTRY'!BA160)</f>
        <v>0</v>
      </c>
      <c r="F160" s="86">
        <f>SUM('BIZ kWh ENTRY'!F160,'BIZ kWh ENTRY'!V160,'BIZ kWh ENTRY'!AL160,'BIZ kWh ENTRY'!BB160)</f>
        <v>0</v>
      </c>
      <c r="G160" s="86">
        <f>SUM('BIZ kWh ENTRY'!G160,'BIZ kWh ENTRY'!W160,'BIZ kWh ENTRY'!AM160,'BIZ kWh ENTRY'!BC160)</f>
        <v>0</v>
      </c>
      <c r="H160" s="86">
        <f>SUM('BIZ kWh ENTRY'!H160,'BIZ kWh ENTRY'!X160,'BIZ kWh ENTRY'!AN160,'BIZ kWh ENTRY'!BD160)</f>
        <v>0</v>
      </c>
      <c r="I160" s="86">
        <f>SUM('BIZ kWh ENTRY'!I160,'BIZ kWh ENTRY'!Y160,'BIZ kWh ENTRY'!AO160,'BIZ kWh ENTRY'!BE160)</f>
        <v>0</v>
      </c>
      <c r="J160" s="86">
        <f>SUM('BIZ kWh ENTRY'!J160,'BIZ kWh ENTRY'!Z160,'BIZ kWh ENTRY'!AP160,'BIZ kWh ENTRY'!BF160)</f>
        <v>0</v>
      </c>
      <c r="K160" s="86">
        <f>SUM('BIZ kWh ENTRY'!K160,'BIZ kWh ENTRY'!AA160,'BIZ kWh ENTRY'!AQ160,'BIZ kWh ENTRY'!BG160)</f>
        <v>0</v>
      </c>
      <c r="L160" s="86">
        <f>SUM('BIZ kWh ENTRY'!L160,'BIZ kWh ENTRY'!AB160,'BIZ kWh ENTRY'!AR160,'BIZ kWh ENTRY'!BH160)</f>
        <v>0</v>
      </c>
      <c r="M160" s="86">
        <f>SUM('BIZ kWh ENTRY'!M160,'BIZ kWh ENTRY'!AC160,'BIZ kWh ENTRY'!AS160,'BIZ kWh ENTRY'!BI160)</f>
        <v>0</v>
      </c>
      <c r="N160" s="86">
        <f>SUM('BIZ kWh ENTRY'!N160,'BIZ kWh ENTRY'!AD160,'BIZ kWh ENTRY'!AT160,'BIZ kWh ENTRY'!BJ160)</f>
        <v>0</v>
      </c>
      <c r="O160" s="59">
        <f t="shared" si="18"/>
        <v>0</v>
      </c>
      <c r="P160" s="204"/>
    </row>
    <row r="161" spans="1:16" ht="21.75" thickBot="1" x14ac:dyDescent="0.3">
      <c r="A161" s="301"/>
      <c r="B161" s="58" t="s">
        <v>44</v>
      </c>
      <c r="C161" s="57">
        <f t="shared" ref="C161:O161" si="19">SUM(C148:C160)</f>
        <v>0</v>
      </c>
      <c r="D161" s="57">
        <f t="shared" si="19"/>
        <v>0</v>
      </c>
      <c r="E161" s="57">
        <f t="shared" si="19"/>
        <v>0</v>
      </c>
      <c r="F161" s="57">
        <f t="shared" si="19"/>
        <v>0</v>
      </c>
      <c r="G161" s="57">
        <f t="shared" si="19"/>
        <v>0</v>
      </c>
      <c r="H161" s="57">
        <f t="shared" si="19"/>
        <v>0</v>
      </c>
      <c r="I161" s="57">
        <f t="shared" si="19"/>
        <v>0</v>
      </c>
      <c r="J161" s="57">
        <f t="shared" si="19"/>
        <v>0</v>
      </c>
      <c r="K161" s="57">
        <f t="shared" si="19"/>
        <v>0</v>
      </c>
      <c r="L161" s="57">
        <f t="shared" si="19"/>
        <v>0</v>
      </c>
      <c r="M161" s="57">
        <f t="shared" si="19"/>
        <v>0</v>
      </c>
      <c r="N161" s="57">
        <f t="shared" si="19"/>
        <v>0</v>
      </c>
      <c r="O161" s="56">
        <f t="shared" si="19"/>
        <v>0</v>
      </c>
      <c r="P161" s="204"/>
    </row>
    <row r="162" spans="1:16" ht="21.75" thickBot="1" x14ac:dyDescent="0.3">
      <c r="A162" s="301"/>
    </row>
    <row r="163" spans="1:16" ht="26.1" customHeight="1" thickBot="1" x14ac:dyDescent="0.3">
      <c r="A163" s="80"/>
      <c r="B163" s="68" t="s">
        <v>37</v>
      </c>
      <c r="C163" s="67" t="s">
        <v>57</v>
      </c>
      <c r="D163" s="67" t="s">
        <v>56</v>
      </c>
      <c r="E163" s="67" t="s">
        <v>55</v>
      </c>
      <c r="F163" s="67" t="s">
        <v>54</v>
      </c>
      <c r="G163" s="67" t="s">
        <v>53</v>
      </c>
      <c r="H163" s="67" t="s">
        <v>52</v>
      </c>
      <c r="I163" s="67" t="s">
        <v>51</v>
      </c>
      <c r="J163" s="67" t="s">
        <v>50</v>
      </c>
      <c r="K163" s="67" t="s">
        <v>49</v>
      </c>
      <c r="L163" s="67" t="s">
        <v>48</v>
      </c>
      <c r="M163" s="67" t="s">
        <v>47</v>
      </c>
      <c r="N163" s="67" t="s">
        <v>46</v>
      </c>
      <c r="O163" s="83" t="s">
        <v>34</v>
      </c>
    </row>
    <row r="164" spans="1:16" x14ac:dyDescent="0.25">
      <c r="A164" s="493" t="s">
        <v>82</v>
      </c>
      <c r="B164" s="64" t="s">
        <v>80</v>
      </c>
      <c r="C164" s="208">
        <f>SUM(C20,C36,C52,C68,C84,C132,C148)</f>
        <v>0</v>
      </c>
      <c r="D164" s="208">
        <f t="shared" ref="D164:N164" si="20">SUM(D20,D36,D52,D68,D84,D132,D148)</f>
        <v>0</v>
      </c>
      <c r="E164" s="208">
        <f t="shared" si="20"/>
        <v>0</v>
      </c>
      <c r="F164" s="208">
        <f t="shared" si="20"/>
        <v>0</v>
      </c>
      <c r="G164" s="208">
        <f t="shared" si="20"/>
        <v>0</v>
      </c>
      <c r="H164" s="208">
        <f t="shared" si="20"/>
        <v>0</v>
      </c>
      <c r="I164" s="208">
        <f t="shared" si="20"/>
        <v>417621.45797280443</v>
      </c>
      <c r="J164" s="208">
        <f t="shared" si="20"/>
        <v>155964.82319083848</v>
      </c>
      <c r="K164" s="208">
        <f t="shared" si="20"/>
        <v>90226.425786884807</v>
      </c>
      <c r="L164" s="114">
        <f t="shared" si="20"/>
        <v>212888.73126104235</v>
      </c>
      <c r="M164" s="114">
        <f t="shared" si="20"/>
        <v>1077529.8730588662</v>
      </c>
      <c r="N164" s="114">
        <f t="shared" si="20"/>
        <v>742014.27989518526</v>
      </c>
      <c r="O164" s="82">
        <f t="shared" ref="O164:O176" si="21">SUM(C164:N164)</f>
        <v>2696245.5911656218</v>
      </c>
    </row>
    <row r="165" spans="1:16" x14ac:dyDescent="0.25">
      <c r="A165" s="494"/>
      <c r="B165" s="3" t="s">
        <v>79</v>
      </c>
      <c r="C165" s="114">
        <f t="shared" ref="C165:N176" si="22">SUM(C21,C37,C53,C69,C85,C133,C149)</f>
        <v>0</v>
      </c>
      <c r="D165" s="114">
        <f t="shared" si="22"/>
        <v>0</v>
      </c>
      <c r="E165" s="114">
        <f t="shared" si="22"/>
        <v>0</v>
      </c>
      <c r="F165" s="114">
        <f t="shared" si="22"/>
        <v>0</v>
      </c>
      <c r="G165" s="114">
        <f t="shared" si="22"/>
        <v>0</v>
      </c>
      <c r="H165" s="114">
        <f t="shared" si="22"/>
        <v>0</v>
      </c>
      <c r="I165" s="114">
        <f t="shared" si="22"/>
        <v>0</v>
      </c>
      <c r="J165" s="114">
        <f t="shared" si="22"/>
        <v>0</v>
      </c>
      <c r="K165" s="114">
        <f t="shared" si="22"/>
        <v>4592.477975279312</v>
      </c>
      <c r="L165" s="114">
        <f t="shared" si="22"/>
        <v>0</v>
      </c>
      <c r="M165" s="114">
        <f t="shared" si="22"/>
        <v>34110.226246350649</v>
      </c>
      <c r="N165" s="114">
        <f t="shared" si="22"/>
        <v>83697.361759994732</v>
      </c>
      <c r="O165" s="81">
        <f t="shared" si="21"/>
        <v>122400.06598162469</v>
      </c>
    </row>
    <row r="166" spans="1:16" x14ac:dyDescent="0.25">
      <c r="A166" s="494"/>
      <c r="B166" s="3" t="s">
        <v>78</v>
      </c>
      <c r="C166" s="114">
        <f t="shared" si="22"/>
        <v>0</v>
      </c>
      <c r="D166" s="114">
        <f t="shared" si="22"/>
        <v>0</v>
      </c>
      <c r="E166" s="114">
        <f t="shared" si="22"/>
        <v>0</v>
      </c>
      <c r="F166" s="114">
        <f t="shared" si="22"/>
        <v>0</v>
      </c>
      <c r="G166" s="114">
        <f t="shared" si="22"/>
        <v>0</v>
      </c>
      <c r="H166" s="114">
        <f t="shared" si="22"/>
        <v>0</v>
      </c>
      <c r="I166" s="114">
        <f t="shared" si="22"/>
        <v>0</v>
      </c>
      <c r="J166" s="114">
        <f t="shared" si="22"/>
        <v>7192.3005138034296</v>
      </c>
      <c r="K166" s="114">
        <f t="shared" si="22"/>
        <v>0</v>
      </c>
      <c r="L166" s="114">
        <f t="shared" si="22"/>
        <v>0</v>
      </c>
      <c r="M166" s="114">
        <f t="shared" si="22"/>
        <v>9624.8288316720282</v>
      </c>
      <c r="N166" s="114">
        <f t="shared" si="22"/>
        <v>0</v>
      </c>
      <c r="O166" s="81">
        <f t="shared" si="21"/>
        <v>16817.129345475456</v>
      </c>
    </row>
    <row r="167" spans="1:16" x14ac:dyDescent="0.25">
      <c r="A167" s="494"/>
      <c r="B167" s="3" t="s">
        <v>77</v>
      </c>
      <c r="C167" s="114">
        <f t="shared" si="22"/>
        <v>0</v>
      </c>
      <c r="D167" s="114">
        <f t="shared" si="22"/>
        <v>0</v>
      </c>
      <c r="E167" s="114">
        <f t="shared" si="22"/>
        <v>0</v>
      </c>
      <c r="F167" s="114">
        <f t="shared" si="22"/>
        <v>11127.192011808413</v>
      </c>
      <c r="G167" s="114">
        <f t="shared" si="22"/>
        <v>19033.595682532243</v>
      </c>
      <c r="H167" s="114">
        <f t="shared" si="22"/>
        <v>421201.70800311654</v>
      </c>
      <c r="I167" s="114">
        <f t="shared" si="22"/>
        <v>369236.59336498135</v>
      </c>
      <c r="J167" s="114">
        <f t="shared" si="22"/>
        <v>42028.200621761745</v>
      </c>
      <c r="K167" s="114">
        <f t="shared" si="22"/>
        <v>194415.61180566601</v>
      </c>
      <c r="L167" s="114">
        <f t="shared" si="22"/>
        <v>586549.98096410674</v>
      </c>
      <c r="M167" s="114">
        <f t="shared" si="22"/>
        <v>793484.75493714586</v>
      </c>
      <c r="N167" s="114">
        <f t="shared" si="22"/>
        <v>4230618.6360515384</v>
      </c>
      <c r="O167" s="81">
        <f t="shared" si="21"/>
        <v>6667696.2734426577</v>
      </c>
    </row>
    <row r="168" spans="1:16" x14ac:dyDescent="0.25">
      <c r="A168" s="494"/>
      <c r="B168" s="3" t="s">
        <v>76</v>
      </c>
      <c r="C168" s="114">
        <f t="shared" si="22"/>
        <v>0</v>
      </c>
      <c r="D168" s="114">
        <f t="shared" si="22"/>
        <v>0</v>
      </c>
      <c r="E168" s="114">
        <f t="shared" si="22"/>
        <v>0</v>
      </c>
      <c r="F168" s="114">
        <f t="shared" si="22"/>
        <v>0</v>
      </c>
      <c r="G168" s="114">
        <f t="shared" si="22"/>
        <v>0</v>
      </c>
      <c r="H168" s="114">
        <f t="shared" si="22"/>
        <v>148788.68659199998</v>
      </c>
      <c r="I168" s="114">
        <f t="shared" si="22"/>
        <v>0</v>
      </c>
      <c r="J168" s="114">
        <f t="shared" si="22"/>
        <v>0</v>
      </c>
      <c r="K168" s="114">
        <f t="shared" si="22"/>
        <v>0</v>
      </c>
      <c r="L168" s="114">
        <f t="shared" si="22"/>
        <v>22226.33196</v>
      </c>
      <c r="M168" s="114">
        <f t="shared" si="22"/>
        <v>0</v>
      </c>
      <c r="N168" s="114">
        <f t="shared" si="22"/>
        <v>29606.723160000001</v>
      </c>
      <c r="O168" s="81">
        <f t="shared" si="21"/>
        <v>200621.74171199999</v>
      </c>
    </row>
    <row r="169" spans="1:16" x14ac:dyDescent="0.25">
      <c r="A169" s="494"/>
      <c r="B169" s="3" t="s">
        <v>75</v>
      </c>
      <c r="C169" s="114">
        <f t="shared" si="22"/>
        <v>0</v>
      </c>
      <c r="D169" s="114">
        <f t="shared" si="22"/>
        <v>0</v>
      </c>
      <c r="E169" s="114">
        <f t="shared" si="22"/>
        <v>0</v>
      </c>
      <c r="F169" s="114">
        <f t="shared" si="22"/>
        <v>0</v>
      </c>
      <c r="G169" s="114">
        <f t="shared" si="22"/>
        <v>0</v>
      </c>
      <c r="H169" s="114">
        <f t="shared" si="22"/>
        <v>0</v>
      </c>
      <c r="I169" s="114">
        <f t="shared" si="22"/>
        <v>0</v>
      </c>
      <c r="J169" s="114">
        <f t="shared" si="22"/>
        <v>0</v>
      </c>
      <c r="K169" s="114">
        <f t="shared" si="22"/>
        <v>0</v>
      </c>
      <c r="L169" s="114">
        <f t="shared" si="22"/>
        <v>0</v>
      </c>
      <c r="M169" s="114">
        <f t="shared" si="22"/>
        <v>0</v>
      </c>
      <c r="N169" s="114">
        <f t="shared" si="22"/>
        <v>2621.1327999999921</v>
      </c>
      <c r="O169" s="81">
        <f t="shared" si="21"/>
        <v>2621.1327999999921</v>
      </c>
    </row>
    <row r="170" spans="1:16" x14ac:dyDescent="0.25">
      <c r="A170" s="494"/>
      <c r="B170" s="3" t="s">
        <v>74</v>
      </c>
      <c r="C170" s="114">
        <f t="shared" si="22"/>
        <v>0</v>
      </c>
      <c r="D170" s="114">
        <f t="shared" si="22"/>
        <v>0</v>
      </c>
      <c r="E170" s="114">
        <f t="shared" si="22"/>
        <v>0</v>
      </c>
      <c r="F170" s="114">
        <f t="shared" si="22"/>
        <v>0</v>
      </c>
      <c r="G170" s="114">
        <f t="shared" si="22"/>
        <v>17403.669969643008</v>
      </c>
      <c r="H170" s="114">
        <f t="shared" si="22"/>
        <v>203914.15660156962</v>
      </c>
      <c r="I170" s="114">
        <f t="shared" si="22"/>
        <v>190192.99097252346</v>
      </c>
      <c r="J170" s="114">
        <f t="shared" si="22"/>
        <v>178419.14380550775</v>
      </c>
      <c r="K170" s="114">
        <f t="shared" si="22"/>
        <v>1186642.7584124906</v>
      </c>
      <c r="L170" s="114">
        <f t="shared" si="22"/>
        <v>162060.24447377917</v>
      </c>
      <c r="M170" s="114">
        <f t="shared" si="22"/>
        <v>576762.10006232071</v>
      </c>
      <c r="N170" s="114">
        <f t="shared" si="22"/>
        <v>4274317.7333768681</v>
      </c>
      <c r="O170" s="81">
        <f t="shared" si="21"/>
        <v>6789712.7976747025</v>
      </c>
    </row>
    <row r="171" spans="1:16" x14ac:dyDescent="0.25">
      <c r="A171" s="494"/>
      <c r="B171" s="3" t="s">
        <v>73</v>
      </c>
      <c r="C171" s="114">
        <f t="shared" si="22"/>
        <v>0</v>
      </c>
      <c r="D171" s="114">
        <f t="shared" si="22"/>
        <v>0</v>
      </c>
      <c r="E171" s="114">
        <f t="shared" si="22"/>
        <v>190139.27152990282</v>
      </c>
      <c r="F171" s="114">
        <f t="shared" si="22"/>
        <v>1930883.7937624007</v>
      </c>
      <c r="G171" s="114">
        <f t="shared" si="22"/>
        <v>3698833.700994337</v>
      </c>
      <c r="H171" s="114">
        <f t="shared" si="22"/>
        <v>5359271.7538502635</v>
      </c>
      <c r="I171" s="114">
        <f t="shared" si="22"/>
        <v>5033460.7213131525</v>
      </c>
      <c r="J171" s="114">
        <f t="shared" si="22"/>
        <v>7576721.4685454052</v>
      </c>
      <c r="K171" s="114">
        <f t="shared" si="22"/>
        <v>10500627.314650448</v>
      </c>
      <c r="L171" s="114">
        <f t="shared" si="22"/>
        <v>6327771.6541440729</v>
      </c>
      <c r="M171" s="114">
        <f t="shared" si="22"/>
        <v>11946801.734115008</v>
      </c>
      <c r="N171" s="114">
        <f t="shared" si="22"/>
        <v>26179316.922814663</v>
      </c>
      <c r="O171" s="81">
        <f t="shared" si="21"/>
        <v>78743828.33571966</v>
      </c>
    </row>
    <row r="172" spans="1:16" x14ac:dyDescent="0.25">
      <c r="A172" s="494"/>
      <c r="B172" s="3" t="s">
        <v>72</v>
      </c>
      <c r="C172" s="114">
        <f t="shared" si="22"/>
        <v>0</v>
      </c>
      <c r="D172" s="114">
        <f t="shared" si="22"/>
        <v>0</v>
      </c>
      <c r="E172" s="114">
        <f t="shared" si="22"/>
        <v>0</v>
      </c>
      <c r="F172" s="114">
        <f t="shared" si="22"/>
        <v>0</v>
      </c>
      <c r="G172" s="114">
        <f t="shared" si="22"/>
        <v>15803.069445267711</v>
      </c>
      <c r="H172" s="114">
        <f t="shared" si="22"/>
        <v>3598.7372749977403</v>
      </c>
      <c r="I172" s="114">
        <f t="shared" si="22"/>
        <v>34485.875723979385</v>
      </c>
      <c r="J172" s="114">
        <f t="shared" si="22"/>
        <v>0</v>
      </c>
      <c r="K172" s="114">
        <f t="shared" si="22"/>
        <v>0</v>
      </c>
      <c r="L172" s="114">
        <f t="shared" si="22"/>
        <v>12604.918130564218</v>
      </c>
      <c r="M172" s="114">
        <f t="shared" si="22"/>
        <v>220682.71214942032</v>
      </c>
      <c r="N172" s="114">
        <f t="shared" si="22"/>
        <v>192249.51286979366</v>
      </c>
      <c r="O172" s="81">
        <f t="shared" si="21"/>
        <v>479424.82559402299</v>
      </c>
    </row>
    <row r="173" spans="1:16" x14ac:dyDescent="0.25">
      <c r="A173" s="494"/>
      <c r="B173" s="3" t="s">
        <v>71</v>
      </c>
      <c r="C173" s="114">
        <f t="shared" si="22"/>
        <v>0</v>
      </c>
      <c r="D173" s="114">
        <f t="shared" si="22"/>
        <v>0</v>
      </c>
      <c r="E173" s="114">
        <f t="shared" si="22"/>
        <v>0</v>
      </c>
      <c r="F173" s="114">
        <f t="shared" si="22"/>
        <v>0</v>
      </c>
      <c r="G173" s="114">
        <f t="shared" si="22"/>
        <v>17205.308497442446</v>
      </c>
      <c r="H173" s="114">
        <f t="shared" si="22"/>
        <v>179531.02675099604</v>
      </c>
      <c r="I173" s="114">
        <f t="shared" si="22"/>
        <v>65383.468151005552</v>
      </c>
      <c r="J173" s="114">
        <f t="shared" si="22"/>
        <v>24948.750165689569</v>
      </c>
      <c r="K173" s="114">
        <f t="shared" si="22"/>
        <v>0</v>
      </c>
      <c r="L173" s="114">
        <f t="shared" si="22"/>
        <v>113829.0127907678</v>
      </c>
      <c r="M173" s="114">
        <f t="shared" si="22"/>
        <v>30111.349783476937</v>
      </c>
      <c r="N173" s="114">
        <f t="shared" si="22"/>
        <v>1040875.1817618621</v>
      </c>
      <c r="O173" s="81">
        <f t="shared" si="21"/>
        <v>1471884.0979012405</v>
      </c>
    </row>
    <row r="174" spans="1:16" x14ac:dyDescent="0.25">
      <c r="A174" s="494"/>
      <c r="B174" s="3" t="s">
        <v>70</v>
      </c>
      <c r="C174" s="114">
        <f t="shared" si="22"/>
        <v>0</v>
      </c>
      <c r="D174" s="114">
        <f t="shared" si="22"/>
        <v>0</v>
      </c>
      <c r="E174" s="114">
        <f t="shared" si="22"/>
        <v>0</v>
      </c>
      <c r="F174" s="114">
        <f t="shared" si="22"/>
        <v>0</v>
      </c>
      <c r="G174" s="114">
        <f t="shared" si="22"/>
        <v>0</v>
      </c>
      <c r="H174" s="114">
        <f t="shared" si="22"/>
        <v>0</v>
      </c>
      <c r="I174" s="114">
        <f t="shared" si="22"/>
        <v>0</v>
      </c>
      <c r="J174" s="114">
        <f t="shared" si="22"/>
        <v>0</v>
      </c>
      <c r="K174" s="114">
        <f t="shared" si="22"/>
        <v>0</v>
      </c>
      <c r="L174" s="114">
        <f t="shared" si="22"/>
        <v>0</v>
      </c>
      <c r="M174" s="114">
        <f t="shared" si="22"/>
        <v>0</v>
      </c>
      <c r="N174" s="114">
        <f t="shared" si="22"/>
        <v>0</v>
      </c>
      <c r="O174" s="81">
        <f t="shared" si="21"/>
        <v>0</v>
      </c>
    </row>
    <row r="175" spans="1:16" x14ac:dyDescent="0.25">
      <c r="A175" s="494"/>
      <c r="B175" s="3" t="s">
        <v>69</v>
      </c>
      <c r="C175" s="114">
        <f t="shared" si="22"/>
        <v>0</v>
      </c>
      <c r="D175" s="114">
        <f t="shared" si="22"/>
        <v>0</v>
      </c>
      <c r="E175" s="114">
        <f t="shared" si="22"/>
        <v>0</v>
      </c>
      <c r="F175" s="114">
        <f t="shared" si="22"/>
        <v>0</v>
      </c>
      <c r="G175" s="114">
        <f t="shared" si="22"/>
        <v>0</v>
      </c>
      <c r="H175" s="114">
        <f t="shared" si="22"/>
        <v>0</v>
      </c>
      <c r="I175" s="114">
        <f t="shared" si="22"/>
        <v>0</v>
      </c>
      <c r="J175" s="114">
        <f t="shared" si="22"/>
        <v>56598.641906537188</v>
      </c>
      <c r="K175" s="114">
        <f t="shared" si="22"/>
        <v>73392.981302323766</v>
      </c>
      <c r="L175" s="114">
        <f t="shared" si="22"/>
        <v>0</v>
      </c>
      <c r="M175" s="114">
        <f t="shared" si="22"/>
        <v>734498.24751632765</v>
      </c>
      <c r="N175" s="114">
        <f t="shared" si="22"/>
        <v>79585.1130277216</v>
      </c>
      <c r="O175" s="81">
        <f t="shared" si="21"/>
        <v>944074.98375291028</v>
      </c>
    </row>
    <row r="176" spans="1:16" ht="15.75" thickBot="1" x14ac:dyDescent="0.3">
      <c r="A176" s="495"/>
      <c r="B176" s="3" t="s">
        <v>68</v>
      </c>
      <c r="C176" s="114">
        <f t="shared" si="22"/>
        <v>0</v>
      </c>
      <c r="D176" s="114">
        <f t="shared" si="22"/>
        <v>0</v>
      </c>
      <c r="E176" s="114">
        <f t="shared" si="22"/>
        <v>0</v>
      </c>
      <c r="F176" s="114">
        <f t="shared" si="22"/>
        <v>0</v>
      </c>
      <c r="G176" s="114">
        <f t="shared" si="22"/>
        <v>0</v>
      </c>
      <c r="H176" s="114">
        <f t="shared" si="22"/>
        <v>0</v>
      </c>
      <c r="I176" s="114">
        <f t="shared" si="22"/>
        <v>0</v>
      </c>
      <c r="J176" s="114">
        <f t="shared" si="22"/>
        <v>38737.34971232825</v>
      </c>
      <c r="K176" s="114">
        <f t="shared" si="22"/>
        <v>0</v>
      </c>
      <c r="L176" s="114">
        <f t="shared" si="22"/>
        <v>0</v>
      </c>
      <c r="M176" s="114">
        <f t="shared" si="22"/>
        <v>17097.537050823412</v>
      </c>
      <c r="N176" s="114">
        <f t="shared" si="22"/>
        <v>0</v>
      </c>
      <c r="O176" s="81">
        <f t="shared" si="21"/>
        <v>55834.886763151662</v>
      </c>
    </row>
    <row r="177" spans="1:15" ht="26.1" customHeight="1" thickBot="1" x14ac:dyDescent="0.3">
      <c r="A177" s="80"/>
      <c r="B177" s="48" t="s">
        <v>44</v>
      </c>
      <c r="C177" s="57">
        <f>SUM(C164:C176)</f>
        <v>0</v>
      </c>
      <c r="D177" s="57">
        <f t="shared" ref="D177:O177" si="23">SUM(D164:D176)</f>
        <v>0</v>
      </c>
      <c r="E177" s="57">
        <f t="shared" si="23"/>
        <v>190139.27152990282</v>
      </c>
      <c r="F177" s="57">
        <f t="shared" si="23"/>
        <v>1942010.9857742093</v>
      </c>
      <c r="G177" s="57">
        <f t="shared" si="23"/>
        <v>3768279.3445892222</v>
      </c>
      <c r="H177" s="57">
        <f t="shared" si="23"/>
        <v>6316306.0690729432</v>
      </c>
      <c r="I177" s="57">
        <f t="shared" si="23"/>
        <v>6110381.1074984474</v>
      </c>
      <c r="J177" s="57">
        <f t="shared" si="23"/>
        <v>8080610.6784618711</v>
      </c>
      <c r="K177" s="57">
        <f t="shared" si="23"/>
        <v>12049897.569933094</v>
      </c>
      <c r="L177" s="57">
        <f t="shared" si="23"/>
        <v>7437930.873724333</v>
      </c>
      <c r="M177" s="57">
        <f t="shared" si="23"/>
        <v>15440703.363751413</v>
      </c>
      <c r="N177" s="57">
        <f t="shared" si="23"/>
        <v>36854902.597517624</v>
      </c>
      <c r="O177" s="53">
        <f t="shared" si="23"/>
        <v>98191161.861853063</v>
      </c>
    </row>
    <row r="178" spans="1:15" ht="26.1" customHeight="1" thickBot="1" x14ac:dyDescent="0.3">
      <c r="A178" s="80"/>
      <c r="O178" s="201"/>
    </row>
    <row r="179" spans="1:15" ht="26.1" customHeight="1" thickBot="1" x14ac:dyDescent="0.3">
      <c r="A179" s="80"/>
      <c r="B179" s="68" t="s">
        <v>37</v>
      </c>
      <c r="C179" s="298" t="s">
        <v>57</v>
      </c>
      <c r="D179" s="298" t="s">
        <v>56</v>
      </c>
      <c r="E179" s="298" t="s">
        <v>55</v>
      </c>
      <c r="F179" s="298" t="s">
        <v>54</v>
      </c>
      <c r="G179" s="298" t="s">
        <v>53</v>
      </c>
      <c r="H179" s="298" t="s">
        <v>52</v>
      </c>
      <c r="I179" s="298" t="s">
        <v>51</v>
      </c>
      <c r="J179" s="298" t="s">
        <v>50</v>
      </c>
      <c r="K179" s="298" t="s">
        <v>49</v>
      </c>
      <c r="L179" s="298" t="s">
        <v>48</v>
      </c>
      <c r="M179" s="298" t="s">
        <v>47</v>
      </c>
      <c r="N179" s="299" t="s">
        <v>46</v>
      </c>
      <c r="O179" s="83" t="s">
        <v>34</v>
      </c>
    </row>
    <row r="180" spans="1:15" x14ac:dyDescent="0.25">
      <c r="A180" s="490" t="s">
        <v>81</v>
      </c>
      <c r="B180" s="64" t="s">
        <v>80</v>
      </c>
      <c r="C180" s="64">
        <f>SUM(C4,C116)</f>
        <v>0</v>
      </c>
      <c r="D180" s="64">
        <f t="shared" ref="D180:N180" si="24">SUM(D4,D116)</f>
        <v>0</v>
      </c>
      <c r="E180" s="64">
        <f t="shared" si="24"/>
        <v>0</v>
      </c>
      <c r="F180" s="64">
        <f t="shared" si="24"/>
        <v>0</v>
      </c>
      <c r="G180" s="64">
        <f t="shared" si="24"/>
        <v>0</v>
      </c>
      <c r="H180" s="64">
        <f t="shared" si="24"/>
        <v>0</v>
      </c>
      <c r="I180" s="64">
        <f t="shared" si="24"/>
        <v>0</v>
      </c>
      <c r="J180" s="64">
        <f t="shared" si="24"/>
        <v>0</v>
      </c>
      <c r="K180" s="64">
        <f t="shared" si="24"/>
        <v>0</v>
      </c>
      <c r="L180" s="64">
        <f t="shared" si="24"/>
        <v>0</v>
      </c>
      <c r="M180" s="64">
        <f t="shared" si="24"/>
        <v>0</v>
      </c>
      <c r="N180" s="64">
        <f t="shared" si="24"/>
        <v>0</v>
      </c>
      <c r="O180" s="82">
        <f t="shared" ref="O180:O192" si="25">SUM(C180:N180)</f>
        <v>0</v>
      </c>
    </row>
    <row r="181" spans="1:15" x14ac:dyDescent="0.25">
      <c r="A181" s="491"/>
      <c r="B181" s="3" t="s">
        <v>79</v>
      </c>
      <c r="C181" s="3">
        <f t="shared" ref="C181:N192" si="26">SUM(C5,C117)</f>
        <v>0</v>
      </c>
      <c r="D181" s="3">
        <f t="shared" si="26"/>
        <v>0</v>
      </c>
      <c r="E181" s="3">
        <f t="shared" si="26"/>
        <v>0</v>
      </c>
      <c r="F181" s="3">
        <f t="shared" si="26"/>
        <v>0</v>
      </c>
      <c r="G181" s="3">
        <f t="shared" si="26"/>
        <v>0</v>
      </c>
      <c r="H181" s="3">
        <f t="shared" si="26"/>
        <v>0</v>
      </c>
      <c r="I181" s="3">
        <f t="shared" si="26"/>
        <v>0</v>
      </c>
      <c r="J181" s="3">
        <f t="shared" si="26"/>
        <v>0</v>
      </c>
      <c r="K181" s="3">
        <f t="shared" si="26"/>
        <v>0</v>
      </c>
      <c r="L181" s="3">
        <f t="shared" si="26"/>
        <v>0</v>
      </c>
      <c r="M181" s="3">
        <f t="shared" si="26"/>
        <v>0</v>
      </c>
      <c r="N181" s="3">
        <f t="shared" si="26"/>
        <v>0</v>
      </c>
      <c r="O181" s="81">
        <f t="shared" si="25"/>
        <v>0</v>
      </c>
    </row>
    <row r="182" spans="1:15" x14ac:dyDescent="0.25">
      <c r="A182" s="491"/>
      <c r="B182" s="3" t="s">
        <v>78</v>
      </c>
      <c r="C182" s="3">
        <f t="shared" si="26"/>
        <v>0</v>
      </c>
      <c r="D182" s="3">
        <f t="shared" si="26"/>
        <v>0</v>
      </c>
      <c r="E182" s="3">
        <f t="shared" si="26"/>
        <v>0</v>
      </c>
      <c r="F182" s="3">
        <f t="shared" si="26"/>
        <v>0</v>
      </c>
      <c r="G182" s="3">
        <f t="shared" si="26"/>
        <v>0</v>
      </c>
      <c r="H182" s="3">
        <f t="shared" si="26"/>
        <v>0</v>
      </c>
      <c r="I182" s="3">
        <f t="shared" si="26"/>
        <v>0</v>
      </c>
      <c r="J182" s="3">
        <f t="shared" si="26"/>
        <v>0</v>
      </c>
      <c r="K182" s="3">
        <f t="shared" si="26"/>
        <v>0</v>
      </c>
      <c r="L182" s="3">
        <f t="shared" si="26"/>
        <v>0</v>
      </c>
      <c r="M182" s="3">
        <f t="shared" si="26"/>
        <v>0</v>
      </c>
      <c r="N182" s="3">
        <f t="shared" si="26"/>
        <v>0</v>
      </c>
      <c r="O182" s="81">
        <f t="shared" si="25"/>
        <v>0</v>
      </c>
    </row>
    <row r="183" spans="1:15" x14ac:dyDescent="0.25">
      <c r="A183" s="491"/>
      <c r="B183" s="3" t="s">
        <v>77</v>
      </c>
      <c r="C183" s="3">
        <f t="shared" si="26"/>
        <v>0</v>
      </c>
      <c r="D183" s="3">
        <f t="shared" si="26"/>
        <v>0</v>
      </c>
      <c r="E183" s="3">
        <f t="shared" si="26"/>
        <v>0</v>
      </c>
      <c r="F183" s="3">
        <f t="shared" si="26"/>
        <v>0</v>
      </c>
      <c r="G183" s="3">
        <f t="shared" si="26"/>
        <v>0</v>
      </c>
      <c r="H183" s="3">
        <f t="shared" si="26"/>
        <v>0</v>
      </c>
      <c r="I183" s="3">
        <f t="shared" si="26"/>
        <v>0</v>
      </c>
      <c r="J183" s="3">
        <f t="shared" si="26"/>
        <v>0</v>
      </c>
      <c r="K183" s="3">
        <f t="shared" si="26"/>
        <v>0</v>
      </c>
      <c r="L183" s="3">
        <f t="shared" si="26"/>
        <v>2542.1074158657134</v>
      </c>
      <c r="M183" s="3">
        <f t="shared" si="26"/>
        <v>0</v>
      </c>
      <c r="N183" s="3">
        <f t="shared" si="26"/>
        <v>0</v>
      </c>
      <c r="O183" s="81">
        <f t="shared" si="25"/>
        <v>2542.1074158657134</v>
      </c>
    </row>
    <row r="184" spans="1:15" x14ac:dyDescent="0.25">
      <c r="A184" s="491"/>
      <c r="B184" s="3" t="s">
        <v>76</v>
      </c>
      <c r="C184" s="3">
        <f t="shared" si="26"/>
        <v>0</v>
      </c>
      <c r="D184" s="3">
        <f t="shared" si="26"/>
        <v>0</v>
      </c>
      <c r="E184" s="3">
        <f t="shared" si="26"/>
        <v>0</v>
      </c>
      <c r="F184" s="3">
        <f t="shared" si="26"/>
        <v>0</v>
      </c>
      <c r="G184" s="3">
        <f t="shared" si="26"/>
        <v>0</v>
      </c>
      <c r="H184" s="3">
        <f t="shared" si="26"/>
        <v>0</v>
      </c>
      <c r="I184" s="3">
        <f t="shared" si="26"/>
        <v>0</v>
      </c>
      <c r="J184" s="3">
        <f t="shared" si="26"/>
        <v>0</v>
      </c>
      <c r="K184" s="3">
        <f t="shared" si="26"/>
        <v>0</v>
      </c>
      <c r="L184" s="3">
        <f t="shared" si="26"/>
        <v>0</v>
      </c>
      <c r="M184" s="3">
        <f t="shared" si="26"/>
        <v>34413.152751515154</v>
      </c>
      <c r="N184" s="3">
        <f t="shared" si="26"/>
        <v>5668.0486884848488</v>
      </c>
      <c r="O184" s="81">
        <f t="shared" si="25"/>
        <v>40081.201440000004</v>
      </c>
    </row>
    <row r="185" spans="1:15" x14ac:dyDescent="0.25">
      <c r="A185" s="491"/>
      <c r="B185" s="3" t="s">
        <v>75</v>
      </c>
      <c r="C185" s="3">
        <f t="shared" si="26"/>
        <v>0</v>
      </c>
      <c r="D185" s="3">
        <f t="shared" si="26"/>
        <v>0</v>
      </c>
      <c r="E185" s="3">
        <f t="shared" si="26"/>
        <v>0</v>
      </c>
      <c r="F185" s="3">
        <f t="shared" si="26"/>
        <v>0</v>
      </c>
      <c r="G185" s="3">
        <f t="shared" si="26"/>
        <v>0</v>
      </c>
      <c r="H185" s="3">
        <f t="shared" si="26"/>
        <v>0</v>
      </c>
      <c r="I185" s="3">
        <f t="shared" si="26"/>
        <v>0</v>
      </c>
      <c r="J185" s="3">
        <f t="shared" si="26"/>
        <v>0</v>
      </c>
      <c r="K185" s="3">
        <f t="shared" si="26"/>
        <v>0</v>
      </c>
      <c r="L185" s="3">
        <f t="shared" si="26"/>
        <v>0</v>
      </c>
      <c r="M185" s="3">
        <f t="shared" si="26"/>
        <v>0</v>
      </c>
      <c r="N185" s="3">
        <f t="shared" si="26"/>
        <v>0</v>
      </c>
      <c r="O185" s="81">
        <f t="shared" si="25"/>
        <v>0</v>
      </c>
    </row>
    <row r="186" spans="1:15" x14ac:dyDescent="0.25">
      <c r="A186" s="491"/>
      <c r="B186" s="3" t="s">
        <v>74</v>
      </c>
      <c r="C186" s="3">
        <f t="shared" si="26"/>
        <v>0</v>
      </c>
      <c r="D186" s="3">
        <f t="shared" si="26"/>
        <v>0</v>
      </c>
      <c r="E186" s="3">
        <f t="shared" si="26"/>
        <v>0</v>
      </c>
      <c r="F186" s="3">
        <f t="shared" si="26"/>
        <v>0</v>
      </c>
      <c r="G186" s="3">
        <f t="shared" si="26"/>
        <v>0</v>
      </c>
      <c r="H186" s="3">
        <f t="shared" si="26"/>
        <v>0</v>
      </c>
      <c r="I186" s="3">
        <f t="shared" si="26"/>
        <v>0</v>
      </c>
      <c r="J186" s="3">
        <f t="shared" si="26"/>
        <v>0</v>
      </c>
      <c r="K186" s="3">
        <f t="shared" si="26"/>
        <v>0</v>
      </c>
      <c r="L186" s="3">
        <f t="shared" si="26"/>
        <v>0</v>
      </c>
      <c r="M186" s="3">
        <f t="shared" si="26"/>
        <v>0</v>
      </c>
      <c r="N186" s="3">
        <f t="shared" si="26"/>
        <v>0</v>
      </c>
      <c r="O186" s="81">
        <f t="shared" si="25"/>
        <v>0</v>
      </c>
    </row>
    <row r="187" spans="1:15" x14ac:dyDescent="0.25">
      <c r="A187" s="491"/>
      <c r="B187" s="3" t="s">
        <v>73</v>
      </c>
      <c r="C187" s="3">
        <f t="shared" si="26"/>
        <v>0</v>
      </c>
      <c r="D187" s="3">
        <f t="shared" si="26"/>
        <v>0</v>
      </c>
      <c r="E187" s="3">
        <f t="shared" si="26"/>
        <v>0</v>
      </c>
      <c r="F187" s="3">
        <f t="shared" si="26"/>
        <v>0</v>
      </c>
      <c r="G187" s="3">
        <f t="shared" si="26"/>
        <v>0</v>
      </c>
      <c r="H187" s="3">
        <f t="shared" si="26"/>
        <v>0</v>
      </c>
      <c r="I187" s="3">
        <f t="shared" si="26"/>
        <v>0</v>
      </c>
      <c r="J187" s="3">
        <f t="shared" si="26"/>
        <v>28378.956448140496</v>
      </c>
      <c r="K187" s="3">
        <f t="shared" si="26"/>
        <v>91828.471900957622</v>
      </c>
      <c r="L187" s="3">
        <f t="shared" si="26"/>
        <v>95933.603965782968</v>
      </c>
      <c r="M187" s="3">
        <f t="shared" si="26"/>
        <v>348740.46162461862</v>
      </c>
      <c r="N187" s="3">
        <f t="shared" si="26"/>
        <v>631391.47781260021</v>
      </c>
      <c r="O187" s="81">
        <f t="shared" si="25"/>
        <v>1196272.9717520999</v>
      </c>
    </row>
    <row r="188" spans="1:15" x14ac:dyDescent="0.25">
      <c r="A188" s="491"/>
      <c r="B188" s="3" t="s">
        <v>72</v>
      </c>
      <c r="C188" s="3">
        <f t="shared" si="26"/>
        <v>0</v>
      </c>
      <c r="D188" s="3">
        <f t="shared" si="26"/>
        <v>0</v>
      </c>
      <c r="E188" s="3">
        <f t="shared" si="26"/>
        <v>0</v>
      </c>
      <c r="F188" s="3">
        <f t="shared" si="26"/>
        <v>0</v>
      </c>
      <c r="G188" s="3">
        <f t="shared" si="26"/>
        <v>0</v>
      </c>
      <c r="H188" s="3">
        <f t="shared" si="26"/>
        <v>0</v>
      </c>
      <c r="I188" s="3">
        <f t="shared" si="26"/>
        <v>0</v>
      </c>
      <c r="J188" s="3">
        <f t="shared" si="26"/>
        <v>0</v>
      </c>
      <c r="K188" s="3">
        <f t="shared" si="26"/>
        <v>0</v>
      </c>
      <c r="L188" s="3">
        <f t="shared" si="26"/>
        <v>0</v>
      </c>
      <c r="M188" s="3">
        <f t="shared" si="26"/>
        <v>0</v>
      </c>
      <c r="N188" s="3">
        <f t="shared" si="26"/>
        <v>0</v>
      </c>
      <c r="O188" s="81">
        <f t="shared" si="25"/>
        <v>0</v>
      </c>
    </row>
    <row r="189" spans="1:15" x14ac:dyDescent="0.25">
      <c r="A189" s="491"/>
      <c r="B189" s="3" t="s">
        <v>71</v>
      </c>
      <c r="C189" s="3">
        <f t="shared" si="26"/>
        <v>0</v>
      </c>
      <c r="D189" s="3">
        <f t="shared" si="26"/>
        <v>0</v>
      </c>
      <c r="E189" s="3">
        <f t="shared" si="26"/>
        <v>0</v>
      </c>
      <c r="F189" s="3">
        <f t="shared" si="26"/>
        <v>0</v>
      </c>
      <c r="G189" s="3">
        <f t="shared" si="26"/>
        <v>0</v>
      </c>
      <c r="H189" s="3">
        <f t="shared" si="26"/>
        <v>0</v>
      </c>
      <c r="I189" s="3">
        <f t="shared" si="26"/>
        <v>0</v>
      </c>
      <c r="J189" s="3">
        <f t="shared" si="26"/>
        <v>0</v>
      </c>
      <c r="K189" s="3">
        <f t="shared" si="26"/>
        <v>0</v>
      </c>
      <c r="L189" s="3">
        <f t="shared" si="26"/>
        <v>0</v>
      </c>
      <c r="M189" s="3">
        <f t="shared" si="26"/>
        <v>0</v>
      </c>
      <c r="N189" s="3">
        <f t="shared" si="26"/>
        <v>0</v>
      </c>
      <c r="O189" s="81">
        <f t="shared" si="25"/>
        <v>0</v>
      </c>
    </row>
    <row r="190" spans="1:15" x14ac:dyDescent="0.25">
      <c r="A190" s="491"/>
      <c r="B190" s="3" t="s">
        <v>70</v>
      </c>
      <c r="C190" s="3">
        <f t="shared" si="26"/>
        <v>0</v>
      </c>
      <c r="D190" s="3">
        <f t="shared" si="26"/>
        <v>0</v>
      </c>
      <c r="E190" s="3">
        <f t="shared" si="26"/>
        <v>0</v>
      </c>
      <c r="F190" s="3">
        <f t="shared" si="26"/>
        <v>0</v>
      </c>
      <c r="G190" s="3">
        <f t="shared" si="26"/>
        <v>0</v>
      </c>
      <c r="H190" s="3">
        <f t="shared" si="26"/>
        <v>0</v>
      </c>
      <c r="I190" s="3">
        <f t="shared" si="26"/>
        <v>0</v>
      </c>
      <c r="J190" s="3">
        <f t="shared" si="26"/>
        <v>0</v>
      </c>
      <c r="K190" s="3">
        <f t="shared" si="26"/>
        <v>0</v>
      </c>
      <c r="L190" s="3">
        <f t="shared" si="26"/>
        <v>0</v>
      </c>
      <c r="M190" s="3">
        <f t="shared" si="26"/>
        <v>0</v>
      </c>
      <c r="N190" s="3">
        <f t="shared" si="26"/>
        <v>0</v>
      </c>
      <c r="O190" s="81">
        <f t="shared" si="25"/>
        <v>0</v>
      </c>
    </row>
    <row r="191" spans="1:15" x14ac:dyDescent="0.25">
      <c r="A191" s="491"/>
      <c r="B191" s="3" t="s">
        <v>69</v>
      </c>
      <c r="C191" s="3">
        <f t="shared" si="26"/>
        <v>0</v>
      </c>
      <c r="D191" s="3">
        <f t="shared" si="26"/>
        <v>0</v>
      </c>
      <c r="E191" s="3">
        <f t="shared" si="26"/>
        <v>0</v>
      </c>
      <c r="F191" s="3">
        <f t="shared" si="26"/>
        <v>0</v>
      </c>
      <c r="G191" s="3">
        <f t="shared" si="26"/>
        <v>0</v>
      </c>
      <c r="H191" s="3">
        <f t="shared" si="26"/>
        <v>0</v>
      </c>
      <c r="I191" s="3">
        <f t="shared" si="26"/>
        <v>0</v>
      </c>
      <c r="J191" s="3">
        <f t="shared" si="26"/>
        <v>0</v>
      </c>
      <c r="K191" s="3">
        <f t="shared" si="26"/>
        <v>0</v>
      </c>
      <c r="L191" s="3">
        <f t="shared" si="26"/>
        <v>0</v>
      </c>
      <c r="M191" s="3">
        <f t="shared" si="26"/>
        <v>0</v>
      </c>
      <c r="N191" s="3">
        <f t="shared" si="26"/>
        <v>0</v>
      </c>
      <c r="O191" s="81">
        <f t="shared" si="25"/>
        <v>0</v>
      </c>
    </row>
    <row r="192" spans="1:15" ht="15.75" thickBot="1" x14ac:dyDescent="0.3">
      <c r="A192" s="492"/>
      <c r="B192" s="3" t="s">
        <v>68</v>
      </c>
      <c r="C192" s="3">
        <f t="shared" si="26"/>
        <v>0</v>
      </c>
      <c r="D192" s="3">
        <f t="shared" si="26"/>
        <v>0</v>
      </c>
      <c r="E192" s="3">
        <f t="shared" si="26"/>
        <v>0</v>
      </c>
      <c r="F192" s="3">
        <f t="shared" si="26"/>
        <v>0</v>
      </c>
      <c r="G192" s="3">
        <f t="shared" si="26"/>
        <v>0</v>
      </c>
      <c r="H192" s="3">
        <f t="shared" si="26"/>
        <v>0</v>
      </c>
      <c r="I192" s="3">
        <f t="shared" si="26"/>
        <v>0</v>
      </c>
      <c r="J192" s="3">
        <f t="shared" si="26"/>
        <v>0</v>
      </c>
      <c r="K192" s="3">
        <f t="shared" si="26"/>
        <v>0</v>
      </c>
      <c r="L192" s="3">
        <f t="shared" si="26"/>
        <v>0</v>
      </c>
      <c r="M192" s="3">
        <f t="shared" si="26"/>
        <v>0</v>
      </c>
      <c r="N192" s="3">
        <f t="shared" si="26"/>
        <v>0</v>
      </c>
      <c r="O192" s="81">
        <f t="shared" si="25"/>
        <v>0</v>
      </c>
    </row>
    <row r="193" spans="1:15" ht="26.1" customHeight="1" thickBot="1" x14ac:dyDescent="0.3">
      <c r="A193" s="80"/>
      <c r="B193" s="48" t="s">
        <v>44</v>
      </c>
      <c r="C193" s="57">
        <f>SUM(C180:C192)</f>
        <v>0</v>
      </c>
      <c r="D193" s="57">
        <f t="shared" ref="D193:N193" si="27">SUM(D180:D192)</f>
        <v>0</v>
      </c>
      <c r="E193" s="57">
        <f t="shared" si="27"/>
        <v>0</v>
      </c>
      <c r="F193" s="57">
        <f t="shared" si="27"/>
        <v>0</v>
      </c>
      <c r="G193" s="57">
        <f t="shared" si="27"/>
        <v>0</v>
      </c>
      <c r="H193" s="57">
        <f t="shared" si="27"/>
        <v>0</v>
      </c>
      <c r="I193" s="57">
        <f t="shared" si="27"/>
        <v>0</v>
      </c>
      <c r="J193" s="57">
        <f t="shared" si="27"/>
        <v>28378.956448140496</v>
      </c>
      <c r="K193" s="57">
        <f t="shared" si="27"/>
        <v>91828.471900957622</v>
      </c>
      <c r="L193" s="57">
        <f t="shared" si="27"/>
        <v>98475.711381648682</v>
      </c>
      <c r="M193" s="57">
        <f t="shared" si="27"/>
        <v>383153.61437613377</v>
      </c>
      <c r="N193" s="57">
        <f t="shared" si="27"/>
        <v>637059.52650108503</v>
      </c>
      <c r="O193" s="53">
        <f t="shared" ref="O193" si="28">SUM(O180:O192)</f>
        <v>1238896.2806079655</v>
      </c>
    </row>
    <row r="194" spans="1:15" x14ac:dyDescent="0.25">
      <c r="A194" s="80"/>
      <c r="O194" s="201"/>
    </row>
    <row r="195" spans="1:15" x14ac:dyDescent="0.25">
      <c r="A195" s="256"/>
      <c r="B195" s="258"/>
      <c r="C195" s="258"/>
      <c r="D195" s="258"/>
      <c r="E195" s="258"/>
      <c r="F195" s="258"/>
      <c r="G195" s="258"/>
      <c r="H195" s="258"/>
      <c r="I195" s="258"/>
      <c r="J195" s="258"/>
      <c r="K195" s="258"/>
      <c r="L195" s="258"/>
      <c r="M195" s="258"/>
      <c r="N195" s="258" t="s">
        <v>151</v>
      </c>
      <c r="O195" s="257">
        <f>O113+O177+O193</f>
        <v>99532449.302442282</v>
      </c>
    </row>
    <row r="196" spans="1:15" x14ac:dyDescent="0.25">
      <c r="A196" s="256"/>
      <c r="B196" s="258"/>
      <c r="C196" s="258"/>
      <c r="D196" s="258"/>
      <c r="E196" s="258"/>
      <c r="F196" s="258"/>
      <c r="G196" s="258"/>
      <c r="H196" s="258"/>
      <c r="I196" s="258"/>
      <c r="J196" s="258"/>
      <c r="K196" s="258"/>
      <c r="L196" s="258"/>
      <c r="M196" s="258"/>
      <c r="N196" s="258"/>
      <c r="O196" s="258"/>
    </row>
    <row r="197" spans="1:15" x14ac:dyDescent="0.25">
      <c r="A197" s="256"/>
      <c r="B197" s="258" t="s">
        <v>80</v>
      </c>
      <c r="C197" s="257">
        <f>C100+C164+C180</f>
        <v>0</v>
      </c>
      <c r="D197" s="257">
        <f t="shared" ref="D197:O197" si="29">D100+D164+D180</f>
        <v>0</v>
      </c>
      <c r="E197" s="257">
        <f t="shared" si="29"/>
        <v>0</v>
      </c>
      <c r="F197" s="257">
        <f t="shared" si="29"/>
        <v>0</v>
      </c>
      <c r="G197" s="257">
        <f t="shared" si="29"/>
        <v>0</v>
      </c>
      <c r="H197" s="257">
        <f t="shared" si="29"/>
        <v>0</v>
      </c>
      <c r="I197" s="257">
        <f t="shared" si="29"/>
        <v>417621.45797280443</v>
      </c>
      <c r="J197" s="257">
        <f t="shared" si="29"/>
        <v>155964.82319083848</v>
      </c>
      <c r="K197" s="257">
        <f t="shared" si="29"/>
        <v>90226.425786884807</v>
      </c>
      <c r="L197" s="257">
        <f t="shared" si="29"/>
        <v>212888.73126104235</v>
      </c>
      <c r="M197" s="257">
        <f t="shared" si="29"/>
        <v>1077529.8730588662</v>
      </c>
      <c r="N197" s="257">
        <f t="shared" si="29"/>
        <v>742014.27989518526</v>
      </c>
      <c r="O197" s="257">
        <f t="shared" si="29"/>
        <v>2696245.5911656218</v>
      </c>
    </row>
    <row r="198" spans="1:15" x14ac:dyDescent="0.25">
      <c r="A198" s="256"/>
      <c r="B198" s="258" t="s">
        <v>79</v>
      </c>
      <c r="C198" s="257">
        <f t="shared" ref="C198:O210" si="30">C101+C165+C181</f>
        <v>0</v>
      </c>
      <c r="D198" s="257">
        <f t="shared" si="30"/>
        <v>0</v>
      </c>
      <c r="E198" s="257">
        <f t="shared" si="30"/>
        <v>0</v>
      </c>
      <c r="F198" s="257">
        <f t="shared" si="30"/>
        <v>0</v>
      </c>
      <c r="G198" s="257">
        <f t="shared" si="30"/>
        <v>0</v>
      </c>
      <c r="H198" s="257">
        <f t="shared" si="30"/>
        <v>0</v>
      </c>
      <c r="I198" s="257">
        <f t="shared" si="30"/>
        <v>0</v>
      </c>
      <c r="J198" s="257">
        <f t="shared" si="30"/>
        <v>0</v>
      </c>
      <c r="K198" s="257">
        <f t="shared" si="30"/>
        <v>4592.477975279312</v>
      </c>
      <c r="L198" s="257">
        <f t="shared" si="30"/>
        <v>0</v>
      </c>
      <c r="M198" s="257">
        <f t="shared" si="30"/>
        <v>34110.226246350649</v>
      </c>
      <c r="N198" s="257">
        <f t="shared" si="30"/>
        <v>83697.361759994732</v>
      </c>
      <c r="O198" s="257">
        <f t="shared" si="30"/>
        <v>122400.06598162469</v>
      </c>
    </row>
    <row r="199" spans="1:15" x14ac:dyDescent="0.25">
      <c r="A199" s="256"/>
      <c r="B199" s="258" t="s">
        <v>78</v>
      </c>
      <c r="C199" s="257">
        <f t="shared" si="30"/>
        <v>0</v>
      </c>
      <c r="D199" s="257">
        <f t="shared" si="30"/>
        <v>0</v>
      </c>
      <c r="E199" s="257">
        <f t="shared" si="30"/>
        <v>0</v>
      </c>
      <c r="F199" s="257">
        <f t="shared" si="30"/>
        <v>0</v>
      </c>
      <c r="G199" s="257">
        <f t="shared" si="30"/>
        <v>0</v>
      </c>
      <c r="H199" s="257">
        <f t="shared" si="30"/>
        <v>0</v>
      </c>
      <c r="I199" s="257">
        <f t="shared" si="30"/>
        <v>0</v>
      </c>
      <c r="J199" s="257">
        <f t="shared" si="30"/>
        <v>7192.3005138034296</v>
      </c>
      <c r="K199" s="257">
        <f t="shared" si="30"/>
        <v>0</v>
      </c>
      <c r="L199" s="257">
        <f t="shared" si="30"/>
        <v>0</v>
      </c>
      <c r="M199" s="257">
        <f t="shared" si="30"/>
        <v>9624.8288316720282</v>
      </c>
      <c r="N199" s="257">
        <f t="shared" si="30"/>
        <v>0</v>
      </c>
      <c r="O199" s="257">
        <f t="shared" si="30"/>
        <v>16817.129345475456</v>
      </c>
    </row>
    <row r="200" spans="1:15" x14ac:dyDescent="0.25">
      <c r="A200" s="256"/>
      <c r="B200" s="258" t="s">
        <v>77</v>
      </c>
      <c r="C200" s="257">
        <f t="shared" si="30"/>
        <v>0</v>
      </c>
      <c r="D200" s="257">
        <f t="shared" si="30"/>
        <v>0</v>
      </c>
      <c r="E200" s="257">
        <f t="shared" si="30"/>
        <v>0</v>
      </c>
      <c r="F200" s="257">
        <f t="shared" si="30"/>
        <v>11127.192011808413</v>
      </c>
      <c r="G200" s="257">
        <f t="shared" si="30"/>
        <v>19033.595682532243</v>
      </c>
      <c r="H200" s="257">
        <f t="shared" si="30"/>
        <v>421201.70800311654</v>
      </c>
      <c r="I200" s="257">
        <f t="shared" si="30"/>
        <v>369236.59336498135</v>
      </c>
      <c r="J200" s="257">
        <f t="shared" si="30"/>
        <v>42028.200621761745</v>
      </c>
      <c r="K200" s="257">
        <f t="shared" si="30"/>
        <v>194415.61180566601</v>
      </c>
      <c r="L200" s="257">
        <f t="shared" si="30"/>
        <v>589092.0883799725</v>
      </c>
      <c r="M200" s="257">
        <f t="shared" si="30"/>
        <v>793484.75493714586</v>
      </c>
      <c r="N200" s="257">
        <f t="shared" si="30"/>
        <v>4230618.6360515384</v>
      </c>
      <c r="O200" s="257">
        <f t="shared" si="30"/>
        <v>6670238.3808585238</v>
      </c>
    </row>
    <row r="201" spans="1:15" x14ac:dyDescent="0.25">
      <c r="A201" s="256"/>
      <c r="B201" s="258" t="s">
        <v>76</v>
      </c>
      <c r="C201" s="257">
        <f t="shared" si="30"/>
        <v>0</v>
      </c>
      <c r="D201" s="257">
        <f t="shared" si="30"/>
        <v>0</v>
      </c>
      <c r="E201" s="257">
        <f t="shared" si="30"/>
        <v>0</v>
      </c>
      <c r="F201" s="257">
        <f t="shared" si="30"/>
        <v>0</v>
      </c>
      <c r="G201" s="257">
        <f t="shared" si="30"/>
        <v>0</v>
      </c>
      <c r="H201" s="257">
        <f t="shared" si="30"/>
        <v>148788.68659199998</v>
      </c>
      <c r="I201" s="257">
        <f t="shared" si="30"/>
        <v>0</v>
      </c>
      <c r="J201" s="257">
        <f t="shared" si="30"/>
        <v>0</v>
      </c>
      <c r="K201" s="257">
        <f t="shared" si="30"/>
        <v>0</v>
      </c>
      <c r="L201" s="257">
        <f t="shared" si="30"/>
        <v>22226.33196</v>
      </c>
      <c r="M201" s="257">
        <f t="shared" si="30"/>
        <v>34413.152751515154</v>
      </c>
      <c r="N201" s="257">
        <f t="shared" si="30"/>
        <v>35274.771848484852</v>
      </c>
      <c r="O201" s="257">
        <f t="shared" si="30"/>
        <v>240702.94315199999</v>
      </c>
    </row>
    <row r="202" spans="1:15" x14ac:dyDescent="0.25">
      <c r="A202" s="256"/>
      <c r="B202" s="258" t="s">
        <v>75</v>
      </c>
      <c r="C202" s="257">
        <f t="shared" si="30"/>
        <v>0</v>
      </c>
      <c r="D202" s="257">
        <f t="shared" si="30"/>
        <v>0</v>
      </c>
      <c r="E202" s="257">
        <f t="shared" si="30"/>
        <v>0</v>
      </c>
      <c r="F202" s="257">
        <f t="shared" si="30"/>
        <v>0</v>
      </c>
      <c r="G202" s="257">
        <f t="shared" si="30"/>
        <v>0</v>
      </c>
      <c r="H202" s="257">
        <f t="shared" si="30"/>
        <v>0</v>
      </c>
      <c r="I202" s="257">
        <f t="shared" si="30"/>
        <v>0</v>
      </c>
      <c r="J202" s="257">
        <f t="shared" si="30"/>
        <v>0</v>
      </c>
      <c r="K202" s="257">
        <f t="shared" si="30"/>
        <v>0</v>
      </c>
      <c r="L202" s="257">
        <f t="shared" si="30"/>
        <v>0</v>
      </c>
      <c r="M202" s="257">
        <f t="shared" si="30"/>
        <v>0</v>
      </c>
      <c r="N202" s="257">
        <f t="shared" si="30"/>
        <v>2621.1327999999921</v>
      </c>
      <c r="O202" s="257">
        <f t="shared" si="30"/>
        <v>2621.1327999999921</v>
      </c>
    </row>
    <row r="203" spans="1:15" x14ac:dyDescent="0.25">
      <c r="A203" s="256"/>
      <c r="B203" s="258" t="s">
        <v>74</v>
      </c>
      <c r="C203" s="257">
        <f t="shared" si="30"/>
        <v>0</v>
      </c>
      <c r="D203" s="257">
        <f t="shared" si="30"/>
        <v>0</v>
      </c>
      <c r="E203" s="257">
        <f t="shared" si="30"/>
        <v>0</v>
      </c>
      <c r="F203" s="257">
        <f t="shared" si="30"/>
        <v>0</v>
      </c>
      <c r="G203" s="257">
        <f t="shared" si="30"/>
        <v>17403.669969643008</v>
      </c>
      <c r="H203" s="257">
        <f t="shared" si="30"/>
        <v>203914.15660156962</v>
      </c>
      <c r="I203" s="257">
        <f t="shared" si="30"/>
        <v>190192.99097252346</v>
      </c>
      <c r="J203" s="257">
        <f t="shared" si="30"/>
        <v>178419.14380550775</v>
      </c>
      <c r="K203" s="257">
        <f t="shared" si="30"/>
        <v>1186642.7584124906</v>
      </c>
      <c r="L203" s="257">
        <f t="shared" si="30"/>
        <v>162060.24447377917</v>
      </c>
      <c r="M203" s="257">
        <f t="shared" si="30"/>
        <v>576762.10006232071</v>
      </c>
      <c r="N203" s="257">
        <f t="shared" si="30"/>
        <v>4274317.7333768681</v>
      </c>
      <c r="O203" s="257">
        <f t="shared" si="30"/>
        <v>6789712.7976747025</v>
      </c>
    </row>
    <row r="204" spans="1:15" x14ac:dyDescent="0.25">
      <c r="A204" s="256"/>
      <c r="B204" s="258" t="s">
        <v>73</v>
      </c>
      <c r="C204" s="257">
        <f t="shared" si="30"/>
        <v>0</v>
      </c>
      <c r="D204" s="257">
        <f t="shared" si="30"/>
        <v>0</v>
      </c>
      <c r="E204" s="257">
        <f t="shared" si="30"/>
        <v>190139.27152990282</v>
      </c>
      <c r="F204" s="257">
        <f t="shared" si="30"/>
        <v>1930883.7937624007</v>
      </c>
      <c r="G204" s="257">
        <f t="shared" si="30"/>
        <v>3698833.700994337</v>
      </c>
      <c r="H204" s="257">
        <f t="shared" si="30"/>
        <v>5359271.7538502635</v>
      </c>
      <c r="I204" s="257">
        <f t="shared" si="30"/>
        <v>5033460.7213131525</v>
      </c>
      <c r="J204" s="257">
        <f t="shared" si="30"/>
        <v>7605100.4249935457</v>
      </c>
      <c r="K204" s="257">
        <f t="shared" si="30"/>
        <v>10592455.786551405</v>
      </c>
      <c r="L204" s="257">
        <f t="shared" si="30"/>
        <v>6423705.2581098555</v>
      </c>
      <c r="M204" s="257">
        <f t="shared" si="30"/>
        <v>12295542.195739627</v>
      </c>
      <c r="N204" s="257">
        <f t="shared" si="30"/>
        <v>26810708.400627263</v>
      </c>
      <c r="O204" s="257">
        <f t="shared" si="30"/>
        <v>79940101.307471767</v>
      </c>
    </row>
    <row r="205" spans="1:15" x14ac:dyDescent="0.25">
      <c r="A205" s="256"/>
      <c r="B205" s="258" t="s">
        <v>72</v>
      </c>
      <c r="C205" s="257">
        <f t="shared" si="30"/>
        <v>0</v>
      </c>
      <c r="D205" s="257">
        <f t="shared" si="30"/>
        <v>0</v>
      </c>
      <c r="E205" s="257">
        <f t="shared" si="30"/>
        <v>0</v>
      </c>
      <c r="F205" s="257">
        <f t="shared" si="30"/>
        <v>0</v>
      </c>
      <c r="G205" s="257">
        <f t="shared" si="30"/>
        <v>15803.069445267711</v>
      </c>
      <c r="H205" s="257">
        <f t="shared" si="30"/>
        <v>3598.7372749977403</v>
      </c>
      <c r="I205" s="257">
        <f t="shared" si="30"/>
        <v>34485.875723979385</v>
      </c>
      <c r="J205" s="257">
        <f t="shared" si="30"/>
        <v>57938.675125000023</v>
      </c>
      <c r="K205" s="257">
        <f t="shared" si="30"/>
        <v>36199.163981249978</v>
      </c>
      <c r="L205" s="257">
        <f t="shared" si="30"/>
        <v>12604.918130564218</v>
      </c>
      <c r="M205" s="257">
        <f t="shared" si="30"/>
        <v>220682.71214942032</v>
      </c>
      <c r="N205" s="257">
        <f t="shared" si="30"/>
        <v>200502.83374479366</v>
      </c>
      <c r="O205" s="257">
        <f t="shared" si="30"/>
        <v>581815.98557527293</v>
      </c>
    </row>
    <row r="206" spans="1:15" x14ac:dyDescent="0.25">
      <c r="A206" s="256"/>
      <c r="B206" s="258" t="s">
        <v>71</v>
      </c>
      <c r="C206" s="257">
        <f t="shared" si="30"/>
        <v>0</v>
      </c>
      <c r="D206" s="257">
        <f t="shared" si="30"/>
        <v>0</v>
      </c>
      <c r="E206" s="257">
        <f t="shared" si="30"/>
        <v>0</v>
      </c>
      <c r="F206" s="257">
        <f t="shared" si="30"/>
        <v>0</v>
      </c>
      <c r="G206" s="257">
        <f t="shared" si="30"/>
        <v>17205.308497442446</v>
      </c>
      <c r="H206" s="257">
        <f t="shared" si="30"/>
        <v>179531.02675099604</v>
      </c>
      <c r="I206" s="257">
        <f t="shared" si="30"/>
        <v>65383.468151005552</v>
      </c>
      <c r="J206" s="257">
        <f t="shared" si="30"/>
        <v>24948.750165689569</v>
      </c>
      <c r="K206" s="257">
        <f t="shared" si="30"/>
        <v>0</v>
      </c>
      <c r="L206" s="257">
        <f t="shared" si="30"/>
        <v>113829.0127907678</v>
      </c>
      <c r="M206" s="257">
        <f t="shared" si="30"/>
        <v>30111.349783476937</v>
      </c>
      <c r="N206" s="257">
        <f t="shared" si="30"/>
        <v>1040875.1817618621</v>
      </c>
      <c r="O206" s="257">
        <f t="shared" si="30"/>
        <v>1471884.0979012405</v>
      </c>
    </row>
    <row r="207" spans="1:15" x14ac:dyDescent="0.25">
      <c r="A207" s="256"/>
      <c r="B207" s="258" t="s">
        <v>70</v>
      </c>
      <c r="C207" s="257">
        <f t="shared" si="30"/>
        <v>0</v>
      </c>
      <c r="D207" s="257">
        <f t="shared" si="30"/>
        <v>0</v>
      </c>
      <c r="E207" s="257">
        <f t="shared" si="30"/>
        <v>0</v>
      </c>
      <c r="F207" s="257">
        <f t="shared" si="30"/>
        <v>0</v>
      </c>
      <c r="G207" s="257">
        <f t="shared" si="30"/>
        <v>0</v>
      </c>
      <c r="H207" s="257">
        <f t="shared" si="30"/>
        <v>0</v>
      </c>
      <c r="I207" s="257">
        <f t="shared" si="30"/>
        <v>0</v>
      </c>
      <c r="J207" s="257">
        <f t="shared" si="30"/>
        <v>0</v>
      </c>
      <c r="K207" s="257">
        <f t="shared" si="30"/>
        <v>0</v>
      </c>
      <c r="L207" s="257">
        <f t="shared" si="30"/>
        <v>0</v>
      </c>
      <c r="M207" s="257">
        <f t="shared" si="30"/>
        <v>0</v>
      </c>
      <c r="N207" s="257">
        <f t="shared" si="30"/>
        <v>0</v>
      </c>
      <c r="O207" s="257">
        <f t="shared" si="30"/>
        <v>0</v>
      </c>
    </row>
    <row r="208" spans="1:15" x14ac:dyDescent="0.25">
      <c r="A208" s="256"/>
      <c r="B208" s="258" t="s">
        <v>69</v>
      </c>
      <c r="C208" s="257">
        <f t="shared" si="30"/>
        <v>0</v>
      </c>
      <c r="D208" s="257">
        <f t="shared" si="30"/>
        <v>0</v>
      </c>
      <c r="E208" s="257">
        <f t="shared" si="30"/>
        <v>0</v>
      </c>
      <c r="F208" s="257">
        <f t="shared" si="30"/>
        <v>0</v>
      </c>
      <c r="G208" s="257">
        <f t="shared" si="30"/>
        <v>0</v>
      </c>
      <c r="H208" s="257">
        <f t="shared" si="30"/>
        <v>0</v>
      </c>
      <c r="I208" s="257">
        <f t="shared" si="30"/>
        <v>0</v>
      </c>
      <c r="J208" s="257">
        <f t="shared" si="30"/>
        <v>56598.641906537188</v>
      </c>
      <c r="K208" s="257">
        <f t="shared" si="30"/>
        <v>73392.981302323766</v>
      </c>
      <c r="L208" s="257">
        <f t="shared" si="30"/>
        <v>0</v>
      </c>
      <c r="M208" s="257">
        <f t="shared" si="30"/>
        <v>734498.24751632765</v>
      </c>
      <c r="N208" s="257">
        <f t="shared" si="30"/>
        <v>79585.1130277216</v>
      </c>
      <c r="O208" s="257">
        <f t="shared" si="30"/>
        <v>944074.98375291028</v>
      </c>
    </row>
    <row r="209" spans="1:15" x14ac:dyDescent="0.25">
      <c r="A209" s="256"/>
      <c r="B209" s="258" t="s">
        <v>68</v>
      </c>
      <c r="C209" s="257">
        <f t="shared" si="30"/>
        <v>0</v>
      </c>
      <c r="D209" s="257">
        <f t="shared" si="30"/>
        <v>0</v>
      </c>
      <c r="E209" s="257">
        <f t="shared" si="30"/>
        <v>0</v>
      </c>
      <c r="F209" s="257">
        <f t="shared" si="30"/>
        <v>0</v>
      </c>
      <c r="G209" s="257">
        <f t="shared" si="30"/>
        <v>0</v>
      </c>
      <c r="H209" s="257">
        <f t="shared" si="30"/>
        <v>0</v>
      </c>
      <c r="I209" s="257">
        <f t="shared" si="30"/>
        <v>0</v>
      </c>
      <c r="J209" s="257">
        <f t="shared" si="30"/>
        <v>38737.34971232825</v>
      </c>
      <c r="K209" s="257">
        <f t="shared" si="30"/>
        <v>0</v>
      </c>
      <c r="L209" s="257">
        <f t="shared" si="30"/>
        <v>0</v>
      </c>
      <c r="M209" s="257">
        <f t="shared" si="30"/>
        <v>17097.537050823412</v>
      </c>
      <c r="N209" s="257">
        <f t="shared" si="30"/>
        <v>0</v>
      </c>
      <c r="O209" s="257">
        <f t="shared" si="30"/>
        <v>55834.886763151662</v>
      </c>
    </row>
    <row r="210" spans="1:15" x14ac:dyDescent="0.25">
      <c r="A210" s="256"/>
      <c r="B210" s="258" t="s">
        <v>44</v>
      </c>
      <c r="C210" s="257">
        <f t="shared" si="30"/>
        <v>0</v>
      </c>
      <c r="D210" s="257">
        <f t="shared" si="30"/>
        <v>0</v>
      </c>
      <c r="E210" s="257">
        <f t="shared" si="30"/>
        <v>190139.27152990282</v>
      </c>
      <c r="F210" s="257">
        <f t="shared" si="30"/>
        <v>1942010.9857742093</v>
      </c>
      <c r="G210" s="257">
        <f t="shared" si="30"/>
        <v>3768279.3445892222</v>
      </c>
      <c r="H210" s="257">
        <f t="shared" si="30"/>
        <v>6316306.0690729432</v>
      </c>
      <c r="I210" s="257">
        <f t="shared" si="30"/>
        <v>6110381.1074984474</v>
      </c>
      <c r="J210" s="257">
        <f t="shared" si="30"/>
        <v>8166928.3100350117</v>
      </c>
      <c r="K210" s="257">
        <f t="shared" si="30"/>
        <v>12177925.2058153</v>
      </c>
      <c r="L210" s="257">
        <f t="shared" si="30"/>
        <v>7536406.5851059817</v>
      </c>
      <c r="M210" s="257">
        <f t="shared" si="30"/>
        <v>15823856.978127547</v>
      </c>
      <c r="N210" s="257">
        <f t="shared" si="30"/>
        <v>37500215.444893703</v>
      </c>
      <c r="O210" s="257">
        <f t="shared" si="30"/>
        <v>99532449.302442282</v>
      </c>
    </row>
  </sheetData>
  <mergeCells count="13">
    <mergeCell ref="A164:A176"/>
    <mergeCell ref="A180:A192"/>
    <mergeCell ref="A148:A160"/>
    <mergeCell ref="A68:A80"/>
    <mergeCell ref="A4:A16"/>
    <mergeCell ref="A20:A32"/>
    <mergeCell ref="A36:A48"/>
    <mergeCell ref="A52:A64"/>
    <mergeCell ref="C1:N1"/>
    <mergeCell ref="A84:A96"/>
    <mergeCell ref="A100:A112"/>
    <mergeCell ref="A116:A128"/>
    <mergeCell ref="A132:A14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 tint="0.59999389629810485"/>
  </sheetPr>
  <dimension ref="A1:V97"/>
  <sheetViews>
    <sheetView zoomScale="90" zoomScaleNormal="90" workbookViewId="0">
      <pane xSplit="2" topLeftCell="C1" activePane="topRight" state="frozen"/>
      <selection activeCell="J98" sqref="J98"/>
      <selection pane="topRight" activeCell="J35" sqref="J35"/>
    </sheetView>
  </sheetViews>
  <sheetFormatPr defaultRowHeight="15" x14ac:dyDescent="0.25"/>
  <cols>
    <col min="1" max="1" width="9" customWidth="1"/>
    <col min="2" max="2" width="29" bestFit="1" customWidth="1"/>
    <col min="3" max="3" width="12.5703125" bestFit="1" customWidth="1"/>
    <col min="4" max="4" width="15" customWidth="1"/>
    <col min="5" max="5" width="15.42578125" bestFit="1" customWidth="1"/>
    <col min="6" max="6" width="12.5703125" bestFit="1" customWidth="1"/>
    <col min="7" max="7" width="13.5703125" bestFit="1" customWidth="1"/>
    <col min="8" max="8" width="14.85546875" bestFit="1" customWidth="1"/>
    <col min="9" max="21" width="14.42578125" bestFit="1" customWidth="1"/>
    <col min="22" max="23" width="10.5703125" bestFit="1" customWidth="1"/>
  </cols>
  <sheetData>
    <row r="1" spans="1:21" ht="15.75" thickBot="1" x14ac:dyDescent="0.3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15.75" thickBot="1" x14ac:dyDescent="0.3">
      <c r="A2" s="52"/>
      <c r="B2" s="30" t="s">
        <v>13</v>
      </c>
      <c r="C2" s="334">
        <v>0</v>
      </c>
      <c r="D2" s="420">
        <f>E2</f>
        <v>0.76774979104266816</v>
      </c>
      <c r="E2" s="343">
        <v>0.76774979104266816</v>
      </c>
      <c r="F2" s="335">
        <f>E2</f>
        <v>0.76774979104266816</v>
      </c>
      <c r="G2" s="334">
        <f t="shared" ref="G2:U2" si="0">F2</f>
        <v>0.76774979104266816</v>
      </c>
      <c r="H2" s="334">
        <f t="shared" si="0"/>
        <v>0.76774979104266816</v>
      </c>
      <c r="I2" s="334">
        <f t="shared" si="0"/>
        <v>0.76774979104266816</v>
      </c>
      <c r="J2" s="334">
        <f t="shared" si="0"/>
        <v>0.76774979104266816</v>
      </c>
      <c r="K2" s="334">
        <f t="shared" si="0"/>
        <v>0.76774979104266816</v>
      </c>
      <c r="L2" s="334">
        <f t="shared" si="0"/>
        <v>0.76774979104266816</v>
      </c>
      <c r="M2" s="334">
        <f t="shared" si="0"/>
        <v>0.76774979104266816</v>
      </c>
      <c r="N2" s="334">
        <f t="shared" si="0"/>
        <v>0.76774979104266816</v>
      </c>
      <c r="O2" s="334">
        <f t="shared" si="0"/>
        <v>0.76774979104266816</v>
      </c>
      <c r="P2" s="334">
        <f t="shared" si="0"/>
        <v>0.76774979104266816</v>
      </c>
      <c r="Q2" s="334">
        <f t="shared" si="0"/>
        <v>0.76774979104266816</v>
      </c>
      <c r="R2" s="334">
        <f t="shared" si="0"/>
        <v>0.76774979104266816</v>
      </c>
      <c r="S2" s="334">
        <f t="shared" si="0"/>
        <v>0.76774979104266816</v>
      </c>
      <c r="T2" s="334">
        <f t="shared" si="0"/>
        <v>0.76774979104266816</v>
      </c>
      <c r="U2" s="334">
        <f t="shared" si="0"/>
        <v>0.76774979104266816</v>
      </c>
    </row>
    <row r="3" spans="1:21" s="7" customFormat="1" ht="16.5" customHeight="1" thickBot="1" x14ac:dyDescent="0.4">
      <c r="A3" s="244" t="s">
        <v>144</v>
      </c>
      <c r="B3" s="51"/>
      <c r="C3" s="210"/>
      <c r="D3" s="332"/>
      <c r="E3" s="331" t="s">
        <v>153</v>
      </c>
      <c r="F3" s="210"/>
      <c r="G3" s="210"/>
      <c r="H3" s="210"/>
      <c r="I3" s="210"/>
      <c r="J3" s="210"/>
      <c r="K3" s="210"/>
      <c r="L3" s="210"/>
      <c r="M3" s="210"/>
      <c r="N3" s="213"/>
      <c r="O3" s="210"/>
      <c r="P3" s="342" t="s">
        <v>156</v>
      </c>
      <c r="Q3" s="333" t="str">
        <f>IF(SUM(C16:N16)='RES kWh ENTRY'!O183,"ok","ERROR")</f>
        <v>ok</v>
      </c>
      <c r="R3" s="29"/>
      <c r="S3" s="29"/>
      <c r="T3" s="29"/>
      <c r="U3" s="29"/>
    </row>
    <row r="4" spans="1:21" ht="15.75" customHeight="1" x14ac:dyDescent="0.25">
      <c r="A4" s="504" t="s">
        <v>14</v>
      </c>
      <c r="B4" s="17" t="s">
        <v>10</v>
      </c>
      <c r="C4" s="10">
        <v>43466</v>
      </c>
      <c r="D4" s="10">
        <v>43497</v>
      </c>
      <c r="E4" s="10">
        <v>43525</v>
      </c>
      <c r="F4" s="10">
        <v>43556</v>
      </c>
      <c r="G4" s="10">
        <v>43586</v>
      </c>
      <c r="H4" s="10">
        <v>43617</v>
      </c>
      <c r="I4" s="10">
        <v>43647</v>
      </c>
      <c r="J4" s="10">
        <v>43678</v>
      </c>
      <c r="K4" s="10">
        <v>43709</v>
      </c>
      <c r="L4" s="10">
        <v>43739</v>
      </c>
      <c r="M4" s="10">
        <v>43770</v>
      </c>
      <c r="N4" s="10">
        <v>43800</v>
      </c>
      <c r="O4" s="10">
        <v>43831</v>
      </c>
      <c r="P4" s="10">
        <v>43862</v>
      </c>
      <c r="Q4" s="10">
        <v>43891</v>
      </c>
      <c r="R4" s="10">
        <v>43922</v>
      </c>
      <c r="S4" s="10">
        <v>43952</v>
      </c>
      <c r="T4" s="10">
        <v>43983</v>
      </c>
      <c r="U4" s="10">
        <v>44013</v>
      </c>
    </row>
    <row r="5" spans="1:21" ht="15" customHeight="1" x14ac:dyDescent="0.25">
      <c r="A5" s="505"/>
      <c r="B5" s="11" t="s">
        <v>0</v>
      </c>
      <c r="C5" s="3">
        <f>'RES kWh ENTRY'!C172</f>
        <v>0</v>
      </c>
      <c r="D5" s="3">
        <f>'RES kWh ENTRY'!D172</f>
        <v>0</v>
      </c>
      <c r="E5" s="3">
        <f>'RES kWh ENTRY'!E172</f>
        <v>0</v>
      </c>
      <c r="F5" s="3">
        <f>'RES kWh ENTRY'!F172</f>
        <v>0</v>
      </c>
      <c r="G5" s="252">
        <f>'RES kWh ENTRY'!G172</f>
        <v>0</v>
      </c>
      <c r="H5" s="252">
        <f>'RES kWh ENTRY'!H172</f>
        <v>0</v>
      </c>
      <c r="I5" s="252">
        <f>'RES kWh ENTRY'!I172</f>
        <v>0</v>
      </c>
      <c r="J5" s="252">
        <f>'RES kWh ENTRY'!J172</f>
        <v>0</v>
      </c>
      <c r="K5" s="252">
        <f>'RES kWh ENTRY'!K172</f>
        <v>0</v>
      </c>
      <c r="L5" s="252">
        <f>'RES kWh ENTRY'!L172</f>
        <v>0</v>
      </c>
      <c r="M5" s="252">
        <f>'RES kWh ENTRY'!M172</f>
        <v>0</v>
      </c>
      <c r="N5" s="252">
        <f>'RES kWh ENTRY'!N172</f>
        <v>0</v>
      </c>
      <c r="O5" s="217"/>
      <c r="P5" s="217"/>
      <c r="Q5" s="217"/>
      <c r="R5" s="217"/>
      <c r="S5" s="217"/>
      <c r="T5" s="217"/>
      <c r="U5" s="217"/>
    </row>
    <row r="6" spans="1:21" x14ac:dyDescent="0.25">
      <c r="A6" s="505"/>
      <c r="B6" s="12" t="s">
        <v>1</v>
      </c>
      <c r="C6" s="3">
        <f>'RES kWh ENTRY'!C173</f>
        <v>0</v>
      </c>
      <c r="D6" s="3">
        <f>'RES kWh ENTRY'!D173</f>
        <v>0</v>
      </c>
      <c r="E6" s="3">
        <f>'RES kWh ENTRY'!E173</f>
        <v>104725.11133720839</v>
      </c>
      <c r="F6" s="3">
        <f>'RES kWh ENTRY'!F173</f>
        <v>1282239.8996344614</v>
      </c>
      <c r="G6" s="3">
        <f>'RES kWh ENTRY'!G173</f>
        <v>2890051.3229935337</v>
      </c>
      <c r="H6" s="3">
        <f>'RES kWh ENTRY'!H173</f>
        <v>3529566.698712585</v>
      </c>
      <c r="I6" s="3">
        <f>'RES kWh ENTRY'!I173</f>
        <v>3507474.0188254393</v>
      </c>
      <c r="J6" s="3">
        <f>'RES kWh ENTRY'!J173</f>
        <v>2920005.0609949478</v>
      </c>
      <c r="K6" s="3">
        <f>'RES kWh ENTRY'!K173</f>
        <v>1900202.9012239478</v>
      </c>
      <c r="L6" s="3">
        <f>'RES kWh ENTRY'!L173</f>
        <v>2930125.5344427158</v>
      </c>
      <c r="M6" s="3">
        <f>'RES kWh ENTRY'!M173</f>
        <v>2155228.2409839933</v>
      </c>
      <c r="N6" s="3">
        <f>'RES kWh ENTRY'!N173</f>
        <v>2251539.7692139447</v>
      </c>
      <c r="O6" s="217"/>
      <c r="P6" s="217"/>
      <c r="Q6" s="217"/>
      <c r="R6" s="217"/>
      <c r="S6" s="217"/>
      <c r="T6" s="217"/>
      <c r="U6" s="217"/>
    </row>
    <row r="7" spans="1:21" x14ac:dyDescent="0.25">
      <c r="A7" s="505"/>
      <c r="B7" s="11" t="s">
        <v>2</v>
      </c>
      <c r="C7" s="3">
        <f>'RES kWh ENTRY'!C174</f>
        <v>0</v>
      </c>
      <c r="D7" s="3">
        <f>'RES kWh ENTRY'!D174</f>
        <v>0</v>
      </c>
      <c r="E7" s="3">
        <f>'RES kWh ENTRY'!E174</f>
        <v>0</v>
      </c>
      <c r="F7" s="3">
        <f>'RES kWh ENTRY'!F174</f>
        <v>0</v>
      </c>
      <c r="G7" s="3">
        <f>'RES kWh ENTRY'!G174</f>
        <v>9221.1572135062524</v>
      </c>
      <c r="H7" s="3">
        <f>'RES kWh ENTRY'!H174</f>
        <v>0</v>
      </c>
      <c r="I7" s="3">
        <f>'RES kWh ENTRY'!I174</f>
        <v>56109.565742117586</v>
      </c>
      <c r="J7" s="3">
        <f>'RES kWh ENTRY'!J174</f>
        <v>38471.581801347696</v>
      </c>
      <c r="K7" s="3">
        <f>'RES kWh ENTRY'!K174</f>
        <v>58157.543031297122</v>
      </c>
      <c r="L7" s="3">
        <f>'RES kWh ENTRY'!L174</f>
        <v>74734.052065719661</v>
      </c>
      <c r="M7" s="3">
        <f>'RES kWh ENTRY'!M174</f>
        <v>51166.535003559969</v>
      </c>
      <c r="N7" s="3">
        <f>'RES kWh ENTRY'!N174</f>
        <v>954.27553327294663</v>
      </c>
      <c r="O7" s="217"/>
      <c r="P7" s="217"/>
      <c r="Q7" s="217"/>
      <c r="R7" s="217"/>
      <c r="S7" s="217"/>
      <c r="T7" s="217"/>
      <c r="U7" s="217"/>
    </row>
    <row r="8" spans="1:21" x14ac:dyDescent="0.25">
      <c r="A8" s="505"/>
      <c r="B8" s="11" t="s">
        <v>9</v>
      </c>
      <c r="C8" s="3">
        <f>'RES kWh ENTRY'!C175</f>
        <v>0</v>
      </c>
      <c r="D8" s="3">
        <f>'RES kWh ENTRY'!D175</f>
        <v>0</v>
      </c>
      <c r="E8" s="3">
        <f>'RES kWh ENTRY'!E175</f>
        <v>30620.606048583984</v>
      </c>
      <c r="F8" s="3">
        <f>'RES kWh ENTRY'!F175</f>
        <v>482087.93478393555</v>
      </c>
      <c r="G8" s="3">
        <f>'RES kWh ENTRY'!G175</f>
        <v>1290280.032913208</v>
      </c>
      <c r="H8" s="3">
        <f>'RES kWh ENTRY'!H175</f>
        <v>1514038.2947540283</v>
      </c>
      <c r="I8" s="3">
        <f>'RES kWh ENTRY'!I175</f>
        <v>2007096.1881256104</v>
      </c>
      <c r="J8" s="3">
        <f>'RES kWh ENTRY'!J175</f>
        <v>1441415.4763031006</v>
      </c>
      <c r="K8" s="3">
        <f>'RES kWh ENTRY'!K175</f>
        <v>929246.25045776367</v>
      </c>
      <c r="L8" s="3">
        <f>'RES kWh ENTRY'!L175</f>
        <v>1563427.901175183</v>
      </c>
      <c r="M8" s="3">
        <f>'RES kWh ENTRY'!M175</f>
        <v>1796179.162147522</v>
      </c>
      <c r="N8" s="3">
        <f>'RES kWh ENTRY'!N175</f>
        <v>2122463.4372764649</v>
      </c>
      <c r="O8" s="217"/>
      <c r="P8" s="217"/>
      <c r="Q8" s="217"/>
      <c r="R8" s="217"/>
      <c r="S8" s="217"/>
      <c r="T8" s="217"/>
      <c r="U8" s="217"/>
    </row>
    <row r="9" spans="1:21" x14ac:dyDescent="0.25">
      <c r="A9" s="505"/>
      <c r="B9" s="12" t="s">
        <v>3</v>
      </c>
      <c r="C9" s="3">
        <f>'RES kWh ENTRY'!C176</f>
        <v>0</v>
      </c>
      <c r="D9" s="3">
        <f>'RES kWh ENTRY'!D176</f>
        <v>0</v>
      </c>
      <c r="E9" s="3">
        <f>'RES kWh ENTRY'!E176</f>
        <v>39196.505004882813</v>
      </c>
      <c r="F9" s="3">
        <f>'RES kWh ENTRY'!F176</f>
        <v>371242.80446505675</v>
      </c>
      <c r="G9" s="3">
        <f>'RES kWh ENTRY'!G176</f>
        <v>934203.21396712714</v>
      </c>
      <c r="H9" s="3">
        <f>'RES kWh ENTRY'!H176</f>
        <v>867886.16849167412</v>
      </c>
      <c r="I9" s="3">
        <f>'RES kWh ENTRY'!I176</f>
        <v>845173.05145632289</v>
      </c>
      <c r="J9" s="3">
        <f>'RES kWh ENTRY'!J176</f>
        <v>682259.53599721543</v>
      </c>
      <c r="K9" s="3">
        <f>'RES kWh ENTRY'!K176</f>
        <v>453955.80722513987</v>
      </c>
      <c r="L9" s="3">
        <f>'RES kWh ENTRY'!L176</f>
        <v>712265.38453552686</v>
      </c>
      <c r="M9" s="3">
        <f>'RES kWh ENTRY'!M176</f>
        <v>1232266.2341331956</v>
      </c>
      <c r="N9" s="3">
        <f>'RES kWh ENTRY'!N176</f>
        <v>1029759.5435006307</v>
      </c>
      <c r="O9" s="217"/>
      <c r="P9" s="217"/>
      <c r="Q9" s="217"/>
      <c r="R9" s="217"/>
      <c r="S9" s="217"/>
      <c r="T9" s="217"/>
      <c r="U9" s="217"/>
    </row>
    <row r="10" spans="1:21" x14ac:dyDescent="0.25">
      <c r="A10" s="505"/>
      <c r="B10" s="11" t="s">
        <v>4</v>
      </c>
      <c r="C10" s="3">
        <f>'RES kWh ENTRY'!C177</f>
        <v>0</v>
      </c>
      <c r="D10" s="3">
        <f>'RES kWh ENTRY'!D177</f>
        <v>0</v>
      </c>
      <c r="E10" s="3">
        <f>'RES kWh ENTRY'!E177</f>
        <v>2789.7830657958984</v>
      </c>
      <c r="F10" s="3">
        <f>'RES kWh ENTRY'!F177</f>
        <v>1323730.1027735597</v>
      </c>
      <c r="G10" s="3">
        <f>'RES kWh ENTRY'!G177</f>
        <v>2936866.8844946981</v>
      </c>
      <c r="H10" s="3">
        <f>'RES kWh ENTRY'!H177</f>
        <v>2409578.8618081943</v>
      </c>
      <c r="I10" s="3">
        <f>'RES kWh ENTRY'!I177</f>
        <v>3770513.211790781</v>
      </c>
      <c r="J10" s="3">
        <f>'RES kWh ENTRY'!J177</f>
        <v>4105162.0477762334</v>
      </c>
      <c r="K10" s="3">
        <f>'RES kWh ENTRY'!K177</f>
        <v>4234205.060860578</v>
      </c>
      <c r="L10" s="3">
        <f>'RES kWh ENTRY'!L177</f>
        <v>11408735.504839094</v>
      </c>
      <c r="M10" s="3">
        <f>'RES kWh ENTRY'!M177</f>
        <v>37254486.823790655</v>
      </c>
      <c r="N10" s="3">
        <f>'RES kWh ENTRY'!N177</f>
        <v>33604891.620868884</v>
      </c>
      <c r="O10" s="217"/>
      <c r="P10" s="217"/>
      <c r="Q10" s="217"/>
      <c r="R10" s="217"/>
      <c r="S10" s="217"/>
      <c r="T10" s="217"/>
      <c r="U10" s="217"/>
    </row>
    <row r="11" spans="1:21" x14ac:dyDescent="0.25">
      <c r="A11" s="505"/>
      <c r="B11" s="11" t="s">
        <v>5</v>
      </c>
      <c r="C11" s="3">
        <f>'RES kWh ENTRY'!C178</f>
        <v>0</v>
      </c>
      <c r="D11" s="3">
        <f>'RES kWh ENTRY'!D178</f>
        <v>0</v>
      </c>
      <c r="E11" s="3">
        <f>'RES kWh ENTRY'!E178</f>
        <v>607.823974609375</v>
      </c>
      <c r="F11" s="3">
        <f>'RES kWh ENTRY'!F178</f>
        <v>911.7359619140625</v>
      </c>
      <c r="G11" s="3">
        <f>'RES kWh ENTRY'!G178</f>
        <v>455.86798095703125</v>
      </c>
      <c r="H11" s="3">
        <f>'RES kWh ENTRY'!H178</f>
        <v>151.95599365234375</v>
      </c>
      <c r="I11" s="3">
        <f>'RES kWh ENTRY'!I178</f>
        <v>1975.4279174804688</v>
      </c>
      <c r="J11" s="3">
        <f>'RES kWh ENTRY'!J178</f>
        <v>607.823974609375</v>
      </c>
      <c r="K11" s="3">
        <f>'RES kWh ENTRY'!K178</f>
        <v>1671.5159301757813</v>
      </c>
      <c r="L11" s="3">
        <f>'RES kWh ENTRY'!L178</f>
        <v>1063.6919555664063</v>
      </c>
      <c r="M11" s="3">
        <f>'RES kWh ENTRY'!M178</f>
        <v>0</v>
      </c>
      <c r="N11" s="3">
        <f>'RES kWh ENTRY'!N178</f>
        <v>1671.5159301757813</v>
      </c>
      <c r="O11" s="217"/>
      <c r="P11" s="217"/>
      <c r="Q11" s="217"/>
      <c r="R11" s="217"/>
      <c r="S11" s="217"/>
      <c r="T11" s="217"/>
      <c r="U11" s="217"/>
    </row>
    <row r="12" spans="1:21" x14ac:dyDescent="0.25">
      <c r="A12" s="505"/>
      <c r="B12" s="11" t="s">
        <v>6</v>
      </c>
      <c r="C12" s="3">
        <f>'RES kWh ENTRY'!C179</f>
        <v>0</v>
      </c>
      <c r="D12" s="3">
        <f>'RES kWh ENTRY'!D179</f>
        <v>0</v>
      </c>
      <c r="E12" s="3">
        <f>'RES kWh ENTRY'!E179</f>
        <v>0</v>
      </c>
      <c r="F12" s="3">
        <f>'RES kWh ENTRY'!F179</f>
        <v>47215.535400390625</v>
      </c>
      <c r="G12" s="3">
        <f>'RES kWh ENTRY'!G179</f>
        <v>48509.038696289063</v>
      </c>
      <c r="H12" s="3">
        <f>'RES kWh ENTRY'!H179</f>
        <v>127276.66064453125</v>
      </c>
      <c r="I12" s="3">
        <f>'RES kWh ENTRY'!I179</f>
        <v>369259.77038574219</v>
      </c>
      <c r="J12" s="3">
        <f>'RES kWh ENTRY'!J179</f>
        <v>178344.77941894531</v>
      </c>
      <c r="K12" s="3">
        <f>'RES kWh ENTRY'!K179</f>
        <v>365407.18701171875</v>
      </c>
      <c r="L12" s="3">
        <f>'RES kWh ENTRY'!L179</f>
        <v>145752.30493164063</v>
      </c>
      <c r="M12" s="3">
        <f>'RES kWh ENTRY'!M179</f>
        <v>139593.7568359375</v>
      </c>
      <c r="N12" s="3">
        <f>'RES kWh ENTRY'!N179</f>
        <v>81860.859252929688</v>
      </c>
      <c r="O12" s="217"/>
      <c r="P12" s="217"/>
      <c r="Q12" s="217"/>
      <c r="R12" s="217"/>
      <c r="S12" s="217"/>
      <c r="T12" s="217"/>
      <c r="U12" s="217"/>
    </row>
    <row r="13" spans="1:21" x14ac:dyDescent="0.25">
      <c r="A13" s="505"/>
      <c r="B13" s="11" t="s">
        <v>7</v>
      </c>
      <c r="C13" s="3">
        <f>'RES kWh ENTRY'!C180</f>
        <v>0</v>
      </c>
      <c r="D13" s="3">
        <f>'RES kWh ENTRY'!D180</f>
        <v>0</v>
      </c>
      <c r="E13" s="3">
        <f>'RES kWh ENTRY'!E180</f>
        <v>0</v>
      </c>
      <c r="F13" s="3">
        <f>'RES kWh ENTRY'!F180</f>
        <v>0</v>
      </c>
      <c r="G13" s="3">
        <f>'RES kWh ENTRY'!G180</f>
        <v>67138.494603731408</v>
      </c>
      <c r="H13" s="3">
        <f>'RES kWh ENTRY'!H180</f>
        <v>0</v>
      </c>
      <c r="I13" s="3">
        <f>'RES kWh ENTRY'!I180</f>
        <v>270825.20606766723</v>
      </c>
      <c r="J13" s="3">
        <f>'RES kWh ENTRY'!J180</f>
        <v>318048.94908261724</v>
      </c>
      <c r="K13" s="3">
        <f>'RES kWh ENTRY'!K180</f>
        <v>334714.74837805406</v>
      </c>
      <c r="L13" s="3">
        <f>'RES kWh ENTRY'!L180</f>
        <v>215426.77856370271</v>
      </c>
      <c r="M13" s="3">
        <f>'RES kWh ENTRY'!M180</f>
        <v>209246.60818616595</v>
      </c>
      <c r="N13" s="3">
        <f>'RES kWh ENTRY'!N180</f>
        <v>9627.0546057292522</v>
      </c>
      <c r="O13" s="217"/>
      <c r="P13" s="217"/>
      <c r="Q13" s="217"/>
      <c r="R13" s="217"/>
      <c r="S13" s="217"/>
      <c r="T13" s="217"/>
      <c r="U13" s="217"/>
    </row>
    <row r="14" spans="1:21" x14ac:dyDescent="0.25">
      <c r="A14" s="505"/>
      <c r="B14" s="11" t="s">
        <v>8</v>
      </c>
      <c r="C14" s="3">
        <f>'RES kWh ENTRY'!C181</f>
        <v>0</v>
      </c>
      <c r="D14" s="3">
        <f>'RES kWh ENTRY'!D181</f>
        <v>0</v>
      </c>
      <c r="E14" s="3">
        <f>'RES kWh ENTRY'!E181</f>
        <v>0</v>
      </c>
      <c r="F14" s="3">
        <f>'RES kWh ENTRY'!F181</f>
        <v>55111.546875</v>
      </c>
      <c r="G14" s="3">
        <f>'RES kWh ENTRY'!G181</f>
        <v>490802.89610004547</v>
      </c>
      <c r="H14" s="3">
        <f>'RES kWh ENTRY'!H181</f>
        <v>20666.830078125</v>
      </c>
      <c r="I14" s="3">
        <f>'RES kWh ENTRY'!I181</f>
        <v>43159.553984032158</v>
      </c>
      <c r="J14" s="3">
        <f>'RES kWh ENTRY'!J181</f>
        <v>29360.788617198326</v>
      </c>
      <c r="K14" s="3">
        <f>'RES kWh ENTRY'!K181</f>
        <v>55429.291443365735</v>
      </c>
      <c r="L14" s="3">
        <f>'RES kWh ENTRY'!L181</f>
        <v>100129.04936615693</v>
      </c>
      <c r="M14" s="3">
        <f>'RES kWh ENTRY'!M181</f>
        <v>1058000.3285031419</v>
      </c>
      <c r="N14" s="3">
        <f>'RES kWh ENTRY'!N181</f>
        <v>1450900.5363552605</v>
      </c>
      <c r="O14" s="217"/>
      <c r="P14" s="217"/>
      <c r="Q14" s="217"/>
      <c r="R14" s="217"/>
      <c r="S14" s="217"/>
      <c r="T14" s="217"/>
      <c r="U14" s="217"/>
    </row>
    <row r="15" spans="1:21" x14ac:dyDescent="0.25">
      <c r="A15" s="505"/>
      <c r="B15" s="54" t="s">
        <v>43</v>
      </c>
      <c r="C15" s="3">
        <f>'RES kWh ENTRY'!C182</f>
        <v>0</v>
      </c>
      <c r="D15" s="3">
        <f>'RES kWh ENTRY'!D182</f>
        <v>0</v>
      </c>
      <c r="E15" s="3">
        <f>'RES kWh ENTRY'!E182</f>
        <v>0</v>
      </c>
      <c r="F15" s="3">
        <f>'RES kWh ENTRY'!F182</f>
        <v>0</v>
      </c>
      <c r="G15" s="3">
        <f>'RES kWh ENTRY'!G182</f>
        <v>0</v>
      </c>
      <c r="H15" s="3">
        <f>'RES kWh ENTRY'!H182</f>
        <v>0</v>
      </c>
      <c r="I15" s="3">
        <f>'RES kWh ENTRY'!I182</f>
        <v>0</v>
      </c>
      <c r="J15" s="3">
        <f>'RES kWh ENTRY'!J182</f>
        <v>0</v>
      </c>
      <c r="K15" s="3">
        <f>'RES kWh ENTRY'!K182</f>
        <v>0</v>
      </c>
      <c r="L15" s="3">
        <f>'RES kWh ENTRY'!L182</f>
        <v>0</v>
      </c>
      <c r="M15" s="3">
        <f>'RES kWh ENTRY'!M182</f>
        <v>0</v>
      </c>
      <c r="N15" s="3">
        <f>'RES kWh ENTRY'!N182</f>
        <v>0</v>
      </c>
      <c r="O15" s="217"/>
      <c r="P15" s="217"/>
      <c r="Q15" s="217"/>
      <c r="R15" s="217"/>
      <c r="S15" s="217"/>
      <c r="T15" s="217"/>
      <c r="U15" s="217"/>
    </row>
    <row r="16" spans="1:21" ht="15.75" thickBot="1" x14ac:dyDescent="0.3">
      <c r="A16" s="506"/>
      <c r="B16" s="15" t="s">
        <v>25</v>
      </c>
      <c r="C16" s="49">
        <f>SUM(C5:C14)</f>
        <v>0</v>
      </c>
      <c r="D16" s="49">
        <f t="shared" ref="D16:N16" si="1">SUM(D5:D14)</f>
        <v>0</v>
      </c>
      <c r="E16" s="49">
        <f t="shared" si="1"/>
        <v>177939.82943108046</v>
      </c>
      <c r="F16" s="49">
        <f t="shared" si="1"/>
        <v>3562539.5598943182</v>
      </c>
      <c r="G16" s="49">
        <f t="shared" si="1"/>
        <v>8667528.9089630954</v>
      </c>
      <c r="H16" s="49">
        <f t="shared" si="1"/>
        <v>8469165.4704827908</v>
      </c>
      <c r="I16" s="49">
        <f t="shared" si="1"/>
        <v>10871585.994295193</v>
      </c>
      <c r="J16" s="49">
        <f t="shared" si="1"/>
        <v>9713676.0439662151</v>
      </c>
      <c r="K16" s="49">
        <f t="shared" si="1"/>
        <v>8332990.3055620408</v>
      </c>
      <c r="L16" s="49">
        <f t="shared" si="1"/>
        <v>17151660.201875307</v>
      </c>
      <c r="M16" s="49">
        <f t="shared" si="1"/>
        <v>43896167.689584166</v>
      </c>
      <c r="N16" s="49">
        <f t="shared" si="1"/>
        <v>40553668.612537287</v>
      </c>
      <c r="O16" s="218">
        <f t="shared" ref="O16:U16" si="2">SUM(O5:O14)</f>
        <v>0</v>
      </c>
      <c r="P16" s="218">
        <f t="shared" si="2"/>
        <v>0</v>
      </c>
      <c r="Q16" s="218">
        <f t="shared" si="2"/>
        <v>0</v>
      </c>
      <c r="R16" s="218">
        <f t="shared" si="2"/>
        <v>0</v>
      </c>
      <c r="S16" s="218">
        <f t="shared" si="2"/>
        <v>0</v>
      </c>
      <c r="T16" s="218">
        <f t="shared" si="2"/>
        <v>0</v>
      </c>
      <c r="U16" s="218">
        <f t="shared" si="2"/>
        <v>0</v>
      </c>
    </row>
    <row r="17" spans="1:21" x14ac:dyDescent="0.25">
      <c r="A17" s="45"/>
      <c r="B17" s="25"/>
      <c r="C17" s="9"/>
      <c r="D17" s="423">
        <v>15240737.226455599</v>
      </c>
      <c r="E17" s="424" t="s">
        <v>169</v>
      </c>
      <c r="F17" s="425"/>
      <c r="G17" s="425"/>
      <c r="H17" s="424"/>
      <c r="I17" s="425"/>
      <c r="J17" s="425"/>
      <c r="K17" s="424"/>
      <c r="L17" s="31"/>
      <c r="M17" s="31"/>
      <c r="N17" s="31"/>
      <c r="O17" s="31"/>
      <c r="P17" s="31"/>
      <c r="Q17" s="31"/>
      <c r="R17" s="31"/>
      <c r="S17" s="31"/>
      <c r="T17" s="9"/>
      <c r="U17" s="31"/>
    </row>
    <row r="18" spans="1:21" ht="15.75" thickBot="1" x14ac:dyDescent="0.3">
      <c r="A18" s="26"/>
      <c r="B18" s="26"/>
      <c r="C18" s="22"/>
      <c r="D18" s="426" t="s">
        <v>163</v>
      </c>
      <c r="E18" s="426"/>
      <c r="F18" s="426"/>
      <c r="G18" s="426"/>
      <c r="H18" s="426"/>
      <c r="I18" s="426"/>
      <c r="J18" s="426"/>
      <c r="K18" s="427"/>
      <c r="L18" s="421"/>
      <c r="M18" s="421"/>
      <c r="N18" s="7"/>
      <c r="O18" s="212" t="s">
        <v>154</v>
      </c>
      <c r="P18" s="23"/>
      <c r="Q18" s="422"/>
      <c r="R18" s="23"/>
      <c r="S18" s="23"/>
      <c r="T18" s="22"/>
      <c r="U18" s="23"/>
    </row>
    <row r="19" spans="1:21" s="344" customFormat="1" ht="15.75" x14ac:dyDescent="0.25">
      <c r="A19" s="507" t="s">
        <v>15</v>
      </c>
      <c r="B19" s="17" t="str">
        <f t="shared" ref="B19:U19" si="3">B4</f>
        <v>End Use</v>
      </c>
      <c r="C19" s="10">
        <f t="shared" si="3"/>
        <v>43466</v>
      </c>
      <c r="D19" s="10">
        <f t="shared" si="3"/>
        <v>43497</v>
      </c>
      <c r="E19" s="10">
        <f t="shared" si="3"/>
        <v>43525</v>
      </c>
      <c r="F19" s="10">
        <f t="shared" si="3"/>
        <v>43556</v>
      </c>
      <c r="G19" s="10">
        <f t="shared" si="3"/>
        <v>43586</v>
      </c>
      <c r="H19" s="10">
        <f t="shared" si="3"/>
        <v>43617</v>
      </c>
      <c r="I19" s="10">
        <f t="shared" si="3"/>
        <v>43647</v>
      </c>
      <c r="J19" s="10">
        <f t="shared" si="3"/>
        <v>43678</v>
      </c>
      <c r="K19" s="10">
        <f t="shared" si="3"/>
        <v>43709</v>
      </c>
      <c r="L19" s="10">
        <f t="shared" si="3"/>
        <v>43739</v>
      </c>
      <c r="M19" s="10">
        <f t="shared" si="3"/>
        <v>43770</v>
      </c>
      <c r="N19" s="10">
        <f t="shared" si="3"/>
        <v>43800</v>
      </c>
      <c r="O19" s="10">
        <f t="shared" si="3"/>
        <v>43831</v>
      </c>
      <c r="P19" s="10">
        <f t="shared" si="3"/>
        <v>43862</v>
      </c>
      <c r="Q19" s="10">
        <f t="shared" si="3"/>
        <v>43891</v>
      </c>
      <c r="R19" s="10">
        <f t="shared" si="3"/>
        <v>43922</v>
      </c>
      <c r="S19" s="10">
        <f t="shared" si="3"/>
        <v>43952</v>
      </c>
      <c r="T19" s="10">
        <f t="shared" si="3"/>
        <v>43983</v>
      </c>
      <c r="U19" s="10">
        <f t="shared" si="3"/>
        <v>44013</v>
      </c>
    </row>
    <row r="20" spans="1:21" s="344" customFormat="1" ht="15" customHeight="1" x14ac:dyDescent="0.25">
      <c r="A20" s="508"/>
      <c r="B20" s="345" t="str">
        <f t="shared" ref="B20:B31" si="4">B5</f>
        <v>Building Shell</v>
      </c>
      <c r="C20" s="346"/>
      <c r="D20" s="428">
        <f>D17</f>
        <v>15240737.226455599</v>
      </c>
      <c r="E20" s="114">
        <f t="shared" ref="E20:U24" si="5">IF(SUM($C$16:$N$16)=0,0,D20+E5)</f>
        <v>15240737.226455599</v>
      </c>
      <c r="F20" s="114">
        <f t="shared" si="5"/>
        <v>15240737.226455599</v>
      </c>
      <c r="G20" s="114">
        <f t="shared" si="5"/>
        <v>15240737.226455599</v>
      </c>
      <c r="H20" s="114">
        <f t="shared" si="5"/>
        <v>15240737.226455599</v>
      </c>
      <c r="I20" s="114">
        <f t="shared" si="5"/>
        <v>15240737.226455599</v>
      </c>
      <c r="J20" s="114">
        <f t="shared" si="5"/>
        <v>15240737.226455599</v>
      </c>
      <c r="K20" s="114">
        <f t="shared" si="5"/>
        <v>15240737.226455599</v>
      </c>
      <c r="L20" s="114">
        <f t="shared" si="5"/>
        <v>15240737.226455599</v>
      </c>
      <c r="M20" s="114">
        <f t="shared" si="5"/>
        <v>15240737.226455599</v>
      </c>
      <c r="N20" s="428">
        <f t="shared" si="5"/>
        <v>15240737.226455599</v>
      </c>
      <c r="O20" s="346">
        <f t="shared" si="5"/>
        <v>15240737.226455599</v>
      </c>
      <c r="P20" s="346">
        <f t="shared" si="5"/>
        <v>15240737.226455599</v>
      </c>
      <c r="Q20" s="346">
        <f t="shared" si="5"/>
        <v>15240737.226455599</v>
      </c>
      <c r="R20" s="346">
        <f t="shared" si="5"/>
        <v>15240737.226455599</v>
      </c>
      <c r="S20" s="346">
        <f t="shared" si="5"/>
        <v>15240737.226455599</v>
      </c>
      <c r="T20" s="346">
        <f t="shared" si="5"/>
        <v>15240737.226455599</v>
      </c>
      <c r="U20" s="346">
        <f t="shared" si="5"/>
        <v>15240737.226455599</v>
      </c>
    </row>
    <row r="21" spans="1:21" s="344" customFormat="1" x14ac:dyDescent="0.25">
      <c r="A21" s="508"/>
      <c r="B21" s="12" t="str">
        <f t="shared" si="4"/>
        <v>Cooling</v>
      </c>
      <c r="C21" s="346"/>
      <c r="D21" s="346">
        <f t="shared" ref="D21:S29" si="6">IF(SUM($C$16:$N$16)=0,0,C21+D6)</f>
        <v>0</v>
      </c>
      <c r="E21" s="346">
        <f t="shared" si="6"/>
        <v>104725.11133720839</v>
      </c>
      <c r="F21" s="346">
        <f t="shared" si="6"/>
        <v>1386965.0109716698</v>
      </c>
      <c r="G21" s="346">
        <f t="shared" si="6"/>
        <v>4277016.3339652037</v>
      </c>
      <c r="H21" s="346">
        <f t="shared" si="6"/>
        <v>7806583.0326777883</v>
      </c>
      <c r="I21" s="346">
        <f t="shared" si="6"/>
        <v>11314057.051503228</v>
      </c>
      <c r="J21" s="346">
        <f t="shared" si="6"/>
        <v>14234062.112498175</v>
      </c>
      <c r="K21" s="346">
        <f t="shared" si="6"/>
        <v>16134265.013722124</v>
      </c>
      <c r="L21" s="346">
        <f t="shared" si="6"/>
        <v>19064390.548164841</v>
      </c>
      <c r="M21" s="346">
        <f t="shared" si="6"/>
        <v>21219618.789148834</v>
      </c>
      <c r="N21" s="346">
        <f t="shared" si="6"/>
        <v>23471158.558362778</v>
      </c>
      <c r="O21" s="346">
        <f t="shared" si="6"/>
        <v>23471158.558362778</v>
      </c>
      <c r="P21" s="346">
        <f t="shared" si="6"/>
        <v>23471158.558362778</v>
      </c>
      <c r="Q21" s="346">
        <f t="shared" si="6"/>
        <v>23471158.558362778</v>
      </c>
      <c r="R21" s="346">
        <f t="shared" si="6"/>
        <v>23471158.558362778</v>
      </c>
      <c r="S21" s="346">
        <f t="shared" si="6"/>
        <v>23471158.558362778</v>
      </c>
      <c r="T21" s="346">
        <f t="shared" si="5"/>
        <v>23471158.558362778</v>
      </c>
      <c r="U21" s="346">
        <f t="shared" si="5"/>
        <v>23471158.558362778</v>
      </c>
    </row>
    <row r="22" spans="1:21" s="344" customFormat="1" x14ac:dyDescent="0.25">
      <c r="A22" s="508"/>
      <c r="B22" s="345" t="str">
        <f t="shared" si="4"/>
        <v>Freezer</v>
      </c>
      <c r="C22" s="346"/>
      <c r="D22" s="346">
        <f t="shared" si="6"/>
        <v>0</v>
      </c>
      <c r="E22" s="346">
        <f t="shared" si="6"/>
        <v>0</v>
      </c>
      <c r="F22" s="346">
        <f t="shared" si="6"/>
        <v>0</v>
      </c>
      <c r="G22" s="346">
        <f t="shared" si="6"/>
        <v>9221.1572135062524</v>
      </c>
      <c r="H22" s="346">
        <f t="shared" si="6"/>
        <v>9221.1572135062524</v>
      </c>
      <c r="I22" s="346">
        <f t="shared" si="6"/>
        <v>65330.722955623838</v>
      </c>
      <c r="J22" s="346">
        <f t="shared" si="6"/>
        <v>103802.30475697154</v>
      </c>
      <c r="K22" s="346">
        <f t="shared" si="6"/>
        <v>161959.84778826867</v>
      </c>
      <c r="L22" s="346">
        <f t="shared" si="6"/>
        <v>236693.89985398832</v>
      </c>
      <c r="M22" s="346">
        <f t="shared" si="6"/>
        <v>287860.43485754827</v>
      </c>
      <c r="N22" s="346">
        <f t="shared" si="6"/>
        <v>288814.71039082122</v>
      </c>
      <c r="O22" s="346">
        <f t="shared" si="6"/>
        <v>288814.71039082122</v>
      </c>
      <c r="P22" s="346">
        <f t="shared" si="6"/>
        <v>288814.71039082122</v>
      </c>
      <c r="Q22" s="346">
        <f t="shared" si="6"/>
        <v>288814.71039082122</v>
      </c>
      <c r="R22" s="346">
        <f t="shared" si="6"/>
        <v>288814.71039082122</v>
      </c>
      <c r="S22" s="346">
        <f t="shared" si="6"/>
        <v>288814.71039082122</v>
      </c>
      <c r="T22" s="346">
        <f t="shared" si="5"/>
        <v>288814.71039082122</v>
      </c>
      <c r="U22" s="346">
        <f t="shared" si="5"/>
        <v>288814.71039082122</v>
      </c>
    </row>
    <row r="23" spans="1:21" s="344" customFormat="1" x14ac:dyDescent="0.25">
      <c r="A23" s="508"/>
      <c r="B23" s="345" t="str">
        <f t="shared" si="4"/>
        <v>Heating</v>
      </c>
      <c r="C23" s="346"/>
      <c r="D23" s="346">
        <f t="shared" si="6"/>
        <v>0</v>
      </c>
      <c r="E23" s="346">
        <f t="shared" si="5"/>
        <v>30620.606048583984</v>
      </c>
      <c r="F23" s="346">
        <f t="shared" si="5"/>
        <v>512708.54083251953</v>
      </c>
      <c r="G23" s="346">
        <f t="shared" si="5"/>
        <v>1802988.5737457275</v>
      </c>
      <c r="H23" s="346">
        <f t="shared" si="5"/>
        <v>3317026.8684997559</v>
      </c>
      <c r="I23" s="346">
        <f t="shared" si="5"/>
        <v>5324123.0566253662</v>
      </c>
      <c r="J23" s="346">
        <f t="shared" si="5"/>
        <v>6765538.5329284668</v>
      </c>
      <c r="K23" s="346">
        <f t="shared" si="5"/>
        <v>7694784.7833862305</v>
      </c>
      <c r="L23" s="346">
        <f t="shared" si="5"/>
        <v>9258212.6845614128</v>
      </c>
      <c r="M23" s="346">
        <f t="shared" si="5"/>
        <v>11054391.846708935</v>
      </c>
      <c r="N23" s="346">
        <f t="shared" si="5"/>
        <v>13176855.283985399</v>
      </c>
      <c r="O23" s="346">
        <f t="shared" si="5"/>
        <v>13176855.283985399</v>
      </c>
      <c r="P23" s="346">
        <f t="shared" si="5"/>
        <v>13176855.283985399</v>
      </c>
      <c r="Q23" s="346">
        <f t="shared" si="5"/>
        <v>13176855.283985399</v>
      </c>
      <c r="R23" s="346">
        <f t="shared" si="5"/>
        <v>13176855.283985399</v>
      </c>
      <c r="S23" s="346">
        <f t="shared" si="5"/>
        <v>13176855.283985399</v>
      </c>
      <c r="T23" s="346">
        <f t="shared" si="5"/>
        <v>13176855.283985399</v>
      </c>
      <c r="U23" s="346">
        <f t="shared" si="5"/>
        <v>13176855.283985399</v>
      </c>
    </row>
    <row r="24" spans="1:21" s="344" customFormat="1" x14ac:dyDescent="0.25">
      <c r="A24" s="508"/>
      <c r="B24" s="12" t="str">
        <f t="shared" si="4"/>
        <v>HVAC</v>
      </c>
      <c r="C24" s="346"/>
      <c r="D24" s="346">
        <f t="shared" si="6"/>
        <v>0</v>
      </c>
      <c r="E24" s="346">
        <f t="shared" si="5"/>
        <v>39196.505004882813</v>
      </c>
      <c r="F24" s="346">
        <f t="shared" si="5"/>
        <v>410439.30946993956</v>
      </c>
      <c r="G24" s="346">
        <f t="shared" si="5"/>
        <v>1344642.5234370667</v>
      </c>
      <c r="H24" s="346">
        <f t="shared" si="5"/>
        <v>2212528.6919287406</v>
      </c>
      <c r="I24" s="346">
        <f t="shared" si="5"/>
        <v>3057701.7433850635</v>
      </c>
      <c r="J24" s="346">
        <f t="shared" si="5"/>
        <v>3739961.2793822791</v>
      </c>
      <c r="K24" s="346">
        <f t="shared" si="5"/>
        <v>4193917.086607419</v>
      </c>
      <c r="L24" s="346">
        <f t="shared" si="5"/>
        <v>4906182.4711429458</v>
      </c>
      <c r="M24" s="346">
        <f t="shared" si="5"/>
        <v>6138448.7052761409</v>
      </c>
      <c r="N24" s="346">
        <f t="shared" si="5"/>
        <v>7168208.2487767711</v>
      </c>
      <c r="O24" s="346">
        <f t="shared" si="5"/>
        <v>7168208.2487767711</v>
      </c>
      <c r="P24" s="346">
        <f t="shared" si="5"/>
        <v>7168208.2487767711</v>
      </c>
      <c r="Q24" s="346">
        <f t="shared" si="5"/>
        <v>7168208.2487767711</v>
      </c>
      <c r="R24" s="346">
        <f t="shared" si="5"/>
        <v>7168208.2487767711</v>
      </c>
      <c r="S24" s="346">
        <f t="shared" si="5"/>
        <v>7168208.2487767711</v>
      </c>
      <c r="T24" s="346">
        <f t="shared" si="5"/>
        <v>7168208.2487767711</v>
      </c>
      <c r="U24" s="346">
        <f t="shared" si="5"/>
        <v>7168208.2487767711</v>
      </c>
    </row>
    <row r="25" spans="1:21" s="344" customFormat="1" x14ac:dyDescent="0.25">
      <c r="A25" s="508"/>
      <c r="B25" s="345" t="str">
        <f t="shared" si="4"/>
        <v>Lighting</v>
      </c>
      <c r="C25" s="346"/>
      <c r="D25" s="346">
        <f t="shared" si="6"/>
        <v>0</v>
      </c>
      <c r="E25" s="346">
        <f t="shared" ref="E25:U28" si="7">IF(SUM($C$16:$N$16)=0,0,D25+E10)</f>
        <v>2789.7830657958984</v>
      </c>
      <c r="F25" s="346">
        <f t="shared" si="7"/>
        <v>1326519.8858393556</v>
      </c>
      <c r="G25" s="346">
        <f t="shared" si="7"/>
        <v>4263386.7703340538</v>
      </c>
      <c r="H25" s="346">
        <f t="shared" si="7"/>
        <v>6672965.6321422476</v>
      </c>
      <c r="I25" s="346">
        <f t="shared" si="7"/>
        <v>10443478.843933029</v>
      </c>
      <c r="J25" s="346">
        <f t="shared" si="7"/>
        <v>14548640.891709263</v>
      </c>
      <c r="K25" s="346">
        <f t="shared" si="7"/>
        <v>18782845.952569842</v>
      </c>
      <c r="L25" s="346">
        <f t="shared" si="7"/>
        <v>30191581.457408935</v>
      </c>
      <c r="M25" s="346">
        <f t="shared" si="7"/>
        <v>67446068.281199589</v>
      </c>
      <c r="N25" s="346">
        <f t="shared" si="7"/>
        <v>101050959.90206847</v>
      </c>
      <c r="O25" s="346">
        <f t="shared" si="7"/>
        <v>101050959.90206847</v>
      </c>
      <c r="P25" s="346">
        <f t="shared" si="7"/>
        <v>101050959.90206847</v>
      </c>
      <c r="Q25" s="346">
        <f t="shared" si="7"/>
        <v>101050959.90206847</v>
      </c>
      <c r="R25" s="346">
        <f t="shared" si="7"/>
        <v>101050959.90206847</v>
      </c>
      <c r="S25" s="346">
        <f t="shared" si="7"/>
        <v>101050959.90206847</v>
      </c>
      <c r="T25" s="346">
        <f t="shared" si="7"/>
        <v>101050959.90206847</v>
      </c>
      <c r="U25" s="346">
        <f t="shared" si="7"/>
        <v>101050959.90206847</v>
      </c>
    </row>
    <row r="26" spans="1:21" s="344" customFormat="1" x14ac:dyDescent="0.25">
      <c r="A26" s="508"/>
      <c r="B26" s="345" t="str">
        <f t="shared" si="4"/>
        <v>Miscellaneous</v>
      </c>
      <c r="C26" s="346"/>
      <c r="D26" s="346">
        <f t="shared" si="6"/>
        <v>0</v>
      </c>
      <c r="E26" s="346">
        <f t="shared" si="7"/>
        <v>607.823974609375</v>
      </c>
      <c r="F26" s="346">
        <f t="shared" si="7"/>
        <v>1519.5599365234375</v>
      </c>
      <c r="G26" s="346">
        <f t="shared" si="7"/>
        <v>1975.4279174804688</v>
      </c>
      <c r="H26" s="346">
        <f t="shared" si="7"/>
        <v>2127.3839111328125</v>
      </c>
      <c r="I26" s="346">
        <f t="shared" si="7"/>
        <v>4102.8118286132813</v>
      </c>
      <c r="J26" s="346">
        <f t="shared" si="7"/>
        <v>4710.6358032226563</v>
      </c>
      <c r="K26" s="346">
        <f t="shared" si="7"/>
        <v>6382.1517333984375</v>
      </c>
      <c r="L26" s="346">
        <f t="shared" si="7"/>
        <v>7445.8436889648438</v>
      </c>
      <c r="M26" s="346">
        <f t="shared" si="7"/>
        <v>7445.8436889648438</v>
      </c>
      <c r="N26" s="346">
        <f t="shared" si="7"/>
        <v>9117.359619140625</v>
      </c>
      <c r="O26" s="346">
        <f t="shared" si="7"/>
        <v>9117.359619140625</v>
      </c>
      <c r="P26" s="346">
        <f t="shared" si="7"/>
        <v>9117.359619140625</v>
      </c>
      <c r="Q26" s="346">
        <f t="shared" si="7"/>
        <v>9117.359619140625</v>
      </c>
      <c r="R26" s="346">
        <f t="shared" si="7"/>
        <v>9117.359619140625</v>
      </c>
      <c r="S26" s="346">
        <f t="shared" si="7"/>
        <v>9117.359619140625</v>
      </c>
      <c r="T26" s="346">
        <f t="shared" si="7"/>
        <v>9117.359619140625</v>
      </c>
      <c r="U26" s="346">
        <f t="shared" si="7"/>
        <v>9117.359619140625</v>
      </c>
    </row>
    <row r="27" spans="1:21" s="344" customFormat="1" x14ac:dyDescent="0.25">
      <c r="A27" s="508"/>
      <c r="B27" s="345" t="str">
        <f t="shared" si="4"/>
        <v>Pool Spa</v>
      </c>
      <c r="C27" s="346"/>
      <c r="D27" s="346">
        <f t="shared" si="6"/>
        <v>0</v>
      </c>
      <c r="E27" s="346">
        <f t="shared" si="7"/>
        <v>0</v>
      </c>
      <c r="F27" s="346">
        <f t="shared" si="7"/>
        <v>47215.535400390625</v>
      </c>
      <c r="G27" s="346">
        <f t="shared" si="7"/>
        <v>95724.574096679688</v>
      </c>
      <c r="H27" s="346">
        <f t="shared" si="7"/>
        <v>223001.23474121094</v>
      </c>
      <c r="I27" s="346">
        <f t="shared" si="7"/>
        <v>592261.00512695313</v>
      </c>
      <c r="J27" s="346">
        <f t="shared" si="7"/>
        <v>770605.78454589844</v>
      </c>
      <c r="K27" s="346">
        <f t="shared" si="7"/>
        <v>1136012.9715576172</v>
      </c>
      <c r="L27" s="346">
        <f t="shared" si="7"/>
        <v>1281765.2764892578</v>
      </c>
      <c r="M27" s="346">
        <f t="shared" si="7"/>
        <v>1421359.0333251953</v>
      </c>
      <c r="N27" s="346">
        <f t="shared" si="7"/>
        <v>1503219.892578125</v>
      </c>
      <c r="O27" s="346">
        <f t="shared" si="7"/>
        <v>1503219.892578125</v>
      </c>
      <c r="P27" s="346">
        <f t="shared" si="7"/>
        <v>1503219.892578125</v>
      </c>
      <c r="Q27" s="346">
        <f t="shared" si="7"/>
        <v>1503219.892578125</v>
      </c>
      <c r="R27" s="346">
        <f t="shared" si="7"/>
        <v>1503219.892578125</v>
      </c>
      <c r="S27" s="346">
        <f t="shared" si="7"/>
        <v>1503219.892578125</v>
      </c>
      <c r="T27" s="346">
        <f t="shared" si="7"/>
        <v>1503219.892578125</v>
      </c>
      <c r="U27" s="346">
        <f t="shared" si="7"/>
        <v>1503219.892578125</v>
      </c>
    </row>
    <row r="28" spans="1:21" s="344" customFormat="1" x14ac:dyDescent="0.25">
      <c r="A28" s="508"/>
      <c r="B28" s="345" t="str">
        <f t="shared" si="4"/>
        <v>Refrigeration</v>
      </c>
      <c r="C28" s="346"/>
      <c r="D28" s="346">
        <f t="shared" si="6"/>
        <v>0</v>
      </c>
      <c r="E28" s="346">
        <f t="shared" si="7"/>
        <v>0</v>
      </c>
      <c r="F28" s="346">
        <f t="shared" si="7"/>
        <v>0</v>
      </c>
      <c r="G28" s="346">
        <f t="shared" si="7"/>
        <v>67138.494603731408</v>
      </c>
      <c r="H28" s="346">
        <f t="shared" si="7"/>
        <v>67138.494603731408</v>
      </c>
      <c r="I28" s="346">
        <f t="shared" si="7"/>
        <v>337963.70067139866</v>
      </c>
      <c r="J28" s="346">
        <f t="shared" si="7"/>
        <v>656012.64975401596</v>
      </c>
      <c r="K28" s="346">
        <f t="shared" si="7"/>
        <v>990727.39813206997</v>
      </c>
      <c r="L28" s="346">
        <f t="shared" si="7"/>
        <v>1206154.1766957727</v>
      </c>
      <c r="M28" s="346">
        <f t="shared" si="7"/>
        <v>1415400.7848819387</v>
      </c>
      <c r="N28" s="346">
        <f t="shared" si="7"/>
        <v>1425027.8394876679</v>
      </c>
      <c r="O28" s="346">
        <f t="shared" si="7"/>
        <v>1425027.8394876679</v>
      </c>
      <c r="P28" s="346">
        <f t="shared" si="7"/>
        <v>1425027.8394876679</v>
      </c>
      <c r="Q28" s="346">
        <f t="shared" si="7"/>
        <v>1425027.8394876679</v>
      </c>
      <c r="R28" s="346">
        <f t="shared" si="7"/>
        <v>1425027.8394876679</v>
      </c>
      <c r="S28" s="346">
        <f t="shared" si="7"/>
        <v>1425027.8394876679</v>
      </c>
      <c r="T28" s="346">
        <f t="shared" si="7"/>
        <v>1425027.8394876679</v>
      </c>
      <c r="U28" s="346">
        <f t="shared" si="7"/>
        <v>1425027.8394876679</v>
      </c>
    </row>
    <row r="29" spans="1:21" s="344" customFormat="1" ht="15" customHeight="1" x14ac:dyDescent="0.25">
      <c r="A29" s="508"/>
      <c r="B29" s="345" t="str">
        <f t="shared" si="4"/>
        <v>Water Heating</v>
      </c>
      <c r="C29" s="346"/>
      <c r="D29" s="346">
        <f t="shared" si="6"/>
        <v>0</v>
      </c>
      <c r="E29" s="346">
        <f t="shared" ref="E29:U29" si="8">IF(SUM($C$16:$N$16)=0,0,D29+E14)</f>
        <v>0</v>
      </c>
      <c r="F29" s="346">
        <f t="shared" si="8"/>
        <v>55111.546875</v>
      </c>
      <c r="G29" s="346">
        <f t="shared" si="8"/>
        <v>545914.44297504541</v>
      </c>
      <c r="H29" s="346">
        <f t="shared" si="8"/>
        <v>566581.27305317041</v>
      </c>
      <c r="I29" s="346">
        <f t="shared" si="8"/>
        <v>609740.82703720254</v>
      </c>
      <c r="J29" s="346">
        <f t="shared" si="8"/>
        <v>639101.6156544009</v>
      </c>
      <c r="K29" s="346">
        <f t="shared" si="8"/>
        <v>694530.90709776664</v>
      </c>
      <c r="L29" s="346">
        <f t="shared" si="8"/>
        <v>794659.95646392356</v>
      </c>
      <c r="M29" s="346">
        <f t="shared" si="8"/>
        <v>1852660.2849670653</v>
      </c>
      <c r="N29" s="346">
        <f t="shared" si="8"/>
        <v>3303560.8213223256</v>
      </c>
      <c r="O29" s="346">
        <f t="shared" si="8"/>
        <v>3303560.8213223256</v>
      </c>
      <c r="P29" s="346">
        <f t="shared" si="8"/>
        <v>3303560.8213223256</v>
      </c>
      <c r="Q29" s="346">
        <f t="shared" si="8"/>
        <v>3303560.8213223256</v>
      </c>
      <c r="R29" s="346">
        <f t="shared" si="8"/>
        <v>3303560.8213223256</v>
      </c>
      <c r="S29" s="346">
        <f t="shared" si="8"/>
        <v>3303560.8213223256</v>
      </c>
      <c r="T29" s="346">
        <f t="shared" si="8"/>
        <v>3303560.8213223256</v>
      </c>
      <c r="U29" s="346">
        <f t="shared" si="8"/>
        <v>3303560.8213223256</v>
      </c>
    </row>
    <row r="30" spans="1:21" s="344" customFormat="1" ht="15" customHeight="1" x14ac:dyDescent="0.25">
      <c r="A30" s="508"/>
      <c r="B30" s="347" t="str">
        <f t="shared" si="4"/>
        <v>Motors(uses bus. load shape)</v>
      </c>
      <c r="C30" s="346"/>
      <c r="D30" s="346"/>
      <c r="E30" s="346"/>
      <c r="F30" s="346"/>
      <c r="G30" s="346"/>
      <c r="H30" s="346"/>
      <c r="I30" s="346"/>
      <c r="J30" s="346"/>
      <c r="K30" s="346"/>
      <c r="L30" s="346"/>
      <c r="M30" s="346"/>
      <c r="N30" s="346"/>
      <c r="O30" s="346"/>
      <c r="P30" s="346"/>
      <c r="Q30" s="346"/>
      <c r="R30" s="346"/>
      <c r="S30" s="346"/>
      <c r="T30" s="346"/>
      <c r="U30" s="346"/>
    </row>
    <row r="31" spans="1:21" s="344" customFormat="1" ht="15" customHeight="1" thickBot="1" x14ac:dyDescent="0.3">
      <c r="A31" s="509"/>
      <c r="B31" s="348" t="str">
        <f t="shared" si="4"/>
        <v>Monthly kWh</v>
      </c>
      <c r="C31" s="349">
        <f>SUM(C20:C29)</f>
        <v>0</v>
      </c>
      <c r="D31" s="349">
        <f t="shared" ref="D31:U31" si="9">SUM(D20:D29)</f>
        <v>15240737.226455599</v>
      </c>
      <c r="E31" s="349">
        <f t="shared" si="9"/>
        <v>15418677.05588668</v>
      </c>
      <c r="F31" s="349">
        <f t="shared" si="9"/>
        <v>18981216.615780994</v>
      </c>
      <c r="G31" s="349">
        <f t="shared" si="9"/>
        <v>27648745.524744093</v>
      </c>
      <c r="H31" s="349">
        <f t="shared" si="9"/>
        <v>36117910.995226882</v>
      </c>
      <c r="I31" s="349">
        <f t="shared" si="9"/>
        <v>46989496.989522077</v>
      </c>
      <c r="J31" s="349">
        <f t="shared" si="9"/>
        <v>56703173.033488296</v>
      </c>
      <c r="K31" s="349">
        <f t="shared" si="9"/>
        <v>65036163.33905033</v>
      </c>
      <c r="L31" s="349">
        <f t="shared" si="9"/>
        <v>82187823.540925652</v>
      </c>
      <c r="M31" s="349">
        <f t="shared" si="9"/>
        <v>126083991.2305098</v>
      </c>
      <c r="N31" s="349">
        <f t="shared" si="9"/>
        <v>166637659.84304708</v>
      </c>
      <c r="O31" s="349">
        <f t="shared" si="9"/>
        <v>166637659.84304708</v>
      </c>
      <c r="P31" s="349">
        <f t="shared" si="9"/>
        <v>166637659.84304708</v>
      </c>
      <c r="Q31" s="349">
        <f t="shared" si="9"/>
        <v>166637659.84304708</v>
      </c>
      <c r="R31" s="349">
        <f t="shared" si="9"/>
        <v>166637659.84304708</v>
      </c>
      <c r="S31" s="349">
        <f t="shared" si="9"/>
        <v>166637659.84304708</v>
      </c>
      <c r="T31" s="349">
        <f t="shared" si="9"/>
        <v>166637659.84304708</v>
      </c>
      <c r="U31" s="349">
        <f t="shared" si="9"/>
        <v>166637659.84304708</v>
      </c>
    </row>
    <row r="32" spans="1:21" x14ac:dyDescent="0.25">
      <c r="A32" s="46"/>
      <c r="B32" s="25"/>
      <c r="C32" s="9"/>
      <c r="D32" s="31"/>
      <c r="E32" s="9"/>
      <c r="F32" s="31"/>
      <c r="G32" s="31"/>
      <c r="H32" s="9"/>
      <c r="I32" s="31"/>
      <c r="J32" s="31"/>
      <c r="K32" s="350"/>
      <c r="L32" s="351"/>
      <c r="M32" s="351"/>
      <c r="N32" s="352"/>
      <c r="O32" s="353" t="s">
        <v>155</v>
      </c>
      <c r="P32" s="354">
        <f>SUM(C16:N16)+D17</f>
        <v>166637659.84304708</v>
      </c>
      <c r="Q32" s="340"/>
      <c r="R32" s="340"/>
      <c r="S32" s="340"/>
      <c r="T32" s="340"/>
      <c r="U32" s="340"/>
    </row>
    <row r="33" spans="1:21" ht="15.75" thickBot="1" x14ac:dyDescent="0.3">
      <c r="A33" s="26"/>
      <c r="B33" s="26"/>
      <c r="C33" s="22"/>
      <c r="D33" s="23"/>
      <c r="E33" s="22"/>
      <c r="F33" s="23"/>
      <c r="G33" s="23"/>
      <c r="H33" s="22"/>
      <c r="I33" s="23"/>
      <c r="J33" s="23"/>
      <c r="K33" s="22"/>
      <c r="L33" s="355"/>
      <c r="M33" s="355"/>
      <c r="N33" s="356"/>
      <c r="O33" s="357" t="s">
        <v>147</v>
      </c>
      <c r="P33" s="355"/>
      <c r="Q33" s="356"/>
      <c r="R33" s="212" t="s">
        <v>148</v>
      </c>
      <c r="S33" s="23"/>
      <c r="T33" s="22"/>
      <c r="U33" s="23"/>
    </row>
    <row r="34" spans="1:21" ht="15.75" x14ac:dyDescent="0.25">
      <c r="A34" s="510" t="s">
        <v>16</v>
      </c>
      <c r="B34" s="17" t="str">
        <f t="shared" ref="B34:B46" si="10">B19</f>
        <v>End Use</v>
      </c>
      <c r="C34" s="10">
        <f>C19</f>
        <v>43466</v>
      </c>
      <c r="D34" s="10">
        <f t="shared" ref="D34:U34" si="11">D19</f>
        <v>43497</v>
      </c>
      <c r="E34" s="10">
        <f t="shared" si="11"/>
        <v>43525</v>
      </c>
      <c r="F34" s="10">
        <f t="shared" si="11"/>
        <v>43556</v>
      </c>
      <c r="G34" s="10">
        <f t="shared" si="11"/>
        <v>43586</v>
      </c>
      <c r="H34" s="10">
        <f t="shared" si="11"/>
        <v>43617</v>
      </c>
      <c r="I34" s="10">
        <f t="shared" si="11"/>
        <v>43647</v>
      </c>
      <c r="J34" s="10">
        <f t="shared" si="11"/>
        <v>43678</v>
      </c>
      <c r="K34" s="10">
        <f t="shared" si="11"/>
        <v>43709</v>
      </c>
      <c r="L34" s="10">
        <f t="shared" si="11"/>
        <v>43739</v>
      </c>
      <c r="M34" s="10">
        <f t="shared" si="11"/>
        <v>43770</v>
      </c>
      <c r="N34" s="10">
        <f t="shared" si="11"/>
        <v>43800</v>
      </c>
      <c r="O34" s="10">
        <f t="shared" si="11"/>
        <v>43831</v>
      </c>
      <c r="P34" s="10">
        <f t="shared" si="11"/>
        <v>43862</v>
      </c>
      <c r="Q34" s="10">
        <f t="shared" si="11"/>
        <v>43891</v>
      </c>
      <c r="R34" s="10">
        <f t="shared" si="11"/>
        <v>43922</v>
      </c>
      <c r="S34" s="10">
        <f t="shared" si="11"/>
        <v>43952</v>
      </c>
      <c r="T34" s="10">
        <f t="shared" si="11"/>
        <v>43983</v>
      </c>
      <c r="U34" s="10">
        <f t="shared" si="11"/>
        <v>44013</v>
      </c>
    </row>
    <row r="35" spans="1:21" ht="15" customHeight="1" x14ac:dyDescent="0.25">
      <c r="A35" s="511"/>
      <c r="B35" s="11" t="str">
        <f t="shared" si="10"/>
        <v>Building Shell</v>
      </c>
      <c r="C35" s="3">
        <v>0</v>
      </c>
      <c r="D35" s="3">
        <f>C35</f>
        <v>0</v>
      </c>
      <c r="E35" s="3">
        <f t="shared" ref="E35:Q35" si="12">D35</f>
        <v>0</v>
      </c>
      <c r="F35" s="3">
        <f t="shared" si="12"/>
        <v>0</v>
      </c>
      <c r="G35" s="3">
        <f t="shared" si="12"/>
        <v>0</v>
      </c>
      <c r="H35" s="3">
        <f t="shared" si="12"/>
        <v>0</v>
      </c>
      <c r="I35" s="3">
        <f t="shared" si="12"/>
        <v>0</v>
      </c>
      <c r="J35" s="3">
        <f t="shared" si="12"/>
        <v>0</v>
      </c>
      <c r="K35" s="3">
        <f t="shared" si="12"/>
        <v>0</v>
      </c>
      <c r="L35" s="3">
        <f t="shared" si="12"/>
        <v>0</v>
      </c>
      <c r="M35" s="3">
        <f t="shared" si="12"/>
        <v>0</v>
      </c>
      <c r="N35" s="3">
        <f t="shared" si="12"/>
        <v>0</v>
      </c>
      <c r="O35" s="251">
        <f>N20</f>
        <v>15240737.226455599</v>
      </c>
      <c r="P35" s="3">
        <f t="shared" si="12"/>
        <v>15240737.226455599</v>
      </c>
      <c r="Q35" s="3">
        <f t="shared" si="12"/>
        <v>15240737.226455599</v>
      </c>
      <c r="R35" s="363">
        <f>Q35</f>
        <v>15240737.226455599</v>
      </c>
      <c r="S35" s="3">
        <f t="shared" ref="S35" si="13">R35</f>
        <v>15240737.226455599</v>
      </c>
      <c r="T35" s="3">
        <f t="shared" ref="T35:T45" si="14">S35</f>
        <v>15240737.226455599</v>
      </c>
      <c r="U35" s="3">
        <f t="shared" ref="U35:U45" si="15">T35</f>
        <v>15240737.226455599</v>
      </c>
    </row>
    <row r="36" spans="1:21" x14ac:dyDescent="0.25">
      <c r="A36" s="511"/>
      <c r="B36" s="12" t="str">
        <f t="shared" si="10"/>
        <v>Cooling</v>
      </c>
      <c r="C36" s="3">
        <v>0</v>
      </c>
      <c r="D36" s="3">
        <f t="shared" ref="D36:Q36" si="16">C36</f>
        <v>0</v>
      </c>
      <c r="E36" s="3">
        <f t="shared" si="16"/>
        <v>0</v>
      </c>
      <c r="F36" s="3">
        <f t="shared" si="16"/>
        <v>0</v>
      </c>
      <c r="G36" s="3">
        <f t="shared" si="16"/>
        <v>0</v>
      </c>
      <c r="H36" s="3">
        <f t="shared" si="16"/>
        <v>0</v>
      </c>
      <c r="I36" s="3">
        <f t="shared" si="16"/>
        <v>0</v>
      </c>
      <c r="J36" s="3">
        <f t="shared" si="16"/>
        <v>0</v>
      </c>
      <c r="K36" s="3">
        <f t="shared" si="16"/>
        <v>0</v>
      </c>
      <c r="L36" s="3">
        <f t="shared" si="16"/>
        <v>0</v>
      </c>
      <c r="M36" s="3">
        <f t="shared" si="16"/>
        <v>0</v>
      </c>
      <c r="N36" s="3">
        <f t="shared" si="16"/>
        <v>0</v>
      </c>
      <c r="O36" s="3">
        <f t="shared" si="16"/>
        <v>0</v>
      </c>
      <c r="P36" s="3">
        <f t="shared" si="16"/>
        <v>0</v>
      </c>
      <c r="Q36" s="3">
        <f t="shared" si="16"/>
        <v>0</v>
      </c>
      <c r="R36" s="251">
        <v>16103847.32851343</v>
      </c>
      <c r="S36" s="3">
        <f t="shared" ref="S36:S45" si="17">R36</f>
        <v>16103847.32851343</v>
      </c>
      <c r="T36" s="3">
        <f t="shared" si="14"/>
        <v>16103847.32851343</v>
      </c>
      <c r="U36" s="3">
        <f t="shared" si="15"/>
        <v>16103847.32851343</v>
      </c>
    </row>
    <row r="37" spans="1:21" x14ac:dyDescent="0.25">
      <c r="A37" s="511"/>
      <c r="B37" s="11" t="str">
        <f t="shared" si="10"/>
        <v>Freezer</v>
      </c>
      <c r="C37" s="3">
        <v>0</v>
      </c>
      <c r="D37" s="3">
        <f t="shared" ref="D37:Q37" si="18">C37</f>
        <v>0</v>
      </c>
      <c r="E37" s="3">
        <f t="shared" si="18"/>
        <v>0</v>
      </c>
      <c r="F37" s="3">
        <f t="shared" si="18"/>
        <v>0</v>
      </c>
      <c r="G37" s="3">
        <f t="shared" si="18"/>
        <v>0</v>
      </c>
      <c r="H37" s="3">
        <f t="shared" si="18"/>
        <v>0</v>
      </c>
      <c r="I37" s="3">
        <f t="shared" si="18"/>
        <v>0</v>
      </c>
      <c r="J37" s="3">
        <f t="shared" si="18"/>
        <v>0</v>
      </c>
      <c r="K37" s="3">
        <f t="shared" si="18"/>
        <v>0</v>
      </c>
      <c r="L37" s="3">
        <f t="shared" si="18"/>
        <v>0</v>
      </c>
      <c r="M37" s="3">
        <f t="shared" si="18"/>
        <v>0</v>
      </c>
      <c r="N37" s="3">
        <f t="shared" si="18"/>
        <v>0</v>
      </c>
      <c r="O37" s="3">
        <f t="shared" si="18"/>
        <v>0</v>
      </c>
      <c r="P37" s="3">
        <f t="shared" si="18"/>
        <v>0</v>
      </c>
      <c r="Q37" s="3">
        <f t="shared" si="18"/>
        <v>0</v>
      </c>
      <c r="R37" s="251">
        <v>316239.63855672313</v>
      </c>
      <c r="S37" s="3">
        <f t="shared" si="17"/>
        <v>316239.63855672313</v>
      </c>
      <c r="T37" s="3">
        <f t="shared" si="14"/>
        <v>316239.63855672313</v>
      </c>
      <c r="U37" s="3">
        <f t="shared" si="15"/>
        <v>316239.63855672313</v>
      </c>
    </row>
    <row r="38" spans="1:21" x14ac:dyDescent="0.25">
      <c r="A38" s="511"/>
      <c r="B38" s="11" t="str">
        <f t="shared" si="10"/>
        <v>Heating</v>
      </c>
      <c r="C38" s="3">
        <v>0</v>
      </c>
      <c r="D38" s="3">
        <f t="shared" ref="D38:Q38" si="19">C38</f>
        <v>0</v>
      </c>
      <c r="E38" s="3">
        <f t="shared" si="19"/>
        <v>0</v>
      </c>
      <c r="F38" s="3">
        <f t="shared" si="19"/>
        <v>0</v>
      </c>
      <c r="G38" s="3">
        <f t="shared" si="19"/>
        <v>0</v>
      </c>
      <c r="H38" s="3">
        <f t="shared" si="19"/>
        <v>0</v>
      </c>
      <c r="I38" s="3">
        <f t="shared" si="19"/>
        <v>0</v>
      </c>
      <c r="J38" s="3">
        <f t="shared" si="19"/>
        <v>0</v>
      </c>
      <c r="K38" s="3">
        <f t="shared" si="19"/>
        <v>0</v>
      </c>
      <c r="L38" s="3">
        <f t="shared" si="19"/>
        <v>0</v>
      </c>
      <c r="M38" s="3">
        <f t="shared" si="19"/>
        <v>0</v>
      </c>
      <c r="N38" s="3">
        <f t="shared" si="19"/>
        <v>0</v>
      </c>
      <c r="O38" s="3">
        <f t="shared" si="19"/>
        <v>0</v>
      </c>
      <c r="P38" s="3">
        <f t="shared" si="19"/>
        <v>0</v>
      </c>
      <c r="Q38" s="3">
        <f t="shared" si="19"/>
        <v>0</v>
      </c>
      <c r="R38" s="251">
        <v>10718216.15947035</v>
      </c>
      <c r="S38" s="3">
        <f t="shared" si="17"/>
        <v>10718216.15947035</v>
      </c>
      <c r="T38" s="3">
        <f t="shared" si="14"/>
        <v>10718216.15947035</v>
      </c>
      <c r="U38" s="3">
        <f t="shared" si="15"/>
        <v>10718216.15947035</v>
      </c>
    </row>
    <row r="39" spans="1:21" x14ac:dyDescent="0.25">
      <c r="A39" s="511"/>
      <c r="B39" s="12" t="str">
        <f t="shared" si="10"/>
        <v>HVAC</v>
      </c>
      <c r="C39" s="3">
        <v>0</v>
      </c>
      <c r="D39" s="3">
        <f t="shared" ref="D39:Q39" si="20">C39</f>
        <v>0</v>
      </c>
      <c r="E39" s="3">
        <f t="shared" si="20"/>
        <v>0</v>
      </c>
      <c r="F39" s="3">
        <f t="shared" si="20"/>
        <v>0</v>
      </c>
      <c r="G39" s="3">
        <f t="shared" si="20"/>
        <v>0</v>
      </c>
      <c r="H39" s="3">
        <f t="shared" si="20"/>
        <v>0</v>
      </c>
      <c r="I39" s="3">
        <f t="shared" si="20"/>
        <v>0</v>
      </c>
      <c r="J39" s="3">
        <f t="shared" si="20"/>
        <v>0</v>
      </c>
      <c r="K39" s="3">
        <f t="shared" si="20"/>
        <v>0</v>
      </c>
      <c r="L39" s="3">
        <f t="shared" si="20"/>
        <v>0</v>
      </c>
      <c r="M39" s="3">
        <f t="shared" si="20"/>
        <v>0</v>
      </c>
      <c r="N39" s="3">
        <f t="shared" si="20"/>
        <v>0</v>
      </c>
      <c r="O39" s="3">
        <f t="shared" si="20"/>
        <v>0</v>
      </c>
      <c r="P39" s="3">
        <f t="shared" si="20"/>
        <v>0</v>
      </c>
      <c r="Q39" s="3">
        <f t="shared" si="20"/>
        <v>0</v>
      </c>
      <c r="R39" s="251">
        <v>9706548.8561608829</v>
      </c>
      <c r="S39" s="3">
        <f t="shared" si="17"/>
        <v>9706548.8561608829</v>
      </c>
      <c r="T39" s="3">
        <f t="shared" si="14"/>
        <v>9706548.8561608829</v>
      </c>
      <c r="U39" s="3">
        <f t="shared" si="15"/>
        <v>9706548.8561608829</v>
      </c>
    </row>
    <row r="40" spans="1:21" x14ac:dyDescent="0.25">
      <c r="A40" s="511"/>
      <c r="B40" s="11" t="str">
        <f t="shared" si="10"/>
        <v>Lighting</v>
      </c>
      <c r="C40" s="3">
        <v>0</v>
      </c>
      <c r="D40" s="3">
        <f t="shared" ref="D40:Q40" si="21">C40</f>
        <v>0</v>
      </c>
      <c r="E40" s="3">
        <f t="shared" si="21"/>
        <v>0</v>
      </c>
      <c r="F40" s="3">
        <f t="shared" si="21"/>
        <v>0</v>
      </c>
      <c r="G40" s="3">
        <f t="shared" si="21"/>
        <v>0</v>
      </c>
      <c r="H40" s="3">
        <f t="shared" si="21"/>
        <v>0</v>
      </c>
      <c r="I40" s="3">
        <f t="shared" si="21"/>
        <v>0</v>
      </c>
      <c r="J40" s="3">
        <f t="shared" si="21"/>
        <v>0</v>
      </c>
      <c r="K40" s="3">
        <f t="shared" si="21"/>
        <v>0</v>
      </c>
      <c r="L40" s="3">
        <f t="shared" si="21"/>
        <v>0</v>
      </c>
      <c r="M40" s="3">
        <f t="shared" si="21"/>
        <v>0</v>
      </c>
      <c r="N40" s="3">
        <f t="shared" si="21"/>
        <v>0</v>
      </c>
      <c r="O40" s="3">
        <f t="shared" si="21"/>
        <v>0</v>
      </c>
      <c r="P40" s="3">
        <f t="shared" si="21"/>
        <v>0</v>
      </c>
      <c r="Q40" s="3">
        <f t="shared" si="21"/>
        <v>0</v>
      </c>
      <c r="R40" s="251">
        <v>50406495.208885461</v>
      </c>
      <c r="S40" s="3">
        <f t="shared" si="17"/>
        <v>50406495.208885461</v>
      </c>
      <c r="T40" s="3">
        <f t="shared" si="14"/>
        <v>50406495.208885461</v>
      </c>
      <c r="U40" s="3">
        <f t="shared" si="15"/>
        <v>50406495.208885461</v>
      </c>
    </row>
    <row r="41" spans="1:21" x14ac:dyDescent="0.25">
      <c r="A41" s="511"/>
      <c r="B41" s="11" t="str">
        <f t="shared" si="10"/>
        <v>Miscellaneous</v>
      </c>
      <c r="C41" s="3">
        <v>0</v>
      </c>
      <c r="D41" s="3">
        <f t="shared" ref="D41:Q41" si="22">C41</f>
        <v>0</v>
      </c>
      <c r="E41" s="3">
        <f t="shared" si="22"/>
        <v>0</v>
      </c>
      <c r="F41" s="3">
        <f t="shared" si="22"/>
        <v>0</v>
      </c>
      <c r="G41" s="3">
        <f t="shared" si="22"/>
        <v>0</v>
      </c>
      <c r="H41" s="3">
        <f t="shared" si="22"/>
        <v>0</v>
      </c>
      <c r="I41" s="3">
        <f t="shared" si="22"/>
        <v>0</v>
      </c>
      <c r="J41" s="3">
        <f t="shared" si="22"/>
        <v>0</v>
      </c>
      <c r="K41" s="3">
        <f t="shared" si="22"/>
        <v>0</v>
      </c>
      <c r="L41" s="3">
        <f t="shared" si="22"/>
        <v>0</v>
      </c>
      <c r="M41" s="3">
        <f t="shared" si="22"/>
        <v>0</v>
      </c>
      <c r="N41" s="3">
        <f t="shared" si="22"/>
        <v>0</v>
      </c>
      <c r="O41" s="3">
        <f t="shared" si="22"/>
        <v>0</v>
      </c>
      <c r="P41" s="3">
        <f t="shared" si="22"/>
        <v>0</v>
      </c>
      <c r="Q41" s="3">
        <f t="shared" si="22"/>
        <v>0</v>
      </c>
      <c r="R41" s="251">
        <v>0</v>
      </c>
      <c r="S41" s="3">
        <f t="shared" si="17"/>
        <v>0</v>
      </c>
      <c r="T41" s="3">
        <f t="shared" si="14"/>
        <v>0</v>
      </c>
      <c r="U41" s="3">
        <f t="shared" si="15"/>
        <v>0</v>
      </c>
    </row>
    <row r="42" spans="1:21" x14ac:dyDescent="0.25">
      <c r="A42" s="511"/>
      <c r="B42" s="11" t="str">
        <f t="shared" si="10"/>
        <v>Pool Spa</v>
      </c>
      <c r="C42" s="3">
        <v>0</v>
      </c>
      <c r="D42" s="3">
        <f t="shared" ref="D42:Q42" si="23">C42</f>
        <v>0</v>
      </c>
      <c r="E42" s="3">
        <f t="shared" si="23"/>
        <v>0</v>
      </c>
      <c r="F42" s="3">
        <f t="shared" si="23"/>
        <v>0</v>
      </c>
      <c r="G42" s="3">
        <f t="shared" si="23"/>
        <v>0</v>
      </c>
      <c r="H42" s="3">
        <f t="shared" si="23"/>
        <v>0</v>
      </c>
      <c r="I42" s="3">
        <f t="shared" si="23"/>
        <v>0</v>
      </c>
      <c r="J42" s="3">
        <f t="shared" si="23"/>
        <v>0</v>
      </c>
      <c r="K42" s="3">
        <f t="shared" si="23"/>
        <v>0</v>
      </c>
      <c r="L42" s="3">
        <f t="shared" si="23"/>
        <v>0</v>
      </c>
      <c r="M42" s="3">
        <f t="shared" si="23"/>
        <v>0</v>
      </c>
      <c r="N42" s="3">
        <f t="shared" si="23"/>
        <v>0</v>
      </c>
      <c r="O42" s="3">
        <f t="shared" si="23"/>
        <v>0</v>
      </c>
      <c r="P42" s="3">
        <f t="shared" si="23"/>
        <v>0</v>
      </c>
      <c r="Q42" s="3">
        <f t="shared" si="23"/>
        <v>0</v>
      </c>
      <c r="R42" s="251">
        <v>1437025.1951433434</v>
      </c>
      <c r="S42" s="3">
        <f t="shared" si="17"/>
        <v>1437025.1951433434</v>
      </c>
      <c r="T42" s="3">
        <f t="shared" si="14"/>
        <v>1437025.1951433434</v>
      </c>
      <c r="U42" s="3">
        <f t="shared" si="15"/>
        <v>1437025.1951433434</v>
      </c>
    </row>
    <row r="43" spans="1:21" x14ac:dyDescent="0.25">
      <c r="A43" s="511"/>
      <c r="B43" s="11" t="str">
        <f t="shared" si="10"/>
        <v>Refrigeration</v>
      </c>
      <c r="C43" s="3">
        <v>0</v>
      </c>
      <c r="D43" s="3">
        <f t="shared" ref="D43:Q43" si="24">C43</f>
        <v>0</v>
      </c>
      <c r="E43" s="3">
        <f t="shared" si="24"/>
        <v>0</v>
      </c>
      <c r="F43" s="3">
        <f t="shared" si="24"/>
        <v>0</v>
      </c>
      <c r="G43" s="3">
        <f t="shared" si="24"/>
        <v>0</v>
      </c>
      <c r="H43" s="3">
        <f t="shared" si="24"/>
        <v>0</v>
      </c>
      <c r="I43" s="3">
        <f t="shared" si="24"/>
        <v>0</v>
      </c>
      <c r="J43" s="3">
        <f t="shared" si="24"/>
        <v>0</v>
      </c>
      <c r="K43" s="3">
        <f t="shared" si="24"/>
        <v>0</v>
      </c>
      <c r="L43" s="3">
        <f t="shared" si="24"/>
        <v>0</v>
      </c>
      <c r="M43" s="3">
        <f t="shared" si="24"/>
        <v>0</v>
      </c>
      <c r="N43" s="3">
        <f t="shared" si="24"/>
        <v>0</v>
      </c>
      <c r="O43" s="3">
        <f t="shared" si="24"/>
        <v>0</v>
      </c>
      <c r="P43" s="3">
        <f t="shared" si="24"/>
        <v>0</v>
      </c>
      <c r="Q43" s="3">
        <f t="shared" si="24"/>
        <v>0</v>
      </c>
      <c r="R43" s="251">
        <v>1026251.0150541604</v>
      </c>
      <c r="S43" s="3">
        <f t="shared" si="17"/>
        <v>1026251.0150541604</v>
      </c>
      <c r="T43" s="3">
        <f t="shared" si="14"/>
        <v>1026251.0150541604</v>
      </c>
      <c r="U43" s="3">
        <f t="shared" si="15"/>
        <v>1026251.0150541604</v>
      </c>
    </row>
    <row r="44" spans="1:21" ht="15" customHeight="1" x14ac:dyDescent="0.25">
      <c r="A44" s="511"/>
      <c r="B44" s="11" t="str">
        <f t="shared" si="10"/>
        <v>Water Heating</v>
      </c>
      <c r="C44" s="3">
        <v>0</v>
      </c>
      <c r="D44" s="3">
        <f t="shared" ref="D44:Q44" si="25">C44</f>
        <v>0</v>
      </c>
      <c r="E44" s="3">
        <f t="shared" si="25"/>
        <v>0</v>
      </c>
      <c r="F44" s="3">
        <f t="shared" si="25"/>
        <v>0</v>
      </c>
      <c r="G44" s="3">
        <f t="shared" si="25"/>
        <v>0</v>
      </c>
      <c r="H44" s="3">
        <f t="shared" si="25"/>
        <v>0</v>
      </c>
      <c r="I44" s="3">
        <f t="shared" si="25"/>
        <v>0</v>
      </c>
      <c r="J44" s="3">
        <f t="shared" si="25"/>
        <v>0</v>
      </c>
      <c r="K44" s="3">
        <f t="shared" si="25"/>
        <v>0</v>
      </c>
      <c r="L44" s="3">
        <f t="shared" si="25"/>
        <v>0</v>
      </c>
      <c r="M44" s="3">
        <f t="shared" si="25"/>
        <v>0</v>
      </c>
      <c r="N44" s="3">
        <f t="shared" si="25"/>
        <v>0</v>
      </c>
      <c r="O44" s="3">
        <f t="shared" si="25"/>
        <v>0</v>
      </c>
      <c r="P44" s="3">
        <f t="shared" si="25"/>
        <v>0</v>
      </c>
      <c r="Q44" s="3">
        <f t="shared" si="25"/>
        <v>0</v>
      </c>
      <c r="R44" s="251">
        <v>2598848.4201886971</v>
      </c>
      <c r="S44" s="3">
        <f t="shared" si="17"/>
        <v>2598848.4201886971</v>
      </c>
      <c r="T44" s="3">
        <f t="shared" si="14"/>
        <v>2598848.4201886971</v>
      </c>
      <c r="U44" s="3">
        <f t="shared" si="15"/>
        <v>2598848.4201886971</v>
      </c>
    </row>
    <row r="45" spans="1:21" ht="15" customHeight="1" x14ac:dyDescent="0.25">
      <c r="A45" s="511"/>
      <c r="B45" s="54" t="str">
        <f t="shared" si="10"/>
        <v>Motors(uses bus. load shape)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>
        <v>0</v>
      </c>
      <c r="S45" s="3">
        <f t="shared" si="17"/>
        <v>0</v>
      </c>
      <c r="T45" s="3">
        <f t="shared" si="14"/>
        <v>0</v>
      </c>
      <c r="U45" s="3">
        <f t="shared" si="15"/>
        <v>0</v>
      </c>
    </row>
    <row r="46" spans="1:21" ht="15" customHeight="1" thickBot="1" x14ac:dyDescent="0.3">
      <c r="A46" s="512"/>
      <c r="B46" s="15" t="str">
        <f t="shared" si="10"/>
        <v>Monthly kWh</v>
      </c>
      <c r="C46" s="49">
        <f>SUM(C35:C44)</f>
        <v>0</v>
      </c>
      <c r="D46" s="49">
        <f t="shared" ref="D46:U46" si="26">SUM(D35:D44)</f>
        <v>0</v>
      </c>
      <c r="E46" s="49">
        <f t="shared" si="26"/>
        <v>0</v>
      </c>
      <c r="F46" s="49">
        <f t="shared" si="26"/>
        <v>0</v>
      </c>
      <c r="G46" s="49">
        <f t="shared" si="26"/>
        <v>0</v>
      </c>
      <c r="H46" s="49">
        <f t="shared" si="26"/>
        <v>0</v>
      </c>
      <c r="I46" s="49">
        <f t="shared" si="26"/>
        <v>0</v>
      </c>
      <c r="J46" s="49">
        <f t="shared" si="26"/>
        <v>0</v>
      </c>
      <c r="K46" s="49">
        <f t="shared" si="26"/>
        <v>0</v>
      </c>
      <c r="L46" s="49">
        <f t="shared" si="26"/>
        <v>0</v>
      </c>
      <c r="M46" s="49">
        <f t="shared" si="26"/>
        <v>0</v>
      </c>
      <c r="N46" s="49">
        <f t="shared" si="26"/>
        <v>0</v>
      </c>
      <c r="O46" s="49">
        <f t="shared" si="26"/>
        <v>15240737.226455599</v>
      </c>
      <c r="P46" s="49">
        <f t="shared" si="26"/>
        <v>15240737.226455599</v>
      </c>
      <c r="Q46" s="49">
        <f t="shared" si="26"/>
        <v>15240737.226455599</v>
      </c>
      <c r="R46" s="49">
        <f t="shared" si="26"/>
        <v>107554209.04842864</v>
      </c>
      <c r="S46" s="49">
        <f t="shared" si="26"/>
        <v>107554209.04842864</v>
      </c>
      <c r="T46" s="49">
        <f t="shared" si="26"/>
        <v>107554209.04842864</v>
      </c>
      <c r="U46" s="49">
        <f t="shared" si="26"/>
        <v>107554209.04842864</v>
      </c>
    </row>
    <row r="47" spans="1:21" x14ac:dyDescent="0.25">
      <c r="A47" s="46"/>
      <c r="B47" s="25"/>
      <c r="C47" s="9"/>
      <c r="D47" s="31"/>
      <c r="E47" s="9"/>
      <c r="F47" s="31"/>
      <c r="G47" s="31"/>
      <c r="H47" s="9"/>
      <c r="I47" s="31"/>
      <c r="J47" s="31"/>
      <c r="K47" s="9"/>
      <c r="L47" s="31"/>
      <c r="M47" s="31"/>
      <c r="N47" s="9"/>
      <c r="O47" s="31"/>
      <c r="P47" s="31"/>
      <c r="Q47" s="9"/>
      <c r="R47" s="31"/>
      <c r="S47" s="31"/>
      <c r="T47" s="9"/>
      <c r="U47" s="31"/>
    </row>
    <row r="48" spans="1:21" ht="15.75" thickBot="1" x14ac:dyDescent="0.3">
      <c r="A48" s="26"/>
      <c r="B48" s="38"/>
      <c r="C48" s="35"/>
      <c r="D48" s="24"/>
      <c r="E48" s="35"/>
      <c r="F48" s="24"/>
      <c r="G48" s="24"/>
      <c r="H48" s="35"/>
      <c r="I48" s="24"/>
      <c r="J48" s="24"/>
      <c r="K48" s="35"/>
      <c r="L48" s="24"/>
      <c r="M48" s="24"/>
      <c r="N48" s="35"/>
      <c r="O48" s="24"/>
      <c r="P48" s="24"/>
      <c r="Q48" s="35"/>
      <c r="R48" s="24"/>
      <c r="S48" s="24"/>
      <c r="T48" s="35"/>
      <c r="U48" s="24"/>
    </row>
    <row r="49" spans="1:21" s="344" customFormat="1" ht="15.75" x14ac:dyDescent="0.25">
      <c r="A49" s="513" t="s">
        <v>17</v>
      </c>
      <c r="B49" s="17" t="s">
        <v>10</v>
      </c>
      <c r="C49" s="10">
        <f>C34</f>
        <v>43466</v>
      </c>
      <c r="D49" s="10">
        <f t="shared" ref="D49:U49" si="27">D34</f>
        <v>43497</v>
      </c>
      <c r="E49" s="10">
        <f t="shared" si="27"/>
        <v>43525</v>
      </c>
      <c r="F49" s="10">
        <f t="shared" si="27"/>
        <v>43556</v>
      </c>
      <c r="G49" s="10">
        <f t="shared" si="27"/>
        <v>43586</v>
      </c>
      <c r="H49" s="10">
        <f t="shared" si="27"/>
        <v>43617</v>
      </c>
      <c r="I49" s="10">
        <f t="shared" si="27"/>
        <v>43647</v>
      </c>
      <c r="J49" s="10">
        <f t="shared" si="27"/>
        <v>43678</v>
      </c>
      <c r="K49" s="10">
        <f t="shared" si="27"/>
        <v>43709</v>
      </c>
      <c r="L49" s="10">
        <f t="shared" si="27"/>
        <v>43739</v>
      </c>
      <c r="M49" s="10">
        <f t="shared" si="27"/>
        <v>43770</v>
      </c>
      <c r="N49" s="10">
        <f t="shared" si="27"/>
        <v>43800</v>
      </c>
      <c r="O49" s="10">
        <f t="shared" si="27"/>
        <v>43831</v>
      </c>
      <c r="P49" s="10">
        <f t="shared" si="27"/>
        <v>43862</v>
      </c>
      <c r="Q49" s="10">
        <f t="shared" si="27"/>
        <v>43891</v>
      </c>
      <c r="R49" s="10">
        <f t="shared" si="27"/>
        <v>43922</v>
      </c>
      <c r="S49" s="10">
        <f t="shared" si="27"/>
        <v>43952</v>
      </c>
      <c r="T49" s="10">
        <f t="shared" si="27"/>
        <v>43983</v>
      </c>
      <c r="U49" s="10">
        <f t="shared" si="27"/>
        <v>44013</v>
      </c>
    </row>
    <row r="50" spans="1:21" s="344" customFormat="1" ht="15" customHeight="1" x14ac:dyDescent="0.25">
      <c r="A50" s="514"/>
      <c r="B50" s="13" t="str">
        <f t="shared" ref="B50:B60" si="28">B35</f>
        <v>Building Shell</v>
      </c>
      <c r="C50" s="367">
        <v>0</v>
      </c>
      <c r="D50" s="367">
        <f t="shared" ref="D50:D59" si="29">IF(D20=0,0,(D5*0.5)+C20-D35)*D66*D$78*D$2</f>
        <v>0</v>
      </c>
      <c r="E50" s="367">
        <f t="shared" ref="E50" si="30">IF(E20=0,0,(E5*0.5)+D20-E35)*E66*E$78*E$2</f>
        <v>36074.040935771802</v>
      </c>
      <c r="F50" s="367">
        <f t="shared" ref="F50:F59" si="31">IF(F20=0,0,(F5*0.5)+E20-F35)*F66*F$78*F$2</f>
        <v>20533.128752898931</v>
      </c>
      <c r="G50" s="367">
        <f t="shared" ref="G50:G59" si="32">IF(G20=0,0,(G5*0.5)+F20-G35)*G66*G$78*G$2</f>
        <v>23284.878332560704</v>
      </c>
      <c r="H50" s="367">
        <f t="shared" ref="H50:H59" si="33">IF(H20=0,0,(H5*0.5)+G20-H35)*H66*H$78*H$2</f>
        <v>125407.89562167197</v>
      </c>
      <c r="I50" s="367">
        <f t="shared" ref="I50:I59" si="34">IF(I20=0,0,(I5*0.5)+H20-I35)*I66*I$78*I$2</f>
        <v>168982.77607259812</v>
      </c>
      <c r="J50" s="367">
        <f t="shared" ref="J50:J59" si="35">IF(J20=0,0,(J5*0.5)+I20-J35)*J66*J$78*J$2</f>
        <v>160668.72699716329</v>
      </c>
      <c r="K50" s="367">
        <f t="shared" ref="K50:K59" si="36">IF(K20=0,0,(K5*0.5)+J20-K35)*K66*K$78*K$2</f>
        <v>80521.921112281067</v>
      </c>
      <c r="L50" s="367">
        <f t="shared" ref="L50:L59" si="37">IF(L20=0,0,(L5*0.5)+K20-L35)*L66*L$78*L$2</f>
        <v>19143.355826607793</v>
      </c>
      <c r="M50" s="367">
        <f t="shared" ref="M50:M59" si="38">IF(M20=0,0,(M5*0.5)+L20-M35)*M66*M$78*M$2</f>
        <v>33205.522793303651</v>
      </c>
      <c r="N50" s="367">
        <f t="shared" ref="N50:N59" si="39">IF(N20=0,0,(N5*0.5)+M20-N35)*N66*N$78*N$2</f>
        <v>55336.501654993983</v>
      </c>
      <c r="O50" s="367">
        <f t="shared" ref="O50:O59" si="40">IF(O20=0,0,(O5*0.5)+N20-O35)*O66*O$78*O$2</f>
        <v>0</v>
      </c>
      <c r="P50" s="367">
        <f t="shared" ref="P50:P59" si="41">IF(P20=0,0,(P5*0.5)+O20-P35)*P66*P$78*P$2</f>
        <v>0</v>
      </c>
      <c r="Q50" s="367">
        <f t="shared" ref="Q50:Q59" si="42">IF(Q20=0,0,(Q5*0.5)+P20-Q35)*Q66*Q$78*Q$2</f>
        <v>0</v>
      </c>
      <c r="R50" s="367">
        <f t="shared" ref="R50:R59" si="43">IF(R20=0,0,(R5*0.5)+Q20-R35)*R66*R$78*R$2</f>
        <v>0</v>
      </c>
      <c r="S50" s="367">
        <f t="shared" ref="S50:S59" si="44">IF(S20=0,0,(S5*0.5)+R20-S35)*S66*S$78*S$2</f>
        <v>0</v>
      </c>
      <c r="T50" s="367">
        <f t="shared" ref="T50:T59" si="45">IF(T20=0,0,(T5*0.5)+S20-T35)*T66*T$78*T$2</f>
        <v>0</v>
      </c>
      <c r="U50" s="367">
        <f t="shared" ref="U50:U59" si="46">IF(U20=0,0,(U5*0.5)+T20-U35)*U66*U$78*U$2</f>
        <v>0</v>
      </c>
    </row>
    <row r="51" spans="1:21" s="344" customFormat="1" ht="15.75" x14ac:dyDescent="0.25">
      <c r="A51" s="514"/>
      <c r="B51" s="13" t="str">
        <f t="shared" si="28"/>
        <v>Cooling</v>
      </c>
      <c r="C51" s="367">
        <v>0</v>
      </c>
      <c r="D51" s="367">
        <f t="shared" si="29"/>
        <v>0</v>
      </c>
      <c r="E51" s="367">
        <f t="shared" ref="E51:E59" si="47">IF(E21=0,0,(E6*0.5)+D21-E36)*E67*E$78*E$2</f>
        <v>5.5385419895157675</v>
      </c>
      <c r="F51" s="367">
        <f t="shared" si="31"/>
        <v>407.36764120343508</v>
      </c>
      <c r="G51" s="367">
        <f t="shared" si="32"/>
        <v>6921.6254970563004</v>
      </c>
      <c r="H51" s="367">
        <f t="shared" si="33"/>
        <v>100805.13163138783</v>
      </c>
      <c r="I51" s="367">
        <f t="shared" si="34"/>
        <v>215466.74286676315</v>
      </c>
      <c r="J51" s="367">
        <f t="shared" si="35"/>
        <v>273729.3692488395</v>
      </c>
      <c r="K51" s="367">
        <f t="shared" si="36"/>
        <v>152138.82606787619</v>
      </c>
      <c r="L51" s="367">
        <f t="shared" si="37"/>
        <v>11032.940523892406</v>
      </c>
      <c r="M51" s="367">
        <f t="shared" si="38"/>
        <v>1063.3567286274415</v>
      </c>
      <c r="N51" s="367">
        <f t="shared" si="39"/>
        <v>927.12191588514986</v>
      </c>
      <c r="O51" s="367">
        <f t="shared" si="40"/>
        <v>884.67996269313585</v>
      </c>
      <c r="P51" s="367">
        <f t="shared" si="41"/>
        <v>837.57754460708964</v>
      </c>
      <c r="Q51" s="367">
        <f t="shared" si="42"/>
        <v>2482.6136837323675</v>
      </c>
      <c r="R51" s="367">
        <f t="shared" si="43"/>
        <v>4052.749822629874</v>
      </c>
      <c r="S51" s="367">
        <f t="shared" si="44"/>
        <v>18388.518369650428</v>
      </c>
      <c r="T51" s="367">
        <f t="shared" si="45"/>
        <v>124961.10069744167</v>
      </c>
      <c r="U51" s="367">
        <f t="shared" si="46"/>
        <v>168797.62766214993</v>
      </c>
    </row>
    <row r="52" spans="1:21" s="344" customFormat="1" ht="15.75" x14ac:dyDescent="0.25">
      <c r="A52" s="514"/>
      <c r="B52" s="13" t="str">
        <f t="shared" si="28"/>
        <v>Freezer</v>
      </c>
      <c r="C52" s="367">
        <v>0</v>
      </c>
      <c r="D52" s="367">
        <f t="shared" si="29"/>
        <v>0</v>
      </c>
      <c r="E52" s="367">
        <f t="shared" si="47"/>
        <v>0</v>
      </c>
      <c r="F52" s="367">
        <f t="shared" si="31"/>
        <v>0</v>
      </c>
      <c r="G52" s="367">
        <f t="shared" si="32"/>
        <v>14.485575669366963</v>
      </c>
      <c r="H52" s="367">
        <f t="shared" si="33"/>
        <v>62.562858025087664</v>
      </c>
      <c r="I52" s="367">
        <f t="shared" si="34"/>
        <v>283.48346081541155</v>
      </c>
      <c r="J52" s="367">
        <f t="shared" si="35"/>
        <v>643.12819375424351</v>
      </c>
      <c r="K52" s="367">
        <f t="shared" si="36"/>
        <v>886.27915438777336</v>
      </c>
      <c r="L52" s="367">
        <f t="shared" si="37"/>
        <v>558.64064336294689</v>
      </c>
      <c r="M52" s="367">
        <f t="shared" si="38"/>
        <v>752.39441237530525</v>
      </c>
      <c r="N52" s="367">
        <f t="shared" si="39"/>
        <v>779.07172685213948</v>
      </c>
      <c r="O52" s="367">
        <f t="shared" si="40"/>
        <v>721.91855560821</v>
      </c>
      <c r="P52" s="367">
        <f t="shared" si="41"/>
        <v>679.4585072450617</v>
      </c>
      <c r="Q52" s="367">
        <f t="shared" si="42"/>
        <v>791.34038448537672</v>
      </c>
      <c r="R52" s="367">
        <f t="shared" si="43"/>
        <v>-80.127383820834126</v>
      </c>
      <c r="S52" s="367">
        <f t="shared" si="44"/>
        <v>-87.992826669093702</v>
      </c>
      <c r="T52" s="367">
        <f t="shared" si="45"/>
        <v>-189.15862936367787</v>
      </c>
      <c r="U52" s="367">
        <f t="shared" si="46"/>
        <v>-212.0284438201636</v>
      </c>
    </row>
    <row r="53" spans="1:21" s="344" customFormat="1" ht="15.75" x14ac:dyDescent="0.25">
      <c r="A53" s="514"/>
      <c r="B53" s="13" t="str">
        <f t="shared" si="28"/>
        <v>Heating</v>
      </c>
      <c r="C53" s="367">
        <v>0</v>
      </c>
      <c r="D53" s="367">
        <f t="shared" si="29"/>
        <v>0</v>
      </c>
      <c r="E53" s="367">
        <f t="shared" si="47"/>
        <v>69.760609109018205</v>
      </c>
      <c r="F53" s="367">
        <f t="shared" si="31"/>
        <v>576.7304964847865</v>
      </c>
      <c r="G53" s="367">
        <f t="shared" si="32"/>
        <v>741.71326597998859</v>
      </c>
      <c r="H53" s="367">
        <f t="shared" si="33"/>
        <v>103.32603904135105</v>
      </c>
      <c r="I53" s="367">
        <f t="shared" si="34"/>
        <v>2.0515926048344029</v>
      </c>
      <c r="J53" s="367">
        <f t="shared" si="35"/>
        <v>4.3055138251845637</v>
      </c>
      <c r="K53" s="367">
        <f t="shared" si="36"/>
        <v>5040.4922075068944</v>
      </c>
      <c r="L53" s="367">
        <f t="shared" si="37"/>
        <v>15811.035232311131</v>
      </c>
      <c r="M53" s="367">
        <f t="shared" si="38"/>
        <v>43035.257349976891</v>
      </c>
      <c r="N53" s="367">
        <f t="shared" si="39"/>
        <v>86098.344884164733</v>
      </c>
      <c r="O53" s="367">
        <f t="shared" si="40"/>
        <v>90188.131515658446</v>
      </c>
      <c r="P53" s="367">
        <f t="shared" si="41"/>
        <v>77857.956231910764</v>
      </c>
      <c r="Q53" s="367">
        <f t="shared" si="42"/>
        <v>60039.664093762447</v>
      </c>
      <c r="R53" s="367">
        <f t="shared" si="43"/>
        <v>5256.9950225728944</v>
      </c>
      <c r="S53" s="367">
        <f t="shared" si="44"/>
        <v>1608.4239018304593</v>
      </c>
      <c r="T53" s="367">
        <f t="shared" si="45"/>
        <v>100.88179485279974</v>
      </c>
      <c r="U53" s="367">
        <f t="shared" si="46"/>
        <v>1.1868446453270558</v>
      </c>
    </row>
    <row r="54" spans="1:21" s="344" customFormat="1" ht="15.75" x14ac:dyDescent="0.25">
      <c r="A54" s="514"/>
      <c r="B54" s="13" t="str">
        <f t="shared" si="28"/>
        <v>HVAC</v>
      </c>
      <c r="C54" s="367">
        <v>0</v>
      </c>
      <c r="D54" s="367">
        <f t="shared" si="29"/>
        <v>0</v>
      </c>
      <c r="E54" s="367">
        <f t="shared" si="47"/>
        <v>46.388055416075261</v>
      </c>
      <c r="F54" s="367">
        <f t="shared" si="31"/>
        <v>302.88659706369094</v>
      </c>
      <c r="G54" s="367">
        <f t="shared" si="32"/>
        <v>1340.7116183326298</v>
      </c>
      <c r="H54" s="367">
        <f t="shared" si="33"/>
        <v>14635.032080687481</v>
      </c>
      <c r="I54" s="367">
        <f t="shared" si="34"/>
        <v>29217.030523815993</v>
      </c>
      <c r="J54" s="367">
        <f t="shared" si="35"/>
        <v>35830.676961212674</v>
      </c>
      <c r="K54" s="367">
        <f t="shared" si="36"/>
        <v>20958.668810052954</v>
      </c>
      <c r="L54" s="367">
        <f t="shared" si="37"/>
        <v>5715.1580433122217</v>
      </c>
      <c r="M54" s="367">
        <f t="shared" si="38"/>
        <v>12031.660503784769</v>
      </c>
      <c r="N54" s="367">
        <f t="shared" si="39"/>
        <v>24157.09403093065</v>
      </c>
      <c r="O54" s="367">
        <f t="shared" si="40"/>
        <v>25059.04347363843</v>
      </c>
      <c r="P54" s="367">
        <f t="shared" si="41"/>
        <v>21644.661770950392</v>
      </c>
      <c r="Q54" s="367">
        <f t="shared" si="42"/>
        <v>16966.780147199443</v>
      </c>
      <c r="R54" s="367">
        <f t="shared" si="43"/>
        <v>-3444.3075301603067</v>
      </c>
      <c r="S54" s="367">
        <f t="shared" si="44"/>
        <v>-3960.4026039017826</v>
      </c>
      <c r="T54" s="367">
        <f t="shared" si="45"/>
        <v>-21233.339741111584</v>
      </c>
      <c r="U54" s="367">
        <f t="shared" si="46"/>
        <v>-28611.186536213569</v>
      </c>
    </row>
    <row r="55" spans="1:21" s="344" customFormat="1" ht="15.75" x14ac:dyDescent="0.25">
      <c r="A55" s="514"/>
      <c r="B55" s="13" t="str">
        <f t="shared" si="28"/>
        <v>Lighting</v>
      </c>
      <c r="C55" s="367">
        <v>0</v>
      </c>
      <c r="D55" s="367">
        <f t="shared" si="29"/>
        <v>0</v>
      </c>
      <c r="E55" s="367">
        <f t="shared" si="47"/>
        <v>4.3781259265583969</v>
      </c>
      <c r="F55" s="367">
        <f t="shared" si="31"/>
        <v>2042.1397854092943</v>
      </c>
      <c r="G55" s="367">
        <f t="shared" si="32"/>
        <v>8291.4197708291995</v>
      </c>
      <c r="H55" s="367">
        <f t="shared" si="33"/>
        <v>29647.093252678475</v>
      </c>
      <c r="I55" s="367">
        <f t="shared" si="34"/>
        <v>45964.373383207654</v>
      </c>
      <c r="J55" s="367">
        <f t="shared" si="35"/>
        <v>69784.78953421714</v>
      </c>
      <c r="K55" s="367">
        <f t="shared" si="36"/>
        <v>97326.768200347011</v>
      </c>
      <c r="L55" s="367">
        <f t="shared" si="37"/>
        <v>70255.083598693323</v>
      </c>
      <c r="M55" s="367">
        <f t="shared" si="38"/>
        <v>160420.35863829369</v>
      </c>
      <c r="N55" s="367">
        <f t="shared" si="39"/>
        <v>281220.19779204618</v>
      </c>
      <c r="O55" s="367">
        <f t="shared" si="40"/>
        <v>321154.58044633263</v>
      </c>
      <c r="P55" s="367">
        <f t="shared" si="41"/>
        <v>289929.16232387593</v>
      </c>
      <c r="Q55" s="367">
        <f t="shared" si="42"/>
        <v>317167.18971813138</v>
      </c>
      <c r="R55" s="367">
        <f t="shared" si="43"/>
        <v>156719.90219963607</v>
      </c>
      <c r="S55" s="367">
        <f t="shared" si="44"/>
        <v>153429.1114015363</v>
      </c>
      <c r="T55" s="367">
        <f t="shared" si="45"/>
        <v>279139.38038523804</v>
      </c>
      <c r="U55" s="367">
        <f t="shared" si="46"/>
        <v>276515.36916073732</v>
      </c>
    </row>
    <row r="56" spans="1:21" s="344" customFormat="1" ht="15.75" x14ac:dyDescent="0.25">
      <c r="A56" s="514"/>
      <c r="B56" s="13" t="str">
        <f t="shared" si="28"/>
        <v>Miscellaneous</v>
      </c>
      <c r="C56" s="367">
        <v>0</v>
      </c>
      <c r="D56" s="367">
        <f t="shared" si="29"/>
        <v>0</v>
      </c>
      <c r="E56" s="367">
        <f t="shared" si="47"/>
        <v>0.87155839589710238</v>
      </c>
      <c r="F56" s="367">
        <f t="shared" si="31"/>
        <v>3.1716095062490104</v>
      </c>
      <c r="G56" s="367">
        <f t="shared" si="32"/>
        <v>5.5401853711665208</v>
      </c>
      <c r="H56" s="367">
        <f t="shared" si="33"/>
        <v>13.332434258118088</v>
      </c>
      <c r="I56" s="367">
        <f t="shared" si="34"/>
        <v>20.926218039829337</v>
      </c>
      <c r="J56" s="367">
        <f t="shared" si="35"/>
        <v>29.587946344781898</v>
      </c>
      <c r="K56" s="367">
        <f t="shared" si="36"/>
        <v>36.053097097818096</v>
      </c>
      <c r="L56" s="367">
        <f t="shared" si="37"/>
        <v>19.914050015919912</v>
      </c>
      <c r="M56" s="367">
        <f t="shared" si="38"/>
        <v>22.35540439733844</v>
      </c>
      <c r="N56" s="367">
        <f t="shared" si="39"/>
        <v>23.876819661731048</v>
      </c>
      <c r="O56" s="367">
        <f t="shared" si="40"/>
        <v>24.311479213921768</v>
      </c>
      <c r="P56" s="367">
        <f t="shared" si="41"/>
        <v>22.883215025933971</v>
      </c>
      <c r="Q56" s="367">
        <f t="shared" si="42"/>
        <v>26.146751876913072</v>
      </c>
      <c r="R56" s="367">
        <f t="shared" si="43"/>
        <v>27.380147900499228</v>
      </c>
      <c r="S56" s="367">
        <f t="shared" si="44"/>
        <v>29.518830572559999</v>
      </c>
      <c r="T56" s="367">
        <f t="shared" si="45"/>
        <v>60.238817619227625</v>
      </c>
      <c r="U56" s="367">
        <f t="shared" si="46"/>
        <v>62.264089476302303</v>
      </c>
    </row>
    <row r="57" spans="1:21" s="344" customFormat="1" ht="15.75" x14ac:dyDescent="0.25">
      <c r="A57" s="514"/>
      <c r="B57" s="13" t="str">
        <f t="shared" si="28"/>
        <v>Pool Spa</v>
      </c>
      <c r="C57" s="367">
        <v>0</v>
      </c>
      <c r="D57" s="367">
        <f t="shared" si="29"/>
        <v>0</v>
      </c>
      <c r="E57" s="367">
        <f t="shared" si="47"/>
        <v>0</v>
      </c>
      <c r="F57" s="367">
        <f t="shared" si="31"/>
        <v>69.15557711647223</v>
      </c>
      <c r="G57" s="367">
        <f t="shared" si="32"/>
        <v>229.80380387069152</v>
      </c>
      <c r="H57" s="367">
        <f t="shared" si="33"/>
        <v>1017.8173834400909</v>
      </c>
      <c r="I57" s="367">
        <f t="shared" si="34"/>
        <v>2788.9176018232329</v>
      </c>
      <c r="J57" s="367">
        <f t="shared" si="35"/>
        <v>4619.1739977848174</v>
      </c>
      <c r="K57" s="367">
        <f t="shared" si="36"/>
        <v>6264.3742290084592</v>
      </c>
      <c r="L57" s="367">
        <f t="shared" si="37"/>
        <v>3530.4390331166796</v>
      </c>
      <c r="M57" s="367">
        <f t="shared" si="38"/>
        <v>4006.8373132561483</v>
      </c>
      <c r="N57" s="367">
        <f t="shared" si="39"/>
        <v>4300.5524069470894</v>
      </c>
      <c r="O57" s="367">
        <f t="shared" si="40"/>
        <v>4081.9055652820525</v>
      </c>
      <c r="P57" s="367">
        <f t="shared" si="41"/>
        <v>3469.4825774001547</v>
      </c>
      <c r="Q57" s="367">
        <f t="shared" si="42"/>
        <v>4371.3317045852009</v>
      </c>
      <c r="R57" s="367">
        <f t="shared" si="43"/>
        <v>195.29825226829149</v>
      </c>
      <c r="S57" s="367">
        <f t="shared" si="44"/>
        <v>217.35905732530688</v>
      </c>
      <c r="T57" s="367">
        <f t="shared" si="45"/>
        <v>429.78903884452933</v>
      </c>
      <c r="U57" s="367">
        <f t="shared" si="46"/>
        <v>460.40608903308976</v>
      </c>
    </row>
    <row r="58" spans="1:21" s="344" customFormat="1" ht="15.75" x14ac:dyDescent="0.25">
      <c r="A58" s="514"/>
      <c r="B58" s="13" t="str">
        <f t="shared" si="28"/>
        <v>Refrigeration</v>
      </c>
      <c r="C58" s="367">
        <v>0</v>
      </c>
      <c r="D58" s="367">
        <f t="shared" si="29"/>
        <v>0</v>
      </c>
      <c r="E58" s="367">
        <f t="shared" si="47"/>
        <v>0</v>
      </c>
      <c r="F58" s="367">
        <f t="shared" si="31"/>
        <v>0</v>
      </c>
      <c r="G58" s="367">
        <f t="shared" si="32"/>
        <v>107.42882306607227</v>
      </c>
      <c r="H58" s="367">
        <f t="shared" si="33"/>
        <v>473.48488545639333</v>
      </c>
      <c r="I58" s="367">
        <f t="shared" si="34"/>
        <v>1510.649112849735</v>
      </c>
      <c r="J58" s="367">
        <f t="shared" si="35"/>
        <v>3705.5323499934962</v>
      </c>
      <c r="K58" s="367">
        <f t="shared" si="36"/>
        <v>5536.8672496111885</v>
      </c>
      <c r="L58" s="367">
        <f t="shared" si="37"/>
        <v>3193.0116764079307</v>
      </c>
      <c r="M58" s="367">
        <f t="shared" si="38"/>
        <v>3772.303302442022</v>
      </c>
      <c r="N58" s="367">
        <f t="shared" si="39"/>
        <v>3819.2556370808315</v>
      </c>
      <c r="O58" s="367">
        <f t="shared" si="40"/>
        <v>3448.921572558987</v>
      </c>
      <c r="P58" s="367">
        <f t="shared" si="41"/>
        <v>3336.3518848777439</v>
      </c>
      <c r="Q58" s="367">
        <f t="shared" si="42"/>
        <v>3865.6071196931052</v>
      </c>
      <c r="R58" s="367">
        <f t="shared" si="43"/>
        <v>1148.1069878823155</v>
      </c>
      <c r="S58" s="367">
        <f t="shared" si="44"/>
        <v>1303.2585029666834</v>
      </c>
      <c r="T58" s="367">
        <f t="shared" si="45"/>
        <v>2858.9985666325124</v>
      </c>
      <c r="U58" s="367">
        <f t="shared" si="46"/>
        <v>3023.489158821274</v>
      </c>
    </row>
    <row r="59" spans="1:21" s="344" customFormat="1" ht="15.75" customHeight="1" x14ac:dyDescent="0.25">
      <c r="A59" s="514"/>
      <c r="B59" s="13" t="str">
        <f t="shared" si="28"/>
        <v>Water Heating</v>
      </c>
      <c r="C59" s="367">
        <v>0</v>
      </c>
      <c r="D59" s="367">
        <f t="shared" si="29"/>
        <v>0</v>
      </c>
      <c r="E59" s="367">
        <f t="shared" si="47"/>
        <v>0</v>
      </c>
      <c r="F59" s="367">
        <f t="shared" si="31"/>
        <v>84.818644036138977</v>
      </c>
      <c r="G59" s="367">
        <f t="shared" si="32"/>
        <v>938.73208945915292</v>
      </c>
      <c r="H59" s="367">
        <f t="shared" si="33"/>
        <v>3392.5313086101878</v>
      </c>
      <c r="I59" s="367">
        <f t="shared" si="34"/>
        <v>3151.811474990448</v>
      </c>
      <c r="J59" s="367">
        <f t="shared" si="35"/>
        <v>3147.267052200641</v>
      </c>
      <c r="K59" s="367">
        <f t="shared" si="36"/>
        <v>3660.9600352636835</v>
      </c>
      <c r="L59" s="367">
        <f t="shared" si="37"/>
        <v>2012.5872092737618</v>
      </c>
      <c r="M59" s="367">
        <f t="shared" si="38"/>
        <v>4101.4322140042323</v>
      </c>
      <c r="N59" s="367">
        <f t="shared" si="39"/>
        <v>8716.4230969043583</v>
      </c>
      <c r="O59" s="367">
        <f t="shared" si="40"/>
        <v>10742.524523169464</v>
      </c>
      <c r="P59" s="367">
        <f t="shared" si="41"/>
        <v>9722.616628030728</v>
      </c>
      <c r="Q59" s="367">
        <f t="shared" si="42"/>
        <v>10666.242682167276</v>
      </c>
      <c r="R59" s="367">
        <f t="shared" si="43"/>
        <v>2184.7085205111935</v>
      </c>
      <c r="S59" s="367">
        <f t="shared" si="44"/>
        <v>2248.0800075950347</v>
      </c>
      <c r="T59" s="367">
        <f t="shared" si="45"/>
        <v>4369.3509883533479</v>
      </c>
      <c r="U59" s="367">
        <f t="shared" si="46"/>
        <v>3839.0643498784384</v>
      </c>
    </row>
    <row r="60" spans="1:21" s="344" customFormat="1" ht="15.75" customHeight="1" x14ac:dyDescent="0.25">
      <c r="A60" s="514"/>
      <c r="B60" s="368" t="str">
        <f t="shared" si="28"/>
        <v>Motors(uses bus. load shape)</v>
      </c>
      <c r="C60" s="346"/>
      <c r="D60" s="346"/>
      <c r="E60" s="346"/>
      <c r="F60" s="346"/>
      <c r="G60" s="346"/>
      <c r="H60" s="346"/>
      <c r="I60" s="346"/>
      <c r="J60" s="346"/>
      <c r="K60" s="346"/>
      <c r="L60" s="346"/>
      <c r="M60" s="346"/>
      <c r="N60" s="346"/>
      <c r="O60" s="346"/>
      <c r="P60" s="346"/>
      <c r="Q60" s="346"/>
      <c r="R60" s="346"/>
      <c r="S60" s="346"/>
      <c r="T60" s="346"/>
      <c r="U60" s="346"/>
    </row>
    <row r="61" spans="1:21" s="344" customFormat="1" ht="15.75" customHeight="1" x14ac:dyDescent="0.25">
      <c r="A61" s="514"/>
      <c r="B61" s="13" t="s">
        <v>18</v>
      </c>
      <c r="C61" s="367">
        <f>SUM(C50:C59)</f>
        <v>0</v>
      </c>
      <c r="D61" s="367">
        <f t="shared" ref="D61" si="48">SUM(D50:D59)</f>
        <v>0</v>
      </c>
      <c r="E61" s="367">
        <f t="shared" ref="E61:U61" si="49">SUM(E50:E59)</f>
        <v>36200.977826608876</v>
      </c>
      <c r="F61" s="367">
        <f t="shared" si="49"/>
        <v>24019.399103718995</v>
      </c>
      <c r="G61" s="367">
        <f t="shared" si="49"/>
        <v>41876.338962195281</v>
      </c>
      <c r="H61" s="367">
        <f t="shared" si="49"/>
        <v>275558.20749525697</v>
      </c>
      <c r="I61" s="367">
        <f t="shared" si="49"/>
        <v>467388.76230750838</v>
      </c>
      <c r="J61" s="367">
        <f t="shared" si="49"/>
        <v>552162.55779533577</v>
      </c>
      <c r="K61" s="367">
        <f t="shared" si="49"/>
        <v>372371.21016343305</v>
      </c>
      <c r="L61" s="367">
        <f t="shared" si="49"/>
        <v>131272.16583699413</v>
      </c>
      <c r="M61" s="367">
        <f t="shared" si="49"/>
        <v>262411.47866046149</v>
      </c>
      <c r="N61" s="367">
        <f t="shared" si="49"/>
        <v>465378.43996546679</v>
      </c>
      <c r="O61" s="367">
        <f t="shared" si="49"/>
        <v>456306.01709415525</v>
      </c>
      <c r="P61" s="367">
        <f t="shared" si="49"/>
        <v>407500.1506839238</v>
      </c>
      <c r="Q61" s="367">
        <f t="shared" si="49"/>
        <v>416376.91628563352</v>
      </c>
      <c r="R61" s="367">
        <f t="shared" si="49"/>
        <v>166060.70603941998</v>
      </c>
      <c r="S61" s="367">
        <f t="shared" si="49"/>
        <v>173175.87464090591</v>
      </c>
      <c r="T61" s="367">
        <f t="shared" si="49"/>
        <v>390497.24191850686</v>
      </c>
      <c r="U61" s="367">
        <f t="shared" si="49"/>
        <v>423876.19237470801</v>
      </c>
    </row>
    <row r="62" spans="1:21" s="344" customFormat="1" ht="16.5" customHeight="1" thickBot="1" x14ac:dyDescent="0.3">
      <c r="A62" s="515"/>
      <c r="B62" s="14" t="s">
        <v>19</v>
      </c>
      <c r="C62" s="369">
        <f>C61</f>
        <v>0</v>
      </c>
      <c r="D62" s="369">
        <f>C62+D61</f>
        <v>0</v>
      </c>
      <c r="E62" s="369">
        <f t="shared" ref="E62:H62" si="50">D62+E61</f>
        <v>36200.977826608876</v>
      </c>
      <c r="F62" s="369">
        <f t="shared" si="50"/>
        <v>60220.376930327868</v>
      </c>
      <c r="G62" s="369">
        <f t="shared" si="50"/>
        <v>102096.71589252315</v>
      </c>
      <c r="H62" s="369">
        <f t="shared" si="50"/>
        <v>377654.92338778009</v>
      </c>
      <c r="I62" s="369">
        <f t="shared" ref="I62" si="51">H62+I61</f>
        <v>845043.68569528847</v>
      </c>
      <c r="J62" s="369">
        <f t="shared" ref="J62" si="52">I62+J61</f>
        <v>1397206.2434906242</v>
      </c>
      <c r="K62" s="369">
        <f t="shared" ref="K62:L62" si="53">J62+K61</f>
        <v>1769577.4536540573</v>
      </c>
      <c r="L62" s="369">
        <f t="shared" si="53"/>
        <v>1900849.6194910514</v>
      </c>
      <c r="M62" s="369">
        <f t="shared" ref="M62" si="54">L62+M61</f>
        <v>2163261.0981515129</v>
      </c>
      <c r="N62" s="369">
        <f t="shared" ref="N62" si="55">M62+N61</f>
        <v>2628639.5381169799</v>
      </c>
      <c r="O62" s="369">
        <f t="shared" ref="O62:P62" si="56">N62+O61</f>
        <v>3084945.5552111352</v>
      </c>
      <c r="P62" s="369">
        <f t="shared" si="56"/>
        <v>3492445.7058950588</v>
      </c>
      <c r="Q62" s="369">
        <f t="shared" ref="Q62" si="57">P62+Q61</f>
        <v>3908822.6221806924</v>
      </c>
      <c r="R62" s="369">
        <f t="shared" ref="R62" si="58">Q62+R61</f>
        <v>4074883.3282201122</v>
      </c>
      <c r="S62" s="369">
        <f t="shared" ref="S62:T62" si="59">R62+S61</f>
        <v>4248059.2028610185</v>
      </c>
      <c r="T62" s="369">
        <f t="shared" si="59"/>
        <v>4638556.4447795255</v>
      </c>
      <c r="U62" s="369">
        <f t="shared" ref="U62" si="60">T62+U61</f>
        <v>5062432.6371542336</v>
      </c>
    </row>
    <row r="63" spans="1:21" s="7" customFormat="1" x14ac:dyDescent="0.25">
      <c r="A63" s="8"/>
      <c r="B63" s="36"/>
      <c r="C63" s="364"/>
      <c r="D63" s="364"/>
      <c r="E63" s="364"/>
      <c r="F63" s="364"/>
      <c r="G63" s="364"/>
      <c r="H63" s="364"/>
      <c r="I63" s="364"/>
      <c r="J63" s="364"/>
      <c r="K63" s="364"/>
      <c r="L63" s="364"/>
      <c r="M63" s="364"/>
      <c r="N63" s="364"/>
      <c r="O63" s="364"/>
      <c r="P63" s="364"/>
      <c r="Q63" s="364"/>
      <c r="R63" s="364"/>
      <c r="S63" s="364"/>
      <c r="T63" s="364"/>
      <c r="U63" s="364"/>
    </row>
    <row r="64" spans="1:21" s="7" customFormat="1" ht="15.75" thickBot="1" x14ac:dyDescent="0.3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</row>
    <row r="65" spans="1:22" ht="15.75" x14ac:dyDescent="0.25">
      <c r="A65" s="516" t="s">
        <v>12</v>
      </c>
      <c r="B65" s="32" t="s">
        <v>12</v>
      </c>
      <c r="C65" s="10">
        <f t="shared" ref="C65:U65" si="61">C49</f>
        <v>43466</v>
      </c>
      <c r="D65" s="10">
        <f t="shared" si="61"/>
        <v>43497</v>
      </c>
      <c r="E65" s="10">
        <f t="shared" si="61"/>
        <v>43525</v>
      </c>
      <c r="F65" s="10">
        <f t="shared" si="61"/>
        <v>43556</v>
      </c>
      <c r="G65" s="10">
        <f t="shared" si="61"/>
        <v>43586</v>
      </c>
      <c r="H65" s="10">
        <f t="shared" si="61"/>
        <v>43617</v>
      </c>
      <c r="I65" s="10">
        <f t="shared" si="61"/>
        <v>43647</v>
      </c>
      <c r="J65" s="10">
        <f t="shared" si="61"/>
        <v>43678</v>
      </c>
      <c r="K65" s="10">
        <f t="shared" si="61"/>
        <v>43709</v>
      </c>
      <c r="L65" s="10">
        <f t="shared" si="61"/>
        <v>43739</v>
      </c>
      <c r="M65" s="10">
        <f t="shared" si="61"/>
        <v>43770</v>
      </c>
      <c r="N65" s="10">
        <f t="shared" si="61"/>
        <v>43800</v>
      </c>
      <c r="O65" s="10">
        <f t="shared" si="61"/>
        <v>43831</v>
      </c>
      <c r="P65" s="10">
        <f t="shared" si="61"/>
        <v>43862</v>
      </c>
      <c r="Q65" s="10">
        <f t="shared" si="61"/>
        <v>43891</v>
      </c>
      <c r="R65" s="10">
        <f t="shared" si="61"/>
        <v>43922</v>
      </c>
      <c r="S65" s="10">
        <f t="shared" si="61"/>
        <v>43952</v>
      </c>
      <c r="T65" s="10">
        <f t="shared" si="61"/>
        <v>43983</v>
      </c>
      <c r="U65" s="10">
        <f t="shared" si="61"/>
        <v>44013</v>
      </c>
    </row>
    <row r="66" spans="1:22" ht="15" customHeight="1" x14ac:dyDescent="0.25">
      <c r="A66" s="517"/>
      <c r="B66" s="39" t="s">
        <v>0</v>
      </c>
      <c r="C66" s="20">
        <v>0.11129699999999999</v>
      </c>
      <c r="D66" s="20">
        <v>9.3076999999999993E-2</v>
      </c>
      <c r="E66" s="20">
        <v>7.0041999999999993E-2</v>
      </c>
      <c r="F66" s="20">
        <v>3.7116000000000003E-2</v>
      </c>
      <c r="G66" s="20">
        <v>4.0888000000000001E-2</v>
      </c>
      <c r="H66" s="20">
        <v>0.103973</v>
      </c>
      <c r="I66" s="20">
        <v>0.1401</v>
      </c>
      <c r="J66" s="20">
        <v>0.13320699999999999</v>
      </c>
      <c r="K66" s="20">
        <v>6.6758999999999999E-2</v>
      </c>
      <c r="L66" s="20">
        <v>3.7011000000000002E-2</v>
      </c>
      <c r="M66" s="20">
        <v>5.9593E-2</v>
      </c>
      <c r="N66" s="20">
        <v>0.106937</v>
      </c>
      <c r="O66" s="20">
        <f>C66</f>
        <v>0.11129699999999999</v>
      </c>
      <c r="P66" s="20">
        <f t="shared" ref="P66:P75" si="62">D66</f>
        <v>9.3076999999999993E-2</v>
      </c>
      <c r="Q66" s="20">
        <f t="shared" ref="Q66:Q75" si="63">E66</f>
        <v>7.0041999999999993E-2</v>
      </c>
      <c r="R66" s="20">
        <f t="shared" ref="R66:R75" si="64">F66</f>
        <v>3.7116000000000003E-2</v>
      </c>
      <c r="S66" s="20">
        <f t="shared" ref="S66:S75" si="65">G66</f>
        <v>4.0888000000000001E-2</v>
      </c>
      <c r="T66" s="20">
        <f t="shared" ref="T66:T75" si="66">H66</f>
        <v>0.103973</v>
      </c>
      <c r="U66" s="20">
        <f t="shared" ref="U66:U75" si="67">I66</f>
        <v>0.1401</v>
      </c>
    </row>
    <row r="67" spans="1:22" x14ac:dyDescent="0.25">
      <c r="A67" s="517"/>
      <c r="B67" s="40" t="s">
        <v>1</v>
      </c>
      <c r="C67" s="20">
        <v>1.1999999999999999E-3</v>
      </c>
      <c r="D67" s="20">
        <v>1.1000000000000001E-3</v>
      </c>
      <c r="E67" s="20">
        <v>3.13E-3</v>
      </c>
      <c r="F67" s="20">
        <v>1.5047E-2</v>
      </c>
      <c r="G67" s="20">
        <v>6.5409999999999996E-2</v>
      </c>
      <c r="H67" s="20">
        <v>0.21082300000000001</v>
      </c>
      <c r="I67" s="20">
        <v>0.28477999999999998</v>
      </c>
      <c r="J67" s="20">
        <v>0.27076600000000001</v>
      </c>
      <c r="K67" s="20">
        <v>0.126605</v>
      </c>
      <c r="L67" s="20">
        <v>1.8471999999999999E-2</v>
      </c>
      <c r="M67" s="20">
        <v>1.444E-3</v>
      </c>
      <c r="N67" s="20">
        <v>1.222E-3</v>
      </c>
      <c r="O67" s="20">
        <f t="shared" ref="O67:O75" si="68">C67</f>
        <v>1.1999999999999999E-3</v>
      </c>
      <c r="P67" s="20">
        <f t="shared" si="62"/>
        <v>1.1000000000000001E-3</v>
      </c>
      <c r="Q67" s="20">
        <f t="shared" si="63"/>
        <v>3.13E-3</v>
      </c>
      <c r="R67" s="20">
        <f t="shared" si="64"/>
        <v>1.5047E-2</v>
      </c>
      <c r="S67" s="20">
        <f t="shared" si="65"/>
        <v>6.5409999999999996E-2</v>
      </c>
      <c r="T67" s="20">
        <f t="shared" si="66"/>
        <v>0.21082300000000001</v>
      </c>
      <c r="U67" s="20">
        <f t="shared" si="67"/>
        <v>0.28477999999999998</v>
      </c>
    </row>
    <row r="68" spans="1:22" x14ac:dyDescent="0.25">
      <c r="A68" s="517"/>
      <c r="B68" s="39" t="s">
        <v>2</v>
      </c>
      <c r="C68" s="20">
        <v>7.9578999999999997E-2</v>
      </c>
      <c r="D68" s="20">
        <v>7.2517999999999999E-2</v>
      </c>
      <c r="E68" s="20">
        <v>8.1079999999999999E-2</v>
      </c>
      <c r="F68" s="20">
        <v>7.9918000000000003E-2</v>
      </c>
      <c r="G68" s="20">
        <v>8.4083000000000005E-2</v>
      </c>
      <c r="H68" s="20">
        <v>8.5730000000000001E-2</v>
      </c>
      <c r="I68" s="20">
        <v>9.6095E-2</v>
      </c>
      <c r="J68" s="20">
        <v>9.6095E-2</v>
      </c>
      <c r="K68" s="20">
        <v>8.4277000000000005E-2</v>
      </c>
      <c r="L68" s="20">
        <v>8.2582000000000003E-2</v>
      </c>
      <c r="M68" s="20">
        <v>7.8464999999999993E-2</v>
      </c>
      <c r="N68" s="20">
        <v>7.9578999999999997E-2</v>
      </c>
      <c r="O68" s="20">
        <f t="shared" si="68"/>
        <v>7.9578999999999997E-2</v>
      </c>
      <c r="P68" s="20">
        <f t="shared" si="62"/>
        <v>7.2517999999999999E-2</v>
      </c>
      <c r="Q68" s="20">
        <f t="shared" si="63"/>
        <v>8.1079999999999999E-2</v>
      </c>
      <c r="R68" s="20">
        <f t="shared" si="64"/>
        <v>7.9918000000000003E-2</v>
      </c>
      <c r="S68" s="20">
        <f t="shared" si="65"/>
        <v>8.4083000000000005E-2</v>
      </c>
      <c r="T68" s="20">
        <f t="shared" si="66"/>
        <v>8.5730000000000001E-2</v>
      </c>
      <c r="U68" s="20">
        <f t="shared" si="67"/>
        <v>9.6095E-2</v>
      </c>
    </row>
    <row r="69" spans="1:22" x14ac:dyDescent="0.25">
      <c r="A69" s="517"/>
      <c r="B69" s="40" t="s">
        <v>9</v>
      </c>
      <c r="C69" s="366">
        <v>0.21790499999999999</v>
      </c>
      <c r="D69" s="366">
        <v>0.18213499999999999</v>
      </c>
      <c r="E69" s="366">
        <v>0.13483300000000001</v>
      </c>
      <c r="F69" s="366">
        <v>5.8486000000000003E-2</v>
      </c>
      <c r="G69" s="366">
        <v>1.7144E-2</v>
      </c>
      <c r="H69" s="366">
        <v>5.1000000000000004E-4</v>
      </c>
      <c r="I69" s="366">
        <v>6.0000000000000002E-6</v>
      </c>
      <c r="J69" s="366">
        <v>9.0000000000000002E-6</v>
      </c>
      <c r="K69" s="366">
        <v>8.8090000000000009E-3</v>
      </c>
      <c r="L69" s="366">
        <v>5.4961999999999997E-2</v>
      </c>
      <c r="M69" s="366">
        <v>0.115899</v>
      </c>
      <c r="N69" s="366">
        <v>0.20930099999999999</v>
      </c>
      <c r="O69" s="366">
        <f t="shared" si="68"/>
        <v>0.21790499999999999</v>
      </c>
      <c r="P69" s="366">
        <f t="shared" si="62"/>
        <v>0.18213499999999999</v>
      </c>
      <c r="Q69" s="366">
        <f t="shared" si="63"/>
        <v>0.13483300000000001</v>
      </c>
      <c r="R69" s="366">
        <f t="shared" si="64"/>
        <v>5.8486000000000003E-2</v>
      </c>
      <c r="S69" s="366">
        <f t="shared" si="65"/>
        <v>1.7144E-2</v>
      </c>
      <c r="T69" s="366">
        <f t="shared" si="66"/>
        <v>5.1000000000000004E-4</v>
      </c>
      <c r="U69" s="366">
        <f t="shared" si="67"/>
        <v>6.0000000000000002E-6</v>
      </c>
    </row>
    <row r="70" spans="1:22" x14ac:dyDescent="0.25">
      <c r="A70" s="517"/>
      <c r="B70" s="40" t="s">
        <v>3</v>
      </c>
      <c r="C70" s="366">
        <v>0.11129699999999999</v>
      </c>
      <c r="D70" s="366">
        <v>9.3076999999999993E-2</v>
      </c>
      <c r="E70" s="366">
        <v>7.0041999999999993E-2</v>
      </c>
      <c r="F70" s="366">
        <v>3.7116000000000003E-2</v>
      </c>
      <c r="G70" s="366">
        <v>4.0888000000000001E-2</v>
      </c>
      <c r="H70" s="366">
        <v>0.103973</v>
      </c>
      <c r="I70" s="366">
        <v>0.1401</v>
      </c>
      <c r="J70" s="366">
        <v>0.13320699999999999</v>
      </c>
      <c r="K70" s="366">
        <v>6.6758999999999999E-2</v>
      </c>
      <c r="L70" s="366">
        <v>3.7011000000000002E-2</v>
      </c>
      <c r="M70" s="366">
        <v>5.9593E-2</v>
      </c>
      <c r="N70" s="366">
        <v>0.106937</v>
      </c>
      <c r="O70" s="366">
        <f t="shared" si="68"/>
        <v>0.11129699999999999</v>
      </c>
      <c r="P70" s="366">
        <f t="shared" si="62"/>
        <v>9.3076999999999993E-2</v>
      </c>
      <c r="Q70" s="366">
        <f t="shared" si="63"/>
        <v>7.0041999999999993E-2</v>
      </c>
      <c r="R70" s="366">
        <f t="shared" si="64"/>
        <v>3.7116000000000003E-2</v>
      </c>
      <c r="S70" s="366">
        <f t="shared" si="65"/>
        <v>4.0888000000000001E-2</v>
      </c>
      <c r="T70" s="366">
        <f t="shared" si="66"/>
        <v>0.103973</v>
      </c>
      <c r="U70" s="366">
        <f t="shared" si="67"/>
        <v>0.1401</v>
      </c>
    </row>
    <row r="71" spans="1:22" x14ac:dyDescent="0.25">
      <c r="A71" s="517"/>
      <c r="B71" s="40" t="s">
        <v>4</v>
      </c>
      <c r="C71" s="366">
        <v>0.10118199999999999</v>
      </c>
      <c r="D71" s="366">
        <v>8.8441000000000006E-2</v>
      </c>
      <c r="E71" s="366">
        <v>9.2879000000000003E-2</v>
      </c>
      <c r="F71" s="366">
        <v>8.4644999999999998E-2</v>
      </c>
      <c r="G71" s="366">
        <v>7.9393000000000005E-2</v>
      </c>
      <c r="H71" s="366">
        <v>6.8507999999999999E-2</v>
      </c>
      <c r="I71" s="366">
        <v>6.7863999999999994E-2</v>
      </c>
      <c r="J71" s="366">
        <v>7.0565000000000003E-2</v>
      </c>
      <c r="K71" s="366">
        <v>7.3791999999999996E-2</v>
      </c>
      <c r="L71" s="366">
        <v>8.4539000000000003E-2</v>
      </c>
      <c r="M71" s="366">
        <v>8.9880000000000002E-2</v>
      </c>
      <c r="N71" s="366">
        <v>9.8311999999999997E-2</v>
      </c>
      <c r="O71" s="366">
        <f t="shared" si="68"/>
        <v>0.10118199999999999</v>
      </c>
      <c r="P71" s="366">
        <f t="shared" si="62"/>
        <v>8.8441000000000006E-2</v>
      </c>
      <c r="Q71" s="366">
        <f t="shared" si="63"/>
        <v>9.2879000000000003E-2</v>
      </c>
      <c r="R71" s="366">
        <f t="shared" si="64"/>
        <v>8.4644999999999998E-2</v>
      </c>
      <c r="S71" s="366">
        <f t="shared" si="65"/>
        <v>7.9393000000000005E-2</v>
      </c>
      <c r="T71" s="366">
        <f t="shared" si="66"/>
        <v>6.8507999999999999E-2</v>
      </c>
      <c r="U71" s="366">
        <f t="shared" si="67"/>
        <v>6.7863999999999994E-2</v>
      </c>
    </row>
    <row r="72" spans="1:22" x14ac:dyDescent="0.25">
      <c r="A72" s="517"/>
      <c r="B72" s="39" t="s">
        <v>5</v>
      </c>
      <c r="C72" s="20">
        <v>8.4892999999999996E-2</v>
      </c>
      <c r="D72" s="20">
        <v>7.7366000000000004E-2</v>
      </c>
      <c r="E72" s="20">
        <v>8.4862999999999994E-2</v>
      </c>
      <c r="F72" s="20">
        <v>8.2143999999999995E-2</v>
      </c>
      <c r="G72" s="20">
        <v>8.4847000000000006E-2</v>
      </c>
      <c r="H72" s="20">
        <v>8.2122000000000001E-2</v>
      </c>
      <c r="I72" s="20">
        <v>8.4883E-2</v>
      </c>
      <c r="J72" s="20">
        <v>8.4839999999999999E-2</v>
      </c>
      <c r="K72" s="20">
        <v>8.2136000000000001E-2</v>
      </c>
      <c r="L72" s="20">
        <v>8.4869E-2</v>
      </c>
      <c r="M72" s="20">
        <v>8.2122000000000001E-2</v>
      </c>
      <c r="N72" s="20">
        <v>8.4915000000000004E-2</v>
      </c>
      <c r="O72" s="20">
        <f t="shared" si="68"/>
        <v>8.4892999999999996E-2</v>
      </c>
      <c r="P72" s="20">
        <f t="shared" si="62"/>
        <v>7.7366000000000004E-2</v>
      </c>
      <c r="Q72" s="20">
        <f t="shared" si="63"/>
        <v>8.4862999999999994E-2</v>
      </c>
      <c r="R72" s="20">
        <f t="shared" si="64"/>
        <v>8.2143999999999995E-2</v>
      </c>
      <c r="S72" s="20">
        <f t="shared" si="65"/>
        <v>8.4847000000000006E-2</v>
      </c>
      <c r="T72" s="20">
        <f t="shared" si="66"/>
        <v>8.2122000000000001E-2</v>
      </c>
      <c r="U72" s="20">
        <f t="shared" si="67"/>
        <v>8.4883E-2</v>
      </c>
    </row>
    <row r="73" spans="1:22" x14ac:dyDescent="0.25">
      <c r="A73" s="517"/>
      <c r="B73" s="39" t="s">
        <v>6</v>
      </c>
      <c r="C73" s="20">
        <v>8.6451E-2</v>
      </c>
      <c r="D73" s="20">
        <v>7.1145E-2</v>
      </c>
      <c r="E73" s="20">
        <v>8.6052000000000003E-2</v>
      </c>
      <c r="F73" s="20">
        <v>8.0701999999999996E-2</v>
      </c>
      <c r="G73" s="20">
        <v>8.6052000000000003E-2</v>
      </c>
      <c r="H73" s="20">
        <v>8.0701999999999996E-2</v>
      </c>
      <c r="I73" s="20">
        <v>8.6451E-2</v>
      </c>
      <c r="J73" s="20">
        <v>8.5653000000000007E-2</v>
      </c>
      <c r="K73" s="20">
        <v>8.3031999999999995E-2</v>
      </c>
      <c r="L73" s="20">
        <v>8.6052000000000003E-2</v>
      </c>
      <c r="M73" s="20">
        <v>8.1087999999999993E-2</v>
      </c>
      <c r="N73" s="20">
        <v>8.6619000000000002E-2</v>
      </c>
      <c r="O73" s="20">
        <f t="shared" si="68"/>
        <v>8.6451E-2</v>
      </c>
      <c r="P73" s="20">
        <f t="shared" si="62"/>
        <v>7.1145E-2</v>
      </c>
      <c r="Q73" s="20">
        <f t="shared" si="63"/>
        <v>8.6052000000000003E-2</v>
      </c>
      <c r="R73" s="20">
        <f t="shared" si="64"/>
        <v>8.0701999999999996E-2</v>
      </c>
      <c r="S73" s="20">
        <f t="shared" si="65"/>
        <v>8.6052000000000003E-2</v>
      </c>
      <c r="T73" s="20">
        <f t="shared" si="66"/>
        <v>8.0701999999999996E-2</v>
      </c>
      <c r="U73" s="20">
        <f t="shared" si="67"/>
        <v>8.6451E-2</v>
      </c>
    </row>
    <row r="74" spans="1:22" x14ac:dyDescent="0.25">
      <c r="A74" s="517"/>
      <c r="B74" s="39" t="s">
        <v>7</v>
      </c>
      <c r="C74" s="20">
        <v>7.7052999999999996E-2</v>
      </c>
      <c r="D74" s="20">
        <v>7.2168999999999997E-2</v>
      </c>
      <c r="E74" s="20">
        <v>8.0271999999999996E-2</v>
      </c>
      <c r="F74" s="20">
        <v>7.8752000000000003E-2</v>
      </c>
      <c r="G74" s="20">
        <v>8.5646E-2</v>
      </c>
      <c r="H74" s="20">
        <v>8.9111999999999997E-2</v>
      </c>
      <c r="I74" s="20">
        <v>9.4239000000000003E-2</v>
      </c>
      <c r="J74" s="20">
        <v>9.4212000000000004E-2</v>
      </c>
      <c r="K74" s="20">
        <v>8.4971000000000005E-2</v>
      </c>
      <c r="L74" s="20">
        <v>8.5653000000000007E-2</v>
      </c>
      <c r="M74" s="20">
        <v>7.8716999999999995E-2</v>
      </c>
      <c r="N74" s="20">
        <v>7.9203999999999997E-2</v>
      </c>
      <c r="O74" s="20">
        <f t="shared" si="68"/>
        <v>7.7052999999999996E-2</v>
      </c>
      <c r="P74" s="20">
        <f t="shared" si="62"/>
        <v>7.2168999999999997E-2</v>
      </c>
      <c r="Q74" s="20">
        <f t="shared" si="63"/>
        <v>8.0271999999999996E-2</v>
      </c>
      <c r="R74" s="20">
        <f t="shared" si="64"/>
        <v>7.8752000000000003E-2</v>
      </c>
      <c r="S74" s="20">
        <f t="shared" si="65"/>
        <v>8.5646E-2</v>
      </c>
      <c r="T74" s="20">
        <f t="shared" si="66"/>
        <v>8.9111999999999997E-2</v>
      </c>
      <c r="U74" s="20">
        <f t="shared" si="67"/>
        <v>9.4239000000000003E-2</v>
      </c>
    </row>
    <row r="75" spans="1:22" ht="15.75" thickBot="1" x14ac:dyDescent="0.3">
      <c r="A75" s="518"/>
      <c r="B75" s="34" t="s">
        <v>8</v>
      </c>
      <c r="C75" s="21">
        <v>0.10352699999999999</v>
      </c>
      <c r="D75" s="21">
        <v>9.0719999999999995E-2</v>
      </c>
      <c r="E75" s="21">
        <v>9.5543000000000003E-2</v>
      </c>
      <c r="F75" s="21">
        <v>8.4798999999999999E-2</v>
      </c>
      <c r="G75" s="21">
        <v>8.3599999999999994E-2</v>
      </c>
      <c r="H75" s="21">
        <v>7.7064999999999995E-2</v>
      </c>
      <c r="I75" s="21">
        <v>6.7711999999999994E-2</v>
      </c>
      <c r="J75" s="21">
        <v>6.3687999999999995E-2</v>
      </c>
      <c r="K75" s="21">
        <v>6.9373000000000004E-2</v>
      </c>
      <c r="L75" s="21">
        <v>7.9644000000000006E-2</v>
      </c>
      <c r="M75" s="21">
        <v>8.4751999999999994E-2</v>
      </c>
      <c r="N75" s="21">
        <v>9.9576999999999999E-2</v>
      </c>
      <c r="O75" s="21">
        <f t="shared" si="68"/>
        <v>0.10352699999999999</v>
      </c>
      <c r="P75" s="21">
        <f t="shared" si="62"/>
        <v>9.0719999999999995E-2</v>
      </c>
      <c r="Q75" s="21">
        <f t="shared" si="63"/>
        <v>9.5543000000000003E-2</v>
      </c>
      <c r="R75" s="21">
        <f t="shared" si="64"/>
        <v>8.4798999999999999E-2</v>
      </c>
      <c r="S75" s="21">
        <f t="shared" si="65"/>
        <v>8.3599999999999994E-2</v>
      </c>
      <c r="T75" s="21">
        <f t="shared" si="66"/>
        <v>7.7064999999999995E-2</v>
      </c>
      <c r="U75" s="21">
        <f t="shared" si="67"/>
        <v>6.7711999999999994E-2</v>
      </c>
      <c r="V75" t="s">
        <v>158</v>
      </c>
    </row>
    <row r="76" spans="1:22" ht="15.75" thickBot="1" x14ac:dyDescent="0.3"/>
    <row r="77" spans="1:22" x14ac:dyDescent="0.25">
      <c r="A77" s="19"/>
      <c r="B77" s="502" t="s">
        <v>28</v>
      </c>
      <c r="C77" s="41">
        <f>C65</f>
        <v>43466</v>
      </c>
      <c r="D77" s="47">
        <f t="shared" ref="D77:U77" si="69">D65</f>
        <v>43497</v>
      </c>
      <c r="E77" s="47">
        <f t="shared" si="69"/>
        <v>43525</v>
      </c>
      <c r="F77" s="47">
        <f t="shared" si="69"/>
        <v>43556</v>
      </c>
      <c r="G77" s="47">
        <f t="shared" si="69"/>
        <v>43586</v>
      </c>
      <c r="H77" s="47">
        <f t="shared" si="69"/>
        <v>43617</v>
      </c>
      <c r="I77" s="47">
        <f t="shared" si="69"/>
        <v>43647</v>
      </c>
      <c r="J77" s="47">
        <f t="shared" si="69"/>
        <v>43678</v>
      </c>
      <c r="K77" s="47">
        <f t="shared" si="69"/>
        <v>43709</v>
      </c>
      <c r="L77" s="47">
        <f t="shared" si="69"/>
        <v>43739</v>
      </c>
      <c r="M77" s="47">
        <f t="shared" si="69"/>
        <v>43770</v>
      </c>
      <c r="N77" s="47">
        <f t="shared" si="69"/>
        <v>43800</v>
      </c>
      <c r="O77" s="47">
        <f t="shared" si="69"/>
        <v>43831</v>
      </c>
      <c r="P77" s="47">
        <f t="shared" si="69"/>
        <v>43862</v>
      </c>
      <c r="Q77" s="47">
        <f t="shared" si="69"/>
        <v>43891</v>
      </c>
      <c r="R77" s="47">
        <f t="shared" si="69"/>
        <v>43922</v>
      </c>
      <c r="S77" s="47">
        <f t="shared" si="69"/>
        <v>43952</v>
      </c>
      <c r="T77" s="47">
        <f t="shared" si="69"/>
        <v>43983</v>
      </c>
      <c r="U77" s="47">
        <f t="shared" si="69"/>
        <v>44013</v>
      </c>
    </row>
    <row r="78" spans="1:22" ht="15.75" thickBot="1" x14ac:dyDescent="0.3">
      <c r="A78" s="19"/>
      <c r="B78" s="503"/>
      <c r="C78" s="43">
        <v>4.0911999999999997E-2</v>
      </c>
      <c r="D78" s="96">
        <v>4.2255000000000001E-2</v>
      </c>
      <c r="E78" s="96">
        <v>4.4016E-2</v>
      </c>
      <c r="F78" s="96">
        <v>4.7279000000000002E-2</v>
      </c>
      <c r="G78" s="96">
        <v>4.8668999999999997E-2</v>
      </c>
      <c r="H78" s="96">
        <v>0.10308100000000001</v>
      </c>
      <c r="I78" s="96">
        <v>0.10308100000000001</v>
      </c>
      <c r="J78" s="96">
        <v>0.10308100000000001</v>
      </c>
      <c r="K78" s="96">
        <v>0.10308100000000001</v>
      </c>
      <c r="L78" s="96">
        <v>4.4204E-2</v>
      </c>
      <c r="M78" s="96">
        <v>4.7620000000000003E-2</v>
      </c>
      <c r="N78" s="96">
        <v>4.4223999999999999E-2</v>
      </c>
      <c r="O78" s="96">
        <v>4.0911999999999997E-2</v>
      </c>
      <c r="P78" s="96">
        <v>4.2255000000000001E-2</v>
      </c>
      <c r="Q78" s="96">
        <v>4.4016E-2</v>
      </c>
      <c r="R78" s="254">
        <v>4.7618000000000001E-2</v>
      </c>
      <c r="S78" s="254">
        <v>4.9702000000000003E-2</v>
      </c>
      <c r="T78" s="254">
        <v>0.104792</v>
      </c>
      <c r="U78" s="254">
        <v>0.104792</v>
      </c>
      <c r="V78" t="s">
        <v>159</v>
      </c>
    </row>
    <row r="80" spans="1:22" x14ac:dyDescent="0.25">
      <c r="O80" s="264"/>
      <c r="P80" s="264"/>
      <c r="Q80" s="264"/>
      <c r="R80" s="264"/>
      <c r="S80" s="264"/>
      <c r="T80" s="264"/>
      <c r="U80" s="264"/>
    </row>
    <row r="81" spans="10:21" x14ac:dyDescent="0.25">
      <c r="O81" s="264"/>
      <c r="P81" s="264"/>
      <c r="Q81" s="264"/>
      <c r="R81" s="264"/>
      <c r="S81" s="264"/>
      <c r="T81" s="264"/>
      <c r="U81" s="264"/>
    </row>
    <row r="82" spans="10:21" x14ac:dyDescent="0.25">
      <c r="O82" s="264"/>
      <c r="P82" s="264"/>
      <c r="Q82" s="264"/>
      <c r="R82" s="264"/>
      <c r="S82" s="264"/>
      <c r="T82" s="264"/>
      <c r="U82" s="264"/>
    </row>
    <row r="83" spans="10:21" x14ac:dyDescent="0.25">
      <c r="O83" s="264"/>
      <c r="P83" s="264"/>
      <c r="Q83" s="264"/>
      <c r="R83" s="264"/>
      <c r="S83" s="264"/>
      <c r="T83" s="264"/>
      <c r="U83" s="264"/>
    </row>
    <row r="84" spans="10:21" x14ac:dyDescent="0.25">
      <c r="O84" s="264"/>
      <c r="P84" s="264"/>
      <c r="Q84" s="264"/>
      <c r="R84" s="264"/>
      <c r="S84" s="264"/>
      <c r="T84" s="264"/>
      <c r="U84" s="264"/>
    </row>
    <row r="85" spans="10:21" x14ac:dyDescent="0.25">
      <c r="O85" s="264"/>
      <c r="P85" s="264"/>
      <c r="Q85" s="264"/>
      <c r="R85" s="264"/>
      <c r="S85" s="264"/>
      <c r="T85" s="264"/>
      <c r="U85" s="264"/>
    </row>
    <row r="86" spans="10:21" x14ac:dyDescent="0.25">
      <c r="O86" s="264"/>
      <c r="P86" s="264"/>
      <c r="Q86" s="264"/>
      <c r="R86" s="264"/>
      <c r="S86" s="264"/>
      <c r="T86" s="264"/>
      <c r="U86" s="264"/>
    </row>
    <row r="87" spans="10:21" x14ac:dyDescent="0.25">
      <c r="O87" s="264"/>
      <c r="P87" s="264"/>
      <c r="Q87" s="264"/>
      <c r="R87" s="264"/>
      <c r="S87" s="264"/>
      <c r="T87" s="264"/>
      <c r="U87" s="264"/>
    </row>
    <row r="88" spans="10:21" x14ac:dyDescent="0.25">
      <c r="O88" s="264"/>
      <c r="P88" s="264"/>
      <c r="Q88" s="264"/>
      <c r="R88" s="264"/>
      <c r="S88" s="264"/>
      <c r="T88" s="264"/>
      <c r="U88" s="264"/>
    </row>
    <row r="89" spans="10:21" x14ac:dyDescent="0.25">
      <c r="O89" s="264"/>
      <c r="P89" s="264"/>
      <c r="Q89" s="264"/>
      <c r="R89" s="264"/>
      <c r="S89" s="264"/>
      <c r="T89" s="264"/>
      <c r="U89" s="264"/>
    </row>
    <row r="90" spans="10:21" x14ac:dyDescent="0.25">
      <c r="O90" s="264"/>
      <c r="P90" s="264"/>
      <c r="Q90" s="264"/>
      <c r="R90" s="264"/>
      <c r="S90" s="264"/>
      <c r="T90" s="264"/>
      <c r="U90" s="264"/>
    </row>
    <row r="96" spans="10:21" x14ac:dyDescent="0.25">
      <c r="J96" s="5"/>
    </row>
    <row r="97" spans="4:4" x14ac:dyDescent="0.25">
      <c r="D97" s="6"/>
    </row>
  </sheetData>
  <mergeCells count="6">
    <mergeCell ref="B77:B78"/>
    <mergeCell ref="A4:A16"/>
    <mergeCell ref="A19:A31"/>
    <mergeCell ref="A34:A46"/>
    <mergeCell ref="A49:A62"/>
    <mergeCell ref="A65:A75"/>
  </mergeCells>
  <pageMargins left="0.7" right="0.7" top="0.75" bottom="0.75" header="0.3" footer="0.3"/>
  <pageSetup orientation="portrait" r:id="rId1"/>
  <ignoredErrors>
    <ignoredError sqref="C46:U46 O1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5" tint="0.59999389629810485"/>
  </sheetPr>
  <dimension ref="A1:W112"/>
  <sheetViews>
    <sheetView zoomScale="90" zoomScaleNormal="90" workbookViewId="0">
      <pane xSplit="2" topLeftCell="C1" activePane="topRight" state="frozen"/>
      <selection activeCell="J98" sqref="J98"/>
      <selection pane="topRight" activeCell="J37" sqref="J37"/>
    </sheetView>
  </sheetViews>
  <sheetFormatPr defaultRowHeight="15" x14ac:dyDescent="0.25"/>
  <cols>
    <col min="1" max="1" width="10.5703125" customWidth="1"/>
    <col min="2" max="2" width="24.5703125" customWidth="1"/>
    <col min="3" max="3" width="12" customWidth="1"/>
    <col min="4" max="6" width="11.5703125" bestFit="1" customWidth="1"/>
    <col min="7" max="8" width="12.5703125" bestFit="1" customWidth="1"/>
    <col min="9" max="21" width="14.42578125" bestFit="1" customWidth="1"/>
    <col min="22" max="23" width="10.5703125" bestFit="1" customWidth="1"/>
  </cols>
  <sheetData>
    <row r="1" spans="1:23" s="2" customFormat="1" ht="15.75" thickBo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/>
      <c r="W1"/>
    </row>
    <row r="2" spans="1:23" ht="15.75" thickBot="1" x14ac:dyDescent="0.3">
      <c r="A2" s="18"/>
      <c r="B2" s="30" t="s">
        <v>13</v>
      </c>
      <c r="C2" s="336">
        <v>0</v>
      </c>
      <c r="D2" s="336">
        <v>0</v>
      </c>
      <c r="E2" s="337">
        <f>' 1M - RES'!E2</f>
        <v>0.76774979104266816</v>
      </c>
      <c r="F2" s="334">
        <f>E2</f>
        <v>0.76774979104266816</v>
      </c>
      <c r="G2" s="334">
        <f t="shared" ref="G2:U2" si="0">F2</f>
        <v>0.76774979104266816</v>
      </c>
      <c r="H2" s="334">
        <f t="shared" si="0"/>
        <v>0.76774979104266816</v>
      </c>
      <c r="I2" s="334">
        <f t="shared" si="0"/>
        <v>0.76774979104266816</v>
      </c>
      <c r="J2" s="334">
        <f t="shared" si="0"/>
        <v>0.76774979104266816</v>
      </c>
      <c r="K2" s="334">
        <f t="shared" si="0"/>
        <v>0.76774979104266816</v>
      </c>
      <c r="L2" s="334">
        <f t="shared" si="0"/>
        <v>0.76774979104266816</v>
      </c>
      <c r="M2" s="334">
        <f t="shared" si="0"/>
        <v>0.76774979104266816</v>
      </c>
      <c r="N2" s="334">
        <f t="shared" si="0"/>
        <v>0.76774979104266816</v>
      </c>
      <c r="O2" s="334">
        <f t="shared" si="0"/>
        <v>0.76774979104266816</v>
      </c>
      <c r="P2" s="334">
        <f t="shared" si="0"/>
        <v>0.76774979104266816</v>
      </c>
      <c r="Q2" s="334">
        <f t="shared" si="0"/>
        <v>0.76774979104266816</v>
      </c>
      <c r="R2" s="334">
        <f t="shared" si="0"/>
        <v>0.76774979104266816</v>
      </c>
      <c r="S2" s="334">
        <f t="shared" si="0"/>
        <v>0.76774979104266816</v>
      </c>
      <c r="T2" s="334">
        <f t="shared" si="0"/>
        <v>0.76774979104266816</v>
      </c>
      <c r="U2" s="334">
        <f t="shared" si="0"/>
        <v>0.76774979104266816</v>
      </c>
    </row>
    <row r="3" spans="1:23" s="7" customFormat="1" ht="15.75" thickBot="1" x14ac:dyDescent="0.3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342" t="s">
        <v>156</v>
      </c>
      <c r="Q3" s="339" t="str">
        <f>IF(SUM(C19:N19)='BIZ kWh ENTRY'!O177,"ok","ERROR")</f>
        <v>ok</v>
      </c>
      <c r="R3" s="18"/>
      <c r="S3" s="18"/>
      <c r="T3" s="18"/>
      <c r="U3" s="18"/>
    </row>
    <row r="4" spans="1:23" ht="15.75" customHeight="1" x14ac:dyDescent="0.25">
      <c r="A4" s="504" t="s">
        <v>14</v>
      </c>
      <c r="B4" s="17" t="s">
        <v>10</v>
      </c>
      <c r="C4" s="10">
        <f>' 1M - RES'!C4</f>
        <v>43466</v>
      </c>
      <c r="D4" s="10">
        <f>' 1M - RES'!D4</f>
        <v>43497</v>
      </c>
      <c r="E4" s="10">
        <f>' 1M - RES'!E4</f>
        <v>43525</v>
      </c>
      <c r="F4" s="10">
        <f>' 1M - RES'!F4</f>
        <v>43556</v>
      </c>
      <c r="G4" s="10">
        <f>' 1M - RES'!G4</f>
        <v>43586</v>
      </c>
      <c r="H4" s="10">
        <f>' 1M - RES'!H4</f>
        <v>43617</v>
      </c>
      <c r="I4" s="10">
        <f>' 1M - RES'!I4</f>
        <v>43647</v>
      </c>
      <c r="J4" s="10">
        <f>' 1M - RES'!J4</f>
        <v>43678</v>
      </c>
      <c r="K4" s="10">
        <f>' 1M - RES'!K4</f>
        <v>43709</v>
      </c>
      <c r="L4" s="10">
        <f>' 1M - RES'!L4</f>
        <v>43739</v>
      </c>
      <c r="M4" s="10">
        <f>' 1M - RES'!M4</f>
        <v>43770</v>
      </c>
      <c r="N4" s="10">
        <f>' 1M - RES'!N4</f>
        <v>43800</v>
      </c>
      <c r="O4" s="10">
        <f>' 1M - RES'!O4</f>
        <v>43831</v>
      </c>
      <c r="P4" s="10">
        <f>' 1M - RES'!P4</f>
        <v>43862</v>
      </c>
      <c r="Q4" s="10">
        <f>' 1M - RES'!Q4</f>
        <v>43891</v>
      </c>
      <c r="R4" s="10">
        <f>' 1M - RES'!R4</f>
        <v>43922</v>
      </c>
      <c r="S4" s="10">
        <f>' 1M - RES'!S4</f>
        <v>43952</v>
      </c>
      <c r="T4" s="10">
        <f>' 1M - RES'!T4</f>
        <v>43983</v>
      </c>
      <c r="U4" s="10">
        <f>' 1M - RES'!U4</f>
        <v>44013</v>
      </c>
    </row>
    <row r="5" spans="1:23" ht="15" customHeight="1" x14ac:dyDescent="0.25">
      <c r="A5" s="505"/>
      <c r="B5" s="11" t="s">
        <v>20</v>
      </c>
      <c r="C5" s="3">
        <f>'BIZ kWh ENTRY'!C164</f>
        <v>0</v>
      </c>
      <c r="D5" s="3">
        <f>'BIZ kWh ENTRY'!D164</f>
        <v>0</v>
      </c>
      <c r="E5" s="3">
        <f>'BIZ kWh ENTRY'!E164</f>
        <v>0</v>
      </c>
      <c r="F5" s="3">
        <f>'BIZ kWh ENTRY'!F164</f>
        <v>0</v>
      </c>
      <c r="G5" s="3">
        <f>'BIZ kWh ENTRY'!G164</f>
        <v>0</v>
      </c>
      <c r="H5" s="3">
        <f>'BIZ kWh ENTRY'!H164</f>
        <v>0</v>
      </c>
      <c r="I5" s="3">
        <f>'BIZ kWh ENTRY'!I164</f>
        <v>0</v>
      </c>
      <c r="J5" s="3">
        <f>'BIZ kWh ENTRY'!J164</f>
        <v>0</v>
      </c>
      <c r="K5" s="3">
        <f>'BIZ kWh ENTRY'!K164</f>
        <v>0</v>
      </c>
      <c r="L5" s="3">
        <f>'BIZ kWh ENTRY'!L164</f>
        <v>0</v>
      </c>
      <c r="M5" s="3">
        <f>'BIZ kWh ENTRY'!M164</f>
        <v>0</v>
      </c>
      <c r="N5" s="3">
        <f>'BIZ kWh ENTRY'!N164</f>
        <v>0</v>
      </c>
      <c r="O5" s="217"/>
      <c r="P5" s="217"/>
      <c r="Q5" s="217"/>
      <c r="R5" s="217"/>
      <c r="S5" s="217"/>
      <c r="T5" s="217"/>
      <c r="U5" s="217"/>
    </row>
    <row r="6" spans="1:23" x14ac:dyDescent="0.25">
      <c r="A6" s="505"/>
      <c r="B6" s="12" t="s">
        <v>0</v>
      </c>
      <c r="C6" s="3">
        <f>'BIZ kWh ENTRY'!C165</f>
        <v>0</v>
      </c>
      <c r="D6" s="3">
        <f>'BIZ kWh ENTRY'!D165</f>
        <v>0</v>
      </c>
      <c r="E6" s="3">
        <f>'BIZ kWh ENTRY'!E165</f>
        <v>0</v>
      </c>
      <c r="F6" s="3">
        <f>'BIZ kWh ENTRY'!F165</f>
        <v>0</v>
      </c>
      <c r="G6" s="3">
        <f>'BIZ kWh ENTRY'!G165</f>
        <v>0</v>
      </c>
      <c r="H6" s="3">
        <f>'BIZ kWh ENTRY'!H165</f>
        <v>0</v>
      </c>
      <c r="I6" s="3">
        <f>'BIZ kWh ENTRY'!I165</f>
        <v>0</v>
      </c>
      <c r="J6" s="3">
        <f>'BIZ kWh ENTRY'!J165</f>
        <v>0</v>
      </c>
      <c r="K6" s="3">
        <f>'BIZ kWh ENTRY'!K165</f>
        <v>0</v>
      </c>
      <c r="L6" s="3">
        <f>'BIZ kWh ENTRY'!L165</f>
        <v>0</v>
      </c>
      <c r="M6" s="3">
        <f>'BIZ kWh ENTRY'!M165</f>
        <v>2592.8823018323387</v>
      </c>
      <c r="N6" s="3">
        <f>'BIZ kWh ENTRY'!N165</f>
        <v>0</v>
      </c>
      <c r="O6" s="217"/>
      <c r="P6" s="217"/>
      <c r="Q6" s="217"/>
      <c r="R6" s="217"/>
      <c r="S6" s="217"/>
      <c r="T6" s="217"/>
      <c r="U6" s="217"/>
    </row>
    <row r="7" spans="1:23" x14ac:dyDescent="0.25">
      <c r="A7" s="505"/>
      <c r="B7" s="11" t="s">
        <v>21</v>
      </c>
      <c r="C7" s="3">
        <f>'BIZ kWh ENTRY'!C166</f>
        <v>0</v>
      </c>
      <c r="D7" s="3">
        <f>'BIZ kWh ENTRY'!D166</f>
        <v>0</v>
      </c>
      <c r="E7" s="3">
        <f>'BIZ kWh ENTRY'!E166</f>
        <v>0</v>
      </c>
      <c r="F7" s="3">
        <f>'BIZ kWh ENTRY'!F166</f>
        <v>0</v>
      </c>
      <c r="G7" s="3">
        <f>'BIZ kWh ENTRY'!G166</f>
        <v>0</v>
      </c>
      <c r="H7" s="3">
        <f>'BIZ kWh ENTRY'!H166</f>
        <v>0</v>
      </c>
      <c r="I7" s="3">
        <f>'BIZ kWh ENTRY'!I166</f>
        <v>0</v>
      </c>
      <c r="J7" s="3">
        <f>'BIZ kWh ENTRY'!J166</f>
        <v>0</v>
      </c>
      <c r="K7" s="3">
        <f>'BIZ kWh ENTRY'!K166</f>
        <v>0</v>
      </c>
      <c r="L7" s="3">
        <f>'BIZ kWh ENTRY'!L166</f>
        <v>0</v>
      </c>
      <c r="M7" s="3">
        <f>'BIZ kWh ENTRY'!M166</f>
        <v>0</v>
      </c>
      <c r="N7" s="3">
        <f>'BIZ kWh ENTRY'!N166</f>
        <v>0</v>
      </c>
      <c r="O7" s="217"/>
      <c r="P7" s="217"/>
      <c r="Q7" s="217"/>
      <c r="R7" s="217"/>
      <c r="S7" s="217"/>
      <c r="T7" s="217"/>
      <c r="U7" s="217"/>
    </row>
    <row r="8" spans="1:23" x14ac:dyDescent="0.25">
      <c r="A8" s="505"/>
      <c r="B8" s="11" t="s">
        <v>1</v>
      </c>
      <c r="C8" s="3">
        <f>'BIZ kWh ENTRY'!C167</f>
        <v>0</v>
      </c>
      <c r="D8" s="3">
        <f>'BIZ kWh ENTRY'!D167</f>
        <v>0</v>
      </c>
      <c r="E8" s="3">
        <f>'BIZ kWh ENTRY'!E167</f>
        <v>0</v>
      </c>
      <c r="F8" s="3">
        <f>'BIZ kWh ENTRY'!F167</f>
        <v>4699.3480826569503</v>
      </c>
      <c r="G8" s="3">
        <f>'BIZ kWh ENTRY'!G167</f>
        <v>0</v>
      </c>
      <c r="H8" s="3">
        <f>'BIZ kWh ENTRY'!H167</f>
        <v>0</v>
      </c>
      <c r="I8" s="3">
        <f>'BIZ kWh ENTRY'!I167</f>
        <v>12518.556700654619</v>
      </c>
      <c r="J8" s="3">
        <f>'BIZ kWh ENTRY'!J167</f>
        <v>3925.7363293265157</v>
      </c>
      <c r="K8" s="3">
        <f>'BIZ kWh ENTRY'!K167</f>
        <v>12085.369416357062</v>
      </c>
      <c r="L8" s="3">
        <f>'BIZ kWh ENTRY'!L167</f>
        <v>5262.3909563826519</v>
      </c>
      <c r="M8" s="3">
        <f>'BIZ kWh ENTRY'!M167</f>
        <v>1001.5754534242556</v>
      </c>
      <c r="N8" s="3">
        <f>'BIZ kWh ENTRY'!N167</f>
        <v>21699.784935093427</v>
      </c>
      <c r="O8" s="217"/>
      <c r="P8" s="217"/>
      <c r="Q8" s="217"/>
      <c r="R8" s="217"/>
      <c r="S8" s="217"/>
      <c r="T8" s="217"/>
      <c r="U8" s="217"/>
    </row>
    <row r="9" spans="1:23" x14ac:dyDescent="0.25">
      <c r="A9" s="505"/>
      <c r="B9" s="12" t="s">
        <v>22</v>
      </c>
      <c r="C9" s="3">
        <f>'BIZ kWh ENTRY'!C168</f>
        <v>0</v>
      </c>
      <c r="D9" s="3">
        <f>'BIZ kWh ENTRY'!D168</f>
        <v>0</v>
      </c>
      <c r="E9" s="3">
        <f>'BIZ kWh ENTRY'!E168</f>
        <v>0</v>
      </c>
      <c r="F9" s="3">
        <f>'BIZ kWh ENTRY'!F168</f>
        <v>0</v>
      </c>
      <c r="G9" s="3">
        <f>'BIZ kWh ENTRY'!G168</f>
        <v>0</v>
      </c>
      <c r="H9" s="3">
        <f>'BIZ kWh ENTRY'!H168</f>
        <v>0</v>
      </c>
      <c r="I9" s="3">
        <f>'BIZ kWh ENTRY'!I168</f>
        <v>0</v>
      </c>
      <c r="J9" s="3">
        <f>'BIZ kWh ENTRY'!J168</f>
        <v>0</v>
      </c>
      <c r="K9" s="3">
        <f>'BIZ kWh ENTRY'!K168</f>
        <v>0</v>
      </c>
      <c r="L9" s="3">
        <f>'BIZ kWh ENTRY'!L168</f>
        <v>22226.33196</v>
      </c>
      <c r="M9" s="3">
        <f>'BIZ kWh ENTRY'!M168</f>
        <v>0</v>
      </c>
      <c r="N9" s="3">
        <f>'BIZ kWh ENTRY'!N168</f>
        <v>29606.723160000001</v>
      </c>
      <c r="O9" s="217"/>
      <c r="P9" s="217"/>
      <c r="Q9" s="217"/>
      <c r="R9" s="217"/>
      <c r="S9" s="217"/>
      <c r="T9" s="217"/>
      <c r="U9" s="217"/>
    </row>
    <row r="10" spans="1:23" x14ac:dyDescent="0.25">
      <c r="A10" s="505"/>
      <c r="B10" s="11" t="s">
        <v>9</v>
      </c>
      <c r="C10" s="3">
        <f>'BIZ kWh ENTRY'!C169</f>
        <v>0</v>
      </c>
      <c r="D10" s="3">
        <f>'BIZ kWh ENTRY'!D169</f>
        <v>0</v>
      </c>
      <c r="E10" s="3">
        <f>'BIZ kWh ENTRY'!E169</f>
        <v>0</v>
      </c>
      <c r="F10" s="3">
        <f>'BIZ kWh ENTRY'!F169</f>
        <v>0</v>
      </c>
      <c r="G10" s="3">
        <f>'BIZ kWh ENTRY'!G169</f>
        <v>0</v>
      </c>
      <c r="H10" s="3">
        <f>'BIZ kWh ENTRY'!H169</f>
        <v>0</v>
      </c>
      <c r="I10" s="3">
        <f>'BIZ kWh ENTRY'!I169</f>
        <v>0</v>
      </c>
      <c r="J10" s="3">
        <f>'BIZ kWh ENTRY'!J169</f>
        <v>0</v>
      </c>
      <c r="K10" s="3">
        <f>'BIZ kWh ENTRY'!K169</f>
        <v>0</v>
      </c>
      <c r="L10" s="3">
        <f>'BIZ kWh ENTRY'!L169</f>
        <v>0</v>
      </c>
      <c r="M10" s="3">
        <f>'BIZ kWh ENTRY'!M169</f>
        <v>0</v>
      </c>
      <c r="N10" s="3">
        <f>'BIZ kWh ENTRY'!N169</f>
        <v>2621.1327999999921</v>
      </c>
      <c r="O10" s="217"/>
      <c r="P10" s="217"/>
      <c r="Q10" s="217"/>
      <c r="R10" s="217"/>
      <c r="S10" s="217"/>
      <c r="T10" s="217"/>
      <c r="U10" s="217"/>
    </row>
    <row r="11" spans="1:23" x14ac:dyDescent="0.25">
      <c r="A11" s="505"/>
      <c r="B11" s="11" t="s">
        <v>3</v>
      </c>
      <c r="C11" s="3">
        <f>'BIZ kWh ENTRY'!C170</f>
        <v>0</v>
      </c>
      <c r="D11" s="3">
        <f>'BIZ kWh ENTRY'!D170</f>
        <v>0</v>
      </c>
      <c r="E11" s="3">
        <f>'BIZ kWh ENTRY'!E170</f>
        <v>0</v>
      </c>
      <c r="F11" s="3">
        <f>'BIZ kWh ENTRY'!F170</f>
        <v>0</v>
      </c>
      <c r="G11" s="3">
        <f>'BIZ kWh ENTRY'!G170</f>
        <v>17403.669969643008</v>
      </c>
      <c r="H11" s="3">
        <f>'BIZ kWh ENTRY'!H170</f>
        <v>0</v>
      </c>
      <c r="I11" s="3">
        <f>'BIZ kWh ENTRY'!I170</f>
        <v>0</v>
      </c>
      <c r="J11" s="3">
        <f>'BIZ kWh ENTRY'!J170</f>
        <v>0</v>
      </c>
      <c r="K11" s="3">
        <f>'BIZ kWh ENTRY'!K170</f>
        <v>174925.31038015784</v>
      </c>
      <c r="L11" s="3">
        <f>'BIZ kWh ENTRY'!L170</f>
        <v>0</v>
      </c>
      <c r="M11" s="3">
        <f>'BIZ kWh ENTRY'!M170</f>
        <v>0</v>
      </c>
      <c r="N11" s="3">
        <f>'BIZ kWh ENTRY'!N170</f>
        <v>193420.92549141133</v>
      </c>
      <c r="O11" s="217"/>
      <c r="P11" s="217"/>
      <c r="Q11" s="217"/>
      <c r="R11" s="217"/>
      <c r="S11" s="217"/>
      <c r="T11" s="217"/>
      <c r="U11" s="217"/>
    </row>
    <row r="12" spans="1:23" x14ac:dyDescent="0.25">
      <c r="A12" s="505"/>
      <c r="B12" s="11" t="s">
        <v>4</v>
      </c>
      <c r="C12" s="3">
        <f>'BIZ kWh ENTRY'!C171</f>
        <v>0</v>
      </c>
      <c r="D12" s="3">
        <f>'BIZ kWh ENTRY'!D171</f>
        <v>0</v>
      </c>
      <c r="E12" s="3">
        <f>'BIZ kWh ENTRY'!E171</f>
        <v>59008.869203788563</v>
      </c>
      <c r="F12" s="3">
        <f>'BIZ kWh ENTRY'!F171</f>
        <v>980252.04939194978</v>
      </c>
      <c r="G12" s="3">
        <f>'BIZ kWh ENTRY'!G171</f>
        <v>1854452.6575574479</v>
      </c>
      <c r="H12" s="3">
        <f>'BIZ kWh ENTRY'!H171</f>
        <v>1982056.3489849328</v>
      </c>
      <c r="I12" s="3">
        <f>'BIZ kWh ENTRY'!I171</f>
        <v>2310303.0720153828</v>
      </c>
      <c r="J12" s="3">
        <f>'BIZ kWh ENTRY'!J171</f>
        <v>2312913.4044152368</v>
      </c>
      <c r="K12" s="3">
        <f>'BIZ kWh ENTRY'!K171</f>
        <v>2579152.7080091443</v>
      </c>
      <c r="L12" s="3">
        <f>'BIZ kWh ENTRY'!L171</f>
        <v>2334934.0810501678</v>
      </c>
      <c r="M12" s="3">
        <f>'BIZ kWh ENTRY'!M171</f>
        <v>3925408.6752223219</v>
      </c>
      <c r="N12" s="3">
        <f>'BIZ kWh ENTRY'!N171</f>
        <v>5492219.2920426782</v>
      </c>
      <c r="O12" s="217"/>
      <c r="P12" s="217"/>
      <c r="Q12" s="217"/>
      <c r="R12" s="217"/>
      <c r="S12" s="217"/>
      <c r="T12" s="217"/>
      <c r="U12" s="217"/>
    </row>
    <row r="13" spans="1:23" x14ac:dyDescent="0.25">
      <c r="A13" s="505"/>
      <c r="B13" s="11" t="s">
        <v>5</v>
      </c>
      <c r="C13" s="3">
        <f>'BIZ kWh ENTRY'!C172</f>
        <v>0</v>
      </c>
      <c r="D13" s="3">
        <f>'BIZ kWh ENTRY'!D172</f>
        <v>0</v>
      </c>
      <c r="E13" s="3">
        <f>'BIZ kWh ENTRY'!E172</f>
        <v>0</v>
      </c>
      <c r="F13" s="3">
        <f>'BIZ kWh ENTRY'!F172</f>
        <v>0</v>
      </c>
      <c r="G13" s="3">
        <f>'BIZ kWh ENTRY'!G172</f>
        <v>0</v>
      </c>
      <c r="H13" s="3">
        <f>'BIZ kWh ENTRY'!H172</f>
        <v>0</v>
      </c>
      <c r="I13" s="3">
        <f>'BIZ kWh ENTRY'!I172</f>
        <v>0</v>
      </c>
      <c r="J13" s="3">
        <f>'BIZ kWh ENTRY'!J172</f>
        <v>0</v>
      </c>
      <c r="K13" s="3">
        <f>'BIZ kWh ENTRY'!K172</f>
        <v>0</v>
      </c>
      <c r="L13" s="3">
        <f>'BIZ kWh ENTRY'!L172</f>
        <v>0</v>
      </c>
      <c r="M13" s="3">
        <f>'BIZ kWh ENTRY'!M172</f>
        <v>0</v>
      </c>
      <c r="N13" s="3">
        <f>'BIZ kWh ENTRY'!N172</f>
        <v>0</v>
      </c>
      <c r="O13" s="217"/>
      <c r="P13" s="217"/>
      <c r="Q13" s="217"/>
      <c r="R13" s="217"/>
      <c r="S13" s="217"/>
      <c r="T13" s="217"/>
      <c r="U13" s="217"/>
    </row>
    <row r="14" spans="1:23" x14ac:dyDescent="0.25">
      <c r="A14" s="505"/>
      <c r="B14" s="11" t="s">
        <v>23</v>
      </c>
      <c r="C14" s="3">
        <f>'BIZ kWh ENTRY'!C173</f>
        <v>0</v>
      </c>
      <c r="D14" s="3">
        <f>'BIZ kWh ENTRY'!D173</f>
        <v>0</v>
      </c>
      <c r="E14" s="3">
        <f>'BIZ kWh ENTRY'!E173</f>
        <v>0</v>
      </c>
      <c r="F14" s="3">
        <f>'BIZ kWh ENTRY'!F173</f>
        <v>0</v>
      </c>
      <c r="G14" s="3">
        <f>'BIZ kWh ENTRY'!G173</f>
        <v>0</v>
      </c>
      <c r="H14" s="3">
        <f>'BIZ kWh ENTRY'!H173</f>
        <v>0</v>
      </c>
      <c r="I14" s="3">
        <f>'BIZ kWh ENTRY'!I173</f>
        <v>62802.626100545793</v>
      </c>
      <c r="J14" s="3">
        <f>'BIZ kWh ENTRY'!J173</f>
        <v>10323.368201839037</v>
      </c>
      <c r="K14" s="3">
        <f>'BIZ kWh ENTRY'!K173</f>
        <v>0</v>
      </c>
      <c r="L14" s="3">
        <f>'BIZ kWh ENTRY'!L173</f>
        <v>0</v>
      </c>
      <c r="M14" s="3">
        <f>'BIZ kWh ENTRY'!M173</f>
        <v>0</v>
      </c>
      <c r="N14" s="3">
        <f>'BIZ kWh ENTRY'!N173</f>
        <v>94452.044222005119</v>
      </c>
      <c r="O14" s="217"/>
      <c r="P14" s="217"/>
      <c r="Q14" s="217"/>
      <c r="R14" s="217"/>
      <c r="S14" s="217"/>
      <c r="T14" s="217"/>
      <c r="U14" s="217"/>
    </row>
    <row r="15" spans="1:23" x14ac:dyDescent="0.25">
      <c r="A15" s="505"/>
      <c r="B15" s="11" t="s">
        <v>24</v>
      </c>
      <c r="C15" s="3">
        <f>'BIZ kWh ENTRY'!C174</f>
        <v>0</v>
      </c>
      <c r="D15" s="3">
        <f>'BIZ kWh ENTRY'!D174</f>
        <v>0</v>
      </c>
      <c r="E15" s="3">
        <f>'BIZ kWh ENTRY'!E174</f>
        <v>0</v>
      </c>
      <c r="F15" s="3">
        <f>'BIZ kWh ENTRY'!F174</f>
        <v>0</v>
      </c>
      <c r="G15" s="3">
        <f>'BIZ kWh ENTRY'!G174</f>
        <v>0</v>
      </c>
      <c r="H15" s="3">
        <f>'BIZ kWh ENTRY'!H174</f>
        <v>0</v>
      </c>
      <c r="I15" s="3">
        <f>'BIZ kWh ENTRY'!I174</f>
        <v>0</v>
      </c>
      <c r="J15" s="3">
        <f>'BIZ kWh ENTRY'!J174</f>
        <v>0</v>
      </c>
      <c r="K15" s="3">
        <f>'BIZ kWh ENTRY'!K174</f>
        <v>0</v>
      </c>
      <c r="L15" s="3">
        <f>'BIZ kWh ENTRY'!L174</f>
        <v>0</v>
      </c>
      <c r="M15" s="3">
        <f>'BIZ kWh ENTRY'!M174</f>
        <v>0</v>
      </c>
      <c r="N15" s="3">
        <f>'BIZ kWh ENTRY'!N174</f>
        <v>0</v>
      </c>
      <c r="O15" s="217"/>
      <c r="P15" s="217"/>
      <c r="Q15" s="217"/>
      <c r="R15" s="217"/>
      <c r="S15" s="217"/>
      <c r="T15" s="217"/>
      <c r="U15" s="217"/>
    </row>
    <row r="16" spans="1:23" x14ac:dyDescent="0.25">
      <c r="A16" s="505"/>
      <c r="B16" s="11" t="s">
        <v>7</v>
      </c>
      <c r="C16" s="3">
        <f>'BIZ kWh ENTRY'!C175</f>
        <v>0</v>
      </c>
      <c r="D16" s="3">
        <f>'BIZ kWh ENTRY'!D175</f>
        <v>0</v>
      </c>
      <c r="E16" s="3">
        <f>'BIZ kWh ENTRY'!E175</f>
        <v>0</v>
      </c>
      <c r="F16" s="3">
        <f>'BIZ kWh ENTRY'!F175</f>
        <v>0</v>
      </c>
      <c r="G16" s="3">
        <f>'BIZ kWh ENTRY'!G175</f>
        <v>0</v>
      </c>
      <c r="H16" s="3">
        <f>'BIZ kWh ENTRY'!H175</f>
        <v>0</v>
      </c>
      <c r="I16" s="3">
        <f>'BIZ kWh ENTRY'!I175</f>
        <v>0</v>
      </c>
      <c r="J16" s="3">
        <f>'BIZ kWh ENTRY'!J175</f>
        <v>0</v>
      </c>
      <c r="K16" s="3">
        <f>'BIZ kWh ENTRY'!K175</f>
        <v>0</v>
      </c>
      <c r="L16" s="3">
        <f>'BIZ kWh ENTRY'!L175</f>
        <v>0</v>
      </c>
      <c r="M16" s="3">
        <f>'BIZ kWh ENTRY'!M175</f>
        <v>0</v>
      </c>
      <c r="N16" s="3">
        <f>'BIZ kWh ENTRY'!N175</f>
        <v>33812.125351934963</v>
      </c>
      <c r="O16" s="217"/>
      <c r="P16" s="217"/>
      <c r="Q16" s="217"/>
      <c r="R16" s="217"/>
      <c r="S16" s="217"/>
      <c r="T16" s="217"/>
      <c r="U16" s="217"/>
    </row>
    <row r="17" spans="1:21" x14ac:dyDescent="0.25">
      <c r="A17" s="505"/>
      <c r="B17" s="11" t="s">
        <v>8</v>
      </c>
      <c r="C17" s="3">
        <f>'BIZ kWh ENTRY'!C176</f>
        <v>0</v>
      </c>
      <c r="D17" s="3">
        <f>'BIZ kWh ENTRY'!D176</f>
        <v>0</v>
      </c>
      <c r="E17" s="3">
        <f>'BIZ kWh ENTRY'!E176</f>
        <v>0</v>
      </c>
      <c r="F17" s="3">
        <f>'BIZ kWh ENTRY'!F176</f>
        <v>0</v>
      </c>
      <c r="G17" s="3">
        <f>'BIZ kWh ENTRY'!G176</f>
        <v>0</v>
      </c>
      <c r="H17" s="3">
        <f>'BIZ kWh ENTRY'!H176</f>
        <v>0</v>
      </c>
      <c r="I17" s="3">
        <f>'BIZ kWh ENTRY'!I176</f>
        <v>0</v>
      </c>
      <c r="J17" s="3">
        <f>'BIZ kWh ENTRY'!J176</f>
        <v>0</v>
      </c>
      <c r="K17" s="3">
        <f>'BIZ kWh ENTRY'!K176</f>
        <v>0</v>
      </c>
      <c r="L17" s="3">
        <f>'BIZ kWh ENTRY'!L176</f>
        <v>0</v>
      </c>
      <c r="M17" s="3">
        <f>'BIZ kWh ENTRY'!M176</f>
        <v>17097.537050823412</v>
      </c>
      <c r="N17" s="3">
        <f>'BIZ kWh ENTRY'!N176</f>
        <v>0</v>
      </c>
      <c r="O17" s="217"/>
      <c r="P17" s="217"/>
      <c r="Q17" s="217"/>
      <c r="R17" s="217"/>
      <c r="S17" s="217"/>
      <c r="T17" s="217"/>
      <c r="U17" s="217"/>
    </row>
    <row r="18" spans="1:21" x14ac:dyDescent="0.25">
      <c r="A18" s="505"/>
      <c r="B18" s="11" t="s">
        <v>11</v>
      </c>
      <c r="C18" s="3"/>
      <c r="D18" s="3"/>
      <c r="E18" s="4"/>
      <c r="F18" s="4"/>
      <c r="G18" s="4"/>
      <c r="H18" s="4"/>
      <c r="I18" s="4"/>
      <c r="J18" s="4"/>
      <c r="K18" s="4"/>
      <c r="L18" s="4"/>
      <c r="M18" s="4"/>
      <c r="N18" s="4"/>
      <c r="O18" s="217"/>
      <c r="P18" s="217"/>
      <c r="Q18" s="217"/>
      <c r="R18" s="217"/>
      <c r="S18" s="217"/>
      <c r="T18" s="217"/>
      <c r="U18" s="217"/>
    </row>
    <row r="19" spans="1:21" ht="15.75" thickBot="1" x14ac:dyDescent="0.3">
      <c r="A19" s="506"/>
      <c r="B19" s="15" t="str">
        <f>' 1M - RES'!B16</f>
        <v>Monthly kWh</v>
      </c>
      <c r="C19" s="49">
        <f>SUM(C5:C17)</f>
        <v>0</v>
      </c>
      <c r="D19" s="49">
        <f t="shared" ref="D19:N19" si="1">SUM(D5:D17)</f>
        <v>0</v>
      </c>
      <c r="E19" s="49">
        <f t="shared" si="1"/>
        <v>59008.869203788563</v>
      </c>
      <c r="F19" s="49">
        <f t="shared" si="1"/>
        <v>984951.39747460675</v>
      </c>
      <c r="G19" s="49">
        <f t="shared" si="1"/>
        <v>1871856.3275270909</v>
      </c>
      <c r="H19" s="49">
        <f t="shared" si="1"/>
        <v>1982056.3489849328</v>
      </c>
      <c r="I19" s="49">
        <f t="shared" si="1"/>
        <v>2385624.2548165834</v>
      </c>
      <c r="J19" s="49">
        <f t="shared" si="1"/>
        <v>2327162.508946402</v>
      </c>
      <c r="K19" s="49">
        <f t="shared" si="1"/>
        <v>2766163.3878056593</v>
      </c>
      <c r="L19" s="49">
        <f t="shared" si="1"/>
        <v>2362422.8039665506</v>
      </c>
      <c r="M19" s="49">
        <f t="shared" si="1"/>
        <v>3946100.6700284015</v>
      </c>
      <c r="N19" s="49">
        <f t="shared" si="1"/>
        <v>5867832.0280031227</v>
      </c>
      <c r="O19" s="218">
        <f t="shared" ref="O19:U19" si="2">SUM(O5:O17)</f>
        <v>0</v>
      </c>
      <c r="P19" s="218">
        <f t="shared" si="2"/>
        <v>0</v>
      </c>
      <c r="Q19" s="218">
        <f t="shared" si="2"/>
        <v>0</v>
      </c>
      <c r="R19" s="218">
        <f t="shared" si="2"/>
        <v>0</v>
      </c>
      <c r="S19" s="218">
        <f t="shared" si="2"/>
        <v>0</v>
      </c>
      <c r="T19" s="218">
        <f t="shared" si="2"/>
        <v>0</v>
      </c>
      <c r="U19" s="218">
        <f t="shared" si="2"/>
        <v>0</v>
      </c>
    </row>
    <row r="20" spans="1:21" x14ac:dyDescent="0.25">
      <c r="A20" s="45"/>
      <c r="B20" s="25"/>
      <c r="C20" s="9"/>
      <c r="D20" s="31"/>
      <c r="E20" s="9"/>
      <c r="F20" s="31"/>
      <c r="G20" s="31"/>
      <c r="H20" s="9"/>
      <c r="I20" s="31"/>
      <c r="J20" s="31"/>
      <c r="K20" s="9"/>
      <c r="L20" s="31"/>
      <c r="M20" s="31"/>
      <c r="N20" s="9"/>
      <c r="O20" s="31"/>
      <c r="P20" s="31"/>
      <c r="Q20" s="9"/>
      <c r="R20" s="31"/>
      <c r="S20" s="31"/>
      <c r="T20" s="9"/>
      <c r="U20" s="31"/>
    </row>
    <row r="21" spans="1:21" ht="15.75" thickBot="1" x14ac:dyDescent="0.3">
      <c r="A21" s="26"/>
      <c r="B21" s="26"/>
      <c r="C21" s="22"/>
      <c r="D21" s="23"/>
      <c r="E21" s="22"/>
      <c r="F21" s="23"/>
      <c r="G21" s="23"/>
      <c r="H21" s="22"/>
      <c r="I21" s="23"/>
      <c r="J21" s="23"/>
      <c r="K21" s="22"/>
      <c r="L21" s="23"/>
      <c r="M21" s="23"/>
      <c r="N21" s="22"/>
      <c r="O21" s="23"/>
      <c r="P21" s="23"/>
      <c r="Q21" s="22"/>
      <c r="R21" s="23"/>
      <c r="S21" s="23"/>
      <c r="T21" s="22"/>
      <c r="U21" s="23"/>
    </row>
    <row r="22" spans="1:21" s="344" customFormat="1" ht="15.75" x14ac:dyDescent="0.25">
      <c r="A22" s="507" t="s">
        <v>15</v>
      </c>
      <c r="B22" s="17" t="str">
        <f t="shared" ref="B22:U22" si="3">B4</f>
        <v>End Use</v>
      </c>
      <c r="C22" s="10">
        <f t="shared" si="3"/>
        <v>43466</v>
      </c>
      <c r="D22" s="10">
        <f t="shared" si="3"/>
        <v>43497</v>
      </c>
      <c r="E22" s="10">
        <f t="shared" si="3"/>
        <v>43525</v>
      </c>
      <c r="F22" s="10">
        <f t="shared" si="3"/>
        <v>43556</v>
      </c>
      <c r="G22" s="10">
        <f t="shared" si="3"/>
        <v>43586</v>
      </c>
      <c r="H22" s="10">
        <f t="shared" si="3"/>
        <v>43617</v>
      </c>
      <c r="I22" s="10">
        <f t="shared" si="3"/>
        <v>43647</v>
      </c>
      <c r="J22" s="10">
        <f t="shared" si="3"/>
        <v>43678</v>
      </c>
      <c r="K22" s="10">
        <f t="shared" si="3"/>
        <v>43709</v>
      </c>
      <c r="L22" s="10">
        <f t="shared" si="3"/>
        <v>43739</v>
      </c>
      <c r="M22" s="10">
        <f t="shared" si="3"/>
        <v>43770</v>
      </c>
      <c r="N22" s="10">
        <f t="shared" si="3"/>
        <v>43800</v>
      </c>
      <c r="O22" s="10">
        <f t="shared" si="3"/>
        <v>43831</v>
      </c>
      <c r="P22" s="10">
        <f t="shared" si="3"/>
        <v>43862</v>
      </c>
      <c r="Q22" s="10">
        <f t="shared" si="3"/>
        <v>43891</v>
      </c>
      <c r="R22" s="10">
        <f t="shared" si="3"/>
        <v>43922</v>
      </c>
      <c r="S22" s="10">
        <f t="shared" si="3"/>
        <v>43952</v>
      </c>
      <c r="T22" s="10">
        <f t="shared" si="3"/>
        <v>43983</v>
      </c>
      <c r="U22" s="10">
        <f t="shared" si="3"/>
        <v>44013</v>
      </c>
    </row>
    <row r="23" spans="1:21" s="344" customFormat="1" ht="15" customHeight="1" x14ac:dyDescent="0.25">
      <c r="A23" s="508"/>
      <c r="B23" s="345" t="str">
        <f t="shared" ref="B23:C37" si="4">B5</f>
        <v>Air Comp</v>
      </c>
      <c r="C23" s="346">
        <f>C5</f>
        <v>0</v>
      </c>
      <c r="D23" s="346">
        <f>IF(SUM($C$19:$N$19)=0,0,C23+D5)</f>
        <v>0</v>
      </c>
      <c r="E23" s="346">
        <f>IF(SUM($C$19:$N$19)=0,0,D23+E5)</f>
        <v>0</v>
      </c>
      <c r="F23" s="346">
        <f t="shared" ref="F23:U24" si="5">IF(SUM($C$19:$N$19)=0,0,E23+F5)</f>
        <v>0</v>
      </c>
      <c r="G23" s="346">
        <f t="shared" si="5"/>
        <v>0</v>
      </c>
      <c r="H23" s="346">
        <f t="shared" si="5"/>
        <v>0</v>
      </c>
      <c r="I23" s="346">
        <f t="shared" si="5"/>
        <v>0</v>
      </c>
      <c r="J23" s="346">
        <f t="shared" si="5"/>
        <v>0</v>
      </c>
      <c r="K23" s="346">
        <f t="shared" si="5"/>
        <v>0</v>
      </c>
      <c r="L23" s="346">
        <f t="shared" si="5"/>
        <v>0</v>
      </c>
      <c r="M23" s="346">
        <f t="shared" si="5"/>
        <v>0</v>
      </c>
      <c r="N23" s="346">
        <f t="shared" si="5"/>
        <v>0</v>
      </c>
      <c r="O23" s="346">
        <f t="shared" si="5"/>
        <v>0</v>
      </c>
      <c r="P23" s="346">
        <f t="shared" si="5"/>
        <v>0</v>
      </c>
      <c r="Q23" s="346">
        <f t="shared" si="5"/>
        <v>0</v>
      </c>
      <c r="R23" s="346">
        <f t="shared" si="5"/>
        <v>0</v>
      </c>
      <c r="S23" s="346">
        <f t="shared" si="5"/>
        <v>0</v>
      </c>
      <c r="T23" s="346">
        <f t="shared" si="5"/>
        <v>0</v>
      </c>
      <c r="U23" s="346">
        <f t="shared" si="5"/>
        <v>0</v>
      </c>
    </row>
    <row r="24" spans="1:21" s="344" customFormat="1" x14ac:dyDescent="0.25">
      <c r="A24" s="508"/>
      <c r="B24" s="12" t="str">
        <f t="shared" si="4"/>
        <v>Building Shell</v>
      </c>
      <c r="C24" s="346">
        <f t="shared" si="4"/>
        <v>0</v>
      </c>
      <c r="D24" s="346">
        <f>IF(SUM($C$19:$N$19)=0,0,C24+D6)</f>
        <v>0</v>
      </c>
      <c r="E24" s="346">
        <f>IF(SUM($C$19:$N$19)=0,0,D24+E6)</f>
        <v>0</v>
      </c>
      <c r="F24" s="346">
        <f t="shared" si="5"/>
        <v>0</v>
      </c>
      <c r="G24" s="346">
        <f t="shared" si="5"/>
        <v>0</v>
      </c>
      <c r="H24" s="346">
        <f t="shared" si="5"/>
        <v>0</v>
      </c>
      <c r="I24" s="346">
        <f t="shared" si="5"/>
        <v>0</v>
      </c>
      <c r="J24" s="346">
        <f t="shared" si="5"/>
        <v>0</v>
      </c>
      <c r="K24" s="346">
        <f t="shared" si="5"/>
        <v>0</v>
      </c>
      <c r="L24" s="346">
        <f t="shared" si="5"/>
        <v>0</v>
      </c>
      <c r="M24" s="346">
        <f t="shared" si="5"/>
        <v>2592.8823018323387</v>
      </c>
      <c r="N24" s="346">
        <f t="shared" si="5"/>
        <v>2592.8823018323387</v>
      </c>
      <c r="O24" s="346">
        <f t="shared" si="5"/>
        <v>2592.8823018323387</v>
      </c>
      <c r="P24" s="346">
        <f t="shared" si="5"/>
        <v>2592.8823018323387</v>
      </c>
      <c r="Q24" s="346">
        <f t="shared" si="5"/>
        <v>2592.8823018323387</v>
      </c>
      <c r="R24" s="346">
        <f t="shared" si="5"/>
        <v>2592.8823018323387</v>
      </c>
      <c r="S24" s="346">
        <f t="shared" si="5"/>
        <v>2592.8823018323387</v>
      </c>
      <c r="T24" s="346">
        <f t="shared" si="5"/>
        <v>2592.8823018323387</v>
      </c>
      <c r="U24" s="346">
        <f t="shared" si="5"/>
        <v>2592.8823018323387</v>
      </c>
    </row>
    <row r="25" spans="1:21" s="344" customFormat="1" x14ac:dyDescent="0.25">
      <c r="A25" s="508"/>
      <c r="B25" s="345" t="str">
        <f t="shared" si="4"/>
        <v>Cooking</v>
      </c>
      <c r="C25" s="346">
        <f t="shared" si="4"/>
        <v>0</v>
      </c>
      <c r="D25" s="346">
        <f t="shared" ref="D25:U28" si="6">IF(SUM($C$19:$N$19)=0,0,C25+D7)</f>
        <v>0</v>
      </c>
      <c r="E25" s="346">
        <f t="shared" si="6"/>
        <v>0</v>
      </c>
      <c r="F25" s="346">
        <f t="shared" si="6"/>
        <v>0</v>
      </c>
      <c r="G25" s="346">
        <f t="shared" si="6"/>
        <v>0</v>
      </c>
      <c r="H25" s="346">
        <f t="shared" si="6"/>
        <v>0</v>
      </c>
      <c r="I25" s="346">
        <f t="shared" si="6"/>
        <v>0</v>
      </c>
      <c r="J25" s="346">
        <f t="shared" si="6"/>
        <v>0</v>
      </c>
      <c r="K25" s="346">
        <f t="shared" si="6"/>
        <v>0</v>
      </c>
      <c r="L25" s="346">
        <f t="shared" si="6"/>
        <v>0</v>
      </c>
      <c r="M25" s="346">
        <f t="shared" si="6"/>
        <v>0</v>
      </c>
      <c r="N25" s="346">
        <f t="shared" si="6"/>
        <v>0</v>
      </c>
      <c r="O25" s="346">
        <f t="shared" si="6"/>
        <v>0</v>
      </c>
      <c r="P25" s="346">
        <f t="shared" si="6"/>
        <v>0</v>
      </c>
      <c r="Q25" s="346">
        <f t="shared" si="6"/>
        <v>0</v>
      </c>
      <c r="R25" s="346">
        <f t="shared" si="6"/>
        <v>0</v>
      </c>
      <c r="S25" s="346">
        <f t="shared" si="6"/>
        <v>0</v>
      </c>
      <c r="T25" s="346">
        <f t="shared" si="6"/>
        <v>0</v>
      </c>
      <c r="U25" s="346">
        <f t="shared" si="6"/>
        <v>0</v>
      </c>
    </row>
    <row r="26" spans="1:21" s="344" customFormat="1" x14ac:dyDescent="0.25">
      <c r="A26" s="508"/>
      <c r="B26" s="345" t="str">
        <f t="shared" si="4"/>
        <v>Cooling</v>
      </c>
      <c r="C26" s="346">
        <f t="shared" si="4"/>
        <v>0</v>
      </c>
      <c r="D26" s="346">
        <f t="shared" si="6"/>
        <v>0</v>
      </c>
      <c r="E26" s="346">
        <f t="shared" si="6"/>
        <v>0</v>
      </c>
      <c r="F26" s="346">
        <f t="shared" si="6"/>
        <v>4699.3480826569503</v>
      </c>
      <c r="G26" s="346">
        <f t="shared" si="6"/>
        <v>4699.3480826569503</v>
      </c>
      <c r="H26" s="346">
        <f t="shared" si="6"/>
        <v>4699.3480826569503</v>
      </c>
      <c r="I26" s="346">
        <f t="shared" si="6"/>
        <v>17217.904783311569</v>
      </c>
      <c r="J26" s="346">
        <f t="shared" si="6"/>
        <v>21143.641112638084</v>
      </c>
      <c r="K26" s="346">
        <f t="shared" si="6"/>
        <v>33229.010528995146</v>
      </c>
      <c r="L26" s="346">
        <f t="shared" si="6"/>
        <v>38491.401485377799</v>
      </c>
      <c r="M26" s="346">
        <f t="shared" si="6"/>
        <v>39492.976938802058</v>
      </c>
      <c r="N26" s="346">
        <f t="shared" si="6"/>
        <v>61192.761873895484</v>
      </c>
      <c r="O26" s="346">
        <f t="shared" si="6"/>
        <v>61192.761873895484</v>
      </c>
      <c r="P26" s="346">
        <f t="shared" si="6"/>
        <v>61192.761873895484</v>
      </c>
      <c r="Q26" s="346">
        <f t="shared" si="6"/>
        <v>61192.761873895484</v>
      </c>
      <c r="R26" s="346">
        <f t="shared" si="6"/>
        <v>61192.761873895484</v>
      </c>
      <c r="S26" s="346">
        <f t="shared" si="6"/>
        <v>61192.761873895484</v>
      </c>
      <c r="T26" s="346">
        <f t="shared" si="6"/>
        <v>61192.761873895484</v>
      </c>
      <c r="U26" s="346">
        <f t="shared" si="6"/>
        <v>61192.761873895484</v>
      </c>
    </row>
    <row r="27" spans="1:21" s="344" customFormat="1" x14ac:dyDescent="0.25">
      <c r="A27" s="508"/>
      <c r="B27" s="12" t="str">
        <f t="shared" si="4"/>
        <v>Ext Lighting</v>
      </c>
      <c r="C27" s="346">
        <f t="shared" si="4"/>
        <v>0</v>
      </c>
      <c r="D27" s="346">
        <f t="shared" si="6"/>
        <v>0</v>
      </c>
      <c r="E27" s="346">
        <f t="shared" si="6"/>
        <v>0</v>
      </c>
      <c r="F27" s="346">
        <f t="shared" si="6"/>
        <v>0</v>
      </c>
      <c r="G27" s="346">
        <f t="shared" si="6"/>
        <v>0</v>
      </c>
      <c r="H27" s="346">
        <f t="shared" si="6"/>
        <v>0</v>
      </c>
      <c r="I27" s="346">
        <f t="shared" si="6"/>
        <v>0</v>
      </c>
      <c r="J27" s="346">
        <f t="shared" si="6"/>
        <v>0</v>
      </c>
      <c r="K27" s="346">
        <f t="shared" si="6"/>
        <v>0</v>
      </c>
      <c r="L27" s="346">
        <f t="shared" si="6"/>
        <v>22226.33196</v>
      </c>
      <c r="M27" s="346">
        <f t="shared" si="6"/>
        <v>22226.33196</v>
      </c>
      <c r="N27" s="346">
        <f t="shared" si="6"/>
        <v>51833.055120000005</v>
      </c>
      <c r="O27" s="346">
        <f t="shared" si="6"/>
        <v>51833.055120000005</v>
      </c>
      <c r="P27" s="346">
        <f t="shared" si="6"/>
        <v>51833.055120000005</v>
      </c>
      <c r="Q27" s="346">
        <f t="shared" si="6"/>
        <v>51833.055120000005</v>
      </c>
      <c r="R27" s="346">
        <f t="shared" si="6"/>
        <v>51833.055120000005</v>
      </c>
      <c r="S27" s="346">
        <f t="shared" si="6"/>
        <v>51833.055120000005</v>
      </c>
      <c r="T27" s="346">
        <f t="shared" si="6"/>
        <v>51833.055120000005</v>
      </c>
      <c r="U27" s="346">
        <f t="shared" si="6"/>
        <v>51833.055120000005</v>
      </c>
    </row>
    <row r="28" spans="1:21" s="344" customFormat="1" x14ac:dyDescent="0.25">
      <c r="A28" s="508"/>
      <c r="B28" s="345" t="str">
        <f t="shared" si="4"/>
        <v>Heating</v>
      </c>
      <c r="C28" s="346">
        <f t="shared" si="4"/>
        <v>0</v>
      </c>
      <c r="D28" s="346">
        <f t="shared" si="6"/>
        <v>0</v>
      </c>
      <c r="E28" s="346">
        <f t="shared" si="6"/>
        <v>0</v>
      </c>
      <c r="F28" s="346">
        <f t="shared" si="6"/>
        <v>0</v>
      </c>
      <c r="G28" s="346">
        <f t="shared" si="6"/>
        <v>0</v>
      </c>
      <c r="H28" s="346">
        <f t="shared" si="6"/>
        <v>0</v>
      </c>
      <c r="I28" s="346">
        <f t="shared" si="6"/>
        <v>0</v>
      </c>
      <c r="J28" s="346">
        <f t="shared" si="6"/>
        <v>0</v>
      </c>
      <c r="K28" s="346">
        <f t="shared" si="6"/>
        <v>0</v>
      </c>
      <c r="L28" s="346">
        <f t="shared" si="6"/>
        <v>0</v>
      </c>
      <c r="M28" s="346">
        <f t="shared" si="6"/>
        <v>0</v>
      </c>
      <c r="N28" s="346">
        <f t="shared" si="6"/>
        <v>2621.1327999999921</v>
      </c>
      <c r="O28" s="346">
        <f t="shared" si="6"/>
        <v>2621.1327999999921</v>
      </c>
      <c r="P28" s="346">
        <f t="shared" si="6"/>
        <v>2621.1327999999921</v>
      </c>
      <c r="Q28" s="346">
        <f t="shared" si="6"/>
        <v>2621.1327999999921</v>
      </c>
      <c r="R28" s="346">
        <f t="shared" si="6"/>
        <v>2621.1327999999921</v>
      </c>
      <c r="S28" s="346">
        <f t="shared" si="6"/>
        <v>2621.1327999999921</v>
      </c>
      <c r="T28" s="346">
        <f t="shared" si="6"/>
        <v>2621.1327999999921</v>
      </c>
      <c r="U28" s="346">
        <f t="shared" si="6"/>
        <v>2621.1327999999921</v>
      </c>
    </row>
    <row r="29" spans="1:21" s="344" customFormat="1" x14ac:dyDescent="0.25">
      <c r="A29" s="508"/>
      <c r="B29" s="345" t="str">
        <f t="shared" si="4"/>
        <v>HVAC</v>
      </c>
      <c r="C29" s="346">
        <f t="shared" si="4"/>
        <v>0</v>
      </c>
      <c r="D29" s="346">
        <f t="shared" ref="D29:U32" si="7">IF(SUM($C$19:$N$19)=0,0,C29+D11)</f>
        <v>0</v>
      </c>
      <c r="E29" s="346">
        <f t="shared" si="7"/>
        <v>0</v>
      </c>
      <c r="F29" s="346">
        <f t="shared" si="7"/>
        <v>0</v>
      </c>
      <c r="G29" s="346">
        <f t="shared" si="7"/>
        <v>17403.669969643008</v>
      </c>
      <c r="H29" s="346">
        <f t="shared" si="7"/>
        <v>17403.669969643008</v>
      </c>
      <c r="I29" s="346">
        <f t="shared" si="7"/>
        <v>17403.669969643008</v>
      </c>
      <c r="J29" s="346">
        <f t="shared" si="7"/>
        <v>17403.669969643008</v>
      </c>
      <c r="K29" s="346">
        <f t="shared" si="7"/>
        <v>192328.98034980084</v>
      </c>
      <c r="L29" s="346">
        <f t="shared" si="7"/>
        <v>192328.98034980084</v>
      </c>
      <c r="M29" s="346">
        <f t="shared" si="7"/>
        <v>192328.98034980084</v>
      </c>
      <c r="N29" s="346">
        <f t="shared" si="7"/>
        <v>385749.90584121214</v>
      </c>
      <c r="O29" s="346">
        <f t="shared" si="7"/>
        <v>385749.90584121214</v>
      </c>
      <c r="P29" s="346">
        <f t="shared" si="7"/>
        <v>385749.90584121214</v>
      </c>
      <c r="Q29" s="346">
        <f t="shared" si="7"/>
        <v>385749.90584121214</v>
      </c>
      <c r="R29" s="346">
        <f t="shared" si="7"/>
        <v>385749.90584121214</v>
      </c>
      <c r="S29" s="346">
        <f t="shared" si="7"/>
        <v>385749.90584121214</v>
      </c>
      <c r="T29" s="346">
        <f t="shared" si="7"/>
        <v>385749.90584121214</v>
      </c>
      <c r="U29" s="346">
        <f t="shared" si="7"/>
        <v>385749.90584121214</v>
      </c>
    </row>
    <row r="30" spans="1:21" s="344" customFormat="1" x14ac:dyDescent="0.25">
      <c r="A30" s="508"/>
      <c r="B30" s="345" t="str">
        <f t="shared" si="4"/>
        <v>Lighting</v>
      </c>
      <c r="C30" s="346">
        <f t="shared" si="4"/>
        <v>0</v>
      </c>
      <c r="D30" s="346">
        <f t="shared" si="7"/>
        <v>0</v>
      </c>
      <c r="E30" s="346">
        <f t="shared" si="7"/>
        <v>59008.869203788563</v>
      </c>
      <c r="F30" s="346">
        <f t="shared" si="7"/>
        <v>1039260.9185957384</v>
      </c>
      <c r="G30" s="346">
        <f t="shared" si="7"/>
        <v>2893713.5761531861</v>
      </c>
      <c r="H30" s="346">
        <f t="shared" si="7"/>
        <v>4875769.9251381187</v>
      </c>
      <c r="I30" s="346">
        <f t="shared" si="7"/>
        <v>7186072.997153502</v>
      </c>
      <c r="J30" s="346">
        <f t="shared" si="7"/>
        <v>9498986.4015687387</v>
      </c>
      <c r="K30" s="346">
        <f t="shared" si="7"/>
        <v>12078139.109577883</v>
      </c>
      <c r="L30" s="346">
        <f t="shared" si="7"/>
        <v>14413073.190628052</v>
      </c>
      <c r="M30" s="346">
        <f t="shared" si="7"/>
        <v>18338481.865850374</v>
      </c>
      <c r="N30" s="346">
        <f t="shared" si="7"/>
        <v>23830701.157893054</v>
      </c>
      <c r="O30" s="346">
        <f t="shared" si="7"/>
        <v>23830701.157893054</v>
      </c>
      <c r="P30" s="346">
        <f t="shared" si="7"/>
        <v>23830701.157893054</v>
      </c>
      <c r="Q30" s="346">
        <f t="shared" si="7"/>
        <v>23830701.157893054</v>
      </c>
      <c r="R30" s="346">
        <f t="shared" si="7"/>
        <v>23830701.157893054</v>
      </c>
      <c r="S30" s="346">
        <f t="shared" si="7"/>
        <v>23830701.157893054</v>
      </c>
      <c r="T30" s="346">
        <f t="shared" si="7"/>
        <v>23830701.157893054</v>
      </c>
      <c r="U30" s="346">
        <f t="shared" si="7"/>
        <v>23830701.157893054</v>
      </c>
    </row>
    <row r="31" spans="1:21" s="344" customFormat="1" x14ac:dyDescent="0.25">
      <c r="A31" s="508"/>
      <c r="B31" s="345" t="str">
        <f t="shared" si="4"/>
        <v>Miscellaneous</v>
      </c>
      <c r="C31" s="346">
        <f t="shared" si="4"/>
        <v>0</v>
      </c>
      <c r="D31" s="346">
        <f t="shared" si="7"/>
        <v>0</v>
      </c>
      <c r="E31" s="346">
        <f t="shared" si="7"/>
        <v>0</v>
      </c>
      <c r="F31" s="346">
        <f t="shared" si="7"/>
        <v>0</v>
      </c>
      <c r="G31" s="346">
        <f t="shared" si="7"/>
        <v>0</v>
      </c>
      <c r="H31" s="346">
        <f t="shared" si="7"/>
        <v>0</v>
      </c>
      <c r="I31" s="346">
        <f t="shared" si="7"/>
        <v>0</v>
      </c>
      <c r="J31" s="346">
        <f t="shared" si="7"/>
        <v>0</v>
      </c>
      <c r="K31" s="346">
        <f t="shared" si="7"/>
        <v>0</v>
      </c>
      <c r="L31" s="346">
        <f t="shared" si="7"/>
        <v>0</v>
      </c>
      <c r="M31" s="346">
        <f t="shared" si="7"/>
        <v>0</v>
      </c>
      <c r="N31" s="346">
        <f t="shared" si="7"/>
        <v>0</v>
      </c>
      <c r="O31" s="346">
        <f t="shared" si="7"/>
        <v>0</v>
      </c>
      <c r="P31" s="346">
        <f t="shared" si="7"/>
        <v>0</v>
      </c>
      <c r="Q31" s="346">
        <f t="shared" si="7"/>
        <v>0</v>
      </c>
      <c r="R31" s="346">
        <f t="shared" si="7"/>
        <v>0</v>
      </c>
      <c r="S31" s="346">
        <f t="shared" si="7"/>
        <v>0</v>
      </c>
      <c r="T31" s="346">
        <f t="shared" si="7"/>
        <v>0</v>
      </c>
      <c r="U31" s="346">
        <f t="shared" si="7"/>
        <v>0</v>
      </c>
    </row>
    <row r="32" spans="1:21" s="344" customFormat="1" ht="15" customHeight="1" x14ac:dyDescent="0.25">
      <c r="A32" s="508"/>
      <c r="B32" s="345" t="str">
        <f t="shared" si="4"/>
        <v>Motors</v>
      </c>
      <c r="C32" s="346">
        <f t="shared" si="4"/>
        <v>0</v>
      </c>
      <c r="D32" s="346">
        <f t="shared" si="7"/>
        <v>0</v>
      </c>
      <c r="E32" s="346">
        <f t="shared" si="7"/>
        <v>0</v>
      </c>
      <c r="F32" s="346">
        <f t="shared" si="7"/>
        <v>0</v>
      </c>
      <c r="G32" s="346">
        <f t="shared" si="7"/>
        <v>0</v>
      </c>
      <c r="H32" s="346">
        <f t="shared" si="7"/>
        <v>0</v>
      </c>
      <c r="I32" s="346">
        <f t="shared" si="7"/>
        <v>62802.626100545793</v>
      </c>
      <c r="J32" s="346">
        <f t="shared" si="7"/>
        <v>73125.994302384832</v>
      </c>
      <c r="K32" s="346">
        <f t="shared" si="7"/>
        <v>73125.994302384832</v>
      </c>
      <c r="L32" s="346">
        <f t="shared" si="7"/>
        <v>73125.994302384832</v>
      </c>
      <c r="M32" s="346">
        <f t="shared" si="7"/>
        <v>73125.994302384832</v>
      </c>
      <c r="N32" s="346">
        <f t="shared" si="7"/>
        <v>167578.03852438997</v>
      </c>
      <c r="O32" s="346">
        <f t="shared" si="7"/>
        <v>167578.03852438997</v>
      </c>
      <c r="P32" s="346">
        <f t="shared" si="7"/>
        <v>167578.03852438997</v>
      </c>
      <c r="Q32" s="346">
        <f t="shared" si="7"/>
        <v>167578.03852438997</v>
      </c>
      <c r="R32" s="346">
        <f t="shared" si="7"/>
        <v>167578.03852438997</v>
      </c>
      <c r="S32" s="346">
        <f t="shared" si="7"/>
        <v>167578.03852438997</v>
      </c>
      <c r="T32" s="346">
        <f t="shared" si="7"/>
        <v>167578.03852438997</v>
      </c>
      <c r="U32" s="346">
        <f t="shared" si="7"/>
        <v>167578.03852438997</v>
      </c>
    </row>
    <row r="33" spans="1:21" s="344" customFormat="1" x14ac:dyDescent="0.25">
      <c r="A33" s="508"/>
      <c r="B33" s="345" t="str">
        <f t="shared" si="4"/>
        <v>Process</v>
      </c>
      <c r="C33" s="346">
        <f t="shared" si="4"/>
        <v>0</v>
      </c>
      <c r="D33" s="346">
        <f t="shared" ref="D33:U35" si="8">IF(SUM($C$19:$N$19)=0,0,C33+D15)</f>
        <v>0</v>
      </c>
      <c r="E33" s="346">
        <f t="shared" si="8"/>
        <v>0</v>
      </c>
      <c r="F33" s="346">
        <f t="shared" si="8"/>
        <v>0</v>
      </c>
      <c r="G33" s="346">
        <f t="shared" si="8"/>
        <v>0</v>
      </c>
      <c r="H33" s="346">
        <f t="shared" si="8"/>
        <v>0</v>
      </c>
      <c r="I33" s="346">
        <f t="shared" si="8"/>
        <v>0</v>
      </c>
      <c r="J33" s="346">
        <f t="shared" si="8"/>
        <v>0</v>
      </c>
      <c r="K33" s="346">
        <f t="shared" si="8"/>
        <v>0</v>
      </c>
      <c r="L33" s="346">
        <f t="shared" si="8"/>
        <v>0</v>
      </c>
      <c r="M33" s="346">
        <f t="shared" si="8"/>
        <v>0</v>
      </c>
      <c r="N33" s="346">
        <f t="shared" si="8"/>
        <v>0</v>
      </c>
      <c r="O33" s="346">
        <f t="shared" si="8"/>
        <v>0</v>
      </c>
      <c r="P33" s="346">
        <f t="shared" si="8"/>
        <v>0</v>
      </c>
      <c r="Q33" s="346">
        <f t="shared" si="8"/>
        <v>0</v>
      </c>
      <c r="R33" s="346">
        <f t="shared" si="8"/>
        <v>0</v>
      </c>
      <c r="S33" s="346">
        <f t="shared" si="8"/>
        <v>0</v>
      </c>
      <c r="T33" s="346">
        <f t="shared" si="8"/>
        <v>0</v>
      </c>
      <c r="U33" s="346">
        <f t="shared" si="8"/>
        <v>0</v>
      </c>
    </row>
    <row r="34" spans="1:21" s="344" customFormat="1" x14ac:dyDescent="0.25">
      <c r="A34" s="508"/>
      <c r="B34" s="345" t="str">
        <f t="shared" si="4"/>
        <v>Refrigeration</v>
      </c>
      <c r="C34" s="346">
        <f t="shared" si="4"/>
        <v>0</v>
      </c>
      <c r="D34" s="346">
        <f t="shared" si="8"/>
        <v>0</v>
      </c>
      <c r="E34" s="346">
        <f t="shared" si="8"/>
        <v>0</v>
      </c>
      <c r="F34" s="346">
        <f t="shared" si="8"/>
        <v>0</v>
      </c>
      <c r="G34" s="346">
        <f t="shared" si="8"/>
        <v>0</v>
      </c>
      <c r="H34" s="346">
        <f t="shared" si="8"/>
        <v>0</v>
      </c>
      <c r="I34" s="346">
        <f t="shared" si="8"/>
        <v>0</v>
      </c>
      <c r="J34" s="346">
        <f t="shared" si="8"/>
        <v>0</v>
      </c>
      <c r="K34" s="346">
        <f t="shared" si="8"/>
        <v>0</v>
      </c>
      <c r="L34" s="346">
        <f t="shared" si="8"/>
        <v>0</v>
      </c>
      <c r="M34" s="346">
        <f t="shared" si="8"/>
        <v>0</v>
      </c>
      <c r="N34" s="346">
        <f t="shared" si="8"/>
        <v>33812.125351934963</v>
      </c>
      <c r="O34" s="346">
        <f t="shared" si="8"/>
        <v>33812.125351934963</v>
      </c>
      <c r="P34" s="346">
        <f t="shared" si="8"/>
        <v>33812.125351934963</v>
      </c>
      <c r="Q34" s="346">
        <f t="shared" si="8"/>
        <v>33812.125351934963</v>
      </c>
      <c r="R34" s="346">
        <f t="shared" si="8"/>
        <v>33812.125351934963</v>
      </c>
      <c r="S34" s="346">
        <f t="shared" si="8"/>
        <v>33812.125351934963</v>
      </c>
      <c r="T34" s="346">
        <f t="shared" si="8"/>
        <v>33812.125351934963</v>
      </c>
      <c r="U34" s="346">
        <f t="shared" si="8"/>
        <v>33812.125351934963</v>
      </c>
    </row>
    <row r="35" spans="1:21" s="344" customFormat="1" x14ac:dyDescent="0.25">
      <c r="A35" s="508"/>
      <c r="B35" s="345" t="str">
        <f t="shared" si="4"/>
        <v>Water Heating</v>
      </c>
      <c r="C35" s="346">
        <f t="shared" si="4"/>
        <v>0</v>
      </c>
      <c r="D35" s="346">
        <f t="shared" si="8"/>
        <v>0</v>
      </c>
      <c r="E35" s="346">
        <f t="shared" si="8"/>
        <v>0</v>
      </c>
      <c r="F35" s="346">
        <f t="shared" si="8"/>
        <v>0</v>
      </c>
      <c r="G35" s="346">
        <f t="shared" si="8"/>
        <v>0</v>
      </c>
      <c r="H35" s="346">
        <f t="shared" si="8"/>
        <v>0</v>
      </c>
      <c r="I35" s="346">
        <f t="shared" si="8"/>
        <v>0</v>
      </c>
      <c r="J35" s="346">
        <f t="shared" si="8"/>
        <v>0</v>
      </c>
      <c r="K35" s="346">
        <f t="shared" si="8"/>
        <v>0</v>
      </c>
      <c r="L35" s="346">
        <f t="shared" si="8"/>
        <v>0</v>
      </c>
      <c r="M35" s="346">
        <f t="shared" si="8"/>
        <v>17097.537050823412</v>
      </c>
      <c r="N35" s="346">
        <f t="shared" si="8"/>
        <v>17097.537050823412</v>
      </c>
      <c r="O35" s="346">
        <f t="shared" si="8"/>
        <v>17097.537050823412</v>
      </c>
      <c r="P35" s="346">
        <f t="shared" si="8"/>
        <v>17097.537050823412</v>
      </c>
      <c r="Q35" s="346">
        <f t="shared" si="8"/>
        <v>17097.537050823412</v>
      </c>
      <c r="R35" s="346">
        <f t="shared" si="8"/>
        <v>17097.537050823412</v>
      </c>
      <c r="S35" s="346">
        <f t="shared" si="8"/>
        <v>17097.537050823412</v>
      </c>
      <c r="T35" s="346">
        <f t="shared" si="8"/>
        <v>17097.537050823412</v>
      </c>
      <c r="U35" s="346">
        <f t="shared" si="8"/>
        <v>17097.537050823412</v>
      </c>
    </row>
    <row r="36" spans="1:21" s="344" customFormat="1" ht="15" customHeight="1" x14ac:dyDescent="0.25">
      <c r="A36" s="508"/>
      <c r="B36" s="345" t="str">
        <f t="shared" si="4"/>
        <v xml:space="preserve"> </v>
      </c>
      <c r="C36" s="346"/>
      <c r="D36" s="346"/>
      <c r="E36" s="346"/>
      <c r="F36" s="346"/>
      <c r="G36" s="346"/>
      <c r="H36" s="346"/>
      <c r="I36" s="346"/>
      <c r="J36" s="346"/>
      <c r="K36" s="346"/>
      <c r="L36" s="346"/>
      <c r="M36" s="346"/>
      <c r="N36" s="346"/>
      <c r="O36" s="346"/>
      <c r="P36" s="346"/>
      <c r="Q36" s="346"/>
      <c r="R36" s="346"/>
      <c r="S36" s="346"/>
      <c r="T36" s="346"/>
      <c r="U36" s="346"/>
    </row>
    <row r="37" spans="1:21" s="344" customFormat="1" ht="15" customHeight="1" thickBot="1" x14ac:dyDescent="0.3">
      <c r="A37" s="509"/>
      <c r="B37" s="348" t="str">
        <f t="shared" si="4"/>
        <v>Monthly kWh</v>
      </c>
      <c r="C37" s="349">
        <f>SUM(C23:C35)</f>
        <v>0</v>
      </c>
      <c r="D37" s="349">
        <f t="shared" ref="D37:U37" si="9">SUM(D23:D35)</f>
        <v>0</v>
      </c>
      <c r="E37" s="349">
        <f t="shared" si="9"/>
        <v>59008.869203788563</v>
      </c>
      <c r="F37" s="349">
        <f t="shared" si="9"/>
        <v>1043960.2666783953</v>
      </c>
      <c r="G37" s="349">
        <f t="shared" si="9"/>
        <v>2915816.5942054861</v>
      </c>
      <c r="H37" s="349">
        <f t="shared" si="9"/>
        <v>4897872.9431904182</v>
      </c>
      <c r="I37" s="349">
        <f t="shared" si="9"/>
        <v>7283497.1980070025</v>
      </c>
      <c r="J37" s="349">
        <f t="shared" si="9"/>
        <v>9610659.7069534045</v>
      </c>
      <c r="K37" s="349">
        <f t="shared" si="9"/>
        <v>12376823.094759064</v>
      </c>
      <c r="L37" s="349">
        <f t="shared" si="9"/>
        <v>14739245.898725616</v>
      </c>
      <c r="M37" s="349">
        <f t="shared" si="9"/>
        <v>18685346.568754017</v>
      </c>
      <c r="N37" s="349">
        <f t="shared" si="9"/>
        <v>24553178.596757144</v>
      </c>
      <c r="O37" s="349">
        <f t="shared" si="9"/>
        <v>24553178.596757144</v>
      </c>
      <c r="P37" s="349">
        <f t="shared" si="9"/>
        <v>24553178.596757144</v>
      </c>
      <c r="Q37" s="349">
        <f t="shared" si="9"/>
        <v>24553178.596757144</v>
      </c>
      <c r="R37" s="349">
        <f t="shared" si="9"/>
        <v>24553178.596757144</v>
      </c>
      <c r="S37" s="349">
        <f t="shared" si="9"/>
        <v>24553178.596757144</v>
      </c>
      <c r="T37" s="349">
        <f t="shared" si="9"/>
        <v>24553178.596757144</v>
      </c>
      <c r="U37" s="349">
        <f t="shared" si="9"/>
        <v>24553178.596757144</v>
      </c>
    </row>
    <row r="38" spans="1:21" x14ac:dyDescent="0.25">
      <c r="A38" s="46"/>
      <c r="B38" s="25"/>
      <c r="C38" s="9"/>
      <c r="D38" s="31"/>
      <c r="E38" s="9"/>
      <c r="F38" s="31"/>
      <c r="G38" s="31"/>
      <c r="H38" s="9"/>
      <c r="I38" s="31"/>
      <c r="J38" s="31"/>
      <c r="K38" s="9"/>
      <c r="L38" s="31"/>
      <c r="M38" s="31"/>
      <c r="N38" s="9"/>
      <c r="O38" s="353" t="s">
        <v>157</v>
      </c>
      <c r="P38" s="354">
        <f>SUM(C19:N19)</f>
        <v>24553178.59675714</v>
      </c>
      <c r="Q38" s="9"/>
      <c r="R38" s="31"/>
      <c r="S38" s="31"/>
      <c r="T38" s="9"/>
      <c r="U38" s="31"/>
    </row>
    <row r="39" spans="1:21" ht="15.75" thickBot="1" x14ac:dyDescent="0.3">
      <c r="A39" s="26"/>
      <c r="B39" s="26"/>
      <c r="C39" s="22"/>
      <c r="D39" s="23"/>
      <c r="E39" s="22"/>
      <c r="F39" s="23"/>
      <c r="G39" s="23"/>
      <c r="H39" s="22"/>
      <c r="I39" s="23"/>
      <c r="J39" s="23"/>
      <c r="K39" s="22"/>
      <c r="L39" s="23"/>
      <c r="M39" s="23"/>
      <c r="N39" s="22"/>
      <c r="O39" s="23"/>
      <c r="P39" s="23"/>
      <c r="Q39" s="22"/>
      <c r="R39" s="212" t="s">
        <v>149</v>
      </c>
      <c r="S39" s="23"/>
      <c r="T39" s="22"/>
      <c r="U39" s="23"/>
    </row>
    <row r="40" spans="1:21" ht="15.75" x14ac:dyDescent="0.25">
      <c r="A40" s="510" t="s">
        <v>16</v>
      </c>
      <c r="B40" s="17" t="str">
        <f t="shared" ref="B40:B55" si="10">B22</f>
        <v>End Use</v>
      </c>
      <c r="C40" s="10">
        <f>C22</f>
        <v>43466</v>
      </c>
      <c r="D40" s="10">
        <f t="shared" ref="D40:U40" si="11">D22</f>
        <v>43497</v>
      </c>
      <c r="E40" s="10">
        <f t="shared" si="11"/>
        <v>43525</v>
      </c>
      <c r="F40" s="10">
        <f t="shared" si="11"/>
        <v>43556</v>
      </c>
      <c r="G40" s="10">
        <f t="shared" si="11"/>
        <v>43586</v>
      </c>
      <c r="H40" s="10">
        <f t="shared" si="11"/>
        <v>43617</v>
      </c>
      <c r="I40" s="10">
        <f t="shared" si="11"/>
        <v>43647</v>
      </c>
      <c r="J40" s="10">
        <f t="shared" si="11"/>
        <v>43678</v>
      </c>
      <c r="K40" s="10">
        <f t="shared" si="11"/>
        <v>43709</v>
      </c>
      <c r="L40" s="10">
        <f t="shared" si="11"/>
        <v>43739</v>
      </c>
      <c r="M40" s="10">
        <f t="shared" si="11"/>
        <v>43770</v>
      </c>
      <c r="N40" s="10">
        <f t="shared" si="11"/>
        <v>43800</v>
      </c>
      <c r="O40" s="10">
        <f t="shared" si="11"/>
        <v>43831</v>
      </c>
      <c r="P40" s="10">
        <f t="shared" si="11"/>
        <v>43862</v>
      </c>
      <c r="Q40" s="10">
        <f t="shared" si="11"/>
        <v>43891</v>
      </c>
      <c r="R40" s="10">
        <f t="shared" si="11"/>
        <v>43922</v>
      </c>
      <c r="S40" s="10">
        <f t="shared" si="11"/>
        <v>43952</v>
      </c>
      <c r="T40" s="10">
        <f t="shared" si="11"/>
        <v>43983</v>
      </c>
      <c r="U40" s="10">
        <f t="shared" si="11"/>
        <v>44013</v>
      </c>
    </row>
    <row r="41" spans="1:21" ht="15" customHeight="1" x14ac:dyDescent="0.25">
      <c r="A41" s="511"/>
      <c r="B41" s="11" t="str">
        <f t="shared" si="10"/>
        <v>Air Comp</v>
      </c>
      <c r="C41" s="3">
        <v>0</v>
      </c>
      <c r="D41" s="3">
        <f>C41</f>
        <v>0</v>
      </c>
      <c r="E41" s="3">
        <f t="shared" ref="E41:Q41" si="12">D41</f>
        <v>0</v>
      </c>
      <c r="F41" s="3">
        <f t="shared" si="12"/>
        <v>0</v>
      </c>
      <c r="G41" s="3">
        <f t="shared" si="12"/>
        <v>0</v>
      </c>
      <c r="H41" s="3">
        <f t="shared" si="12"/>
        <v>0</v>
      </c>
      <c r="I41" s="3">
        <f t="shared" si="12"/>
        <v>0</v>
      </c>
      <c r="J41" s="3">
        <f t="shared" si="12"/>
        <v>0</v>
      </c>
      <c r="K41" s="3">
        <f t="shared" si="12"/>
        <v>0</v>
      </c>
      <c r="L41" s="3">
        <f t="shared" si="12"/>
        <v>0</v>
      </c>
      <c r="M41" s="3">
        <f t="shared" si="12"/>
        <v>0</v>
      </c>
      <c r="N41" s="3">
        <f t="shared" si="12"/>
        <v>0</v>
      </c>
      <c r="O41" s="3">
        <f t="shared" si="12"/>
        <v>0</v>
      </c>
      <c r="P41" s="3">
        <f t="shared" si="12"/>
        <v>0</v>
      </c>
      <c r="Q41" s="3">
        <f t="shared" si="12"/>
        <v>0</v>
      </c>
      <c r="R41" s="251">
        <v>0</v>
      </c>
      <c r="S41" s="3">
        <f>R41</f>
        <v>0</v>
      </c>
      <c r="T41" s="3">
        <f t="shared" ref="T41:U41" si="13">S41</f>
        <v>0</v>
      </c>
      <c r="U41" s="3">
        <f t="shared" si="13"/>
        <v>0</v>
      </c>
    </row>
    <row r="42" spans="1:21" x14ac:dyDescent="0.25">
      <c r="A42" s="511"/>
      <c r="B42" s="12" t="str">
        <f t="shared" si="10"/>
        <v>Building Shell</v>
      </c>
      <c r="C42" s="3">
        <v>0</v>
      </c>
      <c r="D42" s="3">
        <f t="shared" ref="D42:Q42" si="14">C42</f>
        <v>0</v>
      </c>
      <c r="E42" s="3">
        <f t="shared" si="14"/>
        <v>0</v>
      </c>
      <c r="F42" s="3">
        <f t="shared" si="14"/>
        <v>0</v>
      </c>
      <c r="G42" s="3">
        <f t="shared" si="14"/>
        <v>0</v>
      </c>
      <c r="H42" s="3">
        <f t="shared" si="14"/>
        <v>0</v>
      </c>
      <c r="I42" s="3">
        <f t="shared" si="14"/>
        <v>0</v>
      </c>
      <c r="J42" s="3">
        <f t="shared" si="14"/>
        <v>0</v>
      </c>
      <c r="K42" s="3">
        <f t="shared" si="14"/>
        <v>0</v>
      </c>
      <c r="L42" s="3">
        <f t="shared" si="14"/>
        <v>0</v>
      </c>
      <c r="M42" s="3">
        <f t="shared" si="14"/>
        <v>0</v>
      </c>
      <c r="N42" s="3">
        <f t="shared" si="14"/>
        <v>0</v>
      </c>
      <c r="O42" s="3">
        <f t="shared" si="14"/>
        <v>0</v>
      </c>
      <c r="P42" s="3">
        <f t="shared" si="14"/>
        <v>0</v>
      </c>
      <c r="Q42" s="3">
        <f t="shared" si="14"/>
        <v>0</v>
      </c>
      <c r="R42" s="251">
        <v>2294.9542430666497</v>
      </c>
      <c r="S42" s="3">
        <f t="shared" ref="S42:U42" si="15">R42</f>
        <v>2294.9542430666497</v>
      </c>
      <c r="T42" s="3">
        <f t="shared" si="15"/>
        <v>2294.9542430666497</v>
      </c>
      <c r="U42" s="3">
        <f t="shared" si="15"/>
        <v>2294.9542430666497</v>
      </c>
    </row>
    <row r="43" spans="1:21" x14ac:dyDescent="0.25">
      <c r="A43" s="511"/>
      <c r="B43" s="11" t="str">
        <f t="shared" si="10"/>
        <v>Cooking</v>
      </c>
      <c r="C43" s="3">
        <v>0</v>
      </c>
      <c r="D43" s="3">
        <f t="shared" ref="D43:Q43" si="16">C43</f>
        <v>0</v>
      </c>
      <c r="E43" s="3">
        <f t="shared" si="16"/>
        <v>0</v>
      </c>
      <c r="F43" s="3">
        <f t="shared" si="16"/>
        <v>0</v>
      </c>
      <c r="G43" s="3">
        <f t="shared" si="16"/>
        <v>0</v>
      </c>
      <c r="H43" s="3">
        <f t="shared" si="16"/>
        <v>0</v>
      </c>
      <c r="I43" s="3">
        <f t="shared" si="16"/>
        <v>0</v>
      </c>
      <c r="J43" s="3">
        <f t="shared" si="16"/>
        <v>0</v>
      </c>
      <c r="K43" s="3">
        <f t="shared" si="16"/>
        <v>0</v>
      </c>
      <c r="L43" s="3">
        <f t="shared" si="16"/>
        <v>0</v>
      </c>
      <c r="M43" s="3">
        <f t="shared" si="16"/>
        <v>0</v>
      </c>
      <c r="N43" s="3">
        <f t="shared" si="16"/>
        <v>0</v>
      </c>
      <c r="O43" s="3">
        <f t="shared" si="16"/>
        <v>0</v>
      </c>
      <c r="P43" s="3">
        <f t="shared" si="16"/>
        <v>0</v>
      </c>
      <c r="Q43" s="3">
        <f t="shared" si="16"/>
        <v>0</v>
      </c>
      <c r="R43" s="251">
        <v>0</v>
      </c>
      <c r="S43" s="3">
        <f t="shared" ref="S43:U43" si="17">R43</f>
        <v>0</v>
      </c>
      <c r="T43" s="3">
        <f t="shared" si="17"/>
        <v>0</v>
      </c>
      <c r="U43" s="3">
        <f t="shared" si="17"/>
        <v>0</v>
      </c>
    </row>
    <row r="44" spans="1:21" x14ac:dyDescent="0.25">
      <c r="A44" s="511"/>
      <c r="B44" s="11" t="str">
        <f t="shared" si="10"/>
        <v>Cooling</v>
      </c>
      <c r="C44" s="3">
        <v>0</v>
      </c>
      <c r="D44" s="3">
        <f t="shared" ref="D44:Q44" si="18">C44</f>
        <v>0</v>
      </c>
      <c r="E44" s="3">
        <f t="shared" si="18"/>
        <v>0</v>
      </c>
      <c r="F44" s="3">
        <f t="shared" si="18"/>
        <v>0</v>
      </c>
      <c r="G44" s="3">
        <f t="shared" si="18"/>
        <v>0</v>
      </c>
      <c r="H44" s="3">
        <f t="shared" si="18"/>
        <v>0</v>
      </c>
      <c r="I44" s="3">
        <f t="shared" si="18"/>
        <v>0</v>
      </c>
      <c r="J44" s="3">
        <f t="shared" si="18"/>
        <v>0</v>
      </c>
      <c r="K44" s="3">
        <f t="shared" si="18"/>
        <v>0</v>
      </c>
      <c r="L44" s="3">
        <f t="shared" si="18"/>
        <v>0</v>
      </c>
      <c r="M44" s="3">
        <f t="shared" si="18"/>
        <v>0</v>
      </c>
      <c r="N44" s="3">
        <f t="shared" si="18"/>
        <v>0</v>
      </c>
      <c r="O44" s="3">
        <f t="shared" si="18"/>
        <v>0</v>
      </c>
      <c r="P44" s="3">
        <f t="shared" si="18"/>
        <v>0</v>
      </c>
      <c r="Q44" s="3">
        <f t="shared" si="18"/>
        <v>0</v>
      </c>
      <c r="R44" s="251">
        <v>41183.649832955896</v>
      </c>
      <c r="S44" s="3">
        <f t="shared" ref="S44:U44" si="19">R44</f>
        <v>41183.649832955896</v>
      </c>
      <c r="T44" s="3">
        <f t="shared" si="19"/>
        <v>41183.649832955896</v>
      </c>
      <c r="U44" s="3">
        <f t="shared" si="19"/>
        <v>41183.649832955896</v>
      </c>
    </row>
    <row r="45" spans="1:21" x14ac:dyDescent="0.25">
      <c r="A45" s="511"/>
      <c r="B45" s="12" t="str">
        <f t="shared" si="10"/>
        <v>Ext Lighting</v>
      </c>
      <c r="C45" s="3">
        <v>0</v>
      </c>
      <c r="D45" s="3">
        <f t="shared" ref="D45:Q45" si="20">C45</f>
        <v>0</v>
      </c>
      <c r="E45" s="3">
        <f t="shared" si="20"/>
        <v>0</v>
      </c>
      <c r="F45" s="3">
        <f t="shared" si="20"/>
        <v>0</v>
      </c>
      <c r="G45" s="3">
        <f t="shared" si="20"/>
        <v>0</v>
      </c>
      <c r="H45" s="3">
        <f t="shared" si="20"/>
        <v>0</v>
      </c>
      <c r="I45" s="3">
        <f t="shared" si="20"/>
        <v>0</v>
      </c>
      <c r="J45" s="3">
        <f t="shared" si="20"/>
        <v>0</v>
      </c>
      <c r="K45" s="3">
        <f t="shared" si="20"/>
        <v>0</v>
      </c>
      <c r="L45" s="3">
        <f t="shared" si="20"/>
        <v>0</v>
      </c>
      <c r="M45" s="3">
        <f t="shared" si="20"/>
        <v>0</v>
      </c>
      <c r="N45" s="3">
        <f t="shared" si="20"/>
        <v>0</v>
      </c>
      <c r="O45" s="3">
        <f t="shared" si="20"/>
        <v>0</v>
      </c>
      <c r="P45" s="3">
        <f t="shared" si="20"/>
        <v>0</v>
      </c>
      <c r="Q45" s="3">
        <f t="shared" si="20"/>
        <v>0</v>
      </c>
      <c r="R45" s="251">
        <v>0</v>
      </c>
      <c r="S45" s="3">
        <f t="shared" ref="S45:U45" si="21">R45</f>
        <v>0</v>
      </c>
      <c r="T45" s="3">
        <f t="shared" si="21"/>
        <v>0</v>
      </c>
      <c r="U45" s="3">
        <f t="shared" si="21"/>
        <v>0</v>
      </c>
    </row>
    <row r="46" spans="1:21" x14ac:dyDescent="0.25">
      <c r="A46" s="511"/>
      <c r="B46" s="11" t="str">
        <f t="shared" si="10"/>
        <v>Heating</v>
      </c>
      <c r="C46" s="3">
        <v>0</v>
      </c>
      <c r="D46" s="3">
        <f t="shared" ref="D46:Q46" si="22">C46</f>
        <v>0</v>
      </c>
      <c r="E46" s="3">
        <f t="shared" si="22"/>
        <v>0</v>
      </c>
      <c r="F46" s="3">
        <f t="shared" si="22"/>
        <v>0</v>
      </c>
      <c r="G46" s="3">
        <f t="shared" si="22"/>
        <v>0</v>
      </c>
      <c r="H46" s="3">
        <f t="shared" si="22"/>
        <v>0</v>
      </c>
      <c r="I46" s="3">
        <f t="shared" si="22"/>
        <v>0</v>
      </c>
      <c r="J46" s="3">
        <f t="shared" si="22"/>
        <v>0</v>
      </c>
      <c r="K46" s="3">
        <f t="shared" si="22"/>
        <v>0</v>
      </c>
      <c r="L46" s="3">
        <f t="shared" si="22"/>
        <v>0</v>
      </c>
      <c r="M46" s="3">
        <f t="shared" si="22"/>
        <v>0</v>
      </c>
      <c r="N46" s="3">
        <f t="shared" si="22"/>
        <v>0</v>
      </c>
      <c r="O46" s="3">
        <f t="shared" si="22"/>
        <v>0</v>
      </c>
      <c r="P46" s="3">
        <f t="shared" si="22"/>
        <v>0</v>
      </c>
      <c r="Q46" s="3">
        <f t="shared" si="22"/>
        <v>0</v>
      </c>
      <c r="R46" s="251">
        <v>0</v>
      </c>
      <c r="S46" s="3">
        <f t="shared" ref="S46:U46" si="23">R46</f>
        <v>0</v>
      </c>
      <c r="T46" s="3">
        <f t="shared" si="23"/>
        <v>0</v>
      </c>
      <c r="U46" s="3">
        <f t="shared" si="23"/>
        <v>0</v>
      </c>
    </row>
    <row r="47" spans="1:21" x14ac:dyDescent="0.25">
      <c r="A47" s="511"/>
      <c r="B47" s="11" t="str">
        <f t="shared" si="10"/>
        <v>HVAC</v>
      </c>
      <c r="C47" s="3">
        <v>0</v>
      </c>
      <c r="D47" s="3">
        <f t="shared" ref="D47:Q47" si="24">C47</f>
        <v>0</v>
      </c>
      <c r="E47" s="3">
        <f t="shared" si="24"/>
        <v>0</v>
      </c>
      <c r="F47" s="3">
        <f t="shared" si="24"/>
        <v>0</v>
      </c>
      <c r="G47" s="3">
        <f t="shared" si="24"/>
        <v>0</v>
      </c>
      <c r="H47" s="3">
        <f t="shared" si="24"/>
        <v>0</v>
      </c>
      <c r="I47" s="3">
        <f t="shared" si="24"/>
        <v>0</v>
      </c>
      <c r="J47" s="3">
        <f t="shared" si="24"/>
        <v>0</v>
      </c>
      <c r="K47" s="3">
        <f t="shared" si="24"/>
        <v>0</v>
      </c>
      <c r="L47" s="3">
        <f t="shared" si="24"/>
        <v>0</v>
      </c>
      <c r="M47" s="3">
        <f t="shared" si="24"/>
        <v>0</v>
      </c>
      <c r="N47" s="3">
        <f t="shared" si="24"/>
        <v>0</v>
      </c>
      <c r="O47" s="3">
        <f t="shared" si="24"/>
        <v>0</v>
      </c>
      <c r="P47" s="3">
        <f t="shared" si="24"/>
        <v>0</v>
      </c>
      <c r="Q47" s="3">
        <f t="shared" si="24"/>
        <v>0</v>
      </c>
      <c r="R47" s="251">
        <v>336986.04151489644</v>
      </c>
      <c r="S47" s="3">
        <f t="shared" ref="S47:U47" si="25">R47</f>
        <v>336986.04151489644</v>
      </c>
      <c r="T47" s="3">
        <f t="shared" si="25"/>
        <v>336986.04151489644</v>
      </c>
      <c r="U47" s="3">
        <f t="shared" si="25"/>
        <v>336986.04151489644</v>
      </c>
    </row>
    <row r="48" spans="1:21" x14ac:dyDescent="0.25">
      <c r="A48" s="511"/>
      <c r="B48" s="11" t="str">
        <f t="shared" si="10"/>
        <v>Lighting</v>
      </c>
      <c r="C48" s="3">
        <v>0</v>
      </c>
      <c r="D48" s="3">
        <f t="shared" ref="D48:Q48" si="26">C48</f>
        <v>0</v>
      </c>
      <c r="E48" s="3">
        <f t="shared" si="26"/>
        <v>0</v>
      </c>
      <c r="F48" s="3">
        <f t="shared" si="26"/>
        <v>0</v>
      </c>
      <c r="G48" s="3">
        <f t="shared" si="26"/>
        <v>0</v>
      </c>
      <c r="H48" s="3">
        <f t="shared" si="26"/>
        <v>0</v>
      </c>
      <c r="I48" s="3">
        <f t="shared" si="26"/>
        <v>0</v>
      </c>
      <c r="J48" s="3">
        <f t="shared" si="26"/>
        <v>0</v>
      </c>
      <c r="K48" s="3">
        <f t="shared" si="26"/>
        <v>0</v>
      </c>
      <c r="L48" s="3">
        <f t="shared" si="26"/>
        <v>0</v>
      </c>
      <c r="M48" s="3">
        <f t="shared" si="26"/>
        <v>0</v>
      </c>
      <c r="N48" s="3">
        <f t="shared" si="26"/>
        <v>0</v>
      </c>
      <c r="O48" s="3">
        <f t="shared" si="26"/>
        <v>0</v>
      </c>
      <c r="P48" s="3">
        <f t="shared" si="26"/>
        <v>0</v>
      </c>
      <c r="Q48" s="3">
        <f t="shared" si="26"/>
        <v>0</v>
      </c>
      <c r="R48" s="251">
        <v>18349921.758311134</v>
      </c>
      <c r="S48" s="3">
        <f t="shared" ref="S48:U48" si="27">R48</f>
        <v>18349921.758311134</v>
      </c>
      <c r="T48" s="3">
        <f t="shared" si="27"/>
        <v>18349921.758311134</v>
      </c>
      <c r="U48" s="3">
        <f t="shared" si="27"/>
        <v>18349921.758311134</v>
      </c>
    </row>
    <row r="49" spans="1:21" x14ac:dyDescent="0.25">
      <c r="A49" s="511"/>
      <c r="B49" s="11" t="str">
        <f t="shared" si="10"/>
        <v>Miscellaneous</v>
      </c>
      <c r="C49" s="3">
        <v>0</v>
      </c>
      <c r="D49" s="3">
        <f t="shared" ref="D49:Q49" si="28">C49</f>
        <v>0</v>
      </c>
      <c r="E49" s="3">
        <f t="shared" si="28"/>
        <v>0</v>
      </c>
      <c r="F49" s="3">
        <f t="shared" si="28"/>
        <v>0</v>
      </c>
      <c r="G49" s="3">
        <f t="shared" si="28"/>
        <v>0</v>
      </c>
      <c r="H49" s="3">
        <f t="shared" si="28"/>
        <v>0</v>
      </c>
      <c r="I49" s="3">
        <f t="shared" si="28"/>
        <v>0</v>
      </c>
      <c r="J49" s="3">
        <f t="shared" si="28"/>
        <v>0</v>
      </c>
      <c r="K49" s="3">
        <f t="shared" si="28"/>
        <v>0</v>
      </c>
      <c r="L49" s="3">
        <f t="shared" si="28"/>
        <v>0</v>
      </c>
      <c r="M49" s="3">
        <f t="shared" si="28"/>
        <v>0</v>
      </c>
      <c r="N49" s="3">
        <f t="shared" si="28"/>
        <v>0</v>
      </c>
      <c r="O49" s="3">
        <f t="shared" si="28"/>
        <v>0</v>
      </c>
      <c r="P49" s="3">
        <f t="shared" si="28"/>
        <v>0</v>
      </c>
      <c r="Q49" s="3">
        <f t="shared" si="28"/>
        <v>0</v>
      </c>
      <c r="R49" s="251">
        <v>0</v>
      </c>
      <c r="S49" s="3">
        <f t="shared" ref="S49:U49" si="29">R49</f>
        <v>0</v>
      </c>
      <c r="T49" s="3">
        <f t="shared" si="29"/>
        <v>0</v>
      </c>
      <c r="U49" s="3">
        <f t="shared" si="29"/>
        <v>0</v>
      </c>
    </row>
    <row r="50" spans="1:21" ht="15" customHeight="1" x14ac:dyDescent="0.25">
      <c r="A50" s="511"/>
      <c r="B50" s="11" t="str">
        <f t="shared" si="10"/>
        <v>Motors</v>
      </c>
      <c r="C50" s="3">
        <v>0</v>
      </c>
      <c r="D50" s="3">
        <f t="shared" ref="D50:Q50" si="30">C50</f>
        <v>0</v>
      </c>
      <c r="E50" s="3">
        <f t="shared" si="30"/>
        <v>0</v>
      </c>
      <c r="F50" s="3">
        <f t="shared" si="30"/>
        <v>0</v>
      </c>
      <c r="G50" s="3">
        <f t="shared" si="30"/>
        <v>0</v>
      </c>
      <c r="H50" s="3">
        <f t="shared" si="30"/>
        <v>0</v>
      </c>
      <c r="I50" s="3">
        <f t="shared" si="30"/>
        <v>0</v>
      </c>
      <c r="J50" s="3">
        <f t="shared" si="30"/>
        <v>0</v>
      </c>
      <c r="K50" s="3">
        <f t="shared" si="30"/>
        <v>0</v>
      </c>
      <c r="L50" s="3">
        <f t="shared" si="30"/>
        <v>0</v>
      </c>
      <c r="M50" s="3">
        <f t="shared" si="30"/>
        <v>0</v>
      </c>
      <c r="N50" s="3">
        <f t="shared" si="30"/>
        <v>0</v>
      </c>
      <c r="O50" s="3">
        <f t="shared" si="30"/>
        <v>0</v>
      </c>
      <c r="P50" s="3">
        <f t="shared" si="30"/>
        <v>0</v>
      </c>
      <c r="Q50" s="3">
        <f t="shared" si="30"/>
        <v>0</v>
      </c>
      <c r="R50" s="251">
        <v>169520.97701949571</v>
      </c>
      <c r="S50" s="3">
        <f t="shared" ref="S50:U50" si="31">R50</f>
        <v>169520.97701949571</v>
      </c>
      <c r="T50" s="3">
        <f t="shared" si="31"/>
        <v>169520.97701949571</v>
      </c>
      <c r="U50" s="3">
        <f t="shared" si="31"/>
        <v>169520.97701949571</v>
      </c>
    </row>
    <row r="51" spans="1:21" x14ac:dyDescent="0.25">
      <c r="A51" s="511"/>
      <c r="B51" s="11" t="str">
        <f t="shared" si="10"/>
        <v>Process</v>
      </c>
      <c r="C51" s="3">
        <v>0</v>
      </c>
      <c r="D51" s="3">
        <f t="shared" ref="D51:Q51" si="32">C51</f>
        <v>0</v>
      </c>
      <c r="E51" s="3">
        <f t="shared" si="32"/>
        <v>0</v>
      </c>
      <c r="F51" s="3">
        <f t="shared" si="32"/>
        <v>0</v>
      </c>
      <c r="G51" s="3">
        <f t="shared" si="32"/>
        <v>0</v>
      </c>
      <c r="H51" s="3">
        <f t="shared" si="32"/>
        <v>0</v>
      </c>
      <c r="I51" s="3">
        <f t="shared" si="32"/>
        <v>0</v>
      </c>
      <c r="J51" s="3">
        <f t="shared" si="32"/>
        <v>0</v>
      </c>
      <c r="K51" s="3">
        <f t="shared" si="32"/>
        <v>0</v>
      </c>
      <c r="L51" s="3">
        <f t="shared" si="32"/>
        <v>0</v>
      </c>
      <c r="M51" s="3">
        <f t="shared" si="32"/>
        <v>0</v>
      </c>
      <c r="N51" s="3">
        <f t="shared" si="32"/>
        <v>0</v>
      </c>
      <c r="O51" s="3">
        <f t="shared" si="32"/>
        <v>0</v>
      </c>
      <c r="P51" s="3">
        <f t="shared" si="32"/>
        <v>0</v>
      </c>
      <c r="Q51" s="3">
        <f t="shared" si="32"/>
        <v>0</v>
      </c>
      <c r="R51" s="251">
        <v>0</v>
      </c>
      <c r="S51" s="3">
        <f t="shared" ref="S51:U51" si="33">R51</f>
        <v>0</v>
      </c>
      <c r="T51" s="3">
        <f t="shared" si="33"/>
        <v>0</v>
      </c>
      <c r="U51" s="3">
        <f t="shared" si="33"/>
        <v>0</v>
      </c>
    </row>
    <row r="52" spans="1:21" x14ac:dyDescent="0.25">
      <c r="A52" s="511"/>
      <c r="B52" s="11" t="str">
        <f t="shared" si="10"/>
        <v>Refrigeration</v>
      </c>
      <c r="C52" s="3">
        <v>0</v>
      </c>
      <c r="D52" s="3">
        <f t="shared" ref="D52:Q52" si="34">C52</f>
        <v>0</v>
      </c>
      <c r="E52" s="3">
        <f t="shared" si="34"/>
        <v>0</v>
      </c>
      <c r="F52" s="3">
        <f t="shared" si="34"/>
        <v>0</v>
      </c>
      <c r="G52" s="3">
        <f t="shared" si="34"/>
        <v>0</v>
      </c>
      <c r="H52" s="3">
        <f t="shared" si="34"/>
        <v>0</v>
      </c>
      <c r="I52" s="3">
        <f t="shared" si="34"/>
        <v>0</v>
      </c>
      <c r="J52" s="3">
        <f t="shared" si="34"/>
        <v>0</v>
      </c>
      <c r="K52" s="3">
        <f t="shared" si="34"/>
        <v>0</v>
      </c>
      <c r="L52" s="3">
        <f t="shared" si="34"/>
        <v>0</v>
      </c>
      <c r="M52" s="3">
        <f t="shared" si="34"/>
        <v>0</v>
      </c>
      <c r="N52" s="3">
        <f t="shared" si="34"/>
        <v>0</v>
      </c>
      <c r="O52" s="3">
        <f t="shared" si="34"/>
        <v>0</v>
      </c>
      <c r="P52" s="3">
        <f t="shared" si="34"/>
        <v>0</v>
      </c>
      <c r="Q52" s="3">
        <f t="shared" si="34"/>
        <v>0</v>
      </c>
      <c r="R52" s="251">
        <v>26245.263806734976</v>
      </c>
      <c r="S52" s="3">
        <f t="shared" ref="S52:U52" si="35">R52</f>
        <v>26245.263806734976</v>
      </c>
      <c r="T52" s="3">
        <f t="shared" si="35"/>
        <v>26245.263806734976</v>
      </c>
      <c r="U52" s="3">
        <f t="shared" si="35"/>
        <v>26245.263806734976</v>
      </c>
    </row>
    <row r="53" spans="1:21" x14ac:dyDescent="0.25">
      <c r="A53" s="511"/>
      <c r="B53" s="11" t="str">
        <f t="shared" si="10"/>
        <v>Water Heating</v>
      </c>
      <c r="C53" s="3">
        <v>0</v>
      </c>
      <c r="D53" s="3">
        <f t="shared" ref="D53:Q53" si="36">C53</f>
        <v>0</v>
      </c>
      <c r="E53" s="3">
        <f t="shared" si="36"/>
        <v>0</v>
      </c>
      <c r="F53" s="3">
        <f t="shared" si="36"/>
        <v>0</v>
      </c>
      <c r="G53" s="3">
        <f t="shared" si="36"/>
        <v>0</v>
      </c>
      <c r="H53" s="3">
        <f t="shared" si="36"/>
        <v>0</v>
      </c>
      <c r="I53" s="3">
        <f t="shared" si="36"/>
        <v>0</v>
      </c>
      <c r="J53" s="3">
        <f t="shared" si="36"/>
        <v>0</v>
      </c>
      <c r="K53" s="3">
        <f t="shared" si="36"/>
        <v>0</v>
      </c>
      <c r="L53" s="3">
        <f t="shared" si="36"/>
        <v>0</v>
      </c>
      <c r="M53" s="3">
        <f t="shared" si="36"/>
        <v>0</v>
      </c>
      <c r="N53" s="3">
        <f t="shared" si="36"/>
        <v>0</v>
      </c>
      <c r="O53" s="3">
        <f t="shared" si="36"/>
        <v>0</v>
      </c>
      <c r="P53" s="3">
        <f t="shared" si="36"/>
        <v>0</v>
      </c>
      <c r="Q53" s="3">
        <f t="shared" si="36"/>
        <v>0</v>
      </c>
      <c r="R53" s="251">
        <v>10700.247078778548</v>
      </c>
      <c r="S53" s="3">
        <f t="shared" ref="S53:U53" si="37">R53</f>
        <v>10700.247078778548</v>
      </c>
      <c r="T53" s="3">
        <f t="shared" si="37"/>
        <v>10700.247078778548</v>
      </c>
      <c r="U53" s="3">
        <f t="shared" si="37"/>
        <v>10700.247078778548</v>
      </c>
    </row>
    <row r="54" spans="1:21" ht="15" customHeight="1" x14ac:dyDescent="0.25">
      <c r="A54" s="511"/>
      <c r="B54" s="11" t="str">
        <f t="shared" si="10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251"/>
      <c r="S54" s="3"/>
      <c r="T54" s="3"/>
      <c r="U54" s="3"/>
    </row>
    <row r="55" spans="1:21" ht="15" customHeight="1" thickBot="1" x14ac:dyDescent="0.3">
      <c r="A55" s="512"/>
      <c r="B55" s="15" t="str">
        <f t="shared" si="10"/>
        <v>Monthly kWh</v>
      </c>
      <c r="C55" s="49">
        <f>SUM(C41:C53)</f>
        <v>0</v>
      </c>
      <c r="D55" s="49">
        <f t="shared" ref="D55:U55" si="38">SUM(D41:D53)</f>
        <v>0</v>
      </c>
      <c r="E55" s="49">
        <f t="shared" si="38"/>
        <v>0</v>
      </c>
      <c r="F55" s="49">
        <f t="shared" si="38"/>
        <v>0</v>
      </c>
      <c r="G55" s="49">
        <f t="shared" si="38"/>
        <v>0</v>
      </c>
      <c r="H55" s="49">
        <f t="shared" si="38"/>
        <v>0</v>
      </c>
      <c r="I55" s="49">
        <f t="shared" si="38"/>
        <v>0</v>
      </c>
      <c r="J55" s="49">
        <f t="shared" si="38"/>
        <v>0</v>
      </c>
      <c r="K55" s="49">
        <f t="shared" si="38"/>
        <v>0</v>
      </c>
      <c r="L55" s="49">
        <f t="shared" si="38"/>
        <v>0</v>
      </c>
      <c r="M55" s="49">
        <f t="shared" si="38"/>
        <v>0</v>
      </c>
      <c r="N55" s="49">
        <f t="shared" si="38"/>
        <v>0</v>
      </c>
      <c r="O55" s="49">
        <f t="shared" si="38"/>
        <v>0</v>
      </c>
      <c r="P55" s="49">
        <f t="shared" si="38"/>
        <v>0</v>
      </c>
      <c r="Q55" s="49">
        <f t="shared" si="38"/>
        <v>0</v>
      </c>
      <c r="R55" s="49">
        <f t="shared" si="38"/>
        <v>18936852.891807064</v>
      </c>
      <c r="S55" s="49">
        <f t="shared" si="38"/>
        <v>18936852.891807064</v>
      </c>
      <c r="T55" s="49">
        <f t="shared" si="38"/>
        <v>18936852.891807064</v>
      </c>
      <c r="U55" s="49">
        <f t="shared" si="38"/>
        <v>18936852.891807064</v>
      </c>
    </row>
    <row r="56" spans="1:21" x14ac:dyDescent="0.25">
      <c r="A56" s="46"/>
      <c r="B56" s="25"/>
      <c r="C56" s="9"/>
      <c r="D56" s="31"/>
      <c r="E56" s="9"/>
      <c r="F56" s="31"/>
      <c r="G56" s="31"/>
      <c r="H56" s="9"/>
      <c r="I56" s="31"/>
      <c r="J56" s="31"/>
      <c r="K56" s="9"/>
      <c r="L56" s="31"/>
      <c r="M56" s="31"/>
      <c r="N56" s="9"/>
      <c r="O56" s="31"/>
      <c r="P56" s="31"/>
      <c r="Q56" s="9"/>
      <c r="R56" s="31"/>
      <c r="S56" s="31"/>
      <c r="T56" s="9"/>
      <c r="U56" s="31"/>
    </row>
    <row r="57" spans="1:21" ht="15.75" thickBot="1" x14ac:dyDescent="0.3">
      <c r="A57" s="26"/>
      <c r="B57" s="26"/>
      <c r="C57" s="22"/>
      <c r="D57" s="23"/>
      <c r="E57" s="22"/>
      <c r="F57" s="23"/>
      <c r="G57" s="23"/>
      <c r="H57" s="22"/>
      <c r="I57" s="23"/>
      <c r="J57" s="23"/>
      <c r="K57" s="22"/>
      <c r="L57" s="23"/>
      <c r="M57" s="23"/>
      <c r="N57" s="22"/>
      <c r="O57" s="23"/>
      <c r="P57" s="23"/>
      <c r="Q57" s="22"/>
      <c r="R57" s="23"/>
      <c r="S57" s="23"/>
      <c r="T57" s="22"/>
      <c r="U57" s="23"/>
    </row>
    <row r="58" spans="1:21" s="344" customFormat="1" ht="15.75" x14ac:dyDescent="0.25">
      <c r="A58" s="513" t="s">
        <v>17</v>
      </c>
      <c r="B58" s="17" t="s">
        <v>10</v>
      </c>
      <c r="C58" s="10">
        <f>C40</f>
        <v>43466</v>
      </c>
      <c r="D58" s="10">
        <f t="shared" ref="D58:U58" si="39">D40</f>
        <v>43497</v>
      </c>
      <c r="E58" s="10">
        <f t="shared" si="39"/>
        <v>43525</v>
      </c>
      <c r="F58" s="10">
        <f t="shared" si="39"/>
        <v>43556</v>
      </c>
      <c r="G58" s="10">
        <f t="shared" si="39"/>
        <v>43586</v>
      </c>
      <c r="H58" s="10">
        <f t="shared" si="39"/>
        <v>43617</v>
      </c>
      <c r="I58" s="10">
        <f t="shared" si="39"/>
        <v>43647</v>
      </c>
      <c r="J58" s="10">
        <f t="shared" si="39"/>
        <v>43678</v>
      </c>
      <c r="K58" s="10">
        <f t="shared" si="39"/>
        <v>43709</v>
      </c>
      <c r="L58" s="10">
        <f t="shared" si="39"/>
        <v>43739</v>
      </c>
      <c r="M58" s="10">
        <f t="shared" si="39"/>
        <v>43770</v>
      </c>
      <c r="N58" s="10">
        <f t="shared" si="39"/>
        <v>43800</v>
      </c>
      <c r="O58" s="10">
        <f t="shared" si="39"/>
        <v>43831</v>
      </c>
      <c r="P58" s="10">
        <f t="shared" si="39"/>
        <v>43862</v>
      </c>
      <c r="Q58" s="10">
        <f t="shared" si="39"/>
        <v>43891</v>
      </c>
      <c r="R58" s="10">
        <f t="shared" si="39"/>
        <v>43922</v>
      </c>
      <c r="S58" s="10">
        <f t="shared" si="39"/>
        <v>43952</v>
      </c>
      <c r="T58" s="10">
        <f t="shared" si="39"/>
        <v>43983</v>
      </c>
      <c r="U58" s="10">
        <f t="shared" si="39"/>
        <v>44013</v>
      </c>
    </row>
    <row r="59" spans="1:21" s="344" customFormat="1" ht="15" customHeight="1" x14ac:dyDescent="0.25">
      <c r="A59" s="514"/>
      <c r="B59" s="13" t="str">
        <f t="shared" ref="B59:B71" si="40">B41</f>
        <v>Air Comp</v>
      </c>
      <c r="C59" s="367">
        <v>0</v>
      </c>
      <c r="D59" s="367">
        <f t="shared" ref="D59:U62" si="41">IF(D23=0,0,((D5*0.5)+C23-D41)*D78*D$93*D$2)</f>
        <v>0</v>
      </c>
      <c r="E59" s="367">
        <f t="shared" ref="E59" si="42">IF(E23=0,0,((E5*0.5)+D23-E41)*E78*E$93*E$2)</f>
        <v>0</v>
      </c>
      <c r="F59" s="367">
        <f t="shared" si="41"/>
        <v>0</v>
      </c>
      <c r="G59" s="367">
        <f t="shared" si="41"/>
        <v>0</v>
      </c>
      <c r="H59" s="367">
        <f t="shared" si="41"/>
        <v>0</v>
      </c>
      <c r="I59" s="367">
        <f t="shared" si="41"/>
        <v>0</v>
      </c>
      <c r="J59" s="367">
        <f t="shared" si="41"/>
        <v>0</v>
      </c>
      <c r="K59" s="367">
        <f t="shared" si="41"/>
        <v>0</v>
      </c>
      <c r="L59" s="367">
        <f t="shared" si="41"/>
        <v>0</v>
      </c>
      <c r="M59" s="367">
        <f t="shared" si="41"/>
        <v>0</v>
      </c>
      <c r="N59" s="367">
        <f t="shared" si="41"/>
        <v>0</v>
      </c>
      <c r="O59" s="367">
        <f t="shared" si="41"/>
        <v>0</v>
      </c>
      <c r="P59" s="367">
        <f t="shared" si="41"/>
        <v>0</v>
      </c>
      <c r="Q59" s="367">
        <f t="shared" si="41"/>
        <v>0</v>
      </c>
      <c r="R59" s="367">
        <f t="shared" si="41"/>
        <v>0</v>
      </c>
      <c r="S59" s="367">
        <f t="shared" si="41"/>
        <v>0</v>
      </c>
      <c r="T59" s="367">
        <f t="shared" si="41"/>
        <v>0</v>
      </c>
      <c r="U59" s="367">
        <f t="shared" si="41"/>
        <v>0</v>
      </c>
    </row>
    <row r="60" spans="1:21" s="344" customFormat="1" ht="15.75" x14ac:dyDescent="0.25">
      <c r="A60" s="514"/>
      <c r="B60" s="13" t="str">
        <f t="shared" si="40"/>
        <v>Building Shell</v>
      </c>
      <c r="C60" s="367">
        <v>0</v>
      </c>
      <c r="D60" s="367">
        <f t="shared" si="41"/>
        <v>0</v>
      </c>
      <c r="E60" s="367">
        <f t="shared" si="41"/>
        <v>0</v>
      </c>
      <c r="F60" s="367">
        <f t="shared" si="41"/>
        <v>0</v>
      </c>
      <c r="G60" s="367">
        <f t="shared" si="41"/>
        <v>0</v>
      </c>
      <c r="H60" s="367">
        <f t="shared" si="41"/>
        <v>0</v>
      </c>
      <c r="I60" s="367">
        <f t="shared" si="41"/>
        <v>0</v>
      </c>
      <c r="J60" s="367">
        <f t="shared" si="41"/>
        <v>0</v>
      </c>
      <c r="K60" s="367">
        <f t="shared" si="41"/>
        <v>0</v>
      </c>
      <c r="L60" s="367">
        <f t="shared" si="41"/>
        <v>0</v>
      </c>
      <c r="M60" s="367">
        <f t="shared" si="41"/>
        <v>3.5092849349638358</v>
      </c>
      <c r="N60" s="367">
        <f t="shared" si="41"/>
        <v>11.211972810374483</v>
      </c>
      <c r="O60" s="367">
        <f t="shared" si="41"/>
        <v>10.484266777478711</v>
      </c>
      <c r="P60" s="367">
        <f t="shared" si="41"/>
        <v>9.157951141491365</v>
      </c>
      <c r="Q60" s="367">
        <f t="shared" si="41"/>
        <v>7.5413003018744948</v>
      </c>
      <c r="R60" s="367">
        <f t="shared" si="41"/>
        <v>0.55122139959846783</v>
      </c>
      <c r="S60" s="367">
        <f t="shared" si="41"/>
        <v>0.6222569739465621</v>
      </c>
      <c r="T60" s="367">
        <f t="shared" si="41"/>
        <v>2.2088402352982115</v>
      </c>
      <c r="U60" s="367">
        <f t="shared" si="41"/>
        <v>2.9737797910037296</v>
      </c>
    </row>
    <row r="61" spans="1:21" s="344" customFormat="1" ht="15.75" x14ac:dyDescent="0.25">
      <c r="A61" s="514"/>
      <c r="B61" s="13" t="str">
        <f t="shared" si="40"/>
        <v>Cooking</v>
      </c>
      <c r="C61" s="367">
        <v>0</v>
      </c>
      <c r="D61" s="367">
        <f t="shared" si="41"/>
        <v>0</v>
      </c>
      <c r="E61" s="367">
        <f t="shared" si="41"/>
        <v>0</v>
      </c>
      <c r="F61" s="367">
        <f t="shared" si="41"/>
        <v>0</v>
      </c>
      <c r="G61" s="367">
        <f t="shared" si="41"/>
        <v>0</v>
      </c>
      <c r="H61" s="367">
        <f t="shared" si="41"/>
        <v>0</v>
      </c>
      <c r="I61" s="367">
        <f t="shared" si="41"/>
        <v>0</v>
      </c>
      <c r="J61" s="367">
        <f t="shared" si="41"/>
        <v>0</v>
      </c>
      <c r="K61" s="367">
        <f t="shared" si="41"/>
        <v>0</v>
      </c>
      <c r="L61" s="367">
        <f t="shared" si="41"/>
        <v>0</v>
      </c>
      <c r="M61" s="367">
        <f t="shared" si="41"/>
        <v>0</v>
      </c>
      <c r="N61" s="367">
        <f t="shared" si="41"/>
        <v>0</v>
      </c>
      <c r="O61" s="367">
        <f t="shared" si="41"/>
        <v>0</v>
      </c>
      <c r="P61" s="367">
        <f t="shared" si="41"/>
        <v>0</v>
      </c>
      <c r="Q61" s="367">
        <f t="shared" si="41"/>
        <v>0</v>
      </c>
      <c r="R61" s="367">
        <f t="shared" si="41"/>
        <v>0</v>
      </c>
      <c r="S61" s="367">
        <f t="shared" si="41"/>
        <v>0</v>
      </c>
      <c r="T61" s="367">
        <f t="shared" si="41"/>
        <v>0</v>
      </c>
      <c r="U61" s="367">
        <f t="shared" si="41"/>
        <v>0</v>
      </c>
    </row>
    <row r="62" spans="1:21" s="344" customFormat="1" ht="15.75" x14ac:dyDescent="0.25">
      <c r="A62" s="514"/>
      <c r="B62" s="13" t="str">
        <f t="shared" si="40"/>
        <v>Cooling</v>
      </c>
      <c r="C62" s="367">
        <v>0</v>
      </c>
      <c r="D62" s="367">
        <f t="shared" si="41"/>
        <v>0</v>
      </c>
      <c r="E62" s="367">
        <f t="shared" si="41"/>
        <v>0</v>
      </c>
      <c r="F62" s="367">
        <f t="shared" si="41"/>
        <v>2.2255036446483909</v>
      </c>
      <c r="G62" s="367">
        <f t="shared" si="41"/>
        <v>13.202798919123627</v>
      </c>
      <c r="H62" s="367">
        <f t="shared" si="41"/>
        <v>68.973751651236839</v>
      </c>
      <c r="I62" s="367">
        <f t="shared" si="41"/>
        <v>218.8354603517196</v>
      </c>
      <c r="J62" s="367">
        <f t="shared" si="41"/>
        <v>356.84633610185614</v>
      </c>
      <c r="K62" s="367">
        <f t="shared" si="41"/>
        <v>203.460559090152</v>
      </c>
      <c r="L62" s="367">
        <f t="shared" si="41"/>
        <v>29.535497439864329</v>
      </c>
      <c r="M62" s="367">
        <f t="shared" si="41"/>
        <v>10.248048747354657</v>
      </c>
      <c r="N62" s="367">
        <f t="shared" si="41"/>
        <v>0.13402711780022483</v>
      </c>
      <c r="O62" s="367">
        <f t="shared" si="41"/>
        <v>1.3768642582717993E-2</v>
      </c>
      <c r="P62" s="367">
        <f t="shared" si="41"/>
        <v>0.58630424343495124</v>
      </c>
      <c r="Q62" s="367">
        <f t="shared" si="41"/>
        <v>18.104173758944249</v>
      </c>
      <c r="R62" s="367">
        <f t="shared" si="41"/>
        <v>19.500522906408559</v>
      </c>
      <c r="S62" s="367">
        <f t="shared" si="41"/>
        <v>59.24765662320543</v>
      </c>
      <c r="T62" s="367">
        <f t="shared" si="41"/>
        <v>297.97293524148029</v>
      </c>
      <c r="U62" s="367">
        <f t="shared" si="41"/>
        <v>405.4078549287014</v>
      </c>
    </row>
    <row r="63" spans="1:21" s="344" customFormat="1" ht="15.75" x14ac:dyDescent="0.25">
      <c r="A63" s="514"/>
      <c r="B63" s="13" t="str">
        <f t="shared" si="40"/>
        <v>Ext Lighting</v>
      </c>
      <c r="C63" s="367">
        <v>0</v>
      </c>
      <c r="D63" s="367">
        <f t="shared" ref="D63:U66" si="43">IF(D27=0,0,((D9*0.5)+C27-D45)*D82*D$93*D$2)</f>
        <v>0</v>
      </c>
      <c r="E63" s="367">
        <f t="shared" si="43"/>
        <v>0</v>
      </c>
      <c r="F63" s="367">
        <f t="shared" si="43"/>
        <v>0</v>
      </c>
      <c r="G63" s="367">
        <f t="shared" si="43"/>
        <v>0</v>
      </c>
      <c r="H63" s="367">
        <f t="shared" si="43"/>
        <v>0</v>
      </c>
      <c r="I63" s="367">
        <f t="shared" si="43"/>
        <v>0</v>
      </c>
      <c r="J63" s="367">
        <f t="shared" si="43"/>
        <v>0</v>
      </c>
      <c r="K63" s="367">
        <f t="shared" si="43"/>
        <v>0</v>
      </c>
      <c r="L63" s="367">
        <f t="shared" si="43"/>
        <v>46.833628187093986</v>
      </c>
      <c r="M63" s="367">
        <f t="shared" si="43"/>
        <v>84.525828883934338</v>
      </c>
      <c r="N63" s="367">
        <f t="shared" si="43"/>
        <v>148.95987355901698</v>
      </c>
      <c r="O63" s="367">
        <f t="shared" si="43"/>
        <v>206.55555301398607</v>
      </c>
      <c r="P63" s="367">
        <f t="shared" si="43"/>
        <v>165.19764012458404</v>
      </c>
      <c r="Q63" s="367">
        <f t="shared" si="43"/>
        <v>150.22890458263956</v>
      </c>
      <c r="R63" s="367">
        <f t="shared" si="43"/>
        <v>158.70333137227337</v>
      </c>
      <c r="S63" s="367">
        <f t="shared" si="43"/>
        <v>199.47207908745281</v>
      </c>
      <c r="T63" s="367">
        <f t="shared" si="43"/>
        <v>243.19789530653711</v>
      </c>
      <c r="U63" s="367">
        <f t="shared" si="43"/>
        <v>314.12986039385834</v>
      </c>
    </row>
    <row r="64" spans="1:21" s="344" customFormat="1" ht="15.75" x14ac:dyDescent="0.25">
      <c r="A64" s="514"/>
      <c r="B64" s="13" t="str">
        <f t="shared" si="40"/>
        <v>Heating</v>
      </c>
      <c r="C64" s="367">
        <v>0</v>
      </c>
      <c r="D64" s="367">
        <f t="shared" si="43"/>
        <v>0</v>
      </c>
      <c r="E64" s="367">
        <f t="shared" si="43"/>
        <v>0</v>
      </c>
      <c r="F64" s="367">
        <f t="shared" si="43"/>
        <v>0</v>
      </c>
      <c r="G64" s="367">
        <f t="shared" si="43"/>
        <v>0</v>
      </c>
      <c r="H64" s="367">
        <f t="shared" si="43"/>
        <v>0</v>
      </c>
      <c r="I64" s="367">
        <f t="shared" si="43"/>
        <v>0</v>
      </c>
      <c r="J64" s="367">
        <f t="shared" si="43"/>
        <v>0</v>
      </c>
      <c r="K64" s="367">
        <f t="shared" si="43"/>
        <v>0</v>
      </c>
      <c r="L64" s="367">
        <f t="shared" si="43"/>
        <v>0</v>
      </c>
      <c r="M64" s="367">
        <f t="shared" si="43"/>
        <v>0</v>
      </c>
      <c r="N64" s="367">
        <f t="shared" si="43"/>
        <v>11.055058083031154</v>
      </c>
      <c r="O64" s="367">
        <f t="shared" si="43"/>
        <v>20.680850205393536</v>
      </c>
      <c r="P64" s="367">
        <f t="shared" si="43"/>
        <v>18.040841569424622</v>
      </c>
      <c r="Q64" s="367">
        <f t="shared" si="43"/>
        <v>14.13816129111051</v>
      </c>
      <c r="R64" s="367">
        <f t="shared" si="43"/>
        <v>7.0328790124397802</v>
      </c>
      <c r="S64" s="367">
        <f t="shared" si="43"/>
        <v>3.2988447564493226</v>
      </c>
      <c r="T64" s="367">
        <f t="shared" si="43"/>
        <v>0.78645723319173344</v>
      </c>
      <c r="U64" s="367">
        <f t="shared" si="43"/>
        <v>0.53010330386264681</v>
      </c>
    </row>
    <row r="65" spans="1:21" s="344" customFormat="1" ht="15.75" x14ac:dyDescent="0.25">
      <c r="A65" s="514"/>
      <c r="B65" s="13" t="str">
        <f t="shared" si="40"/>
        <v>HVAC</v>
      </c>
      <c r="C65" s="367">
        <v>0</v>
      </c>
      <c r="D65" s="367">
        <f t="shared" si="43"/>
        <v>0</v>
      </c>
      <c r="E65" s="367">
        <f t="shared" si="43"/>
        <v>0</v>
      </c>
      <c r="F65" s="367">
        <f t="shared" si="43"/>
        <v>0</v>
      </c>
      <c r="G65" s="367">
        <f t="shared" si="43"/>
        <v>17.244644347247291</v>
      </c>
      <c r="H65" s="367">
        <f t="shared" si="43"/>
        <v>127.17184387341693</v>
      </c>
      <c r="I65" s="367">
        <f t="shared" si="43"/>
        <v>171.21250023064303</v>
      </c>
      <c r="J65" s="367">
        <f t="shared" si="43"/>
        <v>159.96417652304686</v>
      </c>
      <c r="K65" s="367">
        <f t="shared" si="43"/>
        <v>417.40646159725952</v>
      </c>
      <c r="L65" s="367">
        <f t="shared" si="43"/>
        <v>306.58979031682622</v>
      </c>
      <c r="M65" s="367">
        <f t="shared" si="43"/>
        <v>520.60765953128453</v>
      </c>
      <c r="N65" s="367">
        <f t="shared" si="43"/>
        <v>1249.8455386202688</v>
      </c>
      <c r="O65" s="367">
        <f t="shared" si="43"/>
        <v>1559.7718875895491</v>
      </c>
      <c r="P65" s="367">
        <f t="shared" si="43"/>
        <v>1362.4524291103535</v>
      </c>
      <c r="Q65" s="367">
        <f t="shared" si="43"/>
        <v>1121.9390403153352</v>
      </c>
      <c r="R65" s="367">
        <f t="shared" si="43"/>
        <v>90.222067888280222</v>
      </c>
      <c r="S65" s="367">
        <f t="shared" si="43"/>
        <v>101.84893218633778</v>
      </c>
      <c r="T65" s="367">
        <f t="shared" si="43"/>
        <v>361.53555324341232</v>
      </c>
      <c r="U65" s="367">
        <f t="shared" si="43"/>
        <v>486.73829133661246</v>
      </c>
    </row>
    <row r="66" spans="1:21" s="344" customFormat="1" ht="15.75" x14ac:dyDescent="0.25">
      <c r="A66" s="514"/>
      <c r="B66" s="13" t="str">
        <f t="shared" si="40"/>
        <v>Lighting</v>
      </c>
      <c r="C66" s="367">
        <v>0</v>
      </c>
      <c r="D66" s="367">
        <f t="shared" si="43"/>
        <v>0</v>
      </c>
      <c r="E66" s="367">
        <f t="shared" si="43"/>
        <v>94.543976298023125</v>
      </c>
      <c r="F66" s="367">
        <f t="shared" si="43"/>
        <v>1835.1626840310296</v>
      </c>
      <c r="G66" s="367">
        <f t="shared" si="43"/>
        <v>8267.6942483046314</v>
      </c>
      <c r="H66" s="367">
        <f t="shared" si="43"/>
        <v>20220.800905806907</v>
      </c>
      <c r="I66" s="367">
        <f t="shared" si="43"/>
        <v>39946.514752861593</v>
      </c>
      <c r="J66" s="367">
        <f t="shared" si="43"/>
        <v>44273.957901192873</v>
      </c>
      <c r="K66" s="367">
        <f t="shared" si="43"/>
        <v>60446.255971685692</v>
      </c>
      <c r="L66" s="367">
        <f t="shared" si="43"/>
        <v>52246.344254343894</v>
      </c>
      <c r="M66" s="367">
        <f t="shared" si="43"/>
        <v>54749.880884250677</v>
      </c>
      <c r="N66" s="367">
        <f t="shared" si="43"/>
        <v>73753.779886907359</v>
      </c>
      <c r="O66" s="367">
        <f t="shared" si="43"/>
        <v>83615.236344878227</v>
      </c>
      <c r="P66" s="367">
        <f t="shared" si="43"/>
        <v>66707.000206686003</v>
      </c>
      <c r="Q66" s="367">
        <f t="shared" si="43"/>
        <v>76363.071376818058</v>
      </c>
      <c r="R66" s="367">
        <f t="shared" si="43"/>
        <v>18846.712296335598</v>
      </c>
      <c r="S66" s="367">
        <f t="shared" si="43"/>
        <v>24285.696452400585</v>
      </c>
      <c r="T66" s="367">
        <f t="shared" si="43"/>
        <v>28945.515655548948</v>
      </c>
      <c r="U66" s="367">
        <f t="shared" si="43"/>
        <v>36833.273007100732</v>
      </c>
    </row>
    <row r="67" spans="1:21" s="344" customFormat="1" ht="15.75" x14ac:dyDescent="0.25">
      <c r="A67" s="514"/>
      <c r="B67" s="13" t="str">
        <f t="shared" si="40"/>
        <v>Miscellaneous</v>
      </c>
      <c r="C67" s="367">
        <v>0</v>
      </c>
      <c r="D67" s="367">
        <f t="shared" ref="D67:U70" si="44">IF(D31=0,0,((D13*0.5)+C31-D49)*D86*D$93*D$2)</f>
        <v>0</v>
      </c>
      <c r="E67" s="367">
        <f t="shared" si="44"/>
        <v>0</v>
      </c>
      <c r="F67" s="367">
        <f t="shared" si="44"/>
        <v>0</v>
      </c>
      <c r="G67" s="367">
        <f t="shared" si="44"/>
        <v>0</v>
      </c>
      <c r="H67" s="367">
        <f t="shared" si="44"/>
        <v>0</v>
      </c>
      <c r="I67" s="367">
        <f t="shared" si="44"/>
        <v>0</v>
      </c>
      <c r="J67" s="367">
        <f t="shared" si="44"/>
        <v>0</v>
      </c>
      <c r="K67" s="367">
        <f t="shared" si="44"/>
        <v>0</v>
      </c>
      <c r="L67" s="367">
        <f t="shared" si="44"/>
        <v>0</v>
      </c>
      <c r="M67" s="367">
        <f t="shared" si="44"/>
        <v>0</v>
      </c>
      <c r="N67" s="367">
        <f t="shared" si="44"/>
        <v>0</v>
      </c>
      <c r="O67" s="367">
        <f t="shared" si="44"/>
        <v>0</v>
      </c>
      <c r="P67" s="367">
        <f t="shared" si="44"/>
        <v>0</v>
      </c>
      <c r="Q67" s="367">
        <f t="shared" si="44"/>
        <v>0</v>
      </c>
      <c r="R67" s="367">
        <f t="shared" si="44"/>
        <v>0</v>
      </c>
      <c r="S67" s="367">
        <f t="shared" si="44"/>
        <v>0</v>
      </c>
      <c r="T67" s="367">
        <f t="shared" si="44"/>
        <v>0</v>
      </c>
      <c r="U67" s="367">
        <f t="shared" si="44"/>
        <v>0</v>
      </c>
    </row>
    <row r="68" spans="1:21" s="344" customFormat="1" ht="15.75" customHeight="1" x14ac:dyDescent="0.25">
      <c r="A68" s="514"/>
      <c r="B68" s="13" t="str">
        <f t="shared" si="40"/>
        <v>Motors</v>
      </c>
      <c r="C68" s="367">
        <v>0</v>
      </c>
      <c r="D68" s="367">
        <f t="shared" si="44"/>
        <v>0</v>
      </c>
      <c r="E68" s="367">
        <f t="shared" si="44"/>
        <v>0</v>
      </c>
      <c r="F68" s="367">
        <f t="shared" si="44"/>
        <v>0</v>
      </c>
      <c r="G68" s="367">
        <f t="shared" si="44"/>
        <v>0</v>
      </c>
      <c r="H68" s="367">
        <f t="shared" si="44"/>
        <v>0</v>
      </c>
      <c r="I68" s="367">
        <f t="shared" si="44"/>
        <v>181.82717424669627</v>
      </c>
      <c r="J68" s="367">
        <f t="shared" si="44"/>
        <v>394.01068205969011</v>
      </c>
      <c r="K68" s="367">
        <f t="shared" si="44"/>
        <v>415.44070590704155</v>
      </c>
      <c r="L68" s="367">
        <f t="shared" si="44"/>
        <v>261.47332578279872</v>
      </c>
      <c r="M68" s="367">
        <f t="shared" si="44"/>
        <v>263.23294528050968</v>
      </c>
      <c r="N68" s="367">
        <f t="shared" si="44"/>
        <v>426.73804260610063</v>
      </c>
      <c r="O68" s="367">
        <f t="shared" si="44"/>
        <v>534.85050643094701</v>
      </c>
      <c r="P68" s="367">
        <f t="shared" si="44"/>
        <v>505.18213409027459</v>
      </c>
      <c r="Q68" s="367">
        <f t="shared" si="44"/>
        <v>590.17648128938208</v>
      </c>
      <c r="R68" s="367">
        <f t="shared" si="44"/>
        <v>-6.9659289634582819</v>
      </c>
      <c r="S68" s="367">
        <f t="shared" si="44"/>
        <v>-7.7951944152049792</v>
      </c>
      <c r="T68" s="367">
        <f t="shared" si="44"/>
        <v>-11.129338224883412</v>
      </c>
      <c r="U68" s="367">
        <f t="shared" si="44"/>
        <v>-11.4149181703088</v>
      </c>
    </row>
    <row r="69" spans="1:21" s="344" customFormat="1" ht="15.75" x14ac:dyDescent="0.25">
      <c r="A69" s="514"/>
      <c r="B69" s="13" t="str">
        <f t="shared" si="40"/>
        <v>Process</v>
      </c>
      <c r="C69" s="367">
        <v>0</v>
      </c>
      <c r="D69" s="367">
        <f t="shared" si="44"/>
        <v>0</v>
      </c>
      <c r="E69" s="367">
        <f t="shared" si="44"/>
        <v>0</v>
      </c>
      <c r="F69" s="367">
        <f t="shared" si="44"/>
        <v>0</v>
      </c>
      <c r="G69" s="367">
        <f t="shared" si="44"/>
        <v>0</v>
      </c>
      <c r="H69" s="367">
        <f t="shared" si="44"/>
        <v>0</v>
      </c>
      <c r="I69" s="367">
        <f t="shared" si="44"/>
        <v>0</v>
      </c>
      <c r="J69" s="367">
        <f t="shared" si="44"/>
        <v>0</v>
      </c>
      <c r="K69" s="367">
        <f t="shared" si="44"/>
        <v>0</v>
      </c>
      <c r="L69" s="367">
        <f t="shared" si="44"/>
        <v>0</v>
      </c>
      <c r="M69" s="367">
        <f t="shared" si="44"/>
        <v>0</v>
      </c>
      <c r="N69" s="367">
        <f t="shared" si="44"/>
        <v>0</v>
      </c>
      <c r="O69" s="367">
        <f t="shared" si="44"/>
        <v>0</v>
      </c>
      <c r="P69" s="367">
        <f t="shared" si="44"/>
        <v>0</v>
      </c>
      <c r="Q69" s="367">
        <f t="shared" si="44"/>
        <v>0</v>
      </c>
      <c r="R69" s="367">
        <f t="shared" si="44"/>
        <v>0</v>
      </c>
      <c r="S69" s="367">
        <f t="shared" si="44"/>
        <v>0</v>
      </c>
      <c r="T69" s="367">
        <f t="shared" si="44"/>
        <v>0</v>
      </c>
      <c r="U69" s="367">
        <f t="shared" si="44"/>
        <v>0</v>
      </c>
    </row>
    <row r="70" spans="1:21" s="344" customFormat="1" ht="15.75" x14ac:dyDescent="0.25">
      <c r="A70" s="514"/>
      <c r="B70" s="13" t="str">
        <f t="shared" si="40"/>
        <v>Refrigeration</v>
      </c>
      <c r="C70" s="367">
        <v>0</v>
      </c>
      <c r="D70" s="367">
        <f t="shared" si="44"/>
        <v>0</v>
      </c>
      <c r="E70" s="367">
        <f t="shared" si="44"/>
        <v>0</v>
      </c>
      <c r="F70" s="367">
        <f t="shared" si="44"/>
        <v>0</v>
      </c>
      <c r="G70" s="367">
        <f t="shared" si="44"/>
        <v>0</v>
      </c>
      <c r="H70" s="367">
        <f t="shared" si="44"/>
        <v>0</v>
      </c>
      <c r="I70" s="367">
        <f t="shared" si="44"/>
        <v>0</v>
      </c>
      <c r="J70" s="367">
        <f t="shared" si="44"/>
        <v>0</v>
      </c>
      <c r="K70" s="367">
        <f t="shared" si="44"/>
        <v>0</v>
      </c>
      <c r="L70" s="367">
        <f t="shared" si="44"/>
        <v>0</v>
      </c>
      <c r="M70" s="367">
        <f t="shared" si="44"/>
        <v>0</v>
      </c>
      <c r="N70" s="367">
        <f t="shared" si="44"/>
        <v>58.454442542807755</v>
      </c>
      <c r="O70" s="367">
        <f t="shared" si="44"/>
        <v>105.85855093184441</v>
      </c>
      <c r="P70" s="367">
        <f t="shared" si="44"/>
        <v>99.888163833763571</v>
      </c>
      <c r="Q70" s="367">
        <f t="shared" si="44"/>
        <v>115.22250903535047</v>
      </c>
      <c r="R70" s="367">
        <f t="shared" si="44"/>
        <v>27.46468558309515</v>
      </c>
      <c r="S70" s="367">
        <f t="shared" si="44"/>
        <v>30.286872593794875</v>
      </c>
      <c r="T70" s="367">
        <f t="shared" si="44"/>
        <v>44.559521684885624</v>
      </c>
      <c r="U70" s="367">
        <f t="shared" si="44"/>
        <v>46.230999323744491</v>
      </c>
    </row>
    <row r="71" spans="1:21" s="344" customFormat="1" ht="15.75" x14ac:dyDescent="0.25">
      <c r="A71" s="514"/>
      <c r="B71" s="13" t="str">
        <f t="shared" si="40"/>
        <v>Water Heating</v>
      </c>
      <c r="C71" s="367">
        <v>0</v>
      </c>
      <c r="D71" s="367">
        <f t="shared" ref="D71:U71" si="45">IF(D35=0,0,((D17*0.5)+C35-D53)*D90*D$93*D$2)</f>
        <v>0</v>
      </c>
      <c r="E71" s="367">
        <f t="shared" si="45"/>
        <v>0</v>
      </c>
      <c r="F71" s="367">
        <f t="shared" si="45"/>
        <v>0</v>
      </c>
      <c r="G71" s="367">
        <f t="shared" si="45"/>
        <v>0</v>
      </c>
      <c r="H71" s="367">
        <f t="shared" si="45"/>
        <v>0</v>
      </c>
      <c r="I71" s="367">
        <f t="shared" si="45"/>
        <v>0</v>
      </c>
      <c r="J71" s="367">
        <f t="shared" si="45"/>
        <v>0</v>
      </c>
      <c r="K71" s="367">
        <f t="shared" si="45"/>
        <v>0</v>
      </c>
      <c r="L71" s="367">
        <f t="shared" si="45"/>
        <v>0</v>
      </c>
      <c r="M71" s="367">
        <f t="shared" si="45"/>
        <v>32.17266248001382</v>
      </c>
      <c r="N71" s="367">
        <f t="shared" si="45"/>
        <v>66.997592221717923</v>
      </c>
      <c r="O71" s="367">
        <f t="shared" si="45"/>
        <v>69.409887219484091</v>
      </c>
      <c r="P71" s="367">
        <f t="shared" si="45"/>
        <v>60.405024932927418</v>
      </c>
      <c r="Q71" s="367">
        <f t="shared" si="45"/>
        <v>59.587764199772458</v>
      </c>
      <c r="R71" s="367">
        <f t="shared" si="45"/>
        <v>20.976777047528763</v>
      </c>
      <c r="S71" s="367">
        <f t="shared" si="45"/>
        <v>24.016306832343545</v>
      </c>
      <c r="T71" s="367">
        <f t="shared" si="45"/>
        <v>32.499658439389911</v>
      </c>
      <c r="U71" s="367">
        <f t="shared" si="45"/>
        <v>33.486880087780506</v>
      </c>
    </row>
    <row r="72" spans="1:21" s="344" customFormat="1" ht="15.75" customHeight="1" x14ac:dyDescent="0.25">
      <c r="A72" s="514"/>
      <c r="B72" s="13" t="str">
        <f t="shared" ref="B72" si="46">B54</f>
        <v xml:space="preserve"> </v>
      </c>
      <c r="C72" s="346"/>
      <c r="D72" s="346"/>
      <c r="E72" s="346"/>
      <c r="F72" s="346"/>
      <c r="G72" s="346"/>
      <c r="H72" s="346"/>
      <c r="I72" s="346"/>
      <c r="J72" s="346"/>
      <c r="K72" s="346"/>
      <c r="L72" s="346"/>
      <c r="M72" s="346"/>
      <c r="N72" s="346"/>
      <c r="O72" s="346"/>
      <c r="P72" s="346"/>
      <c r="Q72" s="346"/>
      <c r="R72" s="346"/>
      <c r="S72" s="346"/>
      <c r="T72" s="346"/>
      <c r="U72" s="346"/>
    </row>
    <row r="73" spans="1:21" s="344" customFormat="1" ht="15.75" customHeight="1" x14ac:dyDescent="0.25">
      <c r="A73" s="514"/>
      <c r="B73" s="13" t="s">
        <v>26</v>
      </c>
      <c r="C73" s="367">
        <f>SUM(C59:C71)</f>
        <v>0</v>
      </c>
      <c r="D73" s="367">
        <f t="shared" ref="D73:U73" si="47">SUM(D59:D71)</f>
        <v>0</v>
      </c>
      <c r="E73" s="367">
        <f t="shared" si="47"/>
        <v>94.543976298023125</v>
      </c>
      <c r="F73" s="367">
        <f t="shared" si="47"/>
        <v>1837.388187675678</v>
      </c>
      <c r="G73" s="367">
        <f t="shared" si="47"/>
        <v>8298.1416915710015</v>
      </c>
      <c r="H73" s="367">
        <f t="shared" si="47"/>
        <v>20416.94650133156</v>
      </c>
      <c r="I73" s="367">
        <f t="shared" si="47"/>
        <v>40518.389887690653</v>
      </c>
      <c r="J73" s="367">
        <f t="shared" si="47"/>
        <v>45184.779095877471</v>
      </c>
      <c r="K73" s="367">
        <f t="shared" si="47"/>
        <v>61482.563698280144</v>
      </c>
      <c r="L73" s="367">
        <f t="shared" si="47"/>
        <v>52890.776496070474</v>
      </c>
      <c r="M73" s="367">
        <f t="shared" si="47"/>
        <v>55664.177314108732</v>
      </c>
      <c r="N73" s="367">
        <f t="shared" si="47"/>
        <v>75727.176434468463</v>
      </c>
      <c r="O73" s="367">
        <f t="shared" si="47"/>
        <v>86122.8616156895</v>
      </c>
      <c r="P73" s="367">
        <f t="shared" si="47"/>
        <v>68927.910695732251</v>
      </c>
      <c r="Q73" s="367">
        <f t="shared" si="47"/>
        <v>78440.009711592473</v>
      </c>
      <c r="R73" s="367">
        <f t="shared" si="47"/>
        <v>19164.197852581765</v>
      </c>
      <c r="S73" s="367">
        <f t="shared" si="47"/>
        <v>24696.694207038909</v>
      </c>
      <c r="T73" s="367">
        <f t="shared" si="47"/>
        <v>29917.147178708259</v>
      </c>
      <c r="U73" s="367">
        <f t="shared" si="47"/>
        <v>38111.355858095987</v>
      </c>
    </row>
    <row r="74" spans="1:21" s="344" customFormat="1" ht="16.5" customHeight="1" thickBot="1" x14ac:dyDescent="0.3">
      <c r="A74" s="515"/>
      <c r="B74" s="14" t="s">
        <v>27</v>
      </c>
      <c r="C74" s="369">
        <f>C73</f>
        <v>0</v>
      </c>
      <c r="D74" s="369">
        <f>C74+D73</f>
        <v>0</v>
      </c>
      <c r="E74" s="369">
        <f t="shared" ref="E74:U74" si="48">D74+E73</f>
        <v>94.543976298023125</v>
      </c>
      <c r="F74" s="369">
        <f t="shared" si="48"/>
        <v>1931.9321639737011</v>
      </c>
      <c r="G74" s="369">
        <f t="shared" si="48"/>
        <v>10230.073855544702</v>
      </c>
      <c r="H74" s="369">
        <f t="shared" si="48"/>
        <v>30647.020356876263</v>
      </c>
      <c r="I74" s="369">
        <f t="shared" si="48"/>
        <v>71165.410244566912</v>
      </c>
      <c r="J74" s="369">
        <f t="shared" si="48"/>
        <v>116350.18934044438</v>
      </c>
      <c r="K74" s="369">
        <f t="shared" si="48"/>
        <v>177832.75303872454</v>
      </c>
      <c r="L74" s="369">
        <f t="shared" si="48"/>
        <v>230723.529534795</v>
      </c>
      <c r="M74" s="369">
        <f t="shared" si="48"/>
        <v>286387.70684890373</v>
      </c>
      <c r="N74" s="369">
        <f t="shared" si="48"/>
        <v>362114.88328337221</v>
      </c>
      <c r="O74" s="373">
        <f t="shared" si="48"/>
        <v>448237.74489906174</v>
      </c>
      <c r="P74" s="369">
        <f t="shared" si="48"/>
        <v>517165.65559479396</v>
      </c>
      <c r="Q74" s="369">
        <f t="shared" si="48"/>
        <v>595605.66530638642</v>
      </c>
      <c r="R74" s="369">
        <f t="shared" si="48"/>
        <v>614769.86315896816</v>
      </c>
      <c r="S74" s="369">
        <f t="shared" si="48"/>
        <v>639466.55736600712</v>
      </c>
      <c r="T74" s="369">
        <f t="shared" si="48"/>
        <v>669383.70454471535</v>
      </c>
      <c r="U74" s="369">
        <f t="shared" si="48"/>
        <v>707495.06040281139</v>
      </c>
    </row>
    <row r="75" spans="1:21" s="344" customFormat="1" x14ac:dyDescent="0.25">
      <c r="A75" s="8"/>
      <c r="B75" s="36"/>
      <c r="C75" s="31"/>
      <c r="D75" s="372"/>
      <c r="E75" s="31"/>
      <c r="F75" s="372"/>
      <c r="G75" s="31"/>
      <c r="H75" s="372"/>
      <c r="I75" s="31"/>
      <c r="J75" s="372"/>
      <c r="K75" s="31"/>
      <c r="L75" s="372"/>
      <c r="M75" s="31"/>
      <c r="N75" s="372"/>
      <c r="O75" s="31"/>
      <c r="P75" s="372"/>
      <c r="Q75" s="31"/>
      <c r="R75" s="372"/>
      <c r="S75" s="31"/>
      <c r="T75" s="372"/>
      <c r="U75" s="31"/>
    </row>
    <row r="76" spans="1:21" ht="15.75" thickBot="1" x14ac:dyDescent="0.3">
      <c r="B76" s="16"/>
      <c r="C76" s="8"/>
      <c r="D76" s="8"/>
      <c r="E76" s="371"/>
      <c r="F76" s="371"/>
      <c r="G76" s="371"/>
      <c r="H76" s="371"/>
      <c r="I76" s="371"/>
      <c r="J76" s="371"/>
      <c r="K76" s="371"/>
      <c r="L76" s="371"/>
      <c r="M76" s="371"/>
      <c r="N76" s="371"/>
      <c r="O76" s="371"/>
      <c r="P76" s="371"/>
      <c r="Q76" s="371"/>
      <c r="R76" s="371"/>
      <c r="S76" s="371"/>
      <c r="T76" s="371"/>
      <c r="U76" s="371"/>
    </row>
    <row r="77" spans="1:21" ht="15.75" x14ac:dyDescent="0.25">
      <c r="A77" s="519" t="s">
        <v>12</v>
      </c>
      <c r="B77" s="32" t="s">
        <v>12</v>
      </c>
      <c r="C77" s="10">
        <f t="shared" ref="C77:U77" si="49">C58</f>
        <v>43466</v>
      </c>
      <c r="D77" s="10">
        <f t="shared" si="49"/>
        <v>43497</v>
      </c>
      <c r="E77" s="10">
        <f t="shared" si="49"/>
        <v>43525</v>
      </c>
      <c r="F77" s="10">
        <f t="shared" si="49"/>
        <v>43556</v>
      </c>
      <c r="G77" s="10">
        <f t="shared" si="49"/>
        <v>43586</v>
      </c>
      <c r="H77" s="10">
        <f t="shared" si="49"/>
        <v>43617</v>
      </c>
      <c r="I77" s="10">
        <f t="shared" si="49"/>
        <v>43647</v>
      </c>
      <c r="J77" s="10">
        <f t="shared" si="49"/>
        <v>43678</v>
      </c>
      <c r="K77" s="10">
        <f t="shared" si="49"/>
        <v>43709</v>
      </c>
      <c r="L77" s="10">
        <f t="shared" si="49"/>
        <v>43739</v>
      </c>
      <c r="M77" s="10">
        <f t="shared" si="49"/>
        <v>43770</v>
      </c>
      <c r="N77" s="10">
        <f t="shared" si="49"/>
        <v>43800</v>
      </c>
      <c r="O77" s="10">
        <f t="shared" si="49"/>
        <v>43831</v>
      </c>
      <c r="P77" s="10">
        <f t="shared" si="49"/>
        <v>43862</v>
      </c>
      <c r="Q77" s="10">
        <f t="shared" si="49"/>
        <v>43891</v>
      </c>
      <c r="R77" s="10">
        <f t="shared" si="49"/>
        <v>43922</v>
      </c>
      <c r="S77" s="10">
        <f t="shared" si="49"/>
        <v>43952</v>
      </c>
      <c r="T77" s="10">
        <f t="shared" si="49"/>
        <v>43983</v>
      </c>
      <c r="U77" s="10">
        <f t="shared" si="49"/>
        <v>44013</v>
      </c>
    </row>
    <row r="78" spans="1:21" ht="15.75" customHeight="1" x14ac:dyDescent="0.25">
      <c r="A78" s="520"/>
      <c r="B78" s="33" t="str">
        <f>B59</f>
        <v>Air Comp</v>
      </c>
      <c r="C78" s="267">
        <v>8.5109000000000004E-2</v>
      </c>
      <c r="D78" s="267">
        <v>7.7715000000000006E-2</v>
      </c>
      <c r="E78" s="267">
        <v>8.6136000000000004E-2</v>
      </c>
      <c r="F78" s="267">
        <v>7.9796000000000006E-2</v>
      </c>
      <c r="G78" s="267">
        <v>8.5334999999999994E-2</v>
      </c>
      <c r="H78" s="267">
        <v>8.1994999999999998E-2</v>
      </c>
      <c r="I78" s="267">
        <v>8.4098999999999993E-2</v>
      </c>
      <c r="J78" s="267">
        <v>8.4198999999999996E-2</v>
      </c>
      <c r="K78" s="267">
        <v>8.2512000000000002E-2</v>
      </c>
      <c r="L78" s="267">
        <v>8.5277000000000006E-2</v>
      </c>
      <c r="M78" s="267">
        <v>8.2588999999999996E-2</v>
      </c>
      <c r="N78" s="267">
        <v>8.5237999999999994E-2</v>
      </c>
      <c r="O78" s="20">
        <f>C78</f>
        <v>8.5109000000000004E-2</v>
      </c>
      <c r="P78" s="20">
        <f t="shared" ref="P78:P90" si="50">D78</f>
        <v>7.7715000000000006E-2</v>
      </c>
      <c r="Q78" s="20">
        <f t="shared" ref="Q78:Q90" si="51">E78</f>
        <v>8.6136000000000004E-2</v>
      </c>
      <c r="R78" s="20">
        <f t="shared" ref="R78:R90" si="52">F78</f>
        <v>7.9796000000000006E-2</v>
      </c>
      <c r="S78" s="20">
        <f t="shared" ref="S78:S90" si="53">G78</f>
        <v>8.5334999999999994E-2</v>
      </c>
      <c r="T78" s="20">
        <f t="shared" ref="T78:T90" si="54">H78</f>
        <v>8.1994999999999998E-2</v>
      </c>
      <c r="U78" s="20">
        <f t="shared" ref="U78:U90" si="55">I78</f>
        <v>8.4098999999999993E-2</v>
      </c>
    </row>
    <row r="79" spans="1:21" ht="15.75" x14ac:dyDescent="0.25">
      <c r="A79" s="520"/>
      <c r="B79" s="33" t="str">
        <f t="shared" ref="B79:B90" si="56">B60</f>
        <v>Building Shell</v>
      </c>
      <c r="C79" s="267">
        <v>0.107824</v>
      </c>
      <c r="D79" s="267">
        <v>9.1051999999999994E-2</v>
      </c>
      <c r="E79" s="267">
        <v>7.1135000000000004E-2</v>
      </c>
      <c r="F79" s="267">
        <v>4.1179E-2</v>
      </c>
      <c r="G79" s="267">
        <v>4.4423999999999998E-2</v>
      </c>
      <c r="H79" s="267">
        <v>0.106128</v>
      </c>
      <c r="I79" s="267">
        <v>0.14288100000000001</v>
      </c>
      <c r="J79" s="267">
        <v>0.133494</v>
      </c>
      <c r="K79" s="267">
        <v>5.781E-2</v>
      </c>
      <c r="L79" s="267">
        <v>3.8018000000000003E-2</v>
      </c>
      <c r="M79" s="267">
        <v>6.2103999999999999E-2</v>
      </c>
      <c r="N79" s="267">
        <v>0.10395</v>
      </c>
      <c r="O79" s="20">
        <f t="shared" ref="O79:O90" si="57">C79</f>
        <v>0.107824</v>
      </c>
      <c r="P79" s="20">
        <f t="shared" si="50"/>
        <v>9.1051999999999994E-2</v>
      </c>
      <c r="Q79" s="20">
        <f t="shared" si="51"/>
        <v>7.1135000000000004E-2</v>
      </c>
      <c r="R79" s="20">
        <f t="shared" si="52"/>
        <v>4.1179E-2</v>
      </c>
      <c r="S79" s="20">
        <f t="shared" si="53"/>
        <v>4.4423999999999998E-2</v>
      </c>
      <c r="T79" s="20">
        <f t="shared" si="54"/>
        <v>0.106128</v>
      </c>
      <c r="U79" s="20">
        <f t="shared" si="55"/>
        <v>0.14288100000000001</v>
      </c>
    </row>
    <row r="80" spans="1:21" ht="15.75" x14ac:dyDescent="0.25">
      <c r="A80" s="520"/>
      <c r="B80" s="33" t="str">
        <f t="shared" si="56"/>
        <v>Cooking</v>
      </c>
      <c r="C80" s="267">
        <v>8.6096000000000006E-2</v>
      </c>
      <c r="D80" s="267">
        <v>7.8608999999999998E-2</v>
      </c>
      <c r="E80" s="267">
        <v>8.1547999999999995E-2</v>
      </c>
      <c r="F80" s="267">
        <v>7.2947999999999999E-2</v>
      </c>
      <c r="G80" s="267">
        <v>8.6277000000000006E-2</v>
      </c>
      <c r="H80" s="267">
        <v>8.3294000000000007E-2</v>
      </c>
      <c r="I80" s="267">
        <v>8.5859000000000005E-2</v>
      </c>
      <c r="J80" s="267">
        <v>8.5885000000000003E-2</v>
      </c>
      <c r="K80" s="267">
        <v>8.3474999999999994E-2</v>
      </c>
      <c r="L80" s="267">
        <v>8.6262000000000005E-2</v>
      </c>
      <c r="M80" s="267">
        <v>8.3496000000000001E-2</v>
      </c>
      <c r="N80" s="267">
        <v>8.6250999999999994E-2</v>
      </c>
      <c r="O80" s="20">
        <f t="shared" si="57"/>
        <v>8.6096000000000006E-2</v>
      </c>
      <c r="P80" s="20">
        <f t="shared" si="50"/>
        <v>7.8608999999999998E-2</v>
      </c>
      <c r="Q80" s="20">
        <f t="shared" si="51"/>
        <v>8.1547999999999995E-2</v>
      </c>
      <c r="R80" s="20">
        <f t="shared" si="52"/>
        <v>7.2947999999999999E-2</v>
      </c>
      <c r="S80" s="20">
        <f t="shared" si="53"/>
        <v>8.6277000000000006E-2</v>
      </c>
      <c r="T80" s="20">
        <f t="shared" si="54"/>
        <v>8.3294000000000007E-2</v>
      </c>
      <c r="U80" s="20">
        <f t="shared" si="55"/>
        <v>8.5859000000000005E-2</v>
      </c>
    </row>
    <row r="81" spans="1:21" ht="15.75" x14ac:dyDescent="0.25">
      <c r="A81" s="520"/>
      <c r="B81" s="33" t="str">
        <f t="shared" si="56"/>
        <v>Cooling</v>
      </c>
      <c r="C81" s="267">
        <v>6.0000000000000002E-6</v>
      </c>
      <c r="D81" s="267">
        <v>2.4699999999999999E-4</v>
      </c>
      <c r="E81" s="267">
        <v>7.2360000000000002E-3</v>
      </c>
      <c r="F81" s="267">
        <v>2.1690999999999998E-2</v>
      </c>
      <c r="G81" s="267">
        <v>6.2979999999999994E-2</v>
      </c>
      <c r="H81" s="267">
        <v>0.21317</v>
      </c>
      <c r="I81" s="267">
        <v>0.29002899999999998</v>
      </c>
      <c r="J81" s="267">
        <v>0.270206</v>
      </c>
      <c r="K81" s="267">
        <v>0.108695</v>
      </c>
      <c r="L81" s="267">
        <v>1.9643000000000001E-2</v>
      </c>
      <c r="M81" s="267">
        <v>6.0299999999999998E-3</v>
      </c>
      <c r="N81" s="267">
        <v>6.3999999999999997E-5</v>
      </c>
      <c r="O81" s="20">
        <f t="shared" si="57"/>
        <v>6.0000000000000002E-6</v>
      </c>
      <c r="P81" s="20">
        <f t="shared" si="50"/>
        <v>2.4699999999999999E-4</v>
      </c>
      <c r="Q81" s="20">
        <f t="shared" si="51"/>
        <v>7.2360000000000002E-3</v>
      </c>
      <c r="R81" s="20">
        <f t="shared" si="52"/>
        <v>2.1690999999999998E-2</v>
      </c>
      <c r="S81" s="20">
        <f t="shared" si="53"/>
        <v>6.2979999999999994E-2</v>
      </c>
      <c r="T81" s="20">
        <f t="shared" si="54"/>
        <v>0.21317</v>
      </c>
      <c r="U81" s="20">
        <f t="shared" si="55"/>
        <v>0.29002899999999998</v>
      </c>
    </row>
    <row r="82" spans="1:21" ht="15.75" x14ac:dyDescent="0.25">
      <c r="A82" s="520"/>
      <c r="B82" s="33" t="str">
        <f t="shared" si="56"/>
        <v>Ext Lighting</v>
      </c>
      <c r="C82" s="267">
        <v>0.106265</v>
      </c>
      <c r="D82" s="267">
        <v>8.2161999999999999E-2</v>
      </c>
      <c r="E82" s="267">
        <v>7.0887000000000006E-2</v>
      </c>
      <c r="F82" s="267">
        <v>6.8145999999999998E-2</v>
      </c>
      <c r="G82" s="267">
        <v>8.1852999999999995E-2</v>
      </c>
      <c r="H82" s="267">
        <v>6.7163E-2</v>
      </c>
      <c r="I82" s="267">
        <v>8.6751999999999996E-2</v>
      </c>
      <c r="J82" s="267">
        <v>6.9401000000000004E-2</v>
      </c>
      <c r="K82" s="267">
        <v>8.2907999999999996E-2</v>
      </c>
      <c r="L82" s="267">
        <v>0.100507</v>
      </c>
      <c r="M82" s="267">
        <v>8.7251999999999996E-2</v>
      </c>
      <c r="N82" s="267">
        <v>9.6703999999999998E-2</v>
      </c>
      <c r="O82" s="20">
        <f t="shared" si="57"/>
        <v>0.106265</v>
      </c>
      <c r="P82" s="20">
        <f t="shared" si="50"/>
        <v>8.2161999999999999E-2</v>
      </c>
      <c r="Q82" s="20">
        <f t="shared" si="51"/>
        <v>7.0887000000000006E-2</v>
      </c>
      <c r="R82" s="20">
        <f t="shared" si="52"/>
        <v>6.8145999999999998E-2</v>
      </c>
      <c r="S82" s="20">
        <f t="shared" si="53"/>
        <v>8.1852999999999995E-2</v>
      </c>
      <c r="T82" s="20">
        <f t="shared" si="54"/>
        <v>6.7163E-2</v>
      </c>
      <c r="U82" s="20">
        <f t="shared" si="55"/>
        <v>8.6751999999999996E-2</v>
      </c>
    </row>
    <row r="83" spans="1:21" ht="15.75" x14ac:dyDescent="0.25">
      <c r="A83" s="520"/>
      <c r="B83" s="33" t="str">
        <f t="shared" si="56"/>
        <v>Heating</v>
      </c>
      <c r="C83" s="267">
        <v>0.210397</v>
      </c>
      <c r="D83" s="267">
        <v>0.17743600000000001</v>
      </c>
      <c r="E83" s="267">
        <v>0.13192400000000001</v>
      </c>
      <c r="F83" s="267">
        <v>5.9718E-2</v>
      </c>
      <c r="G83" s="267">
        <v>2.6769000000000001E-2</v>
      </c>
      <c r="H83" s="267">
        <v>4.2950000000000002E-3</v>
      </c>
      <c r="I83" s="267">
        <v>2.895E-3</v>
      </c>
      <c r="J83" s="267">
        <v>3.4320000000000002E-3</v>
      </c>
      <c r="K83" s="267">
        <v>9.4020000000000006E-3</v>
      </c>
      <c r="L83" s="267">
        <v>5.5496999999999998E-2</v>
      </c>
      <c r="M83" s="267">
        <v>0.115452</v>
      </c>
      <c r="N83" s="267">
        <v>0.20278099999999999</v>
      </c>
      <c r="O83" s="20">
        <f t="shared" si="57"/>
        <v>0.210397</v>
      </c>
      <c r="P83" s="20">
        <f t="shared" si="50"/>
        <v>0.17743600000000001</v>
      </c>
      <c r="Q83" s="20">
        <f t="shared" si="51"/>
        <v>0.13192400000000001</v>
      </c>
      <c r="R83" s="20">
        <f t="shared" si="52"/>
        <v>5.9718E-2</v>
      </c>
      <c r="S83" s="20">
        <f t="shared" si="53"/>
        <v>2.6769000000000001E-2</v>
      </c>
      <c r="T83" s="20">
        <f t="shared" si="54"/>
        <v>4.2950000000000002E-3</v>
      </c>
      <c r="U83" s="20">
        <f t="shared" si="55"/>
        <v>2.895E-3</v>
      </c>
    </row>
    <row r="84" spans="1:21" ht="15.75" x14ac:dyDescent="0.25">
      <c r="A84" s="520"/>
      <c r="B84" s="33" t="str">
        <f t="shared" si="56"/>
        <v>HVAC</v>
      </c>
      <c r="C84" s="267">
        <v>0.107824</v>
      </c>
      <c r="D84" s="267">
        <v>9.1051999999999994E-2</v>
      </c>
      <c r="E84" s="267">
        <v>7.1135000000000004E-2</v>
      </c>
      <c r="F84" s="267">
        <v>4.1179E-2</v>
      </c>
      <c r="G84" s="267">
        <v>4.4423999999999998E-2</v>
      </c>
      <c r="H84" s="267">
        <v>0.106128</v>
      </c>
      <c r="I84" s="267">
        <v>0.14288100000000001</v>
      </c>
      <c r="J84" s="267">
        <v>0.133494</v>
      </c>
      <c r="K84" s="267">
        <v>5.781E-2</v>
      </c>
      <c r="L84" s="267">
        <v>3.8018000000000003E-2</v>
      </c>
      <c r="M84" s="267">
        <v>6.2103999999999999E-2</v>
      </c>
      <c r="N84" s="267">
        <v>0.10395</v>
      </c>
      <c r="O84" s="20">
        <f t="shared" si="57"/>
        <v>0.107824</v>
      </c>
      <c r="P84" s="20">
        <f t="shared" si="50"/>
        <v>9.1051999999999994E-2</v>
      </c>
      <c r="Q84" s="20">
        <f t="shared" si="51"/>
        <v>7.1135000000000004E-2</v>
      </c>
      <c r="R84" s="20">
        <f t="shared" si="52"/>
        <v>4.1179E-2</v>
      </c>
      <c r="S84" s="20">
        <f t="shared" si="53"/>
        <v>4.4423999999999998E-2</v>
      </c>
      <c r="T84" s="20">
        <f t="shared" si="54"/>
        <v>0.106128</v>
      </c>
      <c r="U84" s="20">
        <f t="shared" si="55"/>
        <v>0.14288100000000001</v>
      </c>
    </row>
    <row r="85" spans="1:21" ht="15.75" x14ac:dyDescent="0.25">
      <c r="A85" s="520"/>
      <c r="B85" s="33" t="str">
        <f t="shared" si="56"/>
        <v>Lighting</v>
      </c>
      <c r="C85" s="267">
        <v>9.3563999999999994E-2</v>
      </c>
      <c r="D85" s="267">
        <v>7.2162000000000004E-2</v>
      </c>
      <c r="E85" s="267">
        <v>7.8372999999999998E-2</v>
      </c>
      <c r="F85" s="267">
        <v>7.6534000000000005E-2</v>
      </c>
      <c r="G85" s="267">
        <v>9.4246999999999997E-2</v>
      </c>
      <c r="H85" s="267">
        <v>7.5599E-2</v>
      </c>
      <c r="I85" s="267">
        <v>9.6199999999999994E-2</v>
      </c>
      <c r="J85" s="267">
        <v>7.7077999999999994E-2</v>
      </c>
      <c r="K85" s="267">
        <v>8.1374000000000002E-2</v>
      </c>
      <c r="L85" s="267">
        <v>9.4072000000000003E-2</v>
      </c>
      <c r="M85" s="267">
        <v>7.6706999999999997E-2</v>
      </c>
      <c r="N85" s="267">
        <v>8.4089999999999998E-2</v>
      </c>
      <c r="O85" s="20">
        <f t="shared" si="57"/>
        <v>9.3563999999999994E-2</v>
      </c>
      <c r="P85" s="20">
        <f t="shared" si="50"/>
        <v>7.2162000000000004E-2</v>
      </c>
      <c r="Q85" s="20">
        <f t="shared" si="51"/>
        <v>7.8372999999999998E-2</v>
      </c>
      <c r="R85" s="20">
        <f t="shared" si="52"/>
        <v>7.6534000000000005E-2</v>
      </c>
      <c r="S85" s="20">
        <f t="shared" si="53"/>
        <v>9.4246999999999997E-2</v>
      </c>
      <c r="T85" s="20">
        <f t="shared" si="54"/>
        <v>7.5599E-2</v>
      </c>
      <c r="U85" s="20">
        <f t="shared" si="55"/>
        <v>9.6199999999999994E-2</v>
      </c>
    </row>
    <row r="86" spans="1:21" ht="15.75" x14ac:dyDescent="0.25">
      <c r="A86" s="520"/>
      <c r="B86" s="33" t="str">
        <f t="shared" si="56"/>
        <v>Miscellaneous</v>
      </c>
      <c r="C86" s="267">
        <v>8.5109000000000004E-2</v>
      </c>
      <c r="D86" s="267">
        <v>7.7715000000000006E-2</v>
      </c>
      <c r="E86" s="267">
        <v>8.6136000000000004E-2</v>
      </c>
      <c r="F86" s="267">
        <v>7.9796000000000006E-2</v>
      </c>
      <c r="G86" s="267">
        <v>8.5334999999999994E-2</v>
      </c>
      <c r="H86" s="267">
        <v>8.1994999999999998E-2</v>
      </c>
      <c r="I86" s="267">
        <v>8.4098999999999993E-2</v>
      </c>
      <c r="J86" s="267">
        <v>8.4198999999999996E-2</v>
      </c>
      <c r="K86" s="267">
        <v>8.2512000000000002E-2</v>
      </c>
      <c r="L86" s="267">
        <v>8.5277000000000006E-2</v>
      </c>
      <c r="M86" s="267">
        <v>8.2588999999999996E-2</v>
      </c>
      <c r="N86" s="267">
        <v>8.5237999999999994E-2</v>
      </c>
      <c r="O86" s="20">
        <f t="shared" si="57"/>
        <v>8.5109000000000004E-2</v>
      </c>
      <c r="P86" s="20">
        <f t="shared" si="50"/>
        <v>7.7715000000000006E-2</v>
      </c>
      <c r="Q86" s="20">
        <f t="shared" si="51"/>
        <v>8.6136000000000004E-2</v>
      </c>
      <c r="R86" s="20">
        <f t="shared" si="52"/>
        <v>7.9796000000000006E-2</v>
      </c>
      <c r="S86" s="20">
        <f t="shared" si="53"/>
        <v>8.5334999999999994E-2</v>
      </c>
      <c r="T86" s="20">
        <f t="shared" si="54"/>
        <v>8.1994999999999998E-2</v>
      </c>
      <c r="U86" s="20">
        <f t="shared" si="55"/>
        <v>8.4098999999999993E-2</v>
      </c>
    </row>
    <row r="87" spans="1:21" ht="15.75" x14ac:dyDescent="0.25">
      <c r="A87" s="520"/>
      <c r="B87" s="33" t="str">
        <f t="shared" si="56"/>
        <v>Motors</v>
      </c>
      <c r="C87" s="267">
        <v>8.5109000000000004E-2</v>
      </c>
      <c r="D87" s="267">
        <v>7.7715000000000006E-2</v>
      </c>
      <c r="E87" s="267">
        <v>8.6136000000000004E-2</v>
      </c>
      <c r="F87" s="267">
        <v>7.9796000000000006E-2</v>
      </c>
      <c r="G87" s="267">
        <v>8.5334999999999994E-2</v>
      </c>
      <c r="H87" s="267">
        <v>8.1994999999999998E-2</v>
      </c>
      <c r="I87" s="267">
        <v>8.4098999999999993E-2</v>
      </c>
      <c r="J87" s="267">
        <v>8.4198999999999996E-2</v>
      </c>
      <c r="K87" s="267">
        <v>8.2512000000000002E-2</v>
      </c>
      <c r="L87" s="267">
        <v>8.5277000000000006E-2</v>
      </c>
      <c r="M87" s="267">
        <v>8.2588999999999996E-2</v>
      </c>
      <c r="N87" s="267">
        <v>8.5237999999999994E-2</v>
      </c>
      <c r="O87" s="20">
        <f t="shared" si="57"/>
        <v>8.5109000000000004E-2</v>
      </c>
      <c r="P87" s="20">
        <f t="shared" si="50"/>
        <v>7.7715000000000006E-2</v>
      </c>
      <c r="Q87" s="20">
        <f t="shared" si="51"/>
        <v>8.6136000000000004E-2</v>
      </c>
      <c r="R87" s="20">
        <f t="shared" si="52"/>
        <v>7.9796000000000006E-2</v>
      </c>
      <c r="S87" s="20">
        <f t="shared" si="53"/>
        <v>8.5334999999999994E-2</v>
      </c>
      <c r="T87" s="20">
        <f t="shared" si="54"/>
        <v>8.1994999999999998E-2</v>
      </c>
      <c r="U87" s="20">
        <f t="shared" si="55"/>
        <v>8.4098999999999993E-2</v>
      </c>
    </row>
    <row r="88" spans="1:21" ht="15.75" x14ac:dyDescent="0.25">
      <c r="A88" s="520"/>
      <c r="B88" s="33" t="str">
        <f t="shared" si="56"/>
        <v>Process</v>
      </c>
      <c r="C88" s="267">
        <v>8.5109000000000004E-2</v>
      </c>
      <c r="D88" s="267">
        <v>7.7715000000000006E-2</v>
      </c>
      <c r="E88" s="267">
        <v>8.6136000000000004E-2</v>
      </c>
      <c r="F88" s="267">
        <v>7.9796000000000006E-2</v>
      </c>
      <c r="G88" s="267">
        <v>8.5334999999999994E-2</v>
      </c>
      <c r="H88" s="267">
        <v>8.1994999999999998E-2</v>
      </c>
      <c r="I88" s="267">
        <v>8.4098999999999993E-2</v>
      </c>
      <c r="J88" s="267">
        <v>8.4198999999999996E-2</v>
      </c>
      <c r="K88" s="267">
        <v>8.2512000000000002E-2</v>
      </c>
      <c r="L88" s="267">
        <v>8.5277000000000006E-2</v>
      </c>
      <c r="M88" s="267">
        <v>8.2588999999999996E-2</v>
      </c>
      <c r="N88" s="267">
        <v>8.5237999999999994E-2</v>
      </c>
      <c r="O88" s="20">
        <f t="shared" si="57"/>
        <v>8.5109000000000004E-2</v>
      </c>
      <c r="P88" s="20">
        <f t="shared" si="50"/>
        <v>7.7715000000000006E-2</v>
      </c>
      <c r="Q88" s="20">
        <f t="shared" si="51"/>
        <v>8.6136000000000004E-2</v>
      </c>
      <c r="R88" s="20">
        <f t="shared" si="52"/>
        <v>7.9796000000000006E-2</v>
      </c>
      <c r="S88" s="20">
        <f t="shared" si="53"/>
        <v>8.5334999999999994E-2</v>
      </c>
      <c r="T88" s="20">
        <f t="shared" si="54"/>
        <v>8.1994999999999998E-2</v>
      </c>
      <c r="U88" s="20">
        <f t="shared" si="55"/>
        <v>8.4098999999999993E-2</v>
      </c>
    </row>
    <row r="89" spans="1:21" ht="15.75" x14ac:dyDescent="0.25">
      <c r="A89" s="520"/>
      <c r="B89" s="33" t="str">
        <f t="shared" si="56"/>
        <v>Refrigeration</v>
      </c>
      <c r="C89" s="267">
        <v>8.3486000000000005E-2</v>
      </c>
      <c r="D89" s="267">
        <v>7.6158000000000003E-2</v>
      </c>
      <c r="E89" s="267">
        <v>8.3346000000000003E-2</v>
      </c>
      <c r="F89" s="267">
        <v>8.0782999999999994E-2</v>
      </c>
      <c r="G89" s="267">
        <v>8.5133E-2</v>
      </c>
      <c r="H89" s="267">
        <v>8.4294999999999995E-2</v>
      </c>
      <c r="I89" s="267">
        <v>8.7456999999999993E-2</v>
      </c>
      <c r="J89" s="267">
        <v>8.7230000000000002E-2</v>
      </c>
      <c r="K89" s="267">
        <v>8.3319000000000004E-2</v>
      </c>
      <c r="L89" s="267">
        <v>8.4562999999999999E-2</v>
      </c>
      <c r="M89" s="267">
        <v>8.1112000000000004E-2</v>
      </c>
      <c r="N89" s="267">
        <v>8.3118999999999998E-2</v>
      </c>
      <c r="O89" s="20">
        <f t="shared" si="57"/>
        <v>8.3486000000000005E-2</v>
      </c>
      <c r="P89" s="20">
        <f t="shared" si="50"/>
        <v>7.6158000000000003E-2</v>
      </c>
      <c r="Q89" s="20">
        <f t="shared" si="51"/>
        <v>8.3346000000000003E-2</v>
      </c>
      <c r="R89" s="20">
        <f t="shared" si="52"/>
        <v>8.0782999999999994E-2</v>
      </c>
      <c r="S89" s="20">
        <f t="shared" si="53"/>
        <v>8.5133E-2</v>
      </c>
      <c r="T89" s="20">
        <f t="shared" si="54"/>
        <v>8.4294999999999995E-2</v>
      </c>
      <c r="U89" s="20">
        <f t="shared" si="55"/>
        <v>8.7456999999999993E-2</v>
      </c>
    </row>
    <row r="90" spans="1:21" ht="16.5" thickBot="1" x14ac:dyDescent="0.3">
      <c r="A90" s="521"/>
      <c r="B90" s="50" t="str">
        <f t="shared" si="56"/>
        <v>Water Heating</v>
      </c>
      <c r="C90" s="268">
        <v>0.108255</v>
      </c>
      <c r="D90" s="268">
        <v>9.1078000000000006E-2</v>
      </c>
      <c r="E90" s="268">
        <v>8.5239999999999996E-2</v>
      </c>
      <c r="F90" s="268">
        <v>7.2980000000000003E-2</v>
      </c>
      <c r="G90" s="268">
        <v>7.9849000000000003E-2</v>
      </c>
      <c r="H90" s="268">
        <v>7.2720999999999994E-2</v>
      </c>
      <c r="I90" s="268">
        <v>7.4929999999999997E-2</v>
      </c>
      <c r="J90" s="268">
        <v>7.5861999999999999E-2</v>
      </c>
      <c r="K90" s="268">
        <v>7.5733999999999996E-2</v>
      </c>
      <c r="L90" s="268">
        <v>8.2808000000000007E-2</v>
      </c>
      <c r="M90" s="268">
        <v>8.6345000000000005E-2</v>
      </c>
      <c r="N90" s="268">
        <v>9.4200000000000006E-2</v>
      </c>
      <c r="O90" s="21">
        <f t="shared" si="57"/>
        <v>0.108255</v>
      </c>
      <c r="P90" s="21">
        <f t="shared" si="50"/>
        <v>9.1078000000000006E-2</v>
      </c>
      <c r="Q90" s="21">
        <f t="shared" si="51"/>
        <v>8.5239999999999996E-2</v>
      </c>
      <c r="R90" s="21">
        <f t="shared" si="52"/>
        <v>7.2980000000000003E-2</v>
      </c>
      <c r="S90" s="21">
        <f t="shared" si="53"/>
        <v>7.9849000000000003E-2</v>
      </c>
      <c r="T90" s="21">
        <f t="shared" si="54"/>
        <v>7.2720999999999994E-2</v>
      </c>
      <c r="U90" s="21">
        <f t="shared" si="55"/>
        <v>7.4929999999999997E-2</v>
      </c>
    </row>
    <row r="91" spans="1:21" ht="15.75" thickBot="1" x14ac:dyDescent="0.3"/>
    <row r="92" spans="1:21" x14ac:dyDescent="0.25">
      <c r="A92" s="19"/>
      <c r="B92" s="502" t="s">
        <v>28</v>
      </c>
      <c r="C92" s="41">
        <f>C77</f>
        <v>43466</v>
      </c>
      <c r="D92" s="47">
        <f t="shared" ref="D92:U92" si="58">D77</f>
        <v>43497</v>
      </c>
      <c r="E92" s="47">
        <f t="shared" si="58"/>
        <v>43525</v>
      </c>
      <c r="F92" s="47">
        <f t="shared" si="58"/>
        <v>43556</v>
      </c>
      <c r="G92" s="47">
        <f t="shared" si="58"/>
        <v>43586</v>
      </c>
      <c r="H92" s="47">
        <f t="shared" si="58"/>
        <v>43617</v>
      </c>
      <c r="I92" s="47">
        <f t="shared" si="58"/>
        <v>43647</v>
      </c>
      <c r="J92" s="47">
        <f t="shared" si="58"/>
        <v>43678</v>
      </c>
      <c r="K92" s="47">
        <f t="shared" si="58"/>
        <v>43709</v>
      </c>
      <c r="L92" s="47">
        <f t="shared" si="58"/>
        <v>43739</v>
      </c>
      <c r="M92" s="47">
        <f t="shared" si="58"/>
        <v>43770</v>
      </c>
      <c r="N92" s="47">
        <f t="shared" si="58"/>
        <v>43800</v>
      </c>
      <c r="O92" s="47">
        <f t="shared" si="58"/>
        <v>43831</v>
      </c>
      <c r="P92" s="47">
        <f t="shared" si="58"/>
        <v>43862</v>
      </c>
      <c r="Q92" s="47">
        <f t="shared" si="58"/>
        <v>43891</v>
      </c>
      <c r="R92" s="47">
        <f t="shared" si="58"/>
        <v>43922</v>
      </c>
      <c r="S92" s="47">
        <f t="shared" si="58"/>
        <v>43952</v>
      </c>
      <c r="T92" s="47">
        <f t="shared" si="58"/>
        <v>43983</v>
      </c>
      <c r="U92" s="47">
        <f t="shared" si="58"/>
        <v>44013</v>
      </c>
    </row>
    <row r="93" spans="1:21" ht="15.75" thickBot="1" x14ac:dyDescent="0.3">
      <c r="A93" s="19"/>
      <c r="B93" s="503"/>
      <c r="C93" s="43">
        <v>4.8845E-2</v>
      </c>
      <c r="D93" s="44">
        <v>5.0525E-2</v>
      </c>
      <c r="E93" s="44">
        <v>5.3254999999999997E-2</v>
      </c>
      <c r="F93" s="44">
        <v>5.6875000000000002E-2</v>
      </c>
      <c r="G93" s="44">
        <v>5.8104000000000003E-2</v>
      </c>
      <c r="H93" s="44">
        <v>8.9680999999999997E-2</v>
      </c>
      <c r="I93" s="44">
        <v>8.9680999999999997E-2</v>
      </c>
      <c r="J93" s="44">
        <v>8.9680999999999997E-2</v>
      </c>
      <c r="K93" s="44">
        <v>8.9680999999999997E-2</v>
      </c>
      <c r="L93" s="44">
        <v>5.4614000000000003E-2</v>
      </c>
      <c r="M93" s="44">
        <v>5.6771000000000002E-2</v>
      </c>
      <c r="N93" s="44">
        <v>5.4182000000000001E-2</v>
      </c>
      <c r="O93" s="43">
        <v>4.8845E-2</v>
      </c>
      <c r="P93" s="44">
        <v>5.0525E-2</v>
      </c>
      <c r="Q93" s="44">
        <v>5.3254999999999997E-2</v>
      </c>
      <c r="R93" s="254">
        <v>5.8521999999999998E-2</v>
      </c>
      <c r="S93" s="254">
        <v>6.1238000000000001E-2</v>
      </c>
      <c r="T93" s="254">
        <v>9.0992000000000003E-2</v>
      </c>
      <c r="U93" s="254">
        <v>9.0992000000000003E-2</v>
      </c>
    </row>
    <row r="111" spans="4:10" x14ac:dyDescent="0.25">
      <c r="J111" s="5"/>
    </row>
    <row r="112" spans="4:10" x14ac:dyDescent="0.25">
      <c r="D112" s="6"/>
    </row>
  </sheetData>
  <mergeCells count="6">
    <mergeCell ref="B92:B93"/>
    <mergeCell ref="A4:A19"/>
    <mergeCell ref="A22:A37"/>
    <mergeCell ref="A40:A55"/>
    <mergeCell ref="A58:A74"/>
    <mergeCell ref="A77:A90"/>
  </mergeCells>
  <pageMargins left="0.7" right="0.7" top="0.75" bottom="0.75" header="0.3" footer="0.3"/>
  <pageSetup orientation="portrait" r:id="rId1"/>
  <ignoredErrors>
    <ignoredError sqref="C19 C55:U55 O19:U19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W199"/>
  <sheetViews>
    <sheetView zoomScale="90" zoomScaleNormal="90" workbookViewId="0">
      <pane xSplit="2" topLeftCell="C1" activePane="topRight" state="frozen"/>
      <selection activeCell="J98" sqref="J98"/>
      <selection pane="topRight" activeCell="J40" sqref="J40"/>
    </sheetView>
  </sheetViews>
  <sheetFormatPr defaultRowHeight="15" x14ac:dyDescent="0.25"/>
  <cols>
    <col min="1" max="1" width="9.42578125" customWidth="1"/>
    <col min="2" max="2" width="24.5703125" customWidth="1"/>
    <col min="3" max="4" width="11" bestFit="1" customWidth="1"/>
    <col min="5" max="6" width="11.5703125" bestFit="1" customWidth="1"/>
    <col min="7" max="13" width="12.5703125" bestFit="1" customWidth="1"/>
    <col min="14" max="15" width="14.42578125" bestFit="1" customWidth="1"/>
    <col min="16" max="18" width="13.42578125" customWidth="1"/>
    <col min="19" max="19" width="13.42578125" bestFit="1" customWidth="1"/>
    <col min="20" max="21" width="14.42578125" bestFit="1" customWidth="1"/>
    <col min="22" max="23" width="10.5703125" bestFit="1" customWidth="1"/>
  </cols>
  <sheetData>
    <row r="1" spans="1:23" s="2" customFormat="1" ht="15.75" thickBo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/>
      <c r="W1"/>
    </row>
    <row r="2" spans="1:23" ht="15.75" thickBot="1" x14ac:dyDescent="0.3">
      <c r="A2" s="18"/>
      <c r="B2" s="30" t="s">
        <v>13</v>
      </c>
      <c r="C2" s="336">
        <v>0</v>
      </c>
      <c r="D2" s="336">
        <v>0</v>
      </c>
      <c r="E2" s="337">
        <f>' 1M - RES'!E2</f>
        <v>0.76774979104266816</v>
      </c>
      <c r="F2" s="334">
        <f>E2</f>
        <v>0.76774979104266816</v>
      </c>
      <c r="G2" s="334">
        <f t="shared" ref="G2:U2" si="0">F2</f>
        <v>0.76774979104266816</v>
      </c>
      <c r="H2" s="334">
        <f t="shared" si="0"/>
        <v>0.76774979104266816</v>
      </c>
      <c r="I2" s="334">
        <f t="shared" si="0"/>
        <v>0.76774979104266816</v>
      </c>
      <c r="J2" s="334">
        <f t="shared" si="0"/>
        <v>0.76774979104266816</v>
      </c>
      <c r="K2" s="334">
        <f t="shared" si="0"/>
        <v>0.76774979104266816</v>
      </c>
      <c r="L2" s="334">
        <f t="shared" si="0"/>
        <v>0.76774979104266816</v>
      </c>
      <c r="M2" s="334">
        <f t="shared" si="0"/>
        <v>0.76774979104266816</v>
      </c>
      <c r="N2" s="334">
        <f t="shared" si="0"/>
        <v>0.76774979104266816</v>
      </c>
      <c r="O2" s="334">
        <f t="shared" si="0"/>
        <v>0.76774979104266816</v>
      </c>
      <c r="P2" s="334">
        <f t="shared" si="0"/>
        <v>0.76774979104266816</v>
      </c>
      <c r="Q2" s="334">
        <f t="shared" si="0"/>
        <v>0.76774979104266816</v>
      </c>
      <c r="R2" s="334">
        <f t="shared" si="0"/>
        <v>0.76774979104266816</v>
      </c>
      <c r="S2" s="334">
        <f t="shared" si="0"/>
        <v>0.76774979104266816</v>
      </c>
      <c r="T2" s="334">
        <f t="shared" si="0"/>
        <v>0.76774979104266816</v>
      </c>
      <c r="U2" s="334">
        <f t="shared" si="0"/>
        <v>0.76774979104266816</v>
      </c>
    </row>
    <row r="3" spans="1:23" s="7" customFormat="1" ht="15.75" thickBot="1" x14ac:dyDescent="0.3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342" t="s">
        <v>156</v>
      </c>
      <c r="Q3" s="339" t="str">
        <f>IF(SUM(C19:N19)='BIZ kWh ENTRY'!AE177,"ok","ERROR")</f>
        <v>ok</v>
      </c>
      <c r="R3" s="18"/>
      <c r="S3" s="18"/>
      <c r="T3" s="18"/>
      <c r="U3" s="18"/>
    </row>
    <row r="4" spans="1:23" ht="15.75" customHeight="1" x14ac:dyDescent="0.25">
      <c r="A4" s="504" t="s">
        <v>14</v>
      </c>
      <c r="B4" s="17" t="s">
        <v>10</v>
      </c>
      <c r="C4" s="10">
        <f>'2M - SGS'!C4</f>
        <v>43466</v>
      </c>
      <c r="D4" s="10">
        <f>'2M - SGS'!D4</f>
        <v>43497</v>
      </c>
      <c r="E4" s="10">
        <f>'2M - SGS'!E4</f>
        <v>43525</v>
      </c>
      <c r="F4" s="10">
        <f>'2M - SGS'!F4</f>
        <v>43556</v>
      </c>
      <c r="G4" s="10">
        <f>'2M - SGS'!G4</f>
        <v>43586</v>
      </c>
      <c r="H4" s="10">
        <f>'2M - SGS'!H4</f>
        <v>43617</v>
      </c>
      <c r="I4" s="10">
        <f>'2M - SGS'!I4</f>
        <v>43647</v>
      </c>
      <c r="J4" s="10">
        <f>'2M - SGS'!J4</f>
        <v>43678</v>
      </c>
      <c r="K4" s="10">
        <f>'2M - SGS'!K4</f>
        <v>43709</v>
      </c>
      <c r="L4" s="10">
        <f>'2M - SGS'!L4</f>
        <v>43739</v>
      </c>
      <c r="M4" s="10">
        <f>'2M - SGS'!M4</f>
        <v>43770</v>
      </c>
      <c r="N4" s="10">
        <f>'2M - SGS'!N4</f>
        <v>43800</v>
      </c>
      <c r="O4" s="10">
        <f>'2M - SGS'!O4</f>
        <v>43831</v>
      </c>
      <c r="P4" s="10">
        <f>'2M - SGS'!P4</f>
        <v>43862</v>
      </c>
      <c r="Q4" s="10">
        <f>'2M - SGS'!Q4</f>
        <v>43891</v>
      </c>
      <c r="R4" s="10">
        <f>'2M - SGS'!R4</f>
        <v>43922</v>
      </c>
      <c r="S4" s="10">
        <f>'2M - SGS'!S4</f>
        <v>43952</v>
      </c>
      <c r="T4" s="10">
        <f>'2M - SGS'!T4</f>
        <v>43983</v>
      </c>
      <c r="U4" s="10">
        <f>'2M - SGS'!U4</f>
        <v>44013</v>
      </c>
    </row>
    <row r="5" spans="1:23" ht="15" customHeight="1" x14ac:dyDescent="0.25">
      <c r="A5" s="505"/>
      <c r="B5" s="11" t="s">
        <v>20</v>
      </c>
      <c r="C5" s="3">
        <f>'BIZ kWh ENTRY'!S164</f>
        <v>0</v>
      </c>
      <c r="D5" s="3">
        <f>'BIZ kWh ENTRY'!T164</f>
        <v>0</v>
      </c>
      <c r="E5" s="3">
        <f>'BIZ kWh ENTRY'!U164</f>
        <v>0</v>
      </c>
      <c r="F5" s="3">
        <f>'BIZ kWh ENTRY'!V164</f>
        <v>0</v>
      </c>
      <c r="G5" s="3">
        <f>'BIZ kWh ENTRY'!W164</f>
        <v>0</v>
      </c>
      <c r="H5" s="3">
        <f>'BIZ kWh ENTRY'!X164</f>
        <v>0</v>
      </c>
      <c r="I5" s="3">
        <f>'BIZ kWh ENTRY'!Y164</f>
        <v>417621.45797280443</v>
      </c>
      <c r="J5" s="3">
        <f>'BIZ kWh ENTRY'!Z164</f>
        <v>155964.82319083848</v>
      </c>
      <c r="K5" s="3">
        <f>'BIZ kWh ENTRY'!AA164</f>
        <v>90226.425786884807</v>
      </c>
      <c r="L5" s="114">
        <f>'BIZ kWh ENTRY'!AB164</f>
        <v>212888.73126104235</v>
      </c>
      <c r="M5" s="114">
        <f>'BIZ kWh ENTRY'!AC164</f>
        <v>672138.33235395583</v>
      </c>
      <c r="N5" s="114">
        <f>'BIZ kWh ENTRY'!AD164</f>
        <v>320924.26833123906</v>
      </c>
      <c r="O5" s="217">
        <v>0</v>
      </c>
      <c r="P5" s="217">
        <v>0</v>
      </c>
      <c r="Q5" s="217">
        <v>0</v>
      </c>
      <c r="R5" s="217">
        <v>0</v>
      </c>
      <c r="S5" s="217">
        <v>0</v>
      </c>
      <c r="T5" s="217">
        <v>0</v>
      </c>
      <c r="U5" s="217">
        <v>0</v>
      </c>
    </row>
    <row r="6" spans="1:23" x14ac:dyDescent="0.25">
      <c r="A6" s="505"/>
      <c r="B6" s="12" t="s">
        <v>0</v>
      </c>
      <c r="C6" s="3">
        <f>'BIZ kWh ENTRY'!S165</f>
        <v>0</v>
      </c>
      <c r="D6" s="3">
        <f>'BIZ kWh ENTRY'!T165</f>
        <v>0</v>
      </c>
      <c r="E6" s="3">
        <f>'BIZ kWh ENTRY'!U165</f>
        <v>0</v>
      </c>
      <c r="F6" s="3">
        <f>'BIZ kWh ENTRY'!V165</f>
        <v>0</v>
      </c>
      <c r="G6" s="3">
        <f>'BIZ kWh ENTRY'!W165</f>
        <v>0</v>
      </c>
      <c r="H6" s="3">
        <f>'BIZ kWh ENTRY'!X165</f>
        <v>0</v>
      </c>
      <c r="I6" s="3">
        <f>'BIZ kWh ENTRY'!Y165</f>
        <v>0</v>
      </c>
      <c r="J6" s="3">
        <f>'BIZ kWh ENTRY'!Z165</f>
        <v>0</v>
      </c>
      <c r="K6" s="3">
        <f>'BIZ kWh ENTRY'!AA165</f>
        <v>4592.477975279312</v>
      </c>
      <c r="L6" s="114">
        <f>'BIZ kWh ENTRY'!AB165</f>
        <v>0</v>
      </c>
      <c r="M6" s="114">
        <f>'BIZ kWh ENTRY'!AC165</f>
        <v>31517.343944518307</v>
      </c>
      <c r="N6" s="114">
        <f>'BIZ kWh ENTRY'!AD165</f>
        <v>83697.361759994732</v>
      </c>
      <c r="O6" s="217">
        <v>0</v>
      </c>
      <c r="P6" s="217">
        <v>0</v>
      </c>
      <c r="Q6" s="217">
        <v>0</v>
      </c>
      <c r="R6" s="217">
        <v>0</v>
      </c>
      <c r="S6" s="217">
        <v>0</v>
      </c>
      <c r="T6" s="217">
        <v>0</v>
      </c>
      <c r="U6" s="217">
        <v>0</v>
      </c>
    </row>
    <row r="7" spans="1:23" x14ac:dyDescent="0.25">
      <c r="A7" s="505"/>
      <c r="B7" s="11" t="s">
        <v>21</v>
      </c>
      <c r="C7" s="3">
        <f>'BIZ kWh ENTRY'!S166</f>
        <v>0</v>
      </c>
      <c r="D7" s="3">
        <f>'BIZ kWh ENTRY'!T166</f>
        <v>0</v>
      </c>
      <c r="E7" s="3">
        <f>'BIZ kWh ENTRY'!U166</f>
        <v>0</v>
      </c>
      <c r="F7" s="3">
        <f>'BIZ kWh ENTRY'!V166</f>
        <v>0</v>
      </c>
      <c r="G7" s="3">
        <f>'BIZ kWh ENTRY'!W166</f>
        <v>0</v>
      </c>
      <c r="H7" s="3">
        <f>'BIZ kWh ENTRY'!X166</f>
        <v>0</v>
      </c>
      <c r="I7" s="3">
        <f>'BIZ kWh ENTRY'!Y166</f>
        <v>0</v>
      </c>
      <c r="J7" s="3">
        <f>'BIZ kWh ENTRY'!Z166</f>
        <v>7192.3005138034296</v>
      </c>
      <c r="K7" s="3">
        <f>'BIZ kWh ENTRY'!AA166</f>
        <v>0</v>
      </c>
      <c r="L7" s="114">
        <f>'BIZ kWh ENTRY'!AB166</f>
        <v>0</v>
      </c>
      <c r="M7" s="114">
        <f>'BIZ kWh ENTRY'!AC166</f>
        <v>9624.8288316720282</v>
      </c>
      <c r="N7" s="114">
        <f>'BIZ kWh ENTRY'!AD166</f>
        <v>0</v>
      </c>
      <c r="O7" s="217">
        <v>0</v>
      </c>
      <c r="P7" s="217">
        <v>0</v>
      </c>
      <c r="Q7" s="217">
        <v>0</v>
      </c>
      <c r="R7" s="217">
        <v>0</v>
      </c>
      <c r="S7" s="217">
        <v>0</v>
      </c>
      <c r="T7" s="217">
        <v>0</v>
      </c>
      <c r="U7" s="217">
        <v>0</v>
      </c>
    </row>
    <row r="8" spans="1:23" x14ac:dyDescent="0.25">
      <c r="A8" s="505"/>
      <c r="B8" s="11" t="s">
        <v>1</v>
      </c>
      <c r="C8" s="3">
        <f>'BIZ kWh ENTRY'!S167</f>
        <v>0</v>
      </c>
      <c r="D8" s="3">
        <f>'BIZ kWh ENTRY'!T167</f>
        <v>0</v>
      </c>
      <c r="E8" s="3">
        <f>'BIZ kWh ENTRY'!U167</f>
        <v>0</v>
      </c>
      <c r="F8" s="3">
        <f>'BIZ kWh ENTRY'!V167</f>
        <v>6427.8439291514624</v>
      </c>
      <c r="G8" s="3">
        <f>'BIZ kWh ENTRY'!W167</f>
        <v>19033.595682532243</v>
      </c>
      <c r="H8" s="3">
        <f>'BIZ kWh ENTRY'!X167</f>
        <v>185492.10311964841</v>
      </c>
      <c r="I8" s="3">
        <f>'BIZ kWh ENTRY'!Y167</f>
        <v>219022.48346688438</v>
      </c>
      <c r="J8" s="3">
        <f>'BIZ kWh ENTRY'!Z167</f>
        <v>27822.34333525016</v>
      </c>
      <c r="K8" s="3">
        <f>'BIZ kWh ENTRY'!AA167</f>
        <v>182330.24238930893</v>
      </c>
      <c r="L8" s="114">
        <f>'BIZ kWh ENTRY'!AB167</f>
        <v>172991.3850466157</v>
      </c>
      <c r="M8" s="114">
        <f>'BIZ kWh ENTRY'!AC167</f>
        <v>487355.38619300089</v>
      </c>
      <c r="N8" s="114">
        <f>'BIZ kWh ENTRY'!AD167</f>
        <v>734416.15286638157</v>
      </c>
      <c r="O8" s="217">
        <v>0</v>
      </c>
      <c r="P8" s="217">
        <v>0</v>
      </c>
      <c r="Q8" s="217">
        <v>0</v>
      </c>
      <c r="R8" s="217">
        <v>0</v>
      </c>
      <c r="S8" s="217">
        <v>0</v>
      </c>
      <c r="T8" s="217">
        <v>0</v>
      </c>
      <c r="U8" s="217">
        <v>0</v>
      </c>
    </row>
    <row r="9" spans="1:23" x14ac:dyDescent="0.25">
      <c r="A9" s="505"/>
      <c r="B9" s="12" t="s">
        <v>22</v>
      </c>
      <c r="C9" s="3">
        <f>'BIZ kWh ENTRY'!S168</f>
        <v>0</v>
      </c>
      <c r="D9" s="3">
        <f>'BIZ kWh ENTRY'!T168</f>
        <v>0</v>
      </c>
      <c r="E9" s="3">
        <f>'BIZ kWh ENTRY'!U168</f>
        <v>0</v>
      </c>
      <c r="F9" s="3">
        <f>'BIZ kWh ENTRY'!V168</f>
        <v>0</v>
      </c>
      <c r="G9" s="3">
        <f>'BIZ kWh ENTRY'!W168</f>
        <v>0</v>
      </c>
      <c r="H9" s="3">
        <f>'BIZ kWh ENTRY'!X168</f>
        <v>148788.68659199998</v>
      </c>
      <c r="I9" s="3">
        <f>'BIZ kWh ENTRY'!Y168</f>
        <v>0</v>
      </c>
      <c r="J9" s="3">
        <f>'BIZ kWh ENTRY'!Z168</f>
        <v>0</v>
      </c>
      <c r="K9" s="3">
        <f>'BIZ kWh ENTRY'!AA168</f>
        <v>0</v>
      </c>
      <c r="L9" s="114">
        <f>'BIZ kWh ENTRY'!AB168</f>
        <v>0</v>
      </c>
      <c r="M9" s="114">
        <f>'BIZ kWh ENTRY'!AC168</f>
        <v>0</v>
      </c>
      <c r="N9" s="114">
        <f>'BIZ kWh ENTRY'!AD168</f>
        <v>0</v>
      </c>
      <c r="O9" s="217">
        <v>0</v>
      </c>
      <c r="P9" s="217">
        <v>0</v>
      </c>
      <c r="Q9" s="217">
        <v>0</v>
      </c>
      <c r="R9" s="217">
        <v>0</v>
      </c>
      <c r="S9" s="217">
        <v>0</v>
      </c>
      <c r="T9" s="217">
        <v>0</v>
      </c>
      <c r="U9" s="217">
        <v>0</v>
      </c>
    </row>
    <row r="10" spans="1:23" x14ac:dyDescent="0.25">
      <c r="A10" s="505"/>
      <c r="B10" s="11" t="s">
        <v>9</v>
      </c>
      <c r="C10" s="3">
        <f>'BIZ kWh ENTRY'!S169</f>
        <v>0</v>
      </c>
      <c r="D10" s="3">
        <f>'BIZ kWh ENTRY'!T169</f>
        <v>0</v>
      </c>
      <c r="E10" s="3">
        <f>'BIZ kWh ENTRY'!U169</f>
        <v>0</v>
      </c>
      <c r="F10" s="3">
        <f>'BIZ kWh ENTRY'!V169</f>
        <v>0</v>
      </c>
      <c r="G10" s="3">
        <f>'BIZ kWh ENTRY'!W169</f>
        <v>0</v>
      </c>
      <c r="H10" s="3">
        <f>'BIZ kWh ENTRY'!X169</f>
        <v>0</v>
      </c>
      <c r="I10" s="3">
        <f>'BIZ kWh ENTRY'!Y169</f>
        <v>0</v>
      </c>
      <c r="J10" s="3">
        <f>'BIZ kWh ENTRY'!Z169</f>
        <v>0</v>
      </c>
      <c r="K10" s="3">
        <f>'BIZ kWh ENTRY'!AA169</f>
        <v>0</v>
      </c>
      <c r="L10" s="114">
        <f>'BIZ kWh ENTRY'!AB169</f>
        <v>0</v>
      </c>
      <c r="M10" s="114">
        <f>'BIZ kWh ENTRY'!AC169</f>
        <v>0</v>
      </c>
      <c r="N10" s="114">
        <f>'BIZ kWh ENTRY'!AD169</f>
        <v>0</v>
      </c>
      <c r="O10" s="217">
        <v>0</v>
      </c>
      <c r="P10" s="217">
        <v>0</v>
      </c>
      <c r="Q10" s="217">
        <v>0</v>
      </c>
      <c r="R10" s="217">
        <v>0</v>
      </c>
      <c r="S10" s="217">
        <v>0</v>
      </c>
      <c r="T10" s="217">
        <v>0</v>
      </c>
      <c r="U10" s="217">
        <v>0</v>
      </c>
    </row>
    <row r="11" spans="1:23" x14ac:dyDescent="0.25">
      <c r="A11" s="505"/>
      <c r="B11" s="11" t="s">
        <v>3</v>
      </c>
      <c r="C11" s="3">
        <f>'BIZ kWh ENTRY'!S170</f>
        <v>0</v>
      </c>
      <c r="D11" s="3">
        <f>'BIZ kWh ENTRY'!T170</f>
        <v>0</v>
      </c>
      <c r="E11" s="3">
        <f>'BIZ kWh ENTRY'!U170</f>
        <v>0</v>
      </c>
      <c r="F11" s="3">
        <f>'BIZ kWh ENTRY'!V170</f>
        <v>0</v>
      </c>
      <c r="G11" s="3">
        <f>'BIZ kWh ENTRY'!W170</f>
        <v>0</v>
      </c>
      <c r="H11" s="3">
        <f>'BIZ kWh ENTRY'!X170</f>
        <v>203914.15660156962</v>
      </c>
      <c r="I11" s="3">
        <f>'BIZ kWh ENTRY'!Y170</f>
        <v>190192.99097252346</v>
      </c>
      <c r="J11" s="3">
        <f>'BIZ kWh ENTRY'!Z170</f>
        <v>173096.27782872258</v>
      </c>
      <c r="K11" s="3">
        <f>'BIZ kWh ENTRY'!AA170</f>
        <v>1011717.4480323327</v>
      </c>
      <c r="L11" s="114">
        <f>'BIZ kWh ENTRY'!AB170</f>
        <v>162060.24447377917</v>
      </c>
      <c r="M11" s="114">
        <f>'BIZ kWh ENTRY'!AC170</f>
        <v>576762.10006232071</v>
      </c>
      <c r="N11" s="114">
        <f>'BIZ kWh ENTRY'!AD170</f>
        <v>3503849.9638652918</v>
      </c>
      <c r="O11" s="217">
        <v>0</v>
      </c>
      <c r="P11" s="217">
        <v>0</v>
      </c>
      <c r="Q11" s="217">
        <v>0</v>
      </c>
      <c r="R11" s="217">
        <v>0</v>
      </c>
      <c r="S11" s="217">
        <v>0</v>
      </c>
      <c r="T11" s="217">
        <v>0</v>
      </c>
      <c r="U11" s="217">
        <v>0</v>
      </c>
    </row>
    <row r="12" spans="1:23" x14ac:dyDescent="0.25">
      <c r="A12" s="505"/>
      <c r="B12" s="11" t="s">
        <v>4</v>
      </c>
      <c r="C12" s="3">
        <f>'BIZ kWh ENTRY'!S171</f>
        <v>0</v>
      </c>
      <c r="D12" s="3">
        <f>'BIZ kWh ENTRY'!T171</f>
        <v>0</v>
      </c>
      <c r="E12" s="3">
        <f>'BIZ kWh ENTRY'!U171</f>
        <v>131130.40232611424</v>
      </c>
      <c r="F12" s="3">
        <f>'BIZ kWh ENTRY'!V171</f>
        <v>649128.90805155423</v>
      </c>
      <c r="G12" s="3">
        <f>'BIZ kWh ENTRY'!W171</f>
        <v>1267147.2401766535</v>
      </c>
      <c r="H12" s="3">
        <f>'BIZ kWh ENTRY'!X171</f>
        <v>2526591.3082058239</v>
      </c>
      <c r="I12" s="3">
        <f>'BIZ kWh ENTRY'!Y171</f>
        <v>2182772.520191737</v>
      </c>
      <c r="J12" s="3">
        <f>'BIZ kWh ENTRY'!Z171</f>
        <v>4573655.0615593949</v>
      </c>
      <c r="K12" s="3">
        <f>'BIZ kWh ENTRY'!AA171</f>
        <v>6052039.7184292655</v>
      </c>
      <c r="L12" s="114">
        <f>'BIZ kWh ENTRY'!AB171</f>
        <v>3588139.7469437844</v>
      </c>
      <c r="M12" s="114">
        <f>'BIZ kWh ENTRY'!AC171</f>
        <v>7133285.8972632159</v>
      </c>
      <c r="N12" s="114">
        <f>'BIZ kWh ENTRY'!AD171</f>
        <v>14531022.152254781</v>
      </c>
      <c r="O12" s="217">
        <v>0</v>
      </c>
      <c r="P12" s="217">
        <v>0</v>
      </c>
      <c r="Q12" s="217">
        <v>0</v>
      </c>
      <c r="R12" s="217">
        <v>0</v>
      </c>
      <c r="S12" s="217">
        <v>0</v>
      </c>
      <c r="T12" s="217">
        <v>0</v>
      </c>
      <c r="U12" s="217">
        <v>0</v>
      </c>
    </row>
    <row r="13" spans="1:23" x14ac:dyDescent="0.25">
      <c r="A13" s="505"/>
      <c r="B13" s="11" t="s">
        <v>5</v>
      </c>
      <c r="C13" s="3">
        <f>'BIZ kWh ENTRY'!S172</f>
        <v>0</v>
      </c>
      <c r="D13" s="3">
        <f>'BIZ kWh ENTRY'!T172</f>
        <v>0</v>
      </c>
      <c r="E13" s="3">
        <f>'BIZ kWh ENTRY'!U172</f>
        <v>0</v>
      </c>
      <c r="F13" s="3">
        <f>'BIZ kWh ENTRY'!V172</f>
        <v>0</v>
      </c>
      <c r="G13" s="3">
        <f>'BIZ kWh ENTRY'!W172</f>
        <v>0</v>
      </c>
      <c r="H13" s="3">
        <f>'BIZ kWh ENTRY'!X172</f>
        <v>3598.7372749977403</v>
      </c>
      <c r="I13" s="3">
        <f>'BIZ kWh ENTRY'!Y172</f>
        <v>34485.875723979385</v>
      </c>
      <c r="J13" s="3">
        <f>'BIZ kWh ENTRY'!Z172</f>
        <v>0</v>
      </c>
      <c r="K13" s="3">
        <f>'BIZ kWh ENTRY'!AA172</f>
        <v>0</v>
      </c>
      <c r="L13" s="114">
        <f>'BIZ kWh ENTRY'!AB172</f>
        <v>12604.918130564218</v>
      </c>
      <c r="M13" s="114">
        <f>'BIZ kWh ENTRY'!AC172</f>
        <v>129084.85719589065</v>
      </c>
      <c r="N13" s="114">
        <f>'BIZ kWh ENTRY'!AD172</f>
        <v>124152.70092019319</v>
      </c>
      <c r="O13" s="217">
        <v>0</v>
      </c>
      <c r="P13" s="217">
        <v>0</v>
      </c>
      <c r="Q13" s="217">
        <v>0</v>
      </c>
      <c r="R13" s="217">
        <v>0</v>
      </c>
      <c r="S13" s="217">
        <v>0</v>
      </c>
      <c r="T13" s="217">
        <v>0</v>
      </c>
      <c r="U13" s="217">
        <v>0</v>
      </c>
    </row>
    <row r="14" spans="1:23" x14ac:dyDescent="0.25">
      <c r="A14" s="505"/>
      <c r="B14" s="11" t="s">
        <v>23</v>
      </c>
      <c r="C14" s="3">
        <f>'BIZ kWh ENTRY'!S173</f>
        <v>0</v>
      </c>
      <c r="D14" s="3">
        <f>'BIZ kWh ENTRY'!T173</f>
        <v>0</v>
      </c>
      <c r="E14" s="3">
        <f>'BIZ kWh ENTRY'!U173</f>
        <v>0</v>
      </c>
      <c r="F14" s="3">
        <f>'BIZ kWh ENTRY'!V173</f>
        <v>0</v>
      </c>
      <c r="G14" s="3">
        <f>'BIZ kWh ENTRY'!W173</f>
        <v>17205.308497442446</v>
      </c>
      <c r="H14" s="3">
        <f>'BIZ kWh ENTRY'!X173</f>
        <v>37852.960417988368</v>
      </c>
      <c r="I14" s="3">
        <f>'BIZ kWh ENTRY'!Y173</f>
        <v>2580.8420504597593</v>
      </c>
      <c r="J14" s="3">
        <f>'BIZ kWh ENTRY'!Z173</f>
        <v>14625.381963850534</v>
      </c>
      <c r="K14" s="3">
        <f>'BIZ kWh ENTRY'!AA173</f>
        <v>0</v>
      </c>
      <c r="L14" s="114">
        <f>'BIZ kWh ENTRY'!AB173</f>
        <v>113829.0127907678</v>
      </c>
      <c r="M14" s="114">
        <f>'BIZ kWh ENTRY'!AC173</f>
        <v>30111.349783476937</v>
      </c>
      <c r="N14" s="114">
        <f>'BIZ kWh ENTRY'!AD173</f>
        <v>548498.972763089</v>
      </c>
      <c r="O14" s="217">
        <v>0</v>
      </c>
      <c r="P14" s="217">
        <v>0</v>
      </c>
      <c r="Q14" s="217">
        <v>0</v>
      </c>
      <c r="R14" s="217">
        <v>0</v>
      </c>
      <c r="S14" s="217">
        <v>0</v>
      </c>
      <c r="T14" s="217">
        <v>0</v>
      </c>
      <c r="U14" s="217">
        <v>0</v>
      </c>
    </row>
    <row r="15" spans="1:23" x14ac:dyDescent="0.25">
      <c r="A15" s="505"/>
      <c r="B15" s="11" t="s">
        <v>24</v>
      </c>
      <c r="C15" s="3">
        <f>'BIZ kWh ENTRY'!S174</f>
        <v>0</v>
      </c>
      <c r="D15" s="3">
        <f>'BIZ kWh ENTRY'!T174</f>
        <v>0</v>
      </c>
      <c r="E15" s="3">
        <f>'BIZ kWh ENTRY'!U174</f>
        <v>0</v>
      </c>
      <c r="F15" s="3">
        <f>'BIZ kWh ENTRY'!V174</f>
        <v>0</v>
      </c>
      <c r="G15" s="3">
        <f>'BIZ kWh ENTRY'!W174</f>
        <v>0</v>
      </c>
      <c r="H15" s="3">
        <f>'BIZ kWh ENTRY'!X174</f>
        <v>0</v>
      </c>
      <c r="I15" s="3">
        <f>'BIZ kWh ENTRY'!Y174</f>
        <v>0</v>
      </c>
      <c r="J15" s="3">
        <f>'BIZ kWh ENTRY'!Z174</f>
        <v>0</v>
      </c>
      <c r="K15" s="3">
        <f>'BIZ kWh ENTRY'!AA174</f>
        <v>0</v>
      </c>
      <c r="L15" s="114">
        <f>'BIZ kWh ENTRY'!AB174</f>
        <v>0</v>
      </c>
      <c r="M15" s="114">
        <f>'BIZ kWh ENTRY'!AC174</f>
        <v>0</v>
      </c>
      <c r="N15" s="114">
        <f>'BIZ kWh ENTRY'!AD174</f>
        <v>0</v>
      </c>
      <c r="O15" s="217">
        <v>0</v>
      </c>
      <c r="P15" s="217">
        <v>0</v>
      </c>
      <c r="Q15" s="217">
        <v>0</v>
      </c>
      <c r="R15" s="217">
        <v>0</v>
      </c>
      <c r="S15" s="217">
        <v>0</v>
      </c>
      <c r="T15" s="217">
        <v>0</v>
      </c>
      <c r="U15" s="217">
        <v>0</v>
      </c>
    </row>
    <row r="16" spans="1:23" x14ac:dyDescent="0.25">
      <c r="A16" s="505"/>
      <c r="B16" s="11" t="s">
        <v>7</v>
      </c>
      <c r="C16" s="3">
        <f>'BIZ kWh ENTRY'!S175</f>
        <v>0</v>
      </c>
      <c r="D16" s="3">
        <f>'BIZ kWh ENTRY'!T175</f>
        <v>0</v>
      </c>
      <c r="E16" s="3">
        <f>'BIZ kWh ENTRY'!U175</f>
        <v>0</v>
      </c>
      <c r="F16" s="3">
        <f>'BIZ kWh ENTRY'!V175</f>
        <v>0</v>
      </c>
      <c r="G16" s="3">
        <f>'BIZ kWh ENTRY'!W175</f>
        <v>0</v>
      </c>
      <c r="H16" s="3">
        <f>'BIZ kWh ENTRY'!X175</f>
        <v>0</v>
      </c>
      <c r="I16" s="3">
        <f>'BIZ kWh ENTRY'!Y175</f>
        <v>0</v>
      </c>
      <c r="J16" s="3">
        <f>'BIZ kWh ENTRY'!Z175</f>
        <v>56598.641906537188</v>
      </c>
      <c r="K16" s="3">
        <f>'BIZ kWh ENTRY'!AA175</f>
        <v>73392.981302323766</v>
      </c>
      <c r="L16" s="114">
        <f>'BIZ kWh ENTRY'!AB175</f>
        <v>0</v>
      </c>
      <c r="M16" s="114">
        <f>'BIZ kWh ENTRY'!AC175</f>
        <v>734498.24751632765</v>
      </c>
      <c r="N16" s="114">
        <f>'BIZ kWh ENTRY'!AD175</f>
        <v>45772.987675786644</v>
      </c>
      <c r="O16" s="217">
        <v>0</v>
      </c>
      <c r="P16" s="217">
        <v>0</v>
      </c>
      <c r="Q16" s="217">
        <v>0</v>
      </c>
      <c r="R16" s="217">
        <v>0</v>
      </c>
      <c r="S16" s="217">
        <v>0</v>
      </c>
      <c r="T16" s="217">
        <v>0</v>
      </c>
      <c r="U16" s="217">
        <v>0</v>
      </c>
    </row>
    <row r="17" spans="1:21" x14ac:dyDescent="0.25">
      <c r="A17" s="505"/>
      <c r="B17" s="11" t="s">
        <v>8</v>
      </c>
      <c r="C17" s="3">
        <f>'BIZ kWh ENTRY'!S176</f>
        <v>0</v>
      </c>
      <c r="D17" s="3">
        <f>'BIZ kWh ENTRY'!T176</f>
        <v>0</v>
      </c>
      <c r="E17" s="3">
        <f>'BIZ kWh ENTRY'!U176</f>
        <v>0</v>
      </c>
      <c r="F17" s="3">
        <f>'BIZ kWh ENTRY'!V176</f>
        <v>0</v>
      </c>
      <c r="G17" s="3">
        <f>'BIZ kWh ENTRY'!W176</f>
        <v>0</v>
      </c>
      <c r="H17" s="3">
        <f>'BIZ kWh ENTRY'!X176</f>
        <v>0</v>
      </c>
      <c r="I17" s="3">
        <f>'BIZ kWh ENTRY'!Y176</f>
        <v>0</v>
      </c>
      <c r="J17" s="3">
        <f>'BIZ kWh ENTRY'!Z176</f>
        <v>38737.34971232825</v>
      </c>
      <c r="K17" s="3">
        <f>'BIZ kWh ENTRY'!AA176</f>
        <v>0</v>
      </c>
      <c r="L17" s="114">
        <f>'BIZ kWh ENTRY'!AB176</f>
        <v>0</v>
      </c>
      <c r="M17" s="114">
        <f>'BIZ kWh ENTRY'!AC176</f>
        <v>0</v>
      </c>
      <c r="N17" s="114">
        <f>'BIZ kWh ENTRY'!AD176</f>
        <v>0</v>
      </c>
      <c r="O17" s="217">
        <v>0</v>
      </c>
      <c r="P17" s="217">
        <v>0</v>
      </c>
      <c r="Q17" s="217">
        <v>0</v>
      </c>
      <c r="R17" s="217">
        <v>0</v>
      </c>
      <c r="S17" s="217">
        <v>0</v>
      </c>
      <c r="T17" s="217">
        <v>0</v>
      </c>
      <c r="U17" s="217">
        <v>0</v>
      </c>
    </row>
    <row r="18" spans="1:21" x14ac:dyDescent="0.25">
      <c r="A18" s="505"/>
      <c r="B18" s="11" t="s">
        <v>11</v>
      </c>
      <c r="C18" s="3"/>
      <c r="D18" s="3"/>
      <c r="E18" s="4"/>
      <c r="F18" s="4"/>
      <c r="G18" s="4"/>
      <c r="H18" s="4"/>
      <c r="I18" s="4"/>
      <c r="J18" s="4"/>
      <c r="K18" s="4"/>
      <c r="L18" s="4"/>
      <c r="M18" s="4"/>
      <c r="N18" s="4"/>
      <c r="O18" s="217"/>
      <c r="P18" s="217"/>
      <c r="Q18" s="217"/>
      <c r="R18" s="217"/>
      <c r="S18" s="217"/>
      <c r="T18" s="217"/>
      <c r="U18" s="217"/>
    </row>
    <row r="19" spans="1:21" ht="15.75" thickBot="1" x14ac:dyDescent="0.3">
      <c r="A19" s="506"/>
      <c r="B19" s="15" t="str">
        <f>' 1M - RES'!B16</f>
        <v>Monthly kWh</v>
      </c>
      <c r="C19" s="49">
        <f>SUM(C5:C17)</f>
        <v>0</v>
      </c>
      <c r="D19" s="49">
        <f t="shared" ref="D19:N19" si="1">SUM(D5:D17)</f>
        <v>0</v>
      </c>
      <c r="E19" s="49">
        <f t="shared" si="1"/>
        <v>131130.40232611424</v>
      </c>
      <c r="F19" s="49">
        <f t="shared" si="1"/>
        <v>655556.75198070565</v>
      </c>
      <c r="G19" s="49">
        <f t="shared" si="1"/>
        <v>1303386.1443566282</v>
      </c>
      <c r="H19" s="49">
        <f t="shared" si="1"/>
        <v>3106237.9522120277</v>
      </c>
      <c r="I19" s="49">
        <f t="shared" si="1"/>
        <v>3046676.1703783884</v>
      </c>
      <c r="J19" s="49">
        <f t="shared" si="1"/>
        <v>5047692.1800107257</v>
      </c>
      <c r="K19" s="49">
        <f t="shared" si="1"/>
        <v>7414299.2939153956</v>
      </c>
      <c r="L19" s="49">
        <f t="shared" si="1"/>
        <v>4262514.0386465536</v>
      </c>
      <c r="M19" s="49">
        <f t="shared" si="1"/>
        <v>9804378.3431443796</v>
      </c>
      <c r="N19" s="49">
        <f t="shared" si="1"/>
        <v>19892334.560436755</v>
      </c>
      <c r="O19" s="218">
        <f t="shared" ref="O19:U19" si="2">SUM(O5:O17)</f>
        <v>0</v>
      </c>
      <c r="P19" s="218">
        <f t="shared" si="2"/>
        <v>0</v>
      </c>
      <c r="Q19" s="218">
        <f t="shared" si="2"/>
        <v>0</v>
      </c>
      <c r="R19" s="218">
        <f t="shared" si="2"/>
        <v>0</v>
      </c>
      <c r="S19" s="218">
        <f t="shared" si="2"/>
        <v>0</v>
      </c>
      <c r="T19" s="218">
        <f t="shared" si="2"/>
        <v>0</v>
      </c>
      <c r="U19" s="218">
        <f t="shared" si="2"/>
        <v>0</v>
      </c>
    </row>
    <row r="20" spans="1:21" x14ac:dyDescent="0.25">
      <c r="A20" s="45"/>
      <c r="B20" s="25"/>
      <c r="C20" s="9"/>
      <c r="D20" s="31"/>
      <c r="E20" s="9"/>
      <c r="F20" s="31"/>
      <c r="G20" s="31"/>
      <c r="H20" s="9"/>
      <c r="I20" s="31"/>
      <c r="J20" s="31"/>
      <c r="K20" s="9"/>
      <c r="L20" s="31"/>
      <c r="M20" s="31"/>
      <c r="N20" s="31"/>
      <c r="O20" s="31"/>
      <c r="P20" s="31"/>
      <c r="Q20" s="9"/>
      <c r="R20" s="31"/>
      <c r="S20" s="31"/>
      <c r="T20" s="9"/>
      <c r="U20" s="31"/>
    </row>
    <row r="21" spans="1:21" ht="15.75" thickBot="1" x14ac:dyDescent="0.3">
      <c r="A21" s="26"/>
      <c r="B21" s="26"/>
      <c r="C21" s="22"/>
      <c r="D21" s="23"/>
      <c r="E21" s="22"/>
      <c r="F21" s="23"/>
      <c r="G21" s="23"/>
      <c r="H21" s="22"/>
      <c r="I21" s="23"/>
      <c r="J21" s="23"/>
      <c r="K21" s="22"/>
      <c r="L21" s="23"/>
      <c r="M21" s="23"/>
      <c r="N21" s="22"/>
      <c r="O21" s="23"/>
      <c r="P21" s="23"/>
      <c r="Q21" s="22"/>
      <c r="R21" s="23"/>
      <c r="S21" s="23"/>
      <c r="T21" s="22"/>
      <c r="U21" s="23"/>
    </row>
    <row r="22" spans="1:21" s="344" customFormat="1" ht="15.75" x14ac:dyDescent="0.25">
      <c r="A22" s="507" t="s">
        <v>15</v>
      </c>
      <c r="B22" s="17" t="str">
        <f t="shared" ref="B22:U22" si="3">B4</f>
        <v>End Use</v>
      </c>
      <c r="C22" s="10">
        <f t="shared" si="3"/>
        <v>43466</v>
      </c>
      <c r="D22" s="10">
        <f t="shared" si="3"/>
        <v>43497</v>
      </c>
      <c r="E22" s="10">
        <f t="shared" si="3"/>
        <v>43525</v>
      </c>
      <c r="F22" s="10">
        <f t="shared" si="3"/>
        <v>43556</v>
      </c>
      <c r="G22" s="10">
        <f t="shared" si="3"/>
        <v>43586</v>
      </c>
      <c r="H22" s="10">
        <f t="shared" si="3"/>
        <v>43617</v>
      </c>
      <c r="I22" s="10">
        <f t="shared" si="3"/>
        <v>43647</v>
      </c>
      <c r="J22" s="10">
        <f t="shared" si="3"/>
        <v>43678</v>
      </c>
      <c r="K22" s="10">
        <f t="shared" si="3"/>
        <v>43709</v>
      </c>
      <c r="L22" s="10">
        <f t="shared" si="3"/>
        <v>43739</v>
      </c>
      <c r="M22" s="10">
        <f t="shared" si="3"/>
        <v>43770</v>
      </c>
      <c r="N22" s="10">
        <f t="shared" si="3"/>
        <v>43800</v>
      </c>
      <c r="O22" s="10">
        <f t="shared" si="3"/>
        <v>43831</v>
      </c>
      <c r="P22" s="10">
        <f t="shared" si="3"/>
        <v>43862</v>
      </c>
      <c r="Q22" s="10">
        <f t="shared" si="3"/>
        <v>43891</v>
      </c>
      <c r="R22" s="10">
        <f t="shared" si="3"/>
        <v>43922</v>
      </c>
      <c r="S22" s="10">
        <f t="shared" si="3"/>
        <v>43952</v>
      </c>
      <c r="T22" s="10">
        <f t="shared" si="3"/>
        <v>43983</v>
      </c>
      <c r="U22" s="10">
        <f t="shared" si="3"/>
        <v>44013</v>
      </c>
    </row>
    <row r="23" spans="1:21" s="344" customFormat="1" ht="15" customHeight="1" x14ac:dyDescent="0.25">
      <c r="A23" s="508"/>
      <c r="B23" s="345" t="str">
        <f t="shared" ref="B23:B37" si="4">B5</f>
        <v>Air Comp</v>
      </c>
      <c r="C23" s="346"/>
      <c r="D23" s="346">
        <f>IF(SUM($C$19:$N$19)=0,0,C23+D5)</f>
        <v>0</v>
      </c>
      <c r="E23" s="346">
        <f>IF(SUM($C$19:$N$19)=0,0,D23+E5)</f>
        <v>0</v>
      </c>
      <c r="F23" s="346">
        <f t="shared" ref="F23:U24" si="5">IF(SUM($C$19:$N$19)=0,0,E23+F5)</f>
        <v>0</v>
      </c>
      <c r="G23" s="346">
        <f t="shared" si="5"/>
        <v>0</v>
      </c>
      <c r="H23" s="346">
        <f t="shared" si="5"/>
        <v>0</v>
      </c>
      <c r="I23" s="346">
        <f t="shared" si="5"/>
        <v>417621.45797280443</v>
      </c>
      <c r="J23" s="346">
        <f t="shared" si="5"/>
        <v>573586.28116364288</v>
      </c>
      <c r="K23" s="346">
        <f t="shared" si="5"/>
        <v>663812.70695052773</v>
      </c>
      <c r="L23" s="346">
        <f t="shared" si="5"/>
        <v>876701.43821157003</v>
      </c>
      <c r="M23" s="346">
        <f t="shared" si="5"/>
        <v>1548839.7705655259</v>
      </c>
      <c r="N23" s="346">
        <f t="shared" si="5"/>
        <v>1869764.0388967649</v>
      </c>
      <c r="O23" s="346">
        <f t="shared" si="5"/>
        <v>1869764.0388967649</v>
      </c>
      <c r="P23" s="346">
        <f t="shared" si="5"/>
        <v>1869764.0388967649</v>
      </c>
      <c r="Q23" s="346">
        <f t="shared" si="5"/>
        <v>1869764.0388967649</v>
      </c>
      <c r="R23" s="346">
        <f t="shared" si="5"/>
        <v>1869764.0388967649</v>
      </c>
      <c r="S23" s="346">
        <f t="shared" si="5"/>
        <v>1869764.0388967649</v>
      </c>
      <c r="T23" s="346">
        <f t="shared" si="5"/>
        <v>1869764.0388967649</v>
      </c>
      <c r="U23" s="346">
        <f t="shared" si="5"/>
        <v>1869764.0388967649</v>
      </c>
    </row>
    <row r="24" spans="1:21" s="344" customFormat="1" x14ac:dyDescent="0.25">
      <c r="A24" s="508"/>
      <c r="B24" s="12" t="str">
        <f t="shared" si="4"/>
        <v>Building Shell</v>
      </c>
      <c r="C24" s="346"/>
      <c r="D24" s="346">
        <f>IF(SUM($C$19:$N$19)=0,0,C24+D6)</f>
        <v>0</v>
      </c>
      <c r="E24" s="346">
        <f>IF(SUM($C$19:$N$19)=0,0,D24+E6)</f>
        <v>0</v>
      </c>
      <c r="F24" s="346">
        <f t="shared" si="5"/>
        <v>0</v>
      </c>
      <c r="G24" s="346">
        <f t="shared" si="5"/>
        <v>0</v>
      </c>
      <c r="H24" s="346">
        <f t="shared" si="5"/>
        <v>0</v>
      </c>
      <c r="I24" s="346">
        <f t="shared" si="5"/>
        <v>0</v>
      </c>
      <c r="J24" s="346">
        <f t="shared" si="5"/>
        <v>0</v>
      </c>
      <c r="K24" s="346">
        <f t="shared" si="5"/>
        <v>4592.477975279312</v>
      </c>
      <c r="L24" s="346">
        <f t="shared" si="5"/>
        <v>4592.477975279312</v>
      </c>
      <c r="M24" s="346">
        <f t="shared" si="5"/>
        <v>36109.821919797621</v>
      </c>
      <c r="N24" s="346">
        <f t="shared" si="5"/>
        <v>119807.18367979236</v>
      </c>
      <c r="O24" s="346">
        <f t="shared" si="5"/>
        <v>119807.18367979236</v>
      </c>
      <c r="P24" s="346">
        <f t="shared" si="5"/>
        <v>119807.18367979236</v>
      </c>
      <c r="Q24" s="346">
        <f t="shared" si="5"/>
        <v>119807.18367979236</v>
      </c>
      <c r="R24" s="346">
        <f t="shared" si="5"/>
        <v>119807.18367979236</v>
      </c>
      <c r="S24" s="346">
        <f t="shared" si="5"/>
        <v>119807.18367979236</v>
      </c>
      <c r="T24" s="346">
        <f t="shared" si="5"/>
        <v>119807.18367979236</v>
      </c>
      <c r="U24" s="346">
        <f t="shared" si="5"/>
        <v>119807.18367979236</v>
      </c>
    </row>
    <row r="25" spans="1:21" s="344" customFormat="1" x14ac:dyDescent="0.25">
      <c r="A25" s="508"/>
      <c r="B25" s="345" t="str">
        <f t="shared" si="4"/>
        <v>Cooking</v>
      </c>
      <c r="C25" s="346"/>
      <c r="D25" s="346">
        <f t="shared" ref="D25:U28" si="6">IF(SUM($C$19:$N$19)=0,0,C25+D7)</f>
        <v>0</v>
      </c>
      <c r="E25" s="346">
        <f t="shared" si="6"/>
        <v>0</v>
      </c>
      <c r="F25" s="346">
        <f t="shared" si="6"/>
        <v>0</v>
      </c>
      <c r="G25" s="346">
        <f t="shared" si="6"/>
        <v>0</v>
      </c>
      <c r="H25" s="346">
        <f t="shared" si="6"/>
        <v>0</v>
      </c>
      <c r="I25" s="346">
        <f t="shared" si="6"/>
        <v>0</v>
      </c>
      <c r="J25" s="346">
        <f t="shared" si="6"/>
        <v>7192.3005138034296</v>
      </c>
      <c r="K25" s="346">
        <f t="shared" si="6"/>
        <v>7192.3005138034296</v>
      </c>
      <c r="L25" s="346">
        <f t="shared" si="6"/>
        <v>7192.3005138034296</v>
      </c>
      <c r="M25" s="346">
        <f t="shared" si="6"/>
        <v>16817.129345475456</v>
      </c>
      <c r="N25" s="346">
        <f t="shared" si="6"/>
        <v>16817.129345475456</v>
      </c>
      <c r="O25" s="346">
        <f t="shared" si="6"/>
        <v>16817.129345475456</v>
      </c>
      <c r="P25" s="346">
        <f t="shared" si="6"/>
        <v>16817.129345475456</v>
      </c>
      <c r="Q25" s="346">
        <f t="shared" si="6"/>
        <v>16817.129345475456</v>
      </c>
      <c r="R25" s="346">
        <f t="shared" si="6"/>
        <v>16817.129345475456</v>
      </c>
      <c r="S25" s="346">
        <f t="shared" si="6"/>
        <v>16817.129345475456</v>
      </c>
      <c r="T25" s="346">
        <f t="shared" si="6"/>
        <v>16817.129345475456</v>
      </c>
      <c r="U25" s="346">
        <f t="shared" si="6"/>
        <v>16817.129345475456</v>
      </c>
    </row>
    <row r="26" spans="1:21" s="344" customFormat="1" x14ac:dyDescent="0.25">
      <c r="A26" s="508"/>
      <c r="B26" s="345" t="str">
        <f t="shared" si="4"/>
        <v>Cooling</v>
      </c>
      <c r="C26" s="346"/>
      <c r="D26" s="346">
        <f t="shared" si="6"/>
        <v>0</v>
      </c>
      <c r="E26" s="346">
        <f t="shared" si="6"/>
        <v>0</v>
      </c>
      <c r="F26" s="346">
        <f t="shared" si="6"/>
        <v>6427.8439291514624</v>
      </c>
      <c r="G26" s="346">
        <f t="shared" si="6"/>
        <v>25461.439611683705</v>
      </c>
      <c r="H26" s="346">
        <f t="shared" si="6"/>
        <v>210953.54273133213</v>
      </c>
      <c r="I26" s="346">
        <f t="shared" si="6"/>
        <v>429976.02619821648</v>
      </c>
      <c r="J26" s="346">
        <f t="shared" si="6"/>
        <v>457798.36953346664</v>
      </c>
      <c r="K26" s="346">
        <f t="shared" si="6"/>
        <v>640128.61192277563</v>
      </c>
      <c r="L26" s="346">
        <f t="shared" si="6"/>
        <v>813119.99696939136</v>
      </c>
      <c r="M26" s="346">
        <f t="shared" si="6"/>
        <v>1300475.3831623923</v>
      </c>
      <c r="N26" s="346">
        <f t="shared" si="6"/>
        <v>2034891.536028774</v>
      </c>
      <c r="O26" s="346">
        <f t="shared" si="6"/>
        <v>2034891.536028774</v>
      </c>
      <c r="P26" s="346">
        <f t="shared" si="6"/>
        <v>2034891.536028774</v>
      </c>
      <c r="Q26" s="346">
        <f t="shared" si="6"/>
        <v>2034891.536028774</v>
      </c>
      <c r="R26" s="346">
        <f t="shared" si="6"/>
        <v>2034891.536028774</v>
      </c>
      <c r="S26" s="346">
        <f t="shared" si="6"/>
        <v>2034891.536028774</v>
      </c>
      <c r="T26" s="346">
        <f t="shared" si="6"/>
        <v>2034891.536028774</v>
      </c>
      <c r="U26" s="346">
        <f t="shared" si="6"/>
        <v>2034891.536028774</v>
      </c>
    </row>
    <row r="27" spans="1:21" s="344" customFormat="1" x14ac:dyDescent="0.25">
      <c r="A27" s="508"/>
      <c r="B27" s="12" t="str">
        <f t="shared" si="4"/>
        <v>Ext Lighting</v>
      </c>
      <c r="C27" s="346"/>
      <c r="D27" s="346">
        <f t="shared" si="6"/>
        <v>0</v>
      </c>
      <c r="E27" s="346">
        <f t="shared" si="6"/>
        <v>0</v>
      </c>
      <c r="F27" s="346">
        <f t="shared" si="6"/>
        <v>0</v>
      </c>
      <c r="G27" s="346">
        <f t="shared" si="6"/>
        <v>0</v>
      </c>
      <c r="H27" s="346">
        <f t="shared" si="6"/>
        <v>148788.68659199998</v>
      </c>
      <c r="I27" s="346">
        <f t="shared" si="6"/>
        <v>148788.68659199998</v>
      </c>
      <c r="J27" s="346">
        <f t="shared" si="6"/>
        <v>148788.68659199998</v>
      </c>
      <c r="K27" s="346">
        <f t="shared" si="6"/>
        <v>148788.68659199998</v>
      </c>
      <c r="L27" s="346">
        <f t="shared" si="6"/>
        <v>148788.68659199998</v>
      </c>
      <c r="M27" s="346">
        <f t="shared" si="6"/>
        <v>148788.68659199998</v>
      </c>
      <c r="N27" s="346">
        <f t="shared" si="6"/>
        <v>148788.68659199998</v>
      </c>
      <c r="O27" s="346">
        <f t="shared" si="6"/>
        <v>148788.68659199998</v>
      </c>
      <c r="P27" s="346">
        <f t="shared" si="6"/>
        <v>148788.68659199998</v>
      </c>
      <c r="Q27" s="346">
        <f t="shared" si="6"/>
        <v>148788.68659199998</v>
      </c>
      <c r="R27" s="346">
        <f t="shared" si="6"/>
        <v>148788.68659199998</v>
      </c>
      <c r="S27" s="346">
        <f t="shared" si="6"/>
        <v>148788.68659199998</v>
      </c>
      <c r="T27" s="346">
        <f t="shared" si="6"/>
        <v>148788.68659199998</v>
      </c>
      <c r="U27" s="346">
        <f t="shared" si="6"/>
        <v>148788.68659199998</v>
      </c>
    </row>
    <row r="28" spans="1:21" s="344" customFormat="1" x14ac:dyDescent="0.25">
      <c r="A28" s="508"/>
      <c r="B28" s="345" t="str">
        <f t="shared" si="4"/>
        <v>Heating</v>
      </c>
      <c r="C28" s="346"/>
      <c r="D28" s="346">
        <f t="shared" si="6"/>
        <v>0</v>
      </c>
      <c r="E28" s="346">
        <f t="shared" si="6"/>
        <v>0</v>
      </c>
      <c r="F28" s="346">
        <f t="shared" si="6"/>
        <v>0</v>
      </c>
      <c r="G28" s="346">
        <f t="shared" si="6"/>
        <v>0</v>
      </c>
      <c r="H28" s="346">
        <f t="shared" si="6"/>
        <v>0</v>
      </c>
      <c r="I28" s="346">
        <f t="shared" si="6"/>
        <v>0</v>
      </c>
      <c r="J28" s="346">
        <f t="shared" si="6"/>
        <v>0</v>
      </c>
      <c r="K28" s="346">
        <f t="shared" si="6"/>
        <v>0</v>
      </c>
      <c r="L28" s="346">
        <f t="shared" si="6"/>
        <v>0</v>
      </c>
      <c r="M28" s="346">
        <f t="shared" si="6"/>
        <v>0</v>
      </c>
      <c r="N28" s="346">
        <f t="shared" si="6"/>
        <v>0</v>
      </c>
      <c r="O28" s="346">
        <f t="shared" si="6"/>
        <v>0</v>
      </c>
      <c r="P28" s="346">
        <f t="shared" si="6"/>
        <v>0</v>
      </c>
      <c r="Q28" s="346">
        <f t="shared" si="6"/>
        <v>0</v>
      </c>
      <c r="R28" s="346">
        <f t="shared" si="6"/>
        <v>0</v>
      </c>
      <c r="S28" s="346">
        <f t="shared" si="6"/>
        <v>0</v>
      </c>
      <c r="T28" s="346">
        <f t="shared" si="6"/>
        <v>0</v>
      </c>
      <c r="U28" s="346">
        <f t="shared" si="6"/>
        <v>0</v>
      </c>
    </row>
    <row r="29" spans="1:21" s="344" customFormat="1" x14ac:dyDescent="0.25">
      <c r="A29" s="508"/>
      <c r="B29" s="345" t="str">
        <f t="shared" si="4"/>
        <v>HVAC</v>
      </c>
      <c r="C29" s="346"/>
      <c r="D29" s="346">
        <f t="shared" ref="D29:U32" si="7">IF(SUM($C$19:$N$19)=0,0,C29+D11)</f>
        <v>0</v>
      </c>
      <c r="E29" s="346">
        <f t="shared" si="7"/>
        <v>0</v>
      </c>
      <c r="F29" s="346">
        <f t="shared" si="7"/>
        <v>0</v>
      </c>
      <c r="G29" s="346">
        <f t="shared" si="7"/>
        <v>0</v>
      </c>
      <c r="H29" s="346">
        <f t="shared" si="7"/>
        <v>203914.15660156962</v>
      </c>
      <c r="I29" s="346">
        <f t="shared" si="7"/>
        <v>394107.14757409308</v>
      </c>
      <c r="J29" s="346">
        <f t="shared" si="7"/>
        <v>567203.42540281569</v>
      </c>
      <c r="K29" s="346">
        <f t="shared" si="7"/>
        <v>1578920.8734351485</v>
      </c>
      <c r="L29" s="346">
        <f t="shared" si="7"/>
        <v>1740981.1179089276</v>
      </c>
      <c r="M29" s="346">
        <f t="shared" si="7"/>
        <v>2317743.2179712486</v>
      </c>
      <c r="N29" s="346">
        <f t="shared" si="7"/>
        <v>5821593.1818365399</v>
      </c>
      <c r="O29" s="346">
        <f t="shared" si="7"/>
        <v>5821593.1818365399</v>
      </c>
      <c r="P29" s="346">
        <f t="shared" si="7"/>
        <v>5821593.1818365399</v>
      </c>
      <c r="Q29" s="346">
        <f t="shared" si="7"/>
        <v>5821593.1818365399</v>
      </c>
      <c r="R29" s="346">
        <f t="shared" si="7"/>
        <v>5821593.1818365399</v>
      </c>
      <c r="S29" s="346">
        <f t="shared" si="7"/>
        <v>5821593.1818365399</v>
      </c>
      <c r="T29" s="346">
        <f t="shared" si="7"/>
        <v>5821593.1818365399</v>
      </c>
      <c r="U29" s="346">
        <f t="shared" si="7"/>
        <v>5821593.1818365399</v>
      </c>
    </row>
    <row r="30" spans="1:21" s="344" customFormat="1" x14ac:dyDescent="0.25">
      <c r="A30" s="508"/>
      <c r="B30" s="345" t="str">
        <f t="shared" si="4"/>
        <v>Lighting</v>
      </c>
      <c r="C30" s="346"/>
      <c r="D30" s="346">
        <f t="shared" si="7"/>
        <v>0</v>
      </c>
      <c r="E30" s="346">
        <f t="shared" si="7"/>
        <v>131130.40232611424</v>
      </c>
      <c r="F30" s="346">
        <f t="shared" si="7"/>
        <v>780259.31037766847</v>
      </c>
      <c r="G30" s="346">
        <f t="shared" si="7"/>
        <v>2047406.5505543221</v>
      </c>
      <c r="H30" s="346">
        <f t="shared" si="7"/>
        <v>4573997.8587601464</v>
      </c>
      <c r="I30" s="346">
        <f t="shared" si="7"/>
        <v>6756770.3789518829</v>
      </c>
      <c r="J30" s="346">
        <f t="shared" si="7"/>
        <v>11330425.440511279</v>
      </c>
      <c r="K30" s="346">
        <f t="shared" si="7"/>
        <v>17382465.158940546</v>
      </c>
      <c r="L30" s="346">
        <f t="shared" si="7"/>
        <v>20970604.905884329</v>
      </c>
      <c r="M30" s="346">
        <f t="shared" si="7"/>
        <v>28103890.803147547</v>
      </c>
      <c r="N30" s="346">
        <f t="shared" si="7"/>
        <v>42634912.95540233</v>
      </c>
      <c r="O30" s="346">
        <f t="shared" si="7"/>
        <v>42634912.95540233</v>
      </c>
      <c r="P30" s="346">
        <f t="shared" si="7"/>
        <v>42634912.95540233</v>
      </c>
      <c r="Q30" s="346">
        <f t="shared" si="7"/>
        <v>42634912.95540233</v>
      </c>
      <c r="R30" s="346">
        <f t="shared" si="7"/>
        <v>42634912.95540233</v>
      </c>
      <c r="S30" s="346">
        <f t="shared" si="7"/>
        <v>42634912.95540233</v>
      </c>
      <c r="T30" s="346">
        <f t="shared" si="7"/>
        <v>42634912.95540233</v>
      </c>
      <c r="U30" s="346">
        <f t="shared" si="7"/>
        <v>42634912.95540233</v>
      </c>
    </row>
    <row r="31" spans="1:21" s="344" customFormat="1" x14ac:dyDescent="0.25">
      <c r="A31" s="508"/>
      <c r="B31" s="345" t="str">
        <f t="shared" si="4"/>
        <v>Miscellaneous</v>
      </c>
      <c r="C31" s="346"/>
      <c r="D31" s="346">
        <f t="shared" si="7"/>
        <v>0</v>
      </c>
      <c r="E31" s="346">
        <f t="shared" si="7"/>
        <v>0</v>
      </c>
      <c r="F31" s="346">
        <f t="shared" si="7"/>
        <v>0</v>
      </c>
      <c r="G31" s="346">
        <f t="shared" si="7"/>
        <v>0</v>
      </c>
      <c r="H31" s="346">
        <f t="shared" si="7"/>
        <v>3598.7372749977403</v>
      </c>
      <c r="I31" s="346">
        <f t="shared" si="7"/>
        <v>38084.612998977129</v>
      </c>
      <c r="J31" s="346">
        <f t="shared" si="7"/>
        <v>38084.612998977129</v>
      </c>
      <c r="K31" s="346">
        <f t="shared" si="7"/>
        <v>38084.612998977129</v>
      </c>
      <c r="L31" s="346">
        <f t="shared" si="7"/>
        <v>50689.531129541348</v>
      </c>
      <c r="M31" s="346">
        <f t="shared" si="7"/>
        <v>179774.388325432</v>
      </c>
      <c r="N31" s="346">
        <f t="shared" si="7"/>
        <v>303927.08924562519</v>
      </c>
      <c r="O31" s="346">
        <f t="shared" si="7"/>
        <v>303927.08924562519</v>
      </c>
      <c r="P31" s="346">
        <f t="shared" si="7"/>
        <v>303927.08924562519</v>
      </c>
      <c r="Q31" s="346">
        <f t="shared" si="7"/>
        <v>303927.08924562519</v>
      </c>
      <c r="R31" s="346">
        <f t="shared" si="7"/>
        <v>303927.08924562519</v>
      </c>
      <c r="S31" s="346">
        <f t="shared" si="7"/>
        <v>303927.08924562519</v>
      </c>
      <c r="T31" s="346">
        <f t="shared" si="7"/>
        <v>303927.08924562519</v>
      </c>
      <c r="U31" s="346">
        <f t="shared" si="7"/>
        <v>303927.08924562519</v>
      </c>
    </row>
    <row r="32" spans="1:21" s="344" customFormat="1" ht="15" customHeight="1" x14ac:dyDescent="0.25">
      <c r="A32" s="508"/>
      <c r="B32" s="345" t="str">
        <f t="shared" si="4"/>
        <v>Motors</v>
      </c>
      <c r="C32" s="346"/>
      <c r="D32" s="346">
        <f t="shared" si="7"/>
        <v>0</v>
      </c>
      <c r="E32" s="346">
        <f t="shared" si="7"/>
        <v>0</v>
      </c>
      <c r="F32" s="346">
        <f t="shared" si="7"/>
        <v>0</v>
      </c>
      <c r="G32" s="346">
        <f t="shared" si="7"/>
        <v>17205.308497442446</v>
      </c>
      <c r="H32" s="346">
        <f t="shared" si="7"/>
        <v>55058.268915430817</v>
      </c>
      <c r="I32" s="346">
        <f t="shared" si="7"/>
        <v>57639.110965890577</v>
      </c>
      <c r="J32" s="346">
        <f t="shared" si="7"/>
        <v>72264.492929741114</v>
      </c>
      <c r="K32" s="346">
        <f t="shared" si="7"/>
        <v>72264.492929741114</v>
      </c>
      <c r="L32" s="346">
        <f t="shared" si="7"/>
        <v>186093.50572050893</v>
      </c>
      <c r="M32" s="346">
        <f t="shared" si="7"/>
        <v>216204.85550398586</v>
      </c>
      <c r="N32" s="346">
        <f t="shared" si="7"/>
        <v>764703.82826707489</v>
      </c>
      <c r="O32" s="346">
        <f t="shared" si="7"/>
        <v>764703.82826707489</v>
      </c>
      <c r="P32" s="346">
        <f t="shared" si="7"/>
        <v>764703.82826707489</v>
      </c>
      <c r="Q32" s="346">
        <f t="shared" si="7"/>
        <v>764703.82826707489</v>
      </c>
      <c r="R32" s="346">
        <f t="shared" si="7"/>
        <v>764703.82826707489</v>
      </c>
      <c r="S32" s="346">
        <f t="shared" si="7"/>
        <v>764703.82826707489</v>
      </c>
      <c r="T32" s="346">
        <f t="shared" si="7"/>
        <v>764703.82826707489</v>
      </c>
      <c r="U32" s="346">
        <f t="shared" si="7"/>
        <v>764703.82826707489</v>
      </c>
    </row>
    <row r="33" spans="1:21" s="344" customFormat="1" x14ac:dyDescent="0.25">
      <c r="A33" s="508"/>
      <c r="B33" s="345" t="str">
        <f t="shared" si="4"/>
        <v>Process</v>
      </c>
      <c r="C33" s="346"/>
      <c r="D33" s="346">
        <f t="shared" ref="D33:U35" si="8">IF(SUM($C$19:$N$19)=0,0,C33+D15)</f>
        <v>0</v>
      </c>
      <c r="E33" s="346">
        <f t="shared" si="8"/>
        <v>0</v>
      </c>
      <c r="F33" s="346">
        <f t="shared" si="8"/>
        <v>0</v>
      </c>
      <c r="G33" s="346">
        <f t="shared" si="8"/>
        <v>0</v>
      </c>
      <c r="H33" s="346">
        <f t="shared" si="8"/>
        <v>0</v>
      </c>
      <c r="I33" s="346">
        <f t="shared" si="8"/>
        <v>0</v>
      </c>
      <c r="J33" s="346">
        <f t="shared" si="8"/>
        <v>0</v>
      </c>
      <c r="K33" s="346">
        <f t="shared" si="8"/>
        <v>0</v>
      </c>
      <c r="L33" s="346">
        <f t="shared" si="8"/>
        <v>0</v>
      </c>
      <c r="M33" s="346">
        <f t="shared" si="8"/>
        <v>0</v>
      </c>
      <c r="N33" s="346">
        <f t="shared" si="8"/>
        <v>0</v>
      </c>
      <c r="O33" s="346">
        <f t="shared" si="8"/>
        <v>0</v>
      </c>
      <c r="P33" s="346">
        <f t="shared" si="8"/>
        <v>0</v>
      </c>
      <c r="Q33" s="346">
        <f t="shared" si="8"/>
        <v>0</v>
      </c>
      <c r="R33" s="346">
        <f t="shared" si="8"/>
        <v>0</v>
      </c>
      <c r="S33" s="346">
        <f t="shared" si="8"/>
        <v>0</v>
      </c>
      <c r="T33" s="346">
        <f t="shared" si="8"/>
        <v>0</v>
      </c>
      <c r="U33" s="346">
        <f t="shared" si="8"/>
        <v>0</v>
      </c>
    </row>
    <row r="34" spans="1:21" s="344" customFormat="1" x14ac:dyDescent="0.25">
      <c r="A34" s="508"/>
      <c r="B34" s="345" t="str">
        <f t="shared" si="4"/>
        <v>Refrigeration</v>
      </c>
      <c r="C34" s="346"/>
      <c r="D34" s="346">
        <f t="shared" si="8"/>
        <v>0</v>
      </c>
      <c r="E34" s="346">
        <f t="shared" si="8"/>
        <v>0</v>
      </c>
      <c r="F34" s="346">
        <f t="shared" si="8"/>
        <v>0</v>
      </c>
      <c r="G34" s="346">
        <f t="shared" si="8"/>
        <v>0</v>
      </c>
      <c r="H34" s="346">
        <f t="shared" si="8"/>
        <v>0</v>
      </c>
      <c r="I34" s="346">
        <f t="shared" si="8"/>
        <v>0</v>
      </c>
      <c r="J34" s="346">
        <f t="shared" si="8"/>
        <v>56598.641906537188</v>
      </c>
      <c r="K34" s="346">
        <f t="shared" si="8"/>
        <v>129991.62320886095</v>
      </c>
      <c r="L34" s="346">
        <f t="shared" si="8"/>
        <v>129991.62320886095</v>
      </c>
      <c r="M34" s="346">
        <f t="shared" si="8"/>
        <v>864489.87072518864</v>
      </c>
      <c r="N34" s="346">
        <f t="shared" si="8"/>
        <v>910262.85840097524</v>
      </c>
      <c r="O34" s="346">
        <f t="shared" si="8"/>
        <v>910262.85840097524</v>
      </c>
      <c r="P34" s="346">
        <f t="shared" si="8"/>
        <v>910262.85840097524</v>
      </c>
      <c r="Q34" s="346">
        <f t="shared" si="8"/>
        <v>910262.85840097524</v>
      </c>
      <c r="R34" s="346">
        <f t="shared" si="8"/>
        <v>910262.85840097524</v>
      </c>
      <c r="S34" s="346">
        <f t="shared" si="8"/>
        <v>910262.85840097524</v>
      </c>
      <c r="T34" s="346">
        <f t="shared" si="8"/>
        <v>910262.85840097524</v>
      </c>
      <c r="U34" s="346">
        <f t="shared" si="8"/>
        <v>910262.85840097524</v>
      </c>
    </row>
    <row r="35" spans="1:21" s="344" customFormat="1" x14ac:dyDescent="0.25">
      <c r="A35" s="508"/>
      <c r="B35" s="345" t="str">
        <f t="shared" si="4"/>
        <v>Water Heating</v>
      </c>
      <c r="C35" s="346"/>
      <c r="D35" s="346">
        <f t="shared" si="8"/>
        <v>0</v>
      </c>
      <c r="E35" s="346">
        <f t="shared" si="8"/>
        <v>0</v>
      </c>
      <c r="F35" s="346">
        <f t="shared" si="8"/>
        <v>0</v>
      </c>
      <c r="G35" s="346">
        <f t="shared" si="8"/>
        <v>0</v>
      </c>
      <c r="H35" s="346">
        <f t="shared" si="8"/>
        <v>0</v>
      </c>
      <c r="I35" s="346">
        <f t="shared" si="8"/>
        <v>0</v>
      </c>
      <c r="J35" s="346">
        <f t="shared" si="8"/>
        <v>38737.34971232825</v>
      </c>
      <c r="K35" s="346">
        <f t="shared" si="8"/>
        <v>38737.34971232825</v>
      </c>
      <c r="L35" s="346">
        <f t="shared" si="8"/>
        <v>38737.34971232825</v>
      </c>
      <c r="M35" s="346">
        <f t="shared" si="8"/>
        <v>38737.34971232825</v>
      </c>
      <c r="N35" s="346">
        <f t="shared" si="8"/>
        <v>38737.34971232825</v>
      </c>
      <c r="O35" s="346">
        <f t="shared" si="8"/>
        <v>38737.34971232825</v>
      </c>
      <c r="P35" s="346">
        <f t="shared" si="8"/>
        <v>38737.34971232825</v>
      </c>
      <c r="Q35" s="346">
        <f t="shared" si="8"/>
        <v>38737.34971232825</v>
      </c>
      <c r="R35" s="346">
        <f t="shared" si="8"/>
        <v>38737.34971232825</v>
      </c>
      <c r="S35" s="346">
        <f t="shared" si="8"/>
        <v>38737.34971232825</v>
      </c>
      <c r="T35" s="346">
        <f t="shared" si="8"/>
        <v>38737.34971232825</v>
      </c>
      <c r="U35" s="346">
        <f t="shared" si="8"/>
        <v>38737.34971232825</v>
      </c>
    </row>
    <row r="36" spans="1:21" s="344" customFormat="1" ht="15" customHeight="1" x14ac:dyDescent="0.25">
      <c r="A36" s="508"/>
      <c r="B36" s="345" t="str">
        <f t="shared" si="4"/>
        <v xml:space="preserve"> </v>
      </c>
      <c r="C36" s="346"/>
      <c r="D36" s="346"/>
      <c r="E36" s="346"/>
      <c r="F36" s="346"/>
      <c r="G36" s="346"/>
      <c r="H36" s="346"/>
      <c r="I36" s="346"/>
      <c r="J36" s="346"/>
      <c r="K36" s="346"/>
      <c r="L36" s="346"/>
      <c r="M36" s="346"/>
      <c r="N36" s="346"/>
      <c r="O36" s="346"/>
      <c r="P36" s="346"/>
      <c r="Q36" s="346"/>
      <c r="R36" s="346"/>
      <c r="S36" s="346"/>
      <c r="T36" s="346"/>
      <c r="U36" s="346"/>
    </row>
    <row r="37" spans="1:21" s="344" customFormat="1" ht="15" customHeight="1" thickBot="1" x14ac:dyDescent="0.3">
      <c r="A37" s="509"/>
      <c r="B37" s="348" t="str">
        <f t="shared" si="4"/>
        <v>Monthly kWh</v>
      </c>
      <c r="C37" s="349">
        <f>SUM(C23:C35)</f>
        <v>0</v>
      </c>
      <c r="D37" s="349">
        <f t="shared" ref="D37:U37" si="9">SUM(D23:D35)</f>
        <v>0</v>
      </c>
      <c r="E37" s="349">
        <f t="shared" si="9"/>
        <v>131130.40232611424</v>
      </c>
      <c r="F37" s="349">
        <f t="shared" si="9"/>
        <v>786687.1543068199</v>
      </c>
      <c r="G37" s="349">
        <f t="shared" si="9"/>
        <v>2090073.2986634481</v>
      </c>
      <c r="H37" s="349">
        <f>SUM(H23:H35)</f>
        <v>5196311.2508754767</v>
      </c>
      <c r="I37" s="349">
        <f>SUM(I23:I35)</f>
        <v>8242987.4212538656</v>
      </c>
      <c r="J37" s="349">
        <f t="shared" si="9"/>
        <v>13290679.601264592</v>
      </c>
      <c r="K37" s="349">
        <f t="shared" si="9"/>
        <v>20704978.895179991</v>
      </c>
      <c r="L37" s="349">
        <f t="shared" si="9"/>
        <v>24967492.93382654</v>
      </c>
      <c r="M37" s="349">
        <f t="shared" si="9"/>
        <v>34771871.276970923</v>
      </c>
      <c r="N37" s="349">
        <f t="shared" si="9"/>
        <v>54664205.837407686</v>
      </c>
      <c r="O37" s="349">
        <f t="shared" si="9"/>
        <v>54664205.837407686</v>
      </c>
      <c r="P37" s="349">
        <f t="shared" si="9"/>
        <v>54664205.837407686</v>
      </c>
      <c r="Q37" s="349">
        <f t="shared" si="9"/>
        <v>54664205.837407686</v>
      </c>
      <c r="R37" s="349">
        <f t="shared" si="9"/>
        <v>54664205.837407686</v>
      </c>
      <c r="S37" s="349">
        <f t="shared" si="9"/>
        <v>54664205.837407686</v>
      </c>
      <c r="T37" s="349">
        <f t="shared" si="9"/>
        <v>54664205.837407686</v>
      </c>
      <c r="U37" s="349">
        <f t="shared" si="9"/>
        <v>54664205.837407686</v>
      </c>
    </row>
    <row r="38" spans="1:21" x14ac:dyDescent="0.25">
      <c r="A38" s="46"/>
      <c r="B38" s="25"/>
      <c r="C38" s="9"/>
      <c r="D38" s="31"/>
      <c r="E38" s="9"/>
      <c r="F38" s="31"/>
      <c r="G38" s="31"/>
      <c r="H38" s="9"/>
      <c r="I38" s="31"/>
      <c r="J38" s="31"/>
      <c r="K38" s="9"/>
      <c r="L38" s="31"/>
      <c r="M38" s="180"/>
      <c r="N38" s="9"/>
      <c r="O38" s="353" t="s">
        <v>157</v>
      </c>
      <c r="P38" s="354">
        <f>SUM(C19:N19)</f>
        <v>54664205.837407671</v>
      </c>
      <c r="Q38" s="9"/>
      <c r="R38" s="31"/>
      <c r="S38" s="31"/>
      <c r="T38" s="9"/>
      <c r="U38" s="31"/>
    </row>
    <row r="39" spans="1:21" ht="15.75" thickBot="1" x14ac:dyDescent="0.3">
      <c r="A39" s="26"/>
      <c r="B39" s="26"/>
      <c r="C39" s="22"/>
      <c r="D39" s="23"/>
      <c r="E39" s="22"/>
      <c r="F39" s="23"/>
      <c r="G39" s="23"/>
      <c r="H39" s="22"/>
      <c r="I39" s="23"/>
      <c r="J39" s="23"/>
      <c r="K39" s="22"/>
      <c r="L39" s="23"/>
      <c r="M39" s="23"/>
      <c r="N39" s="22"/>
      <c r="O39" s="23"/>
      <c r="P39" s="23"/>
      <c r="Q39" s="22"/>
      <c r="R39" s="212" t="s">
        <v>149</v>
      </c>
      <c r="S39" s="23"/>
      <c r="T39" s="22"/>
      <c r="U39" s="23"/>
    </row>
    <row r="40" spans="1:21" ht="15.75" x14ac:dyDescent="0.25">
      <c r="A40" s="510" t="s">
        <v>16</v>
      </c>
      <c r="B40" s="17" t="str">
        <f t="shared" ref="B40:B55" si="10">B22</f>
        <v>End Use</v>
      </c>
      <c r="C40" s="10">
        <f>C22</f>
        <v>43466</v>
      </c>
      <c r="D40" s="10">
        <f t="shared" ref="D40:U40" si="11">D22</f>
        <v>43497</v>
      </c>
      <c r="E40" s="10">
        <f t="shared" si="11"/>
        <v>43525</v>
      </c>
      <c r="F40" s="10">
        <f t="shared" si="11"/>
        <v>43556</v>
      </c>
      <c r="G40" s="10">
        <f t="shared" si="11"/>
        <v>43586</v>
      </c>
      <c r="H40" s="10">
        <f t="shared" si="11"/>
        <v>43617</v>
      </c>
      <c r="I40" s="10">
        <f t="shared" si="11"/>
        <v>43647</v>
      </c>
      <c r="J40" s="10">
        <f t="shared" si="11"/>
        <v>43678</v>
      </c>
      <c r="K40" s="10">
        <f t="shared" si="11"/>
        <v>43709</v>
      </c>
      <c r="L40" s="10">
        <f t="shared" si="11"/>
        <v>43739</v>
      </c>
      <c r="M40" s="10">
        <f t="shared" si="11"/>
        <v>43770</v>
      </c>
      <c r="N40" s="10">
        <f t="shared" si="11"/>
        <v>43800</v>
      </c>
      <c r="O40" s="10">
        <f t="shared" si="11"/>
        <v>43831</v>
      </c>
      <c r="P40" s="10">
        <f t="shared" si="11"/>
        <v>43862</v>
      </c>
      <c r="Q40" s="10">
        <f t="shared" si="11"/>
        <v>43891</v>
      </c>
      <c r="R40" s="10">
        <f t="shared" si="11"/>
        <v>43922</v>
      </c>
      <c r="S40" s="10">
        <f t="shared" si="11"/>
        <v>43952</v>
      </c>
      <c r="T40" s="10">
        <f t="shared" si="11"/>
        <v>43983</v>
      </c>
      <c r="U40" s="10">
        <f t="shared" si="11"/>
        <v>44013</v>
      </c>
    </row>
    <row r="41" spans="1:21" ht="15" customHeight="1" x14ac:dyDescent="0.25">
      <c r="A41" s="511"/>
      <c r="B41" s="11" t="str">
        <f t="shared" si="10"/>
        <v>Air Comp</v>
      </c>
      <c r="C41" s="3">
        <v>0</v>
      </c>
      <c r="D41" s="3">
        <f>C41</f>
        <v>0</v>
      </c>
      <c r="E41" s="3">
        <f t="shared" ref="E41:Q41" si="12">D41</f>
        <v>0</v>
      </c>
      <c r="F41" s="3">
        <f t="shared" si="12"/>
        <v>0</v>
      </c>
      <c r="G41" s="3">
        <f t="shared" si="12"/>
        <v>0</v>
      </c>
      <c r="H41" s="3">
        <f t="shared" si="12"/>
        <v>0</v>
      </c>
      <c r="I41" s="3">
        <f t="shared" si="12"/>
        <v>0</v>
      </c>
      <c r="J41" s="3">
        <f t="shared" si="12"/>
        <v>0</v>
      </c>
      <c r="K41" s="3">
        <f t="shared" si="12"/>
        <v>0</v>
      </c>
      <c r="L41" s="3">
        <f t="shared" si="12"/>
        <v>0</v>
      </c>
      <c r="M41" s="3">
        <f t="shared" si="12"/>
        <v>0</v>
      </c>
      <c r="N41" s="3">
        <f t="shared" si="12"/>
        <v>0</v>
      </c>
      <c r="O41" s="3">
        <f t="shared" si="12"/>
        <v>0</v>
      </c>
      <c r="P41" s="3">
        <f t="shared" si="12"/>
        <v>0</v>
      </c>
      <c r="Q41" s="3">
        <f t="shared" si="12"/>
        <v>0</v>
      </c>
      <c r="R41" s="251">
        <v>1545304.3954800859</v>
      </c>
      <c r="S41" s="3">
        <f>R41</f>
        <v>1545304.3954800859</v>
      </c>
      <c r="T41" s="3">
        <f t="shared" ref="T41:U41" si="13">S41</f>
        <v>1545304.3954800859</v>
      </c>
      <c r="U41" s="3">
        <f t="shared" si="13"/>
        <v>1545304.3954800859</v>
      </c>
    </row>
    <row r="42" spans="1:21" x14ac:dyDescent="0.25">
      <c r="A42" s="511"/>
      <c r="B42" s="12" t="str">
        <f t="shared" si="10"/>
        <v>Building Shell</v>
      </c>
      <c r="C42" s="3">
        <v>0</v>
      </c>
      <c r="D42" s="3">
        <f t="shared" ref="D42:Q42" si="14">C42</f>
        <v>0</v>
      </c>
      <c r="E42" s="3">
        <f t="shared" si="14"/>
        <v>0</v>
      </c>
      <c r="F42" s="3">
        <f t="shared" si="14"/>
        <v>0</v>
      </c>
      <c r="G42" s="3">
        <f t="shared" si="14"/>
        <v>0</v>
      </c>
      <c r="H42" s="3">
        <f t="shared" si="14"/>
        <v>0</v>
      </c>
      <c r="I42" s="3">
        <f t="shared" si="14"/>
        <v>0</v>
      </c>
      <c r="J42" s="3">
        <f t="shared" si="14"/>
        <v>0</v>
      </c>
      <c r="K42" s="3">
        <f t="shared" si="14"/>
        <v>0</v>
      </c>
      <c r="L42" s="3">
        <f t="shared" si="14"/>
        <v>0</v>
      </c>
      <c r="M42" s="3">
        <f t="shared" si="14"/>
        <v>0</v>
      </c>
      <c r="N42" s="3">
        <f t="shared" si="14"/>
        <v>0</v>
      </c>
      <c r="O42" s="3">
        <f t="shared" si="14"/>
        <v>0</v>
      </c>
      <c r="P42" s="3">
        <f t="shared" si="14"/>
        <v>0</v>
      </c>
      <c r="Q42" s="3">
        <f t="shared" si="14"/>
        <v>0</v>
      </c>
      <c r="R42" s="251">
        <v>139580</v>
      </c>
      <c r="S42" s="3">
        <f t="shared" ref="S42:U42" si="15">R42</f>
        <v>139580</v>
      </c>
      <c r="T42" s="3">
        <f t="shared" si="15"/>
        <v>139580</v>
      </c>
      <c r="U42" s="3">
        <f t="shared" si="15"/>
        <v>139580</v>
      </c>
    </row>
    <row r="43" spans="1:21" x14ac:dyDescent="0.25">
      <c r="A43" s="511"/>
      <c r="B43" s="11" t="str">
        <f t="shared" si="10"/>
        <v>Cooking</v>
      </c>
      <c r="C43" s="3">
        <v>0</v>
      </c>
      <c r="D43" s="3">
        <f t="shared" ref="D43:Q43" si="16">C43</f>
        <v>0</v>
      </c>
      <c r="E43" s="3">
        <f t="shared" si="16"/>
        <v>0</v>
      </c>
      <c r="F43" s="3">
        <f t="shared" si="16"/>
        <v>0</v>
      </c>
      <c r="G43" s="3">
        <f t="shared" si="16"/>
        <v>0</v>
      </c>
      <c r="H43" s="3">
        <f t="shared" si="16"/>
        <v>0</v>
      </c>
      <c r="I43" s="3">
        <f t="shared" si="16"/>
        <v>0</v>
      </c>
      <c r="J43" s="3">
        <f t="shared" si="16"/>
        <v>0</v>
      </c>
      <c r="K43" s="3">
        <f t="shared" si="16"/>
        <v>0</v>
      </c>
      <c r="L43" s="3">
        <f t="shared" si="16"/>
        <v>0</v>
      </c>
      <c r="M43" s="3">
        <f t="shared" si="16"/>
        <v>0</v>
      </c>
      <c r="N43" s="3">
        <f t="shared" si="16"/>
        <v>0</v>
      </c>
      <c r="O43" s="3">
        <f t="shared" si="16"/>
        <v>0</v>
      </c>
      <c r="P43" s="3">
        <f t="shared" si="16"/>
        <v>0</v>
      </c>
      <c r="Q43" s="3">
        <f t="shared" si="16"/>
        <v>0</v>
      </c>
      <c r="R43" s="251">
        <v>18369</v>
      </c>
      <c r="S43" s="3">
        <f t="shared" ref="S43:U43" si="17">R43</f>
        <v>18369</v>
      </c>
      <c r="T43" s="3">
        <f t="shared" si="17"/>
        <v>18369</v>
      </c>
      <c r="U43" s="3">
        <f t="shared" si="17"/>
        <v>18369</v>
      </c>
    </row>
    <row r="44" spans="1:21" x14ac:dyDescent="0.25">
      <c r="A44" s="511"/>
      <c r="B44" s="11" t="str">
        <f t="shared" si="10"/>
        <v>Cooling</v>
      </c>
      <c r="C44" s="3">
        <v>0</v>
      </c>
      <c r="D44" s="3">
        <f t="shared" ref="D44:Q44" si="18">C44</f>
        <v>0</v>
      </c>
      <c r="E44" s="3">
        <f t="shared" si="18"/>
        <v>0</v>
      </c>
      <c r="F44" s="3">
        <f t="shared" si="18"/>
        <v>0</v>
      </c>
      <c r="G44" s="3">
        <f t="shared" si="18"/>
        <v>0</v>
      </c>
      <c r="H44" s="3">
        <f t="shared" si="18"/>
        <v>0</v>
      </c>
      <c r="I44" s="3">
        <f t="shared" si="18"/>
        <v>0</v>
      </c>
      <c r="J44" s="3">
        <f t="shared" si="18"/>
        <v>0</v>
      </c>
      <c r="K44" s="3">
        <f t="shared" si="18"/>
        <v>0</v>
      </c>
      <c r="L44" s="3">
        <f t="shared" si="18"/>
        <v>0</v>
      </c>
      <c r="M44" s="3">
        <f t="shared" si="18"/>
        <v>0</v>
      </c>
      <c r="N44" s="3">
        <f t="shared" si="18"/>
        <v>0</v>
      </c>
      <c r="O44" s="3">
        <f t="shared" si="18"/>
        <v>0</v>
      </c>
      <c r="P44" s="3">
        <f t="shared" si="18"/>
        <v>0</v>
      </c>
      <c r="Q44" s="3">
        <f t="shared" si="18"/>
        <v>0</v>
      </c>
      <c r="R44" s="251">
        <v>1002448.081186079</v>
      </c>
      <c r="S44" s="3">
        <f t="shared" ref="S44:U44" si="19">R44</f>
        <v>1002448.081186079</v>
      </c>
      <c r="T44" s="3">
        <f t="shared" si="19"/>
        <v>1002448.081186079</v>
      </c>
      <c r="U44" s="3">
        <f t="shared" si="19"/>
        <v>1002448.081186079</v>
      </c>
    </row>
    <row r="45" spans="1:21" x14ac:dyDescent="0.25">
      <c r="A45" s="511"/>
      <c r="B45" s="12" t="str">
        <f t="shared" si="10"/>
        <v>Ext Lighting</v>
      </c>
      <c r="C45" s="3">
        <v>0</v>
      </c>
      <c r="D45" s="3">
        <f t="shared" ref="D45:Q45" si="20">C45</f>
        <v>0</v>
      </c>
      <c r="E45" s="3">
        <f t="shared" si="20"/>
        <v>0</v>
      </c>
      <c r="F45" s="3">
        <f t="shared" si="20"/>
        <v>0</v>
      </c>
      <c r="G45" s="3">
        <f t="shared" si="20"/>
        <v>0</v>
      </c>
      <c r="H45" s="3">
        <f t="shared" si="20"/>
        <v>0</v>
      </c>
      <c r="I45" s="3">
        <f t="shared" si="20"/>
        <v>0</v>
      </c>
      <c r="J45" s="3">
        <f t="shared" si="20"/>
        <v>0</v>
      </c>
      <c r="K45" s="3">
        <f t="shared" si="20"/>
        <v>0</v>
      </c>
      <c r="L45" s="3">
        <f t="shared" si="20"/>
        <v>0</v>
      </c>
      <c r="M45" s="3">
        <f t="shared" si="20"/>
        <v>0</v>
      </c>
      <c r="N45" s="3">
        <f t="shared" si="20"/>
        <v>0</v>
      </c>
      <c r="O45" s="3">
        <f t="shared" si="20"/>
        <v>0</v>
      </c>
      <c r="P45" s="3">
        <f t="shared" si="20"/>
        <v>0</v>
      </c>
      <c r="Q45" s="3">
        <f t="shared" si="20"/>
        <v>0</v>
      </c>
      <c r="R45" s="251">
        <v>0</v>
      </c>
      <c r="S45" s="3">
        <f t="shared" ref="S45:U45" si="21">R45</f>
        <v>0</v>
      </c>
      <c r="T45" s="3">
        <f t="shared" si="21"/>
        <v>0</v>
      </c>
      <c r="U45" s="3">
        <f t="shared" si="21"/>
        <v>0</v>
      </c>
    </row>
    <row r="46" spans="1:21" x14ac:dyDescent="0.25">
      <c r="A46" s="511"/>
      <c r="B46" s="11" t="str">
        <f t="shared" si="10"/>
        <v>Heating</v>
      </c>
      <c r="C46" s="3">
        <v>0</v>
      </c>
      <c r="D46" s="3">
        <f t="shared" ref="D46:Q46" si="22">C46</f>
        <v>0</v>
      </c>
      <c r="E46" s="3">
        <f t="shared" si="22"/>
        <v>0</v>
      </c>
      <c r="F46" s="3">
        <f t="shared" si="22"/>
        <v>0</v>
      </c>
      <c r="G46" s="3">
        <f t="shared" si="22"/>
        <v>0</v>
      </c>
      <c r="H46" s="3">
        <f t="shared" si="22"/>
        <v>0</v>
      </c>
      <c r="I46" s="3">
        <f t="shared" si="22"/>
        <v>0</v>
      </c>
      <c r="J46" s="3">
        <f t="shared" si="22"/>
        <v>0</v>
      </c>
      <c r="K46" s="3">
        <f t="shared" si="22"/>
        <v>0</v>
      </c>
      <c r="L46" s="3">
        <f t="shared" si="22"/>
        <v>0</v>
      </c>
      <c r="M46" s="3">
        <f t="shared" si="22"/>
        <v>0</v>
      </c>
      <c r="N46" s="3">
        <f t="shared" si="22"/>
        <v>0</v>
      </c>
      <c r="O46" s="3">
        <f t="shared" si="22"/>
        <v>0</v>
      </c>
      <c r="P46" s="3">
        <f t="shared" si="22"/>
        <v>0</v>
      </c>
      <c r="Q46" s="3">
        <f t="shared" si="22"/>
        <v>0</v>
      </c>
      <c r="R46" s="251">
        <v>0</v>
      </c>
      <c r="S46" s="3">
        <f t="shared" ref="S46:U46" si="23">R46</f>
        <v>0</v>
      </c>
      <c r="T46" s="3">
        <f t="shared" si="23"/>
        <v>0</v>
      </c>
      <c r="U46" s="3">
        <f t="shared" si="23"/>
        <v>0</v>
      </c>
    </row>
    <row r="47" spans="1:21" x14ac:dyDescent="0.25">
      <c r="A47" s="511"/>
      <c r="B47" s="11" t="str">
        <f t="shared" si="10"/>
        <v>HVAC</v>
      </c>
      <c r="C47" s="3">
        <v>0</v>
      </c>
      <c r="D47" s="3">
        <f t="shared" ref="D47:Q47" si="24">C47</f>
        <v>0</v>
      </c>
      <c r="E47" s="3">
        <f t="shared" si="24"/>
        <v>0</v>
      </c>
      <c r="F47" s="3">
        <f t="shared" si="24"/>
        <v>0</v>
      </c>
      <c r="G47" s="3">
        <f t="shared" si="24"/>
        <v>0</v>
      </c>
      <c r="H47" s="3">
        <f t="shared" si="24"/>
        <v>0</v>
      </c>
      <c r="I47" s="3">
        <f t="shared" si="24"/>
        <v>0</v>
      </c>
      <c r="J47" s="3">
        <f t="shared" si="24"/>
        <v>0</v>
      </c>
      <c r="K47" s="3">
        <f t="shared" si="24"/>
        <v>0</v>
      </c>
      <c r="L47" s="3">
        <f t="shared" si="24"/>
        <v>0</v>
      </c>
      <c r="M47" s="3">
        <f t="shared" si="24"/>
        <v>0</v>
      </c>
      <c r="N47" s="3">
        <f t="shared" si="24"/>
        <v>0</v>
      </c>
      <c r="O47" s="3">
        <f t="shared" si="24"/>
        <v>0</v>
      </c>
      <c r="P47" s="3">
        <f t="shared" si="24"/>
        <v>0</v>
      </c>
      <c r="Q47" s="3">
        <f t="shared" si="24"/>
        <v>0</v>
      </c>
      <c r="R47" s="251">
        <v>3981894.787417036</v>
      </c>
      <c r="S47" s="3">
        <f t="shared" ref="S47:U47" si="25">R47</f>
        <v>3981894.787417036</v>
      </c>
      <c r="T47" s="3">
        <f t="shared" si="25"/>
        <v>3981894.787417036</v>
      </c>
      <c r="U47" s="3">
        <f t="shared" si="25"/>
        <v>3981894.787417036</v>
      </c>
    </row>
    <row r="48" spans="1:21" x14ac:dyDescent="0.25">
      <c r="A48" s="511"/>
      <c r="B48" s="11" t="str">
        <f t="shared" si="10"/>
        <v>Lighting</v>
      </c>
      <c r="C48" s="3">
        <v>0</v>
      </c>
      <c r="D48" s="3">
        <f t="shared" ref="D48:Q48" si="26">C48</f>
        <v>0</v>
      </c>
      <c r="E48" s="3">
        <f t="shared" si="26"/>
        <v>0</v>
      </c>
      <c r="F48" s="3">
        <f t="shared" si="26"/>
        <v>0</v>
      </c>
      <c r="G48" s="3">
        <f t="shared" si="26"/>
        <v>0</v>
      </c>
      <c r="H48" s="3">
        <f t="shared" si="26"/>
        <v>0</v>
      </c>
      <c r="I48" s="3">
        <f t="shared" si="26"/>
        <v>0</v>
      </c>
      <c r="J48" s="3">
        <f t="shared" si="26"/>
        <v>0</v>
      </c>
      <c r="K48" s="3">
        <f t="shared" si="26"/>
        <v>0</v>
      </c>
      <c r="L48" s="3">
        <f t="shared" si="26"/>
        <v>0</v>
      </c>
      <c r="M48" s="3">
        <f t="shared" si="26"/>
        <v>0</v>
      </c>
      <c r="N48" s="3">
        <f t="shared" si="26"/>
        <v>0</v>
      </c>
      <c r="O48" s="3">
        <f t="shared" si="26"/>
        <v>0</v>
      </c>
      <c r="P48" s="3">
        <f t="shared" si="26"/>
        <v>0</v>
      </c>
      <c r="Q48" s="3">
        <f t="shared" si="26"/>
        <v>0</v>
      </c>
      <c r="R48" s="251">
        <v>34983334.731252484</v>
      </c>
      <c r="S48" s="3">
        <f t="shared" ref="S48:U48" si="27">R48</f>
        <v>34983334.731252484</v>
      </c>
      <c r="T48" s="3">
        <f t="shared" si="27"/>
        <v>34983334.731252484</v>
      </c>
      <c r="U48" s="3">
        <f t="shared" si="27"/>
        <v>34983334.731252484</v>
      </c>
    </row>
    <row r="49" spans="1:21" x14ac:dyDescent="0.25">
      <c r="A49" s="511"/>
      <c r="B49" s="11" t="str">
        <f t="shared" si="10"/>
        <v>Miscellaneous</v>
      </c>
      <c r="C49" s="3">
        <v>0</v>
      </c>
      <c r="D49" s="3">
        <f t="shared" ref="D49:Q49" si="28">C49</f>
        <v>0</v>
      </c>
      <c r="E49" s="3">
        <f t="shared" si="28"/>
        <v>0</v>
      </c>
      <c r="F49" s="3">
        <f t="shared" si="28"/>
        <v>0</v>
      </c>
      <c r="G49" s="3">
        <f t="shared" si="28"/>
        <v>0</v>
      </c>
      <c r="H49" s="3">
        <f t="shared" si="28"/>
        <v>0</v>
      </c>
      <c r="I49" s="3">
        <f t="shared" si="28"/>
        <v>0</v>
      </c>
      <c r="J49" s="3">
        <f t="shared" si="28"/>
        <v>0</v>
      </c>
      <c r="K49" s="3">
        <f t="shared" si="28"/>
        <v>0</v>
      </c>
      <c r="L49" s="3">
        <f t="shared" si="28"/>
        <v>0</v>
      </c>
      <c r="M49" s="3">
        <f t="shared" si="28"/>
        <v>0</v>
      </c>
      <c r="N49" s="3">
        <f t="shared" si="28"/>
        <v>0</v>
      </c>
      <c r="O49" s="3">
        <f t="shared" si="28"/>
        <v>0</v>
      </c>
      <c r="P49" s="3">
        <f t="shared" si="28"/>
        <v>0</v>
      </c>
      <c r="Q49" s="3">
        <f t="shared" si="28"/>
        <v>0</v>
      </c>
      <c r="R49" s="251">
        <v>67040.300693289653</v>
      </c>
      <c r="S49" s="3">
        <f t="shared" ref="S49:U49" si="29">R49</f>
        <v>67040.300693289653</v>
      </c>
      <c r="T49" s="3">
        <f t="shared" si="29"/>
        <v>67040.300693289653</v>
      </c>
      <c r="U49" s="3">
        <f t="shared" si="29"/>
        <v>67040.300693289653</v>
      </c>
    </row>
    <row r="50" spans="1:21" ht="15" customHeight="1" x14ac:dyDescent="0.25">
      <c r="A50" s="511"/>
      <c r="B50" s="11" t="str">
        <f t="shared" si="10"/>
        <v>Motors</v>
      </c>
      <c r="C50" s="3">
        <v>0</v>
      </c>
      <c r="D50" s="3">
        <f t="shared" ref="D50:Q50" si="30">C50</f>
        <v>0</v>
      </c>
      <c r="E50" s="3">
        <f t="shared" si="30"/>
        <v>0</v>
      </c>
      <c r="F50" s="3">
        <f t="shared" si="30"/>
        <v>0</v>
      </c>
      <c r="G50" s="3">
        <f t="shared" si="30"/>
        <v>0</v>
      </c>
      <c r="H50" s="3">
        <f t="shared" si="30"/>
        <v>0</v>
      </c>
      <c r="I50" s="3">
        <f t="shared" si="30"/>
        <v>0</v>
      </c>
      <c r="J50" s="3">
        <f t="shared" si="30"/>
        <v>0</v>
      </c>
      <c r="K50" s="3">
        <f t="shared" si="30"/>
        <v>0</v>
      </c>
      <c r="L50" s="3">
        <f t="shared" si="30"/>
        <v>0</v>
      </c>
      <c r="M50" s="3">
        <f t="shared" si="30"/>
        <v>0</v>
      </c>
      <c r="N50" s="3">
        <f t="shared" si="30"/>
        <v>0</v>
      </c>
      <c r="O50" s="3">
        <f t="shared" si="30"/>
        <v>0</v>
      </c>
      <c r="P50" s="3">
        <f t="shared" si="30"/>
        <v>0</v>
      </c>
      <c r="Q50" s="3">
        <f t="shared" si="30"/>
        <v>0</v>
      </c>
      <c r="R50" s="251">
        <v>366736.50854242931</v>
      </c>
      <c r="S50" s="3">
        <f t="shared" ref="S50:U50" si="31">R50</f>
        <v>366736.50854242931</v>
      </c>
      <c r="T50" s="3">
        <f t="shared" si="31"/>
        <v>366736.50854242931</v>
      </c>
      <c r="U50" s="3">
        <f t="shared" si="31"/>
        <v>366736.50854242931</v>
      </c>
    </row>
    <row r="51" spans="1:21" x14ac:dyDescent="0.25">
      <c r="A51" s="511"/>
      <c r="B51" s="11" t="str">
        <f t="shared" si="10"/>
        <v>Process</v>
      </c>
      <c r="C51" s="3">
        <v>0</v>
      </c>
      <c r="D51" s="3">
        <f t="shared" ref="D51:Q51" si="32">C51</f>
        <v>0</v>
      </c>
      <c r="E51" s="3">
        <f t="shared" si="32"/>
        <v>0</v>
      </c>
      <c r="F51" s="3">
        <f t="shared" si="32"/>
        <v>0</v>
      </c>
      <c r="G51" s="3">
        <f t="shared" si="32"/>
        <v>0</v>
      </c>
      <c r="H51" s="3">
        <f t="shared" si="32"/>
        <v>0</v>
      </c>
      <c r="I51" s="3">
        <f t="shared" si="32"/>
        <v>0</v>
      </c>
      <c r="J51" s="3">
        <f t="shared" si="32"/>
        <v>0</v>
      </c>
      <c r="K51" s="3">
        <f t="shared" si="32"/>
        <v>0</v>
      </c>
      <c r="L51" s="3">
        <f t="shared" si="32"/>
        <v>0</v>
      </c>
      <c r="M51" s="3">
        <f t="shared" si="32"/>
        <v>0</v>
      </c>
      <c r="N51" s="3">
        <f t="shared" si="32"/>
        <v>0</v>
      </c>
      <c r="O51" s="3">
        <f t="shared" si="32"/>
        <v>0</v>
      </c>
      <c r="P51" s="3">
        <f t="shared" si="32"/>
        <v>0</v>
      </c>
      <c r="Q51" s="3">
        <f t="shared" si="32"/>
        <v>0</v>
      </c>
      <c r="R51" s="251">
        <v>0</v>
      </c>
      <c r="S51" s="3">
        <f t="shared" ref="S51:U51" si="33">R51</f>
        <v>0</v>
      </c>
      <c r="T51" s="3">
        <f t="shared" si="33"/>
        <v>0</v>
      </c>
      <c r="U51" s="3">
        <f t="shared" si="33"/>
        <v>0</v>
      </c>
    </row>
    <row r="52" spans="1:21" x14ac:dyDescent="0.25">
      <c r="A52" s="511"/>
      <c r="B52" s="11" t="str">
        <f t="shared" si="10"/>
        <v>Refrigeration</v>
      </c>
      <c r="C52" s="3">
        <v>0</v>
      </c>
      <c r="D52" s="3">
        <f t="shared" ref="D52:Q52" si="34">C52</f>
        <v>0</v>
      </c>
      <c r="E52" s="3">
        <f t="shared" si="34"/>
        <v>0</v>
      </c>
      <c r="F52" s="3">
        <f t="shared" si="34"/>
        <v>0</v>
      </c>
      <c r="G52" s="3">
        <f t="shared" si="34"/>
        <v>0</v>
      </c>
      <c r="H52" s="3">
        <f t="shared" si="34"/>
        <v>0</v>
      </c>
      <c r="I52" s="3">
        <f t="shared" si="34"/>
        <v>0</v>
      </c>
      <c r="J52" s="3">
        <f t="shared" si="34"/>
        <v>0</v>
      </c>
      <c r="K52" s="3">
        <f t="shared" si="34"/>
        <v>0</v>
      </c>
      <c r="L52" s="3">
        <f t="shared" si="34"/>
        <v>0</v>
      </c>
      <c r="M52" s="3">
        <f t="shared" si="34"/>
        <v>0</v>
      </c>
      <c r="N52" s="3">
        <f t="shared" si="34"/>
        <v>0</v>
      </c>
      <c r="O52" s="3">
        <f t="shared" si="34"/>
        <v>0</v>
      </c>
      <c r="P52" s="3">
        <f t="shared" si="34"/>
        <v>0</v>
      </c>
      <c r="Q52" s="3">
        <f t="shared" si="34"/>
        <v>0</v>
      </c>
      <c r="R52" s="251">
        <v>1490009.5364550881</v>
      </c>
      <c r="S52" s="3">
        <f t="shared" ref="S52:U52" si="35">R52</f>
        <v>1490009.5364550881</v>
      </c>
      <c r="T52" s="3">
        <f t="shared" si="35"/>
        <v>1490009.5364550881</v>
      </c>
      <c r="U52" s="3">
        <f t="shared" si="35"/>
        <v>1490009.5364550881</v>
      </c>
    </row>
    <row r="53" spans="1:21" x14ac:dyDescent="0.25">
      <c r="A53" s="511"/>
      <c r="B53" s="11" t="str">
        <f t="shared" si="10"/>
        <v>Water Heating</v>
      </c>
      <c r="C53" s="3">
        <v>0</v>
      </c>
      <c r="D53" s="3">
        <f t="shared" ref="D53:Q53" si="36">C53</f>
        <v>0</v>
      </c>
      <c r="E53" s="3">
        <f t="shared" si="36"/>
        <v>0</v>
      </c>
      <c r="F53" s="3">
        <f t="shared" si="36"/>
        <v>0</v>
      </c>
      <c r="G53" s="3">
        <f t="shared" si="36"/>
        <v>0</v>
      </c>
      <c r="H53" s="3">
        <f t="shared" si="36"/>
        <v>0</v>
      </c>
      <c r="I53" s="3">
        <f t="shared" si="36"/>
        <v>0</v>
      </c>
      <c r="J53" s="3">
        <f t="shared" si="36"/>
        <v>0</v>
      </c>
      <c r="K53" s="3">
        <f t="shared" si="36"/>
        <v>0</v>
      </c>
      <c r="L53" s="3">
        <f t="shared" si="36"/>
        <v>0</v>
      </c>
      <c r="M53" s="3">
        <f t="shared" si="36"/>
        <v>0</v>
      </c>
      <c r="N53" s="3">
        <f t="shared" si="36"/>
        <v>0</v>
      </c>
      <c r="O53" s="3">
        <f t="shared" si="36"/>
        <v>0</v>
      </c>
      <c r="P53" s="3">
        <f t="shared" si="36"/>
        <v>0</v>
      </c>
      <c r="Q53" s="3">
        <f t="shared" si="36"/>
        <v>0</v>
      </c>
      <c r="R53" s="251">
        <v>41829.753390092526</v>
      </c>
      <c r="S53" s="3">
        <f t="shared" ref="S53:U53" si="37">R53</f>
        <v>41829.753390092526</v>
      </c>
      <c r="T53" s="3">
        <f t="shared" si="37"/>
        <v>41829.753390092526</v>
      </c>
      <c r="U53" s="3">
        <f t="shared" si="37"/>
        <v>41829.753390092526</v>
      </c>
    </row>
    <row r="54" spans="1:21" ht="15" customHeight="1" x14ac:dyDescent="0.25">
      <c r="A54" s="511"/>
      <c r="B54" s="11" t="str">
        <f t="shared" si="10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251"/>
      <c r="S54" s="3"/>
      <c r="T54" s="3"/>
      <c r="U54" s="3"/>
    </row>
    <row r="55" spans="1:21" ht="15" customHeight="1" thickBot="1" x14ac:dyDescent="0.3">
      <c r="A55" s="512"/>
      <c r="B55" s="15" t="str">
        <f t="shared" si="10"/>
        <v>Monthly kWh</v>
      </c>
      <c r="C55" s="49">
        <f>SUM(C41:C53)</f>
        <v>0</v>
      </c>
      <c r="D55" s="49">
        <f t="shared" ref="D55:U55" si="38">SUM(D41:D53)</f>
        <v>0</v>
      </c>
      <c r="E55" s="49">
        <f t="shared" si="38"/>
        <v>0</v>
      </c>
      <c r="F55" s="49">
        <f t="shared" si="38"/>
        <v>0</v>
      </c>
      <c r="G55" s="49">
        <f t="shared" si="38"/>
        <v>0</v>
      </c>
      <c r="H55" s="49">
        <f t="shared" si="38"/>
        <v>0</v>
      </c>
      <c r="I55" s="49">
        <f t="shared" si="38"/>
        <v>0</v>
      </c>
      <c r="J55" s="49">
        <f t="shared" si="38"/>
        <v>0</v>
      </c>
      <c r="K55" s="49">
        <f t="shared" si="38"/>
        <v>0</v>
      </c>
      <c r="L55" s="49">
        <f t="shared" si="38"/>
        <v>0</v>
      </c>
      <c r="M55" s="49">
        <f t="shared" si="38"/>
        <v>0</v>
      </c>
      <c r="N55" s="49">
        <f t="shared" si="38"/>
        <v>0</v>
      </c>
      <c r="O55" s="49">
        <f t="shared" si="38"/>
        <v>0</v>
      </c>
      <c r="P55" s="49">
        <f t="shared" si="38"/>
        <v>0</v>
      </c>
      <c r="Q55" s="49">
        <f t="shared" si="38"/>
        <v>0</v>
      </c>
      <c r="R55" s="49">
        <f t="shared" si="38"/>
        <v>43636547.094416581</v>
      </c>
      <c r="S55" s="49">
        <f t="shared" si="38"/>
        <v>43636547.094416581</v>
      </c>
      <c r="T55" s="49">
        <f t="shared" si="38"/>
        <v>43636547.094416581</v>
      </c>
      <c r="U55" s="49">
        <f t="shared" si="38"/>
        <v>43636547.094416581</v>
      </c>
    </row>
    <row r="56" spans="1:21" x14ac:dyDescent="0.25">
      <c r="A56" s="46"/>
      <c r="B56" s="25"/>
      <c r="C56" s="9"/>
      <c r="D56" s="31"/>
      <c r="E56" s="9"/>
      <c r="F56" s="31"/>
      <c r="G56" s="31"/>
      <c r="H56" s="9"/>
      <c r="I56" s="31"/>
      <c r="J56" s="31"/>
      <c r="K56" s="9"/>
      <c r="L56" s="31"/>
      <c r="M56" s="31"/>
      <c r="N56" s="9"/>
      <c r="O56" s="31"/>
      <c r="P56" s="31"/>
      <c r="Q56" s="9"/>
      <c r="R56" s="31"/>
      <c r="S56" s="31"/>
      <c r="T56" s="9"/>
      <c r="U56" s="31"/>
    </row>
    <row r="57" spans="1:21" ht="15.75" thickBot="1" x14ac:dyDescent="0.3">
      <c r="A57" s="26"/>
      <c r="B57" s="235" t="s">
        <v>144</v>
      </c>
      <c r="C57" s="22"/>
      <c r="D57" s="23"/>
      <c r="E57" s="22"/>
      <c r="F57" s="23"/>
      <c r="G57" s="23"/>
      <c r="H57" s="22"/>
      <c r="I57" s="23"/>
      <c r="J57" s="23"/>
      <c r="K57" s="22"/>
      <c r="L57" s="23"/>
      <c r="M57" s="23"/>
      <c r="N57" s="22"/>
      <c r="O57" s="23"/>
      <c r="P57" s="23"/>
      <c r="Q57" s="22"/>
      <c r="R57" s="23"/>
      <c r="S57" s="23"/>
      <c r="T57" s="22"/>
      <c r="U57" s="23"/>
    </row>
    <row r="58" spans="1:21" s="344" customFormat="1" ht="15.75" x14ac:dyDescent="0.25">
      <c r="A58" s="513" t="s">
        <v>17</v>
      </c>
      <c r="B58" s="17" t="s">
        <v>10</v>
      </c>
      <c r="C58" s="10">
        <f>C40</f>
        <v>43466</v>
      </c>
      <c r="D58" s="10">
        <f t="shared" ref="D58:U58" si="39">D40</f>
        <v>43497</v>
      </c>
      <c r="E58" s="10">
        <f t="shared" si="39"/>
        <v>43525</v>
      </c>
      <c r="F58" s="10">
        <f t="shared" si="39"/>
        <v>43556</v>
      </c>
      <c r="G58" s="10">
        <f t="shared" si="39"/>
        <v>43586</v>
      </c>
      <c r="H58" s="10">
        <f t="shared" si="39"/>
        <v>43617</v>
      </c>
      <c r="I58" s="10">
        <f t="shared" si="39"/>
        <v>43647</v>
      </c>
      <c r="J58" s="10">
        <f t="shared" si="39"/>
        <v>43678</v>
      </c>
      <c r="K58" s="10">
        <f t="shared" si="39"/>
        <v>43709</v>
      </c>
      <c r="L58" s="10">
        <f t="shared" si="39"/>
        <v>43739</v>
      </c>
      <c r="M58" s="10">
        <f t="shared" si="39"/>
        <v>43770</v>
      </c>
      <c r="N58" s="10">
        <f t="shared" si="39"/>
        <v>43800</v>
      </c>
      <c r="O58" s="10">
        <f t="shared" si="39"/>
        <v>43831</v>
      </c>
      <c r="P58" s="10">
        <f t="shared" si="39"/>
        <v>43862</v>
      </c>
      <c r="Q58" s="10">
        <f t="shared" si="39"/>
        <v>43891</v>
      </c>
      <c r="R58" s="10">
        <f t="shared" si="39"/>
        <v>43922</v>
      </c>
      <c r="S58" s="10">
        <f t="shared" si="39"/>
        <v>43952</v>
      </c>
      <c r="T58" s="10">
        <f t="shared" si="39"/>
        <v>43983</v>
      </c>
      <c r="U58" s="10">
        <f t="shared" si="39"/>
        <v>44013</v>
      </c>
    </row>
    <row r="59" spans="1:21" s="344" customFormat="1" ht="15" customHeight="1" x14ac:dyDescent="0.25">
      <c r="A59" s="514"/>
      <c r="B59" s="13" t="str">
        <f t="shared" ref="B59:B72" si="40">B41</f>
        <v>Air Comp</v>
      </c>
      <c r="C59" s="367">
        <f>IF(C5=0,0,((C5*0.5)+B23-C41)*C78*C93*C$2)</f>
        <v>0</v>
      </c>
      <c r="D59" s="367">
        <f t="shared" ref="D59:U62" si="41">IF(D23=0,0,((D5*0.5)+C23-D41)*D78*D93*D$2)</f>
        <v>0</v>
      </c>
      <c r="E59" s="367">
        <f t="shared" ref="E59" si="42">IF(E23=0,0,((E5*0.5)+D23-E41)*E78*E93*E$2)</f>
        <v>0</v>
      </c>
      <c r="F59" s="367">
        <f t="shared" si="41"/>
        <v>0</v>
      </c>
      <c r="G59" s="367">
        <f t="shared" si="41"/>
        <v>0</v>
      </c>
      <c r="H59" s="367">
        <f t="shared" si="41"/>
        <v>0</v>
      </c>
      <c r="I59" s="367">
        <f t="shared" si="41"/>
        <v>874.58203318391998</v>
      </c>
      <c r="J59" s="367">
        <f t="shared" si="41"/>
        <v>2080.5602696586666</v>
      </c>
      <c r="K59" s="367">
        <f t="shared" si="41"/>
        <v>2537.5587694980823</v>
      </c>
      <c r="L59" s="367">
        <f t="shared" si="41"/>
        <v>1583.7985525033887</v>
      </c>
      <c r="M59" s="367">
        <f t="shared" si="41"/>
        <v>2451.770162858591</v>
      </c>
      <c r="N59" s="367">
        <f t="shared" si="41"/>
        <v>3509.694465237058</v>
      </c>
      <c r="O59" s="367">
        <f t="shared" si="41"/>
        <v>3523.1576333254588</v>
      </c>
      <c r="P59" s="367">
        <f t="shared" si="41"/>
        <v>3394.1237557559398</v>
      </c>
      <c r="Q59" s="367">
        <f t="shared" si="41"/>
        <v>3457.6017743540046</v>
      </c>
      <c r="R59" s="367">
        <f t="shared" si="41"/>
        <v>671.36218066734239</v>
      </c>
      <c r="S59" s="367">
        <f t="shared" si="41"/>
        <v>780.46084328408938</v>
      </c>
      <c r="T59" s="367">
        <f t="shared" si="41"/>
        <v>1396.7002512821941</v>
      </c>
      <c r="U59" s="367">
        <f t="shared" si="41"/>
        <v>1383.4972168034797</v>
      </c>
    </row>
    <row r="60" spans="1:21" s="344" customFormat="1" ht="15.75" x14ac:dyDescent="0.25">
      <c r="A60" s="514"/>
      <c r="B60" s="13" t="str">
        <f t="shared" si="40"/>
        <v>Building Shell</v>
      </c>
      <c r="C60" s="367">
        <v>0</v>
      </c>
      <c r="D60" s="367">
        <f t="shared" si="41"/>
        <v>0</v>
      </c>
      <c r="E60" s="367">
        <f t="shared" si="41"/>
        <v>0</v>
      </c>
      <c r="F60" s="367">
        <f t="shared" si="41"/>
        <v>0</v>
      </c>
      <c r="G60" s="367">
        <f t="shared" si="41"/>
        <v>0</v>
      </c>
      <c r="H60" s="367">
        <f t="shared" si="41"/>
        <v>0</v>
      </c>
      <c r="I60" s="367">
        <f t="shared" si="41"/>
        <v>0</v>
      </c>
      <c r="J60" s="367">
        <f t="shared" si="41"/>
        <v>0</v>
      </c>
      <c r="K60" s="367">
        <f t="shared" si="41"/>
        <v>8.4256508837159316</v>
      </c>
      <c r="L60" s="367">
        <f t="shared" si="41"/>
        <v>4.237349536863273</v>
      </c>
      <c r="M60" s="367">
        <f t="shared" si="41"/>
        <v>33.060781456618002</v>
      </c>
      <c r="N60" s="367">
        <f t="shared" si="41"/>
        <v>202.49702837196185</v>
      </c>
      <c r="O60" s="367">
        <f t="shared" si="41"/>
        <v>306.63050000267822</v>
      </c>
      <c r="P60" s="367">
        <f t="shared" si="41"/>
        <v>284.06798571016253</v>
      </c>
      <c r="Q60" s="367">
        <f t="shared" si="41"/>
        <v>208.87650877749869</v>
      </c>
      <c r="R60" s="367">
        <f t="shared" si="41"/>
        <v>-21.324750031180624</v>
      </c>
      <c r="S60" s="367">
        <f t="shared" si="41"/>
        <v>-28.673369214873198</v>
      </c>
      <c r="T60" s="367">
        <f t="shared" si="41"/>
        <v>-136.74398745433885</v>
      </c>
      <c r="U60" s="367">
        <f t="shared" si="41"/>
        <v>-172.52134946934601</v>
      </c>
    </row>
    <row r="61" spans="1:21" s="344" customFormat="1" ht="15.75" x14ac:dyDescent="0.25">
      <c r="A61" s="514"/>
      <c r="B61" s="13" t="str">
        <f t="shared" si="40"/>
        <v>Cooking</v>
      </c>
      <c r="C61" s="367">
        <v>0</v>
      </c>
      <c r="D61" s="367">
        <f t="shared" si="41"/>
        <v>0</v>
      </c>
      <c r="E61" s="367">
        <f t="shared" si="41"/>
        <v>0</v>
      </c>
      <c r="F61" s="367">
        <f t="shared" si="41"/>
        <v>0</v>
      </c>
      <c r="G61" s="367">
        <f t="shared" si="41"/>
        <v>0</v>
      </c>
      <c r="H61" s="367">
        <f t="shared" si="41"/>
        <v>0</v>
      </c>
      <c r="I61" s="367">
        <f t="shared" si="41"/>
        <v>0</v>
      </c>
      <c r="J61" s="367">
        <f t="shared" si="41"/>
        <v>16.602686027795663</v>
      </c>
      <c r="K61" s="367">
        <f t="shared" si="41"/>
        <v>31.833406194122027</v>
      </c>
      <c r="L61" s="367">
        <f t="shared" si="41"/>
        <v>15.799834093516392</v>
      </c>
      <c r="M61" s="367">
        <f t="shared" si="41"/>
        <v>25.226640993732417</v>
      </c>
      <c r="N61" s="367">
        <f t="shared" si="41"/>
        <v>35.938636101274575</v>
      </c>
      <c r="O61" s="367">
        <f t="shared" si="41"/>
        <v>32.60923711021514</v>
      </c>
      <c r="P61" s="367">
        <f t="shared" si="41"/>
        <v>30.899080530107309</v>
      </c>
      <c r="Q61" s="367">
        <f t="shared" si="41"/>
        <v>29.432614789302523</v>
      </c>
      <c r="R61" s="367">
        <f t="shared" si="41"/>
        <v>-3.1515804224157722</v>
      </c>
      <c r="S61" s="367">
        <f t="shared" si="41"/>
        <v>-3.9427893355423507</v>
      </c>
      <c r="T61" s="367">
        <f t="shared" si="41"/>
        <v>-7.2893140089920507</v>
      </c>
      <c r="U61" s="367">
        <f t="shared" si="41"/>
        <v>-7.2314465232875422</v>
      </c>
    </row>
    <row r="62" spans="1:21" s="344" customFormat="1" ht="15.75" x14ac:dyDescent="0.25">
      <c r="A62" s="514"/>
      <c r="B62" s="13" t="str">
        <f t="shared" si="40"/>
        <v>Cooling</v>
      </c>
      <c r="C62" s="367">
        <v>0</v>
      </c>
      <c r="D62" s="367">
        <f t="shared" si="41"/>
        <v>0</v>
      </c>
      <c r="E62" s="367">
        <f t="shared" si="41"/>
        <v>0</v>
      </c>
      <c r="F62" s="367">
        <f t="shared" si="41"/>
        <v>1.9521181330948656</v>
      </c>
      <c r="G62" s="367">
        <f t="shared" si="41"/>
        <v>36.513880782689561</v>
      </c>
      <c r="H62" s="367">
        <f t="shared" si="41"/>
        <v>1653.5011300661406</v>
      </c>
      <c r="I62" s="367">
        <f t="shared" si="41"/>
        <v>5680.080780188252</v>
      </c>
      <c r="J62" s="367">
        <f t="shared" si="41"/>
        <v>7445.7818867723345</v>
      </c>
      <c r="K62" s="367">
        <f t="shared" si="41"/>
        <v>3957.5476783062377</v>
      </c>
      <c r="L62" s="367">
        <f t="shared" si="41"/>
        <v>390.86643491207479</v>
      </c>
      <c r="M62" s="367">
        <f t="shared" si="41"/>
        <v>177.45506665468946</v>
      </c>
      <c r="N62" s="367">
        <f t="shared" si="41"/>
        <v>1.7950493201189694</v>
      </c>
      <c r="O62" s="367">
        <f t="shared" si="41"/>
        <v>0.19154270297398607</v>
      </c>
      <c r="P62" s="367">
        <f t="shared" si="41"/>
        <v>8.2467488744126864</v>
      </c>
      <c r="Q62" s="367">
        <f t="shared" si="41"/>
        <v>235.2962906214573</v>
      </c>
      <c r="R62" s="367">
        <f t="shared" si="41"/>
        <v>649.10809426667947</v>
      </c>
      <c r="S62" s="367">
        <f t="shared" si="41"/>
        <v>2447.1576348668705</v>
      </c>
      <c r="T62" s="367">
        <f t="shared" si="41"/>
        <v>14485.035413388323</v>
      </c>
      <c r="U62" s="367">
        <f t="shared" si="41"/>
        <v>18374.957931747784</v>
      </c>
    </row>
    <row r="63" spans="1:21" s="344" customFormat="1" ht="15.75" x14ac:dyDescent="0.25">
      <c r="A63" s="514"/>
      <c r="B63" s="13" t="str">
        <f t="shared" si="40"/>
        <v>Ext Lighting</v>
      </c>
      <c r="C63" s="367">
        <v>0</v>
      </c>
      <c r="D63" s="367">
        <f t="shared" ref="D63:U66" si="43">IF(D27=0,0,((D9*0.5)+C27-D45)*D82*D97*D$2)</f>
        <v>0</v>
      </c>
      <c r="E63" s="367">
        <f t="shared" si="43"/>
        <v>0</v>
      </c>
      <c r="F63" s="367">
        <f t="shared" si="43"/>
        <v>0</v>
      </c>
      <c r="G63" s="367">
        <f t="shared" si="43"/>
        <v>0</v>
      </c>
      <c r="H63" s="367">
        <f t="shared" si="43"/>
        <v>168.17070588710604</v>
      </c>
      <c r="I63" s="367">
        <f t="shared" si="43"/>
        <v>414.77871251324774</v>
      </c>
      <c r="J63" s="367">
        <f t="shared" si="43"/>
        <v>333.35810391001769</v>
      </c>
      <c r="K63" s="367">
        <f t="shared" si="43"/>
        <v>408.07725749865654</v>
      </c>
      <c r="L63" s="367">
        <f t="shared" si="43"/>
        <v>253.79113404314035</v>
      </c>
      <c r="M63" s="367">
        <f t="shared" si="43"/>
        <v>227.69640308119648</v>
      </c>
      <c r="N63" s="367">
        <f t="shared" si="43"/>
        <v>244.16605089702693</v>
      </c>
      <c r="O63" s="367">
        <f t="shared" si="43"/>
        <v>248.3500581039475</v>
      </c>
      <c r="P63" s="367">
        <f t="shared" si="43"/>
        <v>200.74794114972386</v>
      </c>
      <c r="Q63" s="367">
        <f t="shared" si="43"/>
        <v>168.68916206291243</v>
      </c>
      <c r="R63" s="367">
        <f t="shared" si="43"/>
        <v>218.94647543527088</v>
      </c>
      <c r="S63" s="367">
        <f t="shared" si="43"/>
        <v>264.54722969109594</v>
      </c>
      <c r="T63" s="367">
        <f t="shared" si="43"/>
        <v>348.62459798399135</v>
      </c>
      <c r="U63" s="367">
        <f t="shared" si="43"/>
        <v>438.50300441999036</v>
      </c>
    </row>
    <row r="64" spans="1:21" s="344" customFormat="1" ht="15.75" x14ac:dyDescent="0.25">
      <c r="A64" s="514"/>
      <c r="B64" s="13" t="str">
        <f t="shared" si="40"/>
        <v>Heating</v>
      </c>
      <c r="C64" s="367">
        <v>0</v>
      </c>
      <c r="D64" s="367">
        <f t="shared" si="43"/>
        <v>0</v>
      </c>
      <c r="E64" s="367">
        <f t="shared" si="43"/>
        <v>0</v>
      </c>
      <c r="F64" s="367">
        <f t="shared" si="43"/>
        <v>0</v>
      </c>
      <c r="G64" s="367">
        <f t="shared" si="43"/>
        <v>0</v>
      </c>
      <c r="H64" s="367">
        <f t="shared" si="43"/>
        <v>0</v>
      </c>
      <c r="I64" s="367">
        <f t="shared" si="43"/>
        <v>0</v>
      </c>
      <c r="J64" s="367">
        <f t="shared" si="43"/>
        <v>0</v>
      </c>
      <c r="K64" s="367">
        <f t="shared" si="43"/>
        <v>0</v>
      </c>
      <c r="L64" s="367">
        <f t="shared" si="43"/>
        <v>0</v>
      </c>
      <c r="M64" s="367">
        <f t="shared" si="43"/>
        <v>0</v>
      </c>
      <c r="N64" s="367">
        <f t="shared" si="43"/>
        <v>0</v>
      </c>
      <c r="O64" s="367">
        <f t="shared" si="43"/>
        <v>0</v>
      </c>
      <c r="P64" s="367">
        <f t="shared" si="43"/>
        <v>0</v>
      </c>
      <c r="Q64" s="367">
        <f t="shared" si="43"/>
        <v>0</v>
      </c>
      <c r="R64" s="367">
        <f t="shared" si="43"/>
        <v>0</v>
      </c>
      <c r="S64" s="367">
        <f t="shared" si="43"/>
        <v>0</v>
      </c>
      <c r="T64" s="367">
        <f t="shared" si="43"/>
        <v>0</v>
      </c>
      <c r="U64" s="367">
        <f t="shared" si="43"/>
        <v>0</v>
      </c>
    </row>
    <row r="65" spans="1:21" s="344" customFormat="1" ht="15.75" x14ac:dyDescent="0.25">
      <c r="A65" s="514"/>
      <c r="B65" s="13" t="str">
        <f t="shared" si="40"/>
        <v>HVAC</v>
      </c>
      <c r="C65" s="367">
        <v>0</v>
      </c>
      <c r="D65" s="367">
        <f t="shared" si="43"/>
        <v>0</v>
      </c>
      <c r="E65" s="367">
        <f t="shared" si="43"/>
        <v>0</v>
      </c>
      <c r="F65" s="367">
        <f t="shared" si="43"/>
        <v>0</v>
      </c>
      <c r="G65" s="367">
        <f t="shared" si="43"/>
        <v>0</v>
      </c>
      <c r="H65" s="367">
        <f t="shared" si="43"/>
        <v>702.71780807780056</v>
      </c>
      <c r="I65" s="367">
        <f t="shared" si="43"/>
        <v>2597.3426902540696</v>
      </c>
      <c r="J65" s="367">
        <f t="shared" si="43"/>
        <v>3957.2943035016178</v>
      </c>
      <c r="K65" s="367">
        <f t="shared" si="43"/>
        <v>3937.4155286980026</v>
      </c>
      <c r="L65" s="367">
        <f t="shared" si="43"/>
        <v>1531.5898346358097</v>
      </c>
      <c r="M65" s="367">
        <f t="shared" si="43"/>
        <v>3296.7325828539138</v>
      </c>
      <c r="N65" s="367">
        <f t="shared" si="43"/>
        <v>10570.953614344899</v>
      </c>
      <c r="O65" s="367">
        <f t="shared" si="43"/>
        <v>14899.590937131814</v>
      </c>
      <c r="P65" s="367">
        <f t="shared" si="43"/>
        <v>13803.24783535708</v>
      </c>
      <c r="Q65" s="367">
        <f t="shared" si="43"/>
        <v>10149.592219736036</v>
      </c>
      <c r="R65" s="367">
        <f t="shared" si="43"/>
        <v>1984.093098243492</v>
      </c>
      <c r="S65" s="367">
        <f t="shared" si="43"/>
        <v>2667.8218445436869</v>
      </c>
      <c r="T65" s="367">
        <f t="shared" si="43"/>
        <v>12722.906544636642</v>
      </c>
      <c r="U65" s="367">
        <f t="shared" si="43"/>
        <v>16051.696656761791</v>
      </c>
    </row>
    <row r="66" spans="1:21" s="344" customFormat="1" ht="15.75" x14ac:dyDescent="0.25">
      <c r="A66" s="514"/>
      <c r="B66" s="13" t="str">
        <f t="shared" si="40"/>
        <v>Lighting</v>
      </c>
      <c r="C66" s="367">
        <v>0</v>
      </c>
      <c r="D66" s="367">
        <f t="shared" si="43"/>
        <v>0</v>
      </c>
      <c r="E66" s="367">
        <f t="shared" si="43"/>
        <v>114.69630429767348</v>
      </c>
      <c r="F66" s="367">
        <f t="shared" si="43"/>
        <v>906.85488457540987</v>
      </c>
      <c r="G66" s="367">
        <f t="shared" si="43"/>
        <v>3608.0992948236853</v>
      </c>
      <c r="H66" s="367">
        <f t="shared" si="43"/>
        <v>13774.763950088121</v>
      </c>
      <c r="I66" s="367">
        <f t="shared" si="43"/>
        <v>28846.652232504792</v>
      </c>
      <c r="J66" s="367">
        <f t="shared" si="43"/>
        <v>36888.701388974798</v>
      </c>
      <c r="K66" s="367">
        <f t="shared" si="43"/>
        <v>59840.513426137455</v>
      </c>
      <c r="L66" s="367">
        <f t="shared" si="43"/>
        <v>46429.403006155408</v>
      </c>
      <c r="M66" s="367">
        <f t="shared" si="43"/>
        <v>47640.153936512193</v>
      </c>
      <c r="N66" s="367">
        <f t="shared" si="43"/>
        <v>72787.297220357374</v>
      </c>
      <c r="O66" s="367">
        <f t="shared" si="43"/>
        <v>92910.864149117479</v>
      </c>
      <c r="P66" s="367">
        <f t="shared" si="43"/>
        <v>74589.598479099877</v>
      </c>
      <c r="Q66" s="367">
        <f t="shared" si="43"/>
        <v>74583.267698307129</v>
      </c>
      <c r="R66" s="367">
        <f t="shared" si="43"/>
        <v>16041.235513743712</v>
      </c>
      <c r="S66" s="367">
        <f t="shared" si="43"/>
        <v>21348.889513111499</v>
      </c>
      <c r="T66" s="367">
        <f t="shared" si="43"/>
        <v>32177.710573486362</v>
      </c>
      <c r="U66" s="367">
        <f t="shared" si="43"/>
        <v>39493.312028730208</v>
      </c>
    </row>
    <row r="67" spans="1:21" s="344" customFormat="1" ht="15.75" x14ac:dyDescent="0.25">
      <c r="A67" s="514"/>
      <c r="B67" s="13" t="str">
        <f t="shared" si="40"/>
        <v>Miscellaneous</v>
      </c>
      <c r="C67" s="367">
        <v>0</v>
      </c>
      <c r="D67" s="367">
        <f t="shared" ref="D67:U70" si="44">IF(D31=0,0,((D13*0.5)+C31-D49)*D86*D101*D$2)</f>
        <v>0</v>
      </c>
      <c r="E67" s="367">
        <f t="shared" si="44"/>
        <v>0</v>
      </c>
      <c r="F67" s="367">
        <f t="shared" si="44"/>
        <v>0</v>
      </c>
      <c r="G67" s="367">
        <f t="shared" si="44"/>
        <v>0</v>
      </c>
      <c r="H67" s="367">
        <f t="shared" si="44"/>
        <v>7.642090662625689</v>
      </c>
      <c r="I67" s="367">
        <f t="shared" si="44"/>
        <v>87.293189888974609</v>
      </c>
      <c r="J67" s="367">
        <f t="shared" si="44"/>
        <v>159.88037534902699</v>
      </c>
      <c r="K67" s="367">
        <f t="shared" si="44"/>
        <v>156.20175000430541</v>
      </c>
      <c r="L67" s="367">
        <f t="shared" si="44"/>
        <v>91.268464760302663</v>
      </c>
      <c r="M67" s="367">
        <f t="shared" si="44"/>
        <v>232.95607565456785</v>
      </c>
      <c r="N67" s="367">
        <f t="shared" si="44"/>
        <v>496.58998037714906</v>
      </c>
      <c r="O67" s="367">
        <f t="shared" si="44"/>
        <v>572.68351630183065</v>
      </c>
      <c r="P67" s="367">
        <f t="shared" si="44"/>
        <v>551.70927034996191</v>
      </c>
      <c r="Q67" s="367">
        <f t="shared" si="44"/>
        <v>562.02751854719054</v>
      </c>
      <c r="R67" s="367">
        <f t="shared" si="44"/>
        <v>490.15905108895356</v>
      </c>
      <c r="S67" s="367">
        <f t="shared" si="44"/>
        <v>569.8115821417797</v>
      </c>
      <c r="T67" s="367">
        <f t="shared" si="44"/>
        <v>1019.725700282487</v>
      </c>
      <c r="U67" s="367">
        <f t="shared" si="44"/>
        <v>1010.0862135226749</v>
      </c>
    </row>
    <row r="68" spans="1:21" s="344" customFormat="1" ht="15.75" customHeight="1" x14ac:dyDescent="0.25">
      <c r="A68" s="514"/>
      <c r="B68" s="13" t="str">
        <f t="shared" si="40"/>
        <v>Motors</v>
      </c>
      <c r="C68" s="367">
        <v>0</v>
      </c>
      <c r="D68" s="367">
        <f t="shared" si="44"/>
        <v>0</v>
      </c>
      <c r="E68" s="367">
        <f t="shared" si="44"/>
        <v>0</v>
      </c>
      <c r="F68" s="367">
        <f t="shared" si="44"/>
        <v>0</v>
      </c>
      <c r="G68" s="367">
        <f t="shared" si="44"/>
        <v>18.680319005706096</v>
      </c>
      <c r="H68" s="367">
        <f t="shared" si="44"/>
        <v>153.45516162893392</v>
      </c>
      <c r="I68" s="367">
        <f t="shared" si="44"/>
        <v>236.01063055894298</v>
      </c>
      <c r="J68" s="367">
        <f t="shared" si="44"/>
        <v>272.66965993041248</v>
      </c>
      <c r="K68" s="367">
        <f t="shared" si="44"/>
        <v>296.38847213971911</v>
      </c>
      <c r="L68" s="367">
        <f t="shared" si="44"/>
        <v>265.61718084508885</v>
      </c>
      <c r="M68" s="367">
        <f t="shared" si="44"/>
        <v>406.64867496290276</v>
      </c>
      <c r="N68" s="367">
        <f t="shared" si="44"/>
        <v>1007.0455572550705</v>
      </c>
      <c r="O68" s="367">
        <f t="shared" si="44"/>
        <v>1440.9155774447422</v>
      </c>
      <c r="P68" s="367">
        <f t="shared" si="44"/>
        <v>1388.1427686299055</v>
      </c>
      <c r="Q68" s="367">
        <f t="shared" si="44"/>
        <v>1414.1042711633429</v>
      </c>
      <c r="R68" s="367">
        <f t="shared" si="44"/>
        <v>823.46206385228686</v>
      </c>
      <c r="S68" s="367">
        <f t="shared" si="44"/>
        <v>957.27748043206793</v>
      </c>
      <c r="T68" s="367">
        <f t="shared" si="44"/>
        <v>1713.1284791177839</v>
      </c>
      <c r="U68" s="367">
        <f t="shared" si="44"/>
        <v>1696.9342424836202</v>
      </c>
    </row>
    <row r="69" spans="1:21" s="344" customFormat="1" ht="15.75" x14ac:dyDescent="0.25">
      <c r="A69" s="514"/>
      <c r="B69" s="13" t="str">
        <f t="shared" si="40"/>
        <v>Process</v>
      </c>
      <c r="C69" s="367">
        <v>0</v>
      </c>
      <c r="D69" s="367">
        <f t="shared" si="44"/>
        <v>0</v>
      </c>
      <c r="E69" s="367">
        <f t="shared" si="44"/>
        <v>0</v>
      </c>
      <c r="F69" s="367">
        <f t="shared" si="44"/>
        <v>0</v>
      </c>
      <c r="G69" s="367">
        <f t="shared" si="44"/>
        <v>0</v>
      </c>
      <c r="H69" s="367">
        <f t="shared" si="44"/>
        <v>0</v>
      </c>
      <c r="I69" s="367">
        <f t="shared" si="44"/>
        <v>0</v>
      </c>
      <c r="J69" s="367">
        <f t="shared" si="44"/>
        <v>0</v>
      </c>
      <c r="K69" s="367">
        <f t="shared" si="44"/>
        <v>0</v>
      </c>
      <c r="L69" s="367">
        <f t="shared" si="44"/>
        <v>0</v>
      </c>
      <c r="M69" s="367">
        <f t="shared" si="44"/>
        <v>0</v>
      </c>
      <c r="N69" s="367">
        <f t="shared" si="44"/>
        <v>0</v>
      </c>
      <c r="O69" s="367">
        <f t="shared" si="44"/>
        <v>0</v>
      </c>
      <c r="P69" s="367">
        <f t="shared" si="44"/>
        <v>0</v>
      </c>
      <c r="Q69" s="367">
        <f t="shared" si="44"/>
        <v>0</v>
      </c>
      <c r="R69" s="367">
        <f t="shared" si="44"/>
        <v>0</v>
      </c>
      <c r="S69" s="367">
        <f t="shared" si="44"/>
        <v>0</v>
      </c>
      <c r="T69" s="367">
        <f t="shared" si="44"/>
        <v>0</v>
      </c>
      <c r="U69" s="367">
        <f t="shared" si="44"/>
        <v>0</v>
      </c>
    </row>
    <row r="70" spans="1:21" s="344" customFormat="1" ht="15.75" x14ac:dyDescent="0.25">
      <c r="A70" s="514"/>
      <c r="B70" s="13" t="str">
        <f t="shared" si="40"/>
        <v>Refrigeration</v>
      </c>
      <c r="C70" s="367">
        <v>0</v>
      </c>
      <c r="D70" s="367">
        <f t="shared" si="44"/>
        <v>0</v>
      </c>
      <c r="E70" s="367">
        <f t="shared" si="44"/>
        <v>0</v>
      </c>
      <c r="F70" s="367">
        <f t="shared" si="44"/>
        <v>0</v>
      </c>
      <c r="G70" s="367">
        <f t="shared" si="44"/>
        <v>0</v>
      </c>
      <c r="H70" s="367">
        <f t="shared" si="44"/>
        <v>0</v>
      </c>
      <c r="I70" s="367">
        <f t="shared" si="44"/>
        <v>0</v>
      </c>
      <c r="J70" s="367">
        <f t="shared" si="44"/>
        <v>117.64820856255602</v>
      </c>
      <c r="K70" s="367">
        <f t="shared" si="44"/>
        <v>368.9604729298328</v>
      </c>
      <c r="L70" s="367">
        <f t="shared" si="44"/>
        <v>253.26865906751868</v>
      </c>
      <c r="M70" s="367">
        <f t="shared" si="44"/>
        <v>943.84512734130635</v>
      </c>
      <c r="N70" s="367">
        <f t="shared" si="44"/>
        <v>1693.7870432391298</v>
      </c>
      <c r="O70" s="367">
        <f t="shared" si="44"/>
        <v>1602.7827211632537</v>
      </c>
      <c r="P70" s="367">
        <f t="shared" si="44"/>
        <v>1530.809475560085</v>
      </c>
      <c r="Q70" s="367">
        <f t="shared" si="44"/>
        <v>1551.4007327722543</v>
      </c>
      <c r="R70" s="367">
        <f t="shared" si="44"/>
        <v>-1204.2925576926077</v>
      </c>
      <c r="S70" s="367">
        <f t="shared" si="44"/>
        <v>-1345.495112990963</v>
      </c>
      <c r="T70" s="367">
        <f t="shared" si="44"/>
        <v>-2455.6292966110359</v>
      </c>
      <c r="U70" s="367">
        <f t="shared" si="44"/>
        <v>-2458.249199796609</v>
      </c>
    </row>
    <row r="71" spans="1:21" s="344" customFormat="1" ht="15.75" x14ac:dyDescent="0.25">
      <c r="A71" s="514"/>
      <c r="B71" s="13" t="str">
        <f t="shared" si="40"/>
        <v>Water Heating</v>
      </c>
      <c r="C71" s="367">
        <v>0</v>
      </c>
      <c r="D71" s="367">
        <f t="shared" ref="D71:U71" si="45">IF(D35=0,0,((D17*0.5)+C35-D53)*D90*D105*D$2)</f>
        <v>0</v>
      </c>
      <c r="E71" s="367">
        <f t="shared" si="45"/>
        <v>0</v>
      </c>
      <c r="F71" s="367">
        <f t="shared" si="45"/>
        <v>0</v>
      </c>
      <c r="G71" s="367">
        <f t="shared" si="45"/>
        <v>0</v>
      </c>
      <c r="H71" s="367">
        <f t="shared" si="45"/>
        <v>0</v>
      </c>
      <c r="I71" s="367">
        <f t="shared" si="45"/>
        <v>0</v>
      </c>
      <c r="J71" s="367">
        <f t="shared" si="45"/>
        <v>78.909923531409177</v>
      </c>
      <c r="K71" s="367">
        <f t="shared" si="45"/>
        <v>153.37090316843071</v>
      </c>
      <c r="L71" s="367">
        <f t="shared" si="45"/>
        <v>80.731701288259202</v>
      </c>
      <c r="M71" s="367">
        <f t="shared" si="45"/>
        <v>83.84104620375075</v>
      </c>
      <c r="N71" s="367">
        <f t="shared" si="45"/>
        <v>90.056267716618237</v>
      </c>
      <c r="O71" s="367">
        <f t="shared" si="45"/>
        <v>93.090583452868572</v>
      </c>
      <c r="P71" s="367">
        <f t="shared" si="45"/>
        <v>80.242933214449693</v>
      </c>
      <c r="Q71" s="367">
        <f t="shared" si="45"/>
        <v>68.193869207444791</v>
      </c>
      <c r="R71" s="367">
        <f t="shared" si="45"/>
        <v>-6.4014066686521547</v>
      </c>
      <c r="S71" s="367">
        <f t="shared" si="45"/>
        <v>-7.4820306898060327</v>
      </c>
      <c r="T71" s="367">
        <f t="shared" si="45"/>
        <v>-12.667769971454437</v>
      </c>
      <c r="U71" s="367">
        <f t="shared" si="45"/>
        <v>-12.57598148763625</v>
      </c>
    </row>
    <row r="72" spans="1:21" s="344" customFormat="1" ht="15.75" customHeight="1" x14ac:dyDescent="0.25">
      <c r="A72" s="514"/>
      <c r="B72" s="13" t="str">
        <f t="shared" si="40"/>
        <v xml:space="preserve"> </v>
      </c>
      <c r="C72" s="346"/>
      <c r="D72" s="346"/>
      <c r="E72" s="346"/>
      <c r="F72" s="346"/>
      <c r="G72" s="346"/>
      <c r="H72" s="346"/>
      <c r="I72" s="346"/>
      <c r="J72" s="346"/>
      <c r="K72" s="346"/>
      <c r="L72" s="346"/>
      <c r="M72" s="346"/>
      <c r="N72" s="346"/>
      <c r="O72" s="346"/>
      <c r="P72" s="346"/>
      <c r="Q72" s="346"/>
      <c r="R72" s="346"/>
      <c r="S72" s="346"/>
      <c r="T72" s="346"/>
      <c r="U72" s="346"/>
    </row>
    <row r="73" spans="1:21" s="344" customFormat="1" ht="15.75" customHeight="1" x14ac:dyDescent="0.25">
      <c r="A73" s="514"/>
      <c r="B73" s="13" t="s">
        <v>26</v>
      </c>
      <c r="C73" s="367">
        <f>SUM(C59:C71)</f>
        <v>0</v>
      </c>
      <c r="D73" s="367">
        <f t="shared" ref="D73:U73" si="46">SUM(D59:D71)</f>
        <v>0</v>
      </c>
      <c r="E73" s="367">
        <f t="shared" si="46"/>
        <v>114.69630429767348</v>
      </c>
      <c r="F73" s="367">
        <f t="shared" si="46"/>
        <v>908.80700270850468</v>
      </c>
      <c r="G73" s="367">
        <f t="shared" si="46"/>
        <v>3663.2934946120813</v>
      </c>
      <c r="H73" s="367">
        <f t="shared" si="46"/>
        <v>16460.25084641073</v>
      </c>
      <c r="I73" s="367">
        <f t="shared" si="46"/>
        <v>38736.740269092195</v>
      </c>
      <c r="J73" s="367">
        <f t="shared" si="46"/>
        <v>51351.406806218627</v>
      </c>
      <c r="K73" s="367">
        <f t="shared" si="46"/>
        <v>71696.293315458548</v>
      </c>
      <c r="L73" s="367">
        <f t="shared" si="46"/>
        <v>50900.372151841373</v>
      </c>
      <c r="M73" s="367">
        <f t="shared" si="46"/>
        <v>55519.386498573469</v>
      </c>
      <c r="N73" s="367">
        <f t="shared" si="46"/>
        <v>90639.820913217685</v>
      </c>
      <c r="O73" s="367">
        <f t="shared" si="46"/>
        <v>115630.86645585725</v>
      </c>
      <c r="P73" s="367">
        <f t="shared" si="46"/>
        <v>95861.836274231711</v>
      </c>
      <c r="Q73" s="367">
        <f t="shared" si="46"/>
        <v>92428.482660338574</v>
      </c>
      <c r="R73" s="367">
        <f t="shared" si="46"/>
        <v>19643.196182482883</v>
      </c>
      <c r="S73" s="367">
        <f t="shared" si="46"/>
        <v>27650.372825839902</v>
      </c>
      <c r="T73" s="367">
        <f t="shared" si="46"/>
        <v>61251.50119213196</v>
      </c>
      <c r="U73" s="367">
        <f t="shared" si="46"/>
        <v>75798.409317192665</v>
      </c>
    </row>
    <row r="74" spans="1:21" s="344" customFormat="1" ht="16.5" customHeight="1" thickBot="1" x14ac:dyDescent="0.3">
      <c r="A74" s="515"/>
      <c r="B74" s="14" t="s">
        <v>27</v>
      </c>
      <c r="C74" s="369">
        <f>C73</f>
        <v>0</v>
      </c>
      <c r="D74" s="369">
        <f>C74+D73</f>
        <v>0</v>
      </c>
      <c r="E74" s="369">
        <f t="shared" ref="E74:U74" si="47">D74+E73</f>
        <v>114.69630429767348</v>
      </c>
      <c r="F74" s="369">
        <f t="shared" si="47"/>
        <v>1023.5033070061781</v>
      </c>
      <c r="G74" s="369">
        <f t="shared" si="47"/>
        <v>4686.7968016182595</v>
      </c>
      <c r="H74" s="369">
        <f t="shared" si="47"/>
        <v>21147.047648028991</v>
      </c>
      <c r="I74" s="369">
        <f t="shared" si="47"/>
        <v>59883.787917121183</v>
      </c>
      <c r="J74" s="369">
        <f t="shared" si="47"/>
        <v>111235.19472333981</v>
      </c>
      <c r="K74" s="369">
        <f t="shared" si="47"/>
        <v>182931.48803879836</v>
      </c>
      <c r="L74" s="369">
        <f t="shared" si="47"/>
        <v>233831.86019063974</v>
      </c>
      <c r="M74" s="369">
        <f t="shared" si="47"/>
        <v>289351.24668921321</v>
      </c>
      <c r="N74" s="369">
        <f t="shared" si="47"/>
        <v>379991.06760243088</v>
      </c>
      <c r="O74" s="373">
        <f t="shared" si="47"/>
        <v>495621.93405828811</v>
      </c>
      <c r="P74" s="369">
        <f t="shared" si="47"/>
        <v>591483.77033251978</v>
      </c>
      <c r="Q74" s="369">
        <f t="shared" si="47"/>
        <v>683912.25299285841</v>
      </c>
      <c r="R74" s="369">
        <f t="shared" si="47"/>
        <v>703555.44917534129</v>
      </c>
      <c r="S74" s="369">
        <f t="shared" si="47"/>
        <v>731205.82200118119</v>
      </c>
      <c r="T74" s="369">
        <f t="shared" si="47"/>
        <v>792457.3231933132</v>
      </c>
      <c r="U74" s="369">
        <f t="shared" si="47"/>
        <v>868255.73251050583</v>
      </c>
    </row>
    <row r="75" spans="1:21" x14ac:dyDescent="0.25">
      <c r="A75" s="8"/>
      <c r="B75" s="36"/>
      <c r="C75" s="31"/>
      <c r="D75" s="37"/>
      <c r="E75" s="31"/>
      <c r="F75" s="37"/>
      <c r="G75" s="31"/>
      <c r="H75" s="37"/>
      <c r="I75" s="31"/>
      <c r="J75" s="37"/>
      <c r="K75" s="31"/>
      <c r="L75" s="37"/>
      <c r="M75" s="31"/>
      <c r="N75" s="37"/>
      <c r="O75" s="31"/>
      <c r="P75" s="37"/>
      <c r="Q75" s="31"/>
      <c r="R75" s="37"/>
      <c r="S75" s="31"/>
      <c r="T75" s="37"/>
      <c r="U75" s="31"/>
    </row>
    <row r="76" spans="1:21" ht="15.75" thickBot="1" x14ac:dyDescent="0.3">
      <c r="B76" s="16"/>
      <c r="C76" s="8"/>
      <c r="D76" s="8"/>
      <c r="E76" s="371"/>
      <c r="F76" s="371"/>
      <c r="G76" s="371"/>
      <c r="H76" s="371"/>
      <c r="I76" s="371"/>
      <c r="J76" s="371"/>
      <c r="K76" s="371"/>
      <c r="L76" s="371"/>
      <c r="M76" s="371"/>
      <c r="N76" s="371"/>
      <c r="O76" s="371"/>
      <c r="P76" s="371"/>
      <c r="Q76" s="371"/>
      <c r="R76" s="371"/>
      <c r="S76" s="371"/>
      <c r="T76" s="371"/>
      <c r="U76" s="371"/>
    </row>
    <row r="77" spans="1:21" ht="15.75" x14ac:dyDescent="0.25">
      <c r="A77" s="519" t="s">
        <v>12</v>
      </c>
      <c r="B77" s="17" t="s">
        <v>12</v>
      </c>
      <c r="C77" s="10">
        <f t="shared" ref="C77:U77" si="48">C58</f>
        <v>43466</v>
      </c>
      <c r="D77" s="10">
        <f t="shared" si="48"/>
        <v>43497</v>
      </c>
      <c r="E77" s="10">
        <f t="shared" si="48"/>
        <v>43525</v>
      </c>
      <c r="F77" s="10">
        <f t="shared" si="48"/>
        <v>43556</v>
      </c>
      <c r="G77" s="10">
        <f t="shared" si="48"/>
        <v>43586</v>
      </c>
      <c r="H77" s="10">
        <f t="shared" si="48"/>
        <v>43617</v>
      </c>
      <c r="I77" s="10">
        <f t="shared" si="48"/>
        <v>43647</v>
      </c>
      <c r="J77" s="10">
        <f t="shared" si="48"/>
        <v>43678</v>
      </c>
      <c r="K77" s="10">
        <f t="shared" si="48"/>
        <v>43709</v>
      </c>
      <c r="L77" s="10">
        <f t="shared" si="48"/>
        <v>43739</v>
      </c>
      <c r="M77" s="10">
        <f t="shared" si="48"/>
        <v>43770</v>
      </c>
      <c r="N77" s="10">
        <f t="shared" si="48"/>
        <v>43800</v>
      </c>
      <c r="O77" s="10">
        <f t="shared" si="48"/>
        <v>43831</v>
      </c>
      <c r="P77" s="10">
        <f t="shared" si="48"/>
        <v>43862</v>
      </c>
      <c r="Q77" s="10">
        <f t="shared" si="48"/>
        <v>43891</v>
      </c>
      <c r="R77" s="10">
        <f t="shared" si="48"/>
        <v>43922</v>
      </c>
      <c r="S77" s="10">
        <f t="shared" si="48"/>
        <v>43952</v>
      </c>
      <c r="T77" s="10">
        <f t="shared" si="48"/>
        <v>43983</v>
      </c>
      <c r="U77" s="10">
        <f t="shared" si="48"/>
        <v>44013</v>
      </c>
    </row>
    <row r="78" spans="1:21" ht="15.75" customHeight="1" x14ac:dyDescent="0.25">
      <c r="A78" s="520"/>
      <c r="B78" s="13" t="str">
        <f>B59</f>
        <v>Air Comp</v>
      </c>
      <c r="C78" s="20">
        <f>'2M - SGS'!C78</f>
        <v>8.5109000000000004E-2</v>
      </c>
      <c r="D78" s="20">
        <f>'2M - SGS'!D78</f>
        <v>7.7715000000000006E-2</v>
      </c>
      <c r="E78" s="20">
        <f>'2M - SGS'!E78</f>
        <v>8.6136000000000004E-2</v>
      </c>
      <c r="F78" s="20">
        <f>'2M - SGS'!F78</f>
        <v>7.9796000000000006E-2</v>
      </c>
      <c r="G78" s="20">
        <f>'2M - SGS'!G78</f>
        <v>8.5334999999999994E-2</v>
      </c>
      <c r="H78" s="20">
        <f>'2M - SGS'!H78</f>
        <v>8.1994999999999998E-2</v>
      </c>
      <c r="I78" s="20">
        <f>'2M - SGS'!I78</f>
        <v>8.4098999999999993E-2</v>
      </c>
      <c r="J78" s="20">
        <f>'2M - SGS'!J78</f>
        <v>8.4198999999999996E-2</v>
      </c>
      <c r="K78" s="20">
        <f>'2M - SGS'!K78</f>
        <v>8.2512000000000002E-2</v>
      </c>
      <c r="L78" s="20">
        <f>'2M - SGS'!L78</f>
        <v>8.5277000000000006E-2</v>
      </c>
      <c r="M78" s="20">
        <f>'2M - SGS'!M78</f>
        <v>8.2588999999999996E-2</v>
      </c>
      <c r="N78" s="20">
        <f>'2M - SGS'!N78</f>
        <v>8.5237999999999994E-2</v>
      </c>
      <c r="O78" s="20">
        <f>'2M - SGS'!O78</f>
        <v>8.5109000000000004E-2</v>
      </c>
      <c r="P78" s="20">
        <f>'2M - SGS'!P78</f>
        <v>7.7715000000000006E-2</v>
      </c>
      <c r="Q78" s="20">
        <f>'2M - SGS'!Q78</f>
        <v>8.6136000000000004E-2</v>
      </c>
      <c r="R78" s="20">
        <f>'2M - SGS'!R78</f>
        <v>7.9796000000000006E-2</v>
      </c>
      <c r="S78" s="20">
        <f>'2M - SGS'!S78</f>
        <v>8.5334999999999994E-2</v>
      </c>
      <c r="T78" s="20">
        <f>'2M - SGS'!T78</f>
        <v>8.1994999999999998E-2</v>
      </c>
      <c r="U78" s="20">
        <f>'2M - SGS'!U78</f>
        <v>8.4098999999999993E-2</v>
      </c>
    </row>
    <row r="79" spans="1:21" ht="15.75" x14ac:dyDescent="0.25">
      <c r="A79" s="520"/>
      <c r="B79" s="13" t="str">
        <f t="shared" ref="B79:B90" si="49">B60</f>
        <v>Building Shell</v>
      </c>
      <c r="C79" s="20">
        <f>'2M - SGS'!C79</f>
        <v>0.107824</v>
      </c>
      <c r="D79" s="20">
        <f>'2M - SGS'!D79</f>
        <v>9.1051999999999994E-2</v>
      </c>
      <c r="E79" s="20">
        <f>'2M - SGS'!E79</f>
        <v>7.1135000000000004E-2</v>
      </c>
      <c r="F79" s="20">
        <f>'2M - SGS'!F79</f>
        <v>4.1179E-2</v>
      </c>
      <c r="G79" s="20">
        <f>'2M - SGS'!G79</f>
        <v>4.4423999999999998E-2</v>
      </c>
      <c r="H79" s="20">
        <f>'2M - SGS'!H79</f>
        <v>0.106128</v>
      </c>
      <c r="I79" s="20">
        <f>'2M - SGS'!I79</f>
        <v>0.14288100000000001</v>
      </c>
      <c r="J79" s="20">
        <f>'2M - SGS'!J79</f>
        <v>0.133494</v>
      </c>
      <c r="K79" s="20">
        <f>'2M - SGS'!K79</f>
        <v>5.781E-2</v>
      </c>
      <c r="L79" s="20">
        <f>'2M - SGS'!L79</f>
        <v>3.8018000000000003E-2</v>
      </c>
      <c r="M79" s="20">
        <f>'2M - SGS'!M79</f>
        <v>6.2103999999999999E-2</v>
      </c>
      <c r="N79" s="20">
        <f>'2M - SGS'!N79</f>
        <v>0.10395</v>
      </c>
      <c r="O79" s="20">
        <f>'2M - SGS'!O79</f>
        <v>0.107824</v>
      </c>
      <c r="P79" s="20">
        <f>'2M - SGS'!P79</f>
        <v>9.1051999999999994E-2</v>
      </c>
      <c r="Q79" s="20">
        <f>'2M - SGS'!Q79</f>
        <v>7.1135000000000004E-2</v>
      </c>
      <c r="R79" s="20">
        <f>'2M - SGS'!R79</f>
        <v>4.1179E-2</v>
      </c>
      <c r="S79" s="20">
        <f>'2M - SGS'!S79</f>
        <v>4.4423999999999998E-2</v>
      </c>
      <c r="T79" s="20">
        <f>'2M - SGS'!T79</f>
        <v>0.106128</v>
      </c>
      <c r="U79" s="20">
        <f>'2M - SGS'!U79</f>
        <v>0.14288100000000001</v>
      </c>
    </row>
    <row r="80" spans="1:21" ht="15.75" x14ac:dyDescent="0.25">
      <c r="A80" s="520"/>
      <c r="B80" s="13" t="str">
        <f t="shared" si="49"/>
        <v>Cooking</v>
      </c>
      <c r="C80" s="20">
        <f>'2M - SGS'!C80</f>
        <v>8.6096000000000006E-2</v>
      </c>
      <c r="D80" s="20">
        <f>'2M - SGS'!D80</f>
        <v>7.8608999999999998E-2</v>
      </c>
      <c r="E80" s="20">
        <f>'2M - SGS'!E80</f>
        <v>8.1547999999999995E-2</v>
      </c>
      <c r="F80" s="20">
        <f>'2M - SGS'!F80</f>
        <v>7.2947999999999999E-2</v>
      </c>
      <c r="G80" s="20">
        <f>'2M - SGS'!G80</f>
        <v>8.6277000000000006E-2</v>
      </c>
      <c r="H80" s="20">
        <f>'2M - SGS'!H80</f>
        <v>8.3294000000000007E-2</v>
      </c>
      <c r="I80" s="20">
        <f>'2M - SGS'!I80</f>
        <v>8.5859000000000005E-2</v>
      </c>
      <c r="J80" s="20">
        <f>'2M - SGS'!J80</f>
        <v>8.5885000000000003E-2</v>
      </c>
      <c r="K80" s="20">
        <f>'2M - SGS'!K80</f>
        <v>8.3474999999999994E-2</v>
      </c>
      <c r="L80" s="20">
        <f>'2M - SGS'!L80</f>
        <v>8.6262000000000005E-2</v>
      </c>
      <c r="M80" s="20">
        <f>'2M - SGS'!M80</f>
        <v>8.3496000000000001E-2</v>
      </c>
      <c r="N80" s="20">
        <f>'2M - SGS'!N80</f>
        <v>8.6250999999999994E-2</v>
      </c>
      <c r="O80" s="20">
        <f>'2M - SGS'!O80</f>
        <v>8.6096000000000006E-2</v>
      </c>
      <c r="P80" s="20">
        <f>'2M - SGS'!P80</f>
        <v>7.8608999999999998E-2</v>
      </c>
      <c r="Q80" s="20">
        <f>'2M - SGS'!Q80</f>
        <v>8.1547999999999995E-2</v>
      </c>
      <c r="R80" s="20">
        <f>'2M - SGS'!R80</f>
        <v>7.2947999999999999E-2</v>
      </c>
      <c r="S80" s="20">
        <f>'2M - SGS'!S80</f>
        <v>8.6277000000000006E-2</v>
      </c>
      <c r="T80" s="20">
        <f>'2M - SGS'!T80</f>
        <v>8.3294000000000007E-2</v>
      </c>
      <c r="U80" s="20">
        <f>'2M - SGS'!U80</f>
        <v>8.5859000000000005E-2</v>
      </c>
    </row>
    <row r="81" spans="1:21" ht="15.75" x14ac:dyDescent="0.25">
      <c r="A81" s="520"/>
      <c r="B81" s="13" t="str">
        <f t="shared" si="49"/>
        <v>Cooling</v>
      </c>
      <c r="C81" s="20">
        <f>'2M - SGS'!C81</f>
        <v>6.0000000000000002E-6</v>
      </c>
      <c r="D81" s="20">
        <f>'2M - SGS'!D81</f>
        <v>2.4699999999999999E-4</v>
      </c>
      <c r="E81" s="20">
        <f>'2M - SGS'!E81</f>
        <v>7.2360000000000002E-3</v>
      </c>
      <c r="F81" s="20">
        <f>'2M - SGS'!F81</f>
        <v>2.1690999999999998E-2</v>
      </c>
      <c r="G81" s="20">
        <f>'2M - SGS'!G81</f>
        <v>6.2979999999999994E-2</v>
      </c>
      <c r="H81" s="20">
        <f>'2M - SGS'!H81</f>
        <v>0.21317</v>
      </c>
      <c r="I81" s="20">
        <f>'2M - SGS'!I81</f>
        <v>0.29002899999999998</v>
      </c>
      <c r="J81" s="20">
        <f>'2M - SGS'!J81</f>
        <v>0.270206</v>
      </c>
      <c r="K81" s="20">
        <f>'2M - SGS'!K81</f>
        <v>0.108695</v>
      </c>
      <c r="L81" s="20">
        <f>'2M - SGS'!L81</f>
        <v>1.9643000000000001E-2</v>
      </c>
      <c r="M81" s="20">
        <f>'2M - SGS'!M81</f>
        <v>6.0299999999999998E-3</v>
      </c>
      <c r="N81" s="20">
        <f>'2M - SGS'!N81</f>
        <v>6.3999999999999997E-5</v>
      </c>
      <c r="O81" s="20">
        <f>'2M - SGS'!O81</f>
        <v>6.0000000000000002E-6</v>
      </c>
      <c r="P81" s="20">
        <f>'2M - SGS'!P81</f>
        <v>2.4699999999999999E-4</v>
      </c>
      <c r="Q81" s="20">
        <f>'2M - SGS'!Q81</f>
        <v>7.2360000000000002E-3</v>
      </c>
      <c r="R81" s="20">
        <f>'2M - SGS'!R81</f>
        <v>2.1690999999999998E-2</v>
      </c>
      <c r="S81" s="20">
        <f>'2M - SGS'!S81</f>
        <v>6.2979999999999994E-2</v>
      </c>
      <c r="T81" s="20">
        <f>'2M - SGS'!T81</f>
        <v>0.21317</v>
      </c>
      <c r="U81" s="20">
        <f>'2M - SGS'!U81</f>
        <v>0.29002899999999998</v>
      </c>
    </row>
    <row r="82" spans="1:21" ht="15.75" x14ac:dyDescent="0.25">
      <c r="A82" s="520"/>
      <c r="B82" s="13" t="str">
        <f t="shared" si="49"/>
        <v>Ext Lighting</v>
      </c>
      <c r="C82" s="20">
        <f>'2M - SGS'!C82</f>
        <v>0.106265</v>
      </c>
      <c r="D82" s="20">
        <f>'2M - SGS'!D82</f>
        <v>8.2161999999999999E-2</v>
      </c>
      <c r="E82" s="20">
        <f>'2M - SGS'!E82</f>
        <v>7.0887000000000006E-2</v>
      </c>
      <c r="F82" s="20">
        <f>'2M - SGS'!F82</f>
        <v>6.8145999999999998E-2</v>
      </c>
      <c r="G82" s="20">
        <f>'2M - SGS'!G82</f>
        <v>8.1852999999999995E-2</v>
      </c>
      <c r="H82" s="20">
        <f>'2M - SGS'!H82</f>
        <v>6.7163E-2</v>
      </c>
      <c r="I82" s="20">
        <f>'2M - SGS'!I82</f>
        <v>8.6751999999999996E-2</v>
      </c>
      <c r="J82" s="20">
        <f>'2M - SGS'!J82</f>
        <v>6.9401000000000004E-2</v>
      </c>
      <c r="K82" s="20">
        <f>'2M - SGS'!K82</f>
        <v>8.2907999999999996E-2</v>
      </c>
      <c r="L82" s="20">
        <f>'2M - SGS'!L82</f>
        <v>0.100507</v>
      </c>
      <c r="M82" s="20">
        <f>'2M - SGS'!M82</f>
        <v>8.7251999999999996E-2</v>
      </c>
      <c r="N82" s="20">
        <f>'2M - SGS'!N82</f>
        <v>9.6703999999999998E-2</v>
      </c>
      <c r="O82" s="20">
        <f>'2M - SGS'!O82</f>
        <v>0.106265</v>
      </c>
      <c r="P82" s="20">
        <f>'2M - SGS'!P82</f>
        <v>8.2161999999999999E-2</v>
      </c>
      <c r="Q82" s="20">
        <f>'2M - SGS'!Q82</f>
        <v>7.0887000000000006E-2</v>
      </c>
      <c r="R82" s="20">
        <f>'2M - SGS'!R82</f>
        <v>6.8145999999999998E-2</v>
      </c>
      <c r="S82" s="20">
        <f>'2M - SGS'!S82</f>
        <v>8.1852999999999995E-2</v>
      </c>
      <c r="T82" s="20">
        <f>'2M - SGS'!T82</f>
        <v>6.7163E-2</v>
      </c>
      <c r="U82" s="20">
        <f>'2M - SGS'!U82</f>
        <v>8.6751999999999996E-2</v>
      </c>
    </row>
    <row r="83" spans="1:21" ht="15.75" x14ac:dyDescent="0.25">
      <c r="A83" s="520"/>
      <c r="B83" s="13" t="str">
        <f t="shared" si="49"/>
        <v>Heating</v>
      </c>
      <c r="C83" s="20">
        <f>'2M - SGS'!C83</f>
        <v>0.210397</v>
      </c>
      <c r="D83" s="20">
        <f>'2M - SGS'!D83</f>
        <v>0.17743600000000001</v>
      </c>
      <c r="E83" s="20">
        <f>'2M - SGS'!E83</f>
        <v>0.13192400000000001</v>
      </c>
      <c r="F83" s="20">
        <f>'2M - SGS'!F83</f>
        <v>5.9718E-2</v>
      </c>
      <c r="G83" s="20">
        <f>'2M - SGS'!G83</f>
        <v>2.6769000000000001E-2</v>
      </c>
      <c r="H83" s="20">
        <f>'2M - SGS'!H83</f>
        <v>4.2950000000000002E-3</v>
      </c>
      <c r="I83" s="20">
        <f>'2M - SGS'!I83</f>
        <v>2.895E-3</v>
      </c>
      <c r="J83" s="20">
        <f>'2M - SGS'!J83</f>
        <v>3.4320000000000002E-3</v>
      </c>
      <c r="K83" s="20">
        <f>'2M - SGS'!K83</f>
        <v>9.4020000000000006E-3</v>
      </c>
      <c r="L83" s="20">
        <f>'2M - SGS'!L83</f>
        <v>5.5496999999999998E-2</v>
      </c>
      <c r="M83" s="20">
        <f>'2M - SGS'!M83</f>
        <v>0.115452</v>
      </c>
      <c r="N83" s="20">
        <f>'2M - SGS'!N83</f>
        <v>0.20278099999999999</v>
      </c>
      <c r="O83" s="20">
        <f>'2M - SGS'!O83</f>
        <v>0.210397</v>
      </c>
      <c r="P83" s="20">
        <f>'2M - SGS'!P83</f>
        <v>0.17743600000000001</v>
      </c>
      <c r="Q83" s="20">
        <f>'2M - SGS'!Q83</f>
        <v>0.13192400000000001</v>
      </c>
      <c r="R83" s="20">
        <f>'2M - SGS'!R83</f>
        <v>5.9718E-2</v>
      </c>
      <c r="S83" s="20">
        <f>'2M - SGS'!S83</f>
        <v>2.6769000000000001E-2</v>
      </c>
      <c r="T83" s="20">
        <f>'2M - SGS'!T83</f>
        <v>4.2950000000000002E-3</v>
      </c>
      <c r="U83" s="20">
        <f>'2M - SGS'!U83</f>
        <v>2.895E-3</v>
      </c>
    </row>
    <row r="84" spans="1:21" ht="15.75" x14ac:dyDescent="0.25">
      <c r="A84" s="520"/>
      <c r="B84" s="13" t="str">
        <f t="shared" si="49"/>
        <v>HVAC</v>
      </c>
      <c r="C84" s="20">
        <f>'2M - SGS'!C84</f>
        <v>0.107824</v>
      </c>
      <c r="D84" s="20">
        <f>'2M - SGS'!D84</f>
        <v>9.1051999999999994E-2</v>
      </c>
      <c r="E84" s="20">
        <f>'2M - SGS'!E84</f>
        <v>7.1135000000000004E-2</v>
      </c>
      <c r="F84" s="20">
        <f>'2M - SGS'!F84</f>
        <v>4.1179E-2</v>
      </c>
      <c r="G84" s="20">
        <f>'2M - SGS'!G84</f>
        <v>4.4423999999999998E-2</v>
      </c>
      <c r="H84" s="20">
        <f>'2M - SGS'!H84</f>
        <v>0.106128</v>
      </c>
      <c r="I84" s="20">
        <f>'2M - SGS'!I84</f>
        <v>0.14288100000000001</v>
      </c>
      <c r="J84" s="20">
        <f>'2M - SGS'!J84</f>
        <v>0.133494</v>
      </c>
      <c r="K84" s="20">
        <f>'2M - SGS'!K84</f>
        <v>5.781E-2</v>
      </c>
      <c r="L84" s="20">
        <f>'2M - SGS'!L84</f>
        <v>3.8018000000000003E-2</v>
      </c>
      <c r="M84" s="20">
        <f>'2M - SGS'!M84</f>
        <v>6.2103999999999999E-2</v>
      </c>
      <c r="N84" s="20">
        <f>'2M - SGS'!N84</f>
        <v>0.10395</v>
      </c>
      <c r="O84" s="20">
        <f>'2M - SGS'!O84</f>
        <v>0.107824</v>
      </c>
      <c r="P84" s="20">
        <f>'2M - SGS'!P84</f>
        <v>9.1051999999999994E-2</v>
      </c>
      <c r="Q84" s="20">
        <f>'2M - SGS'!Q84</f>
        <v>7.1135000000000004E-2</v>
      </c>
      <c r="R84" s="20">
        <f>'2M - SGS'!R84</f>
        <v>4.1179E-2</v>
      </c>
      <c r="S84" s="20">
        <f>'2M - SGS'!S84</f>
        <v>4.4423999999999998E-2</v>
      </c>
      <c r="T84" s="20">
        <f>'2M - SGS'!T84</f>
        <v>0.106128</v>
      </c>
      <c r="U84" s="20">
        <f>'2M - SGS'!U84</f>
        <v>0.14288100000000001</v>
      </c>
    </row>
    <row r="85" spans="1:21" ht="15.75" x14ac:dyDescent="0.25">
      <c r="A85" s="520"/>
      <c r="B85" s="13" t="str">
        <f t="shared" si="49"/>
        <v>Lighting</v>
      </c>
      <c r="C85" s="20">
        <f>'2M - SGS'!C85</f>
        <v>9.3563999999999994E-2</v>
      </c>
      <c r="D85" s="20">
        <f>'2M - SGS'!D85</f>
        <v>7.2162000000000004E-2</v>
      </c>
      <c r="E85" s="20">
        <f>'2M - SGS'!E85</f>
        <v>7.8372999999999998E-2</v>
      </c>
      <c r="F85" s="20">
        <f>'2M - SGS'!F85</f>
        <v>7.6534000000000005E-2</v>
      </c>
      <c r="G85" s="20">
        <f>'2M - SGS'!G85</f>
        <v>9.4246999999999997E-2</v>
      </c>
      <c r="H85" s="20">
        <f>'2M - SGS'!H85</f>
        <v>7.5599E-2</v>
      </c>
      <c r="I85" s="20">
        <f>'2M - SGS'!I85</f>
        <v>9.6199999999999994E-2</v>
      </c>
      <c r="J85" s="20">
        <f>'2M - SGS'!J85</f>
        <v>7.7077999999999994E-2</v>
      </c>
      <c r="K85" s="20">
        <f>'2M - SGS'!K85</f>
        <v>8.1374000000000002E-2</v>
      </c>
      <c r="L85" s="20">
        <f>'2M - SGS'!L85</f>
        <v>9.4072000000000003E-2</v>
      </c>
      <c r="M85" s="20">
        <f>'2M - SGS'!M85</f>
        <v>7.6706999999999997E-2</v>
      </c>
      <c r="N85" s="20">
        <f>'2M - SGS'!N85</f>
        <v>8.4089999999999998E-2</v>
      </c>
      <c r="O85" s="20">
        <f>'2M - SGS'!O85</f>
        <v>9.3563999999999994E-2</v>
      </c>
      <c r="P85" s="20">
        <f>'2M - SGS'!P85</f>
        <v>7.2162000000000004E-2</v>
      </c>
      <c r="Q85" s="20">
        <f>'2M - SGS'!Q85</f>
        <v>7.8372999999999998E-2</v>
      </c>
      <c r="R85" s="20">
        <f>'2M - SGS'!R85</f>
        <v>7.6534000000000005E-2</v>
      </c>
      <c r="S85" s="20">
        <f>'2M - SGS'!S85</f>
        <v>9.4246999999999997E-2</v>
      </c>
      <c r="T85" s="20">
        <f>'2M - SGS'!T85</f>
        <v>7.5599E-2</v>
      </c>
      <c r="U85" s="20">
        <f>'2M - SGS'!U85</f>
        <v>9.6199999999999994E-2</v>
      </c>
    </row>
    <row r="86" spans="1:21" ht="15.75" x14ac:dyDescent="0.25">
      <c r="A86" s="520"/>
      <c r="B86" s="13" t="str">
        <f t="shared" si="49"/>
        <v>Miscellaneous</v>
      </c>
      <c r="C86" s="20">
        <f>'2M - SGS'!C86</f>
        <v>8.5109000000000004E-2</v>
      </c>
      <c r="D86" s="20">
        <f>'2M - SGS'!D86</f>
        <v>7.7715000000000006E-2</v>
      </c>
      <c r="E86" s="20">
        <f>'2M - SGS'!E86</f>
        <v>8.6136000000000004E-2</v>
      </c>
      <c r="F86" s="20">
        <f>'2M - SGS'!F86</f>
        <v>7.9796000000000006E-2</v>
      </c>
      <c r="G86" s="20">
        <f>'2M - SGS'!G86</f>
        <v>8.5334999999999994E-2</v>
      </c>
      <c r="H86" s="20">
        <f>'2M - SGS'!H86</f>
        <v>8.1994999999999998E-2</v>
      </c>
      <c r="I86" s="20">
        <f>'2M - SGS'!I86</f>
        <v>8.4098999999999993E-2</v>
      </c>
      <c r="J86" s="20">
        <f>'2M - SGS'!J86</f>
        <v>8.4198999999999996E-2</v>
      </c>
      <c r="K86" s="20">
        <f>'2M - SGS'!K86</f>
        <v>8.2512000000000002E-2</v>
      </c>
      <c r="L86" s="20">
        <f>'2M - SGS'!L86</f>
        <v>8.5277000000000006E-2</v>
      </c>
      <c r="M86" s="20">
        <f>'2M - SGS'!M86</f>
        <v>8.2588999999999996E-2</v>
      </c>
      <c r="N86" s="20">
        <f>'2M - SGS'!N86</f>
        <v>8.5237999999999994E-2</v>
      </c>
      <c r="O86" s="20">
        <f>'2M - SGS'!O86</f>
        <v>8.5109000000000004E-2</v>
      </c>
      <c r="P86" s="20">
        <f>'2M - SGS'!P86</f>
        <v>7.7715000000000006E-2</v>
      </c>
      <c r="Q86" s="20">
        <f>'2M - SGS'!Q86</f>
        <v>8.6136000000000004E-2</v>
      </c>
      <c r="R86" s="20">
        <f>'2M - SGS'!R86</f>
        <v>7.9796000000000006E-2</v>
      </c>
      <c r="S86" s="20">
        <f>'2M - SGS'!S86</f>
        <v>8.5334999999999994E-2</v>
      </c>
      <c r="T86" s="20">
        <f>'2M - SGS'!T86</f>
        <v>8.1994999999999998E-2</v>
      </c>
      <c r="U86" s="20">
        <f>'2M - SGS'!U86</f>
        <v>8.4098999999999993E-2</v>
      </c>
    </row>
    <row r="87" spans="1:21" ht="15.75" x14ac:dyDescent="0.25">
      <c r="A87" s="520"/>
      <c r="B87" s="13" t="str">
        <f t="shared" si="49"/>
        <v>Motors</v>
      </c>
      <c r="C87" s="20">
        <f>'2M - SGS'!C87</f>
        <v>8.5109000000000004E-2</v>
      </c>
      <c r="D87" s="20">
        <f>'2M - SGS'!D87</f>
        <v>7.7715000000000006E-2</v>
      </c>
      <c r="E87" s="20">
        <f>'2M - SGS'!E87</f>
        <v>8.6136000000000004E-2</v>
      </c>
      <c r="F87" s="20">
        <f>'2M - SGS'!F87</f>
        <v>7.9796000000000006E-2</v>
      </c>
      <c r="G87" s="20">
        <f>'2M - SGS'!G87</f>
        <v>8.5334999999999994E-2</v>
      </c>
      <c r="H87" s="20">
        <f>'2M - SGS'!H87</f>
        <v>8.1994999999999998E-2</v>
      </c>
      <c r="I87" s="20">
        <f>'2M - SGS'!I87</f>
        <v>8.4098999999999993E-2</v>
      </c>
      <c r="J87" s="20">
        <f>'2M - SGS'!J87</f>
        <v>8.4198999999999996E-2</v>
      </c>
      <c r="K87" s="20">
        <f>'2M - SGS'!K87</f>
        <v>8.2512000000000002E-2</v>
      </c>
      <c r="L87" s="20">
        <f>'2M - SGS'!L87</f>
        <v>8.5277000000000006E-2</v>
      </c>
      <c r="M87" s="20">
        <f>'2M - SGS'!M87</f>
        <v>8.2588999999999996E-2</v>
      </c>
      <c r="N87" s="20">
        <f>'2M - SGS'!N87</f>
        <v>8.5237999999999994E-2</v>
      </c>
      <c r="O87" s="20">
        <f>'2M - SGS'!O87</f>
        <v>8.5109000000000004E-2</v>
      </c>
      <c r="P87" s="20">
        <f>'2M - SGS'!P87</f>
        <v>7.7715000000000006E-2</v>
      </c>
      <c r="Q87" s="20">
        <f>'2M - SGS'!Q87</f>
        <v>8.6136000000000004E-2</v>
      </c>
      <c r="R87" s="20">
        <f>'2M - SGS'!R87</f>
        <v>7.9796000000000006E-2</v>
      </c>
      <c r="S87" s="20">
        <f>'2M - SGS'!S87</f>
        <v>8.5334999999999994E-2</v>
      </c>
      <c r="T87" s="20">
        <f>'2M - SGS'!T87</f>
        <v>8.1994999999999998E-2</v>
      </c>
      <c r="U87" s="20">
        <f>'2M - SGS'!U87</f>
        <v>8.4098999999999993E-2</v>
      </c>
    </row>
    <row r="88" spans="1:21" ht="15.75" x14ac:dyDescent="0.25">
      <c r="A88" s="520"/>
      <c r="B88" s="13" t="str">
        <f t="shared" si="49"/>
        <v>Process</v>
      </c>
      <c r="C88" s="20">
        <f>'2M - SGS'!C88</f>
        <v>8.5109000000000004E-2</v>
      </c>
      <c r="D88" s="20">
        <f>'2M - SGS'!D88</f>
        <v>7.7715000000000006E-2</v>
      </c>
      <c r="E88" s="20">
        <f>'2M - SGS'!E88</f>
        <v>8.6136000000000004E-2</v>
      </c>
      <c r="F88" s="20">
        <f>'2M - SGS'!F88</f>
        <v>7.9796000000000006E-2</v>
      </c>
      <c r="G88" s="20">
        <f>'2M - SGS'!G88</f>
        <v>8.5334999999999994E-2</v>
      </c>
      <c r="H88" s="20">
        <f>'2M - SGS'!H88</f>
        <v>8.1994999999999998E-2</v>
      </c>
      <c r="I88" s="20">
        <f>'2M - SGS'!I88</f>
        <v>8.4098999999999993E-2</v>
      </c>
      <c r="J88" s="20">
        <f>'2M - SGS'!J88</f>
        <v>8.4198999999999996E-2</v>
      </c>
      <c r="K88" s="20">
        <f>'2M - SGS'!K88</f>
        <v>8.2512000000000002E-2</v>
      </c>
      <c r="L88" s="20">
        <f>'2M - SGS'!L88</f>
        <v>8.5277000000000006E-2</v>
      </c>
      <c r="M88" s="20">
        <f>'2M - SGS'!M88</f>
        <v>8.2588999999999996E-2</v>
      </c>
      <c r="N88" s="20">
        <f>'2M - SGS'!N88</f>
        <v>8.5237999999999994E-2</v>
      </c>
      <c r="O88" s="20">
        <f>'2M - SGS'!O88</f>
        <v>8.5109000000000004E-2</v>
      </c>
      <c r="P88" s="20">
        <f>'2M - SGS'!P88</f>
        <v>7.7715000000000006E-2</v>
      </c>
      <c r="Q88" s="20">
        <f>'2M - SGS'!Q88</f>
        <v>8.6136000000000004E-2</v>
      </c>
      <c r="R88" s="20">
        <f>'2M - SGS'!R88</f>
        <v>7.9796000000000006E-2</v>
      </c>
      <c r="S88" s="20">
        <f>'2M - SGS'!S88</f>
        <v>8.5334999999999994E-2</v>
      </c>
      <c r="T88" s="20">
        <f>'2M - SGS'!T88</f>
        <v>8.1994999999999998E-2</v>
      </c>
      <c r="U88" s="20">
        <f>'2M - SGS'!U88</f>
        <v>8.4098999999999993E-2</v>
      </c>
    </row>
    <row r="89" spans="1:21" ht="15.75" x14ac:dyDescent="0.25">
      <c r="A89" s="520"/>
      <c r="B89" s="13" t="str">
        <f t="shared" si="49"/>
        <v>Refrigeration</v>
      </c>
      <c r="C89" s="20">
        <f>'2M - SGS'!C89</f>
        <v>8.3486000000000005E-2</v>
      </c>
      <c r="D89" s="20">
        <f>'2M - SGS'!D89</f>
        <v>7.6158000000000003E-2</v>
      </c>
      <c r="E89" s="20">
        <f>'2M - SGS'!E89</f>
        <v>8.3346000000000003E-2</v>
      </c>
      <c r="F89" s="20">
        <f>'2M - SGS'!F89</f>
        <v>8.0782999999999994E-2</v>
      </c>
      <c r="G89" s="20">
        <f>'2M - SGS'!G89</f>
        <v>8.5133E-2</v>
      </c>
      <c r="H89" s="20">
        <f>'2M - SGS'!H89</f>
        <v>8.4294999999999995E-2</v>
      </c>
      <c r="I89" s="20">
        <f>'2M - SGS'!I89</f>
        <v>8.7456999999999993E-2</v>
      </c>
      <c r="J89" s="20">
        <f>'2M - SGS'!J89</f>
        <v>8.7230000000000002E-2</v>
      </c>
      <c r="K89" s="20">
        <f>'2M - SGS'!K89</f>
        <v>8.3319000000000004E-2</v>
      </c>
      <c r="L89" s="20">
        <f>'2M - SGS'!L89</f>
        <v>8.4562999999999999E-2</v>
      </c>
      <c r="M89" s="20">
        <f>'2M - SGS'!M89</f>
        <v>8.1112000000000004E-2</v>
      </c>
      <c r="N89" s="20">
        <f>'2M - SGS'!N89</f>
        <v>8.3118999999999998E-2</v>
      </c>
      <c r="O89" s="20">
        <f>'2M - SGS'!O89</f>
        <v>8.3486000000000005E-2</v>
      </c>
      <c r="P89" s="20">
        <f>'2M - SGS'!P89</f>
        <v>7.6158000000000003E-2</v>
      </c>
      <c r="Q89" s="20">
        <f>'2M - SGS'!Q89</f>
        <v>8.3346000000000003E-2</v>
      </c>
      <c r="R89" s="20">
        <f>'2M - SGS'!R89</f>
        <v>8.0782999999999994E-2</v>
      </c>
      <c r="S89" s="20">
        <f>'2M - SGS'!S89</f>
        <v>8.5133E-2</v>
      </c>
      <c r="T89" s="20">
        <f>'2M - SGS'!T89</f>
        <v>8.4294999999999995E-2</v>
      </c>
      <c r="U89" s="20">
        <f>'2M - SGS'!U89</f>
        <v>8.7456999999999993E-2</v>
      </c>
    </row>
    <row r="90" spans="1:21" ht="16.5" thickBot="1" x14ac:dyDescent="0.3">
      <c r="A90" s="521"/>
      <c r="B90" s="14" t="str">
        <f t="shared" si="49"/>
        <v>Water Heating</v>
      </c>
      <c r="C90" s="21">
        <f>'2M - SGS'!C90</f>
        <v>0.108255</v>
      </c>
      <c r="D90" s="21">
        <f>'2M - SGS'!D90</f>
        <v>9.1078000000000006E-2</v>
      </c>
      <c r="E90" s="21">
        <f>'2M - SGS'!E90</f>
        <v>8.5239999999999996E-2</v>
      </c>
      <c r="F90" s="21">
        <f>'2M - SGS'!F90</f>
        <v>7.2980000000000003E-2</v>
      </c>
      <c r="G90" s="21">
        <f>'2M - SGS'!G90</f>
        <v>7.9849000000000003E-2</v>
      </c>
      <c r="H90" s="21">
        <f>'2M - SGS'!H90</f>
        <v>7.2720999999999994E-2</v>
      </c>
      <c r="I90" s="21">
        <f>'2M - SGS'!I90</f>
        <v>7.4929999999999997E-2</v>
      </c>
      <c r="J90" s="21">
        <f>'2M - SGS'!J90</f>
        <v>7.5861999999999999E-2</v>
      </c>
      <c r="K90" s="21">
        <f>'2M - SGS'!K90</f>
        <v>7.5733999999999996E-2</v>
      </c>
      <c r="L90" s="21">
        <f>'2M - SGS'!L90</f>
        <v>8.2808000000000007E-2</v>
      </c>
      <c r="M90" s="21">
        <f>'2M - SGS'!M90</f>
        <v>8.6345000000000005E-2</v>
      </c>
      <c r="N90" s="21">
        <f>'2M - SGS'!N90</f>
        <v>9.4200000000000006E-2</v>
      </c>
      <c r="O90" s="21">
        <f>'2M - SGS'!O90</f>
        <v>0.108255</v>
      </c>
      <c r="P90" s="21">
        <f>'2M - SGS'!P90</f>
        <v>9.1078000000000006E-2</v>
      </c>
      <c r="Q90" s="21">
        <f>'2M - SGS'!Q90</f>
        <v>8.5239999999999996E-2</v>
      </c>
      <c r="R90" s="21">
        <f>'2M - SGS'!R90</f>
        <v>7.2980000000000003E-2</v>
      </c>
      <c r="S90" s="21">
        <f>'2M - SGS'!S90</f>
        <v>7.9849000000000003E-2</v>
      </c>
      <c r="T90" s="21">
        <f>'2M - SGS'!T90</f>
        <v>7.2720999999999994E-2</v>
      </c>
      <c r="U90" s="21">
        <f>'2M - SGS'!U90</f>
        <v>7.4929999999999997E-2</v>
      </c>
    </row>
    <row r="91" spans="1:21" ht="15.75" thickBot="1" x14ac:dyDescent="0.3"/>
    <row r="92" spans="1:21" ht="15" customHeight="1" x14ac:dyDescent="0.25">
      <c r="A92" s="524" t="s">
        <v>28</v>
      </c>
      <c r="B92" s="97" t="s">
        <v>31</v>
      </c>
      <c r="C92" s="47">
        <f>C77</f>
        <v>43466</v>
      </c>
      <c r="D92" s="47">
        <f t="shared" ref="D92:N92" si="50">D77</f>
        <v>43497</v>
      </c>
      <c r="E92" s="47">
        <f t="shared" si="50"/>
        <v>43525</v>
      </c>
      <c r="F92" s="47">
        <f t="shared" si="50"/>
        <v>43556</v>
      </c>
      <c r="G92" s="47">
        <f t="shared" si="50"/>
        <v>43586</v>
      </c>
      <c r="H92" s="47">
        <f t="shared" si="50"/>
        <v>43617</v>
      </c>
      <c r="I92" s="47">
        <f t="shared" si="50"/>
        <v>43647</v>
      </c>
      <c r="J92" s="47">
        <f t="shared" si="50"/>
        <v>43678</v>
      </c>
      <c r="K92" s="47">
        <f t="shared" si="50"/>
        <v>43709</v>
      </c>
      <c r="L92" s="47">
        <f t="shared" si="50"/>
        <v>43739</v>
      </c>
      <c r="M92" s="47">
        <f t="shared" si="50"/>
        <v>43770</v>
      </c>
      <c r="N92" s="47">
        <f t="shared" si="50"/>
        <v>43800</v>
      </c>
      <c r="O92" s="47">
        <f t="shared" ref="O92:U92" si="51">O77</f>
        <v>43831</v>
      </c>
      <c r="P92" s="47">
        <f t="shared" si="51"/>
        <v>43862</v>
      </c>
      <c r="Q92" s="47">
        <f t="shared" si="51"/>
        <v>43891</v>
      </c>
      <c r="R92" s="47">
        <f t="shared" si="51"/>
        <v>43922</v>
      </c>
      <c r="S92" s="47">
        <f t="shared" si="51"/>
        <v>43952</v>
      </c>
      <c r="T92" s="47">
        <f t="shared" si="51"/>
        <v>43983</v>
      </c>
      <c r="U92" s="47">
        <f t="shared" si="51"/>
        <v>44013</v>
      </c>
    </row>
    <row r="93" spans="1:21" x14ac:dyDescent="0.25">
      <c r="A93" s="525"/>
      <c r="B93" s="11" t="s">
        <v>20</v>
      </c>
      <c r="C93" s="88">
        <v>2.8837000000000002E-2</v>
      </c>
      <c r="D93" s="88">
        <v>3.0424E-2</v>
      </c>
      <c r="E93" s="88">
        <v>2.7962999999999998E-2</v>
      </c>
      <c r="F93" s="88">
        <v>3.1393999999999998E-2</v>
      </c>
      <c r="G93" s="88">
        <v>3.3144E-2</v>
      </c>
      <c r="H93" s="88">
        <v>6.7465999999999998E-2</v>
      </c>
      <c r="I93" s="88">
        <v>6.4868999999999996E-2</v>
      </c>
      <c r="J93" s="88">
        <v>6.4940999999999999E-2</v>
      </c>
      <c r="K93" s="88">
        <v>6.4743999999999996E-2</v>
      </c>
      <c r="L93" s="88">
        <v>3.1406000000000003E-2</v>
      </c>
      <c r="M93" s="88">
        <v>3.1883000000000002E-2</v>
      </c>
      <c r="N93" s="88">
        <v>3.1376000000000001E-2</v>
      </c>
      <c r="O93" s="88">
        <v>2.8837000000000002E-2</v>
      </c>
      <c r="P93" s="88">
        <v>3.0424E-2</v>
      </c>
      <c r="Q93" s="88">
        <v>2.7962999999999998E-2</v>
      </c>
      <c r="R93" s="255">
        <v>3.3774999999999999E-2</v>
      </c>
      <c r="S93" s="255">
        <v>3.6714999999999998E-2</v>
      </c>
      <c r="T93" s="255">
        <v>6.8380999999999997E-2</v>
      </c>
      <c r="U93" s="255">
        <v>6.6040000000000001E-2</v>
      </c>
    </row>
    <row r="94" spans="1:21" x14ac:dyDescent="0.25">
      <c r="A94" s="525"/>
      <c r="B94" s="11" t="s">
        <v>0</v>
      </c>
      <c r="C94" s="88">
        <v>3.0917E-2</v>
      </c>
      <c r="D94" s="88">
        <v>3.3917999999999997E-2</v>
      </c>
      <c r="E94" s="88">
        <v>3.1923E-2</v>
      </c>
      <c r="F94" s="88">
        <v>3.1831999999999999E-2</v>
      </c>
      <c r="G94" s="88">
        <v>3.9836000000000003E-2</v>
      </c>
      <c r="H94" s="88">
        <v>8.4588999999999998E-2</v>
      </c>
      <c r="I94" s="88">
        <v>7.9186000000000006E-2</v>
      </c>
      <c r="J94" s="88">
        <v>8.0331E-2</v>
      </c>
      <c r="K94" s="88">
        <v>8.2672999999999996E-2</v>
      </c>
      <c r="L94" s="88">
        <v>3.1611E-2</v>
      </c>
      <c r="M94" s="88">
        <v>3.4070999999999997E-2</v>
      </c>
      <c r="N94" s="88">
        <v>3.2547E-2</v>
      </c>
      <c r="O94" s="88">
        <v>3.0917E-2</v>
      </c>
      <c r="P94" s="88">
        <v>3.3917999999999997E-2</v>
      </c>
      <c r="Q94" s="88">
        <v>3.1923E-2</v>
      </c>
      <c r="R94" s="255">
        <v>3.4112999999999997E-2</v>
      </c>
      <c r="S94" s="255">
        <v>4.2518E-2</v>
      </c>
      <c r="T94" s="255">
        <v>8.4876999999999994E-2</v>
      </c>
      <c r="U94" s="255">
        <v>7.9538999999999999E-2</v>
      </c>
    </row>
    <row r="95" spans="1:21" x14ac:dyDescent="0.25">
      <c r="A95" s="525"/>
      <c r="B95" s="11" t="s">
        <v>21</v>
      </c>
      <c r="C95" s="88">
        <v>2.9335E-2</v>
      </c>
      <c r="D95" s="88">
        <v>3.0443999999999999E-2</v>
      </c>
      <c r="E95" s="88">
        <v>2.7954E-2</v>
      </c>
      <c r="F95" s="88">
        <v>3.4623000000000001E-2</v>
      </c>
      <c r="G95" s="88">
        <v>3.5034999999999997E-2</v>
      </c>
      <c r="H95" s="88">
        <v>7.2717000000000004E-2</v>
      </c>
      <c r="I95" s="88">
        <v>6.9794999999999996E-2</v>
      </c>
      <c r="J95" s="88">
        <v>7.0016999999999996E-2</v>
      </c>
      <c r="K95" s="88">
        <v>6.9061999999999998E-2</v>
      </c>
      <c r="L95" s="88">
        <v>3.3169999999999998E-2</v>
      </c>
      <c r="M95" s="88">
        <v>3.2780999999999998E-2</v>
      </c>
      <c r="N95" s="88">
        <v>3.2272000000000002E-2</v>
      </c>
      <c r="O95" s="88">
        <v>2.9335E-2</v>
      </c>
      <c r="P95" s="88">
        <v>3.0443999999999999E-2</v>
      </c>
      <c r="Q95" s="88">
        <v>2.7954E-2</v>
      </c>
      <c r="R95" s="255">
        <v>3.6261000000000002E-2</v>
      </c>
      <c r="S95" s="255">
        <v>3.8356000000000001E-2</v>
      </c>
      <c r="T95" s="255">
        <v>7.3451000000000002E-2</v>
      </c>
      <c r="U95" s="255">
        <v>7.0691000000000004E-2</v>
      </c>
    </row>
    <row r="96" spans="1:21" x14ac:dyDescent="0.25">
      <c r="A96" s="525"/>
      <c r="B96" s="11" t="s">
        <v>1</v>
      </c>
      <c r="C96" s="88">
        <v>2.0434000000000001E-2</v>
      </c>
      <c r="D96" s="88">
        <v>2.1371000000000001E-2</v>
      </c>
      <c r="E96" s="88">
        <v>2.0813999999999999E-2</v>
      </c>
      <c r="F96" s="88">
        <v>3.6472999999999998E-2</v>
      </c>
      <c r="G96" s="88">
        <v>4.7361E-2</v>
      </c>
      <c r="H96" s="88">
        <v>8.5470000000000004E-2</v>
      </c>
      <c r="I96" s="88">
        <v>7.9600000000000004E-2</v>
      </c>
      <c r="J96" s="88">
        <v>8.0857999999999999E-2</v>
      </c>
      <c r="K96" s="88">
        <v>8.6388000000000006E-2</v>
      </c>
      <c r="L96" s="88">
        <v>3.5668999999999999E-2</v>
      </c>
      <c r="M96" s="88">
        <v>3.6270999999999998E-2</v>
      </c>
      <c r="N96" s="88">
        <v>2.1905999999999998E-2</v>
      </c>
      <c r="O96" s="88">
        <v>2.0434000000000001E-2</v>
      </c>
      <c r="P96" s="88">
        <v>2.1371000000000001E-2</v>
      </c>
      <c r="Q96" s="88">
        <v>2.0813999999999999E-2</v>
      </c>
      <c r="R96" s="255">
        <v>3.7753000000000002E-2</v>
      </c>
      <c r="S96" s="255">
        <v>4.9020000000000001E-2</v>
      </c>
      <c r="T96" s="255">
        <v>8.5724999999999996E-2</v>
      </c>
      <c r="U96" s="255">
        <v>7.9927999999999999E-2</v>
      </c>
    </row>
    <row r="97" spans="1:21" x14ac:dyDescent="0.25">
      <c r="A97" s="525"/>
      <c r="B97" s="11" t="s">
        <v>22</v>
      </c>
      <c r="C97" s="88">
        <v>2.0459000000000001E-2</v>
      </c>
      <c r="D97" s="88">
        <v>2.1388999999999998E-2</v>
      </c>
      <c r="E97" s="88">
        <v>2.0832E-2</v>
      </c>
      <c r="F97" s="88">
        <v>2.4081999999999999E-2</v>
      </c>
      <c r="G97" s="88">
        <v>2.3473999999999998E-2</v>
      </c>
      <c r="H97" s="88">
        <v>4.3839000000000003E-2</v>
      </c>
      <c r="I97" s="88">
        <v>4.1855000000000003E-2</v>
      </c>
      <c r="J97" s="88">
        <v>4.2049000000000003E-2</v>
      </c>
      <c r="K97" s="88">
        <v>4.3088000000000001E-2</v>
      </c>
      <c r="L97" s="88">
        <v>2.2105E-2</v>
      </c>
      <c r="M97" s="88">
        <v>2.2845000000000001E-2</v>
      </c>
      <c r="N97" s="88">
        <v>2.2103000000000001E-2</v>
      </c>
      <c r="O97" s="88">
        <v>2.0459000000000001E-2</v>
      </c>
      <c r="P97" s="88">
        <v>2.1388999999999998E-2</v>
      </c>
      <c r="Q97" s="88">
        <v>2.0832E-2</v>
      </c>
      <c r="R97" s="255">
        <v>2.8126000000000002E-2</v>
      </c>
      <c r="S97" s="255">
        <v>2.8292999999999999E-2</v>
      </c>
      <c r="T97" s="255">
        <v>4.5440000000000001E-2</v>
      </c>
      <c r="U97" s="255">
        <v>4.4248999999999997E-2</v>
      </c>
    </row>
    <row r="98" spans="1:21" x14ac:dyDescent="0.25">
      <c r="A98" s="525"/>
      <c r="B98" s="11" t="s">
        <v>9</v>
      </c>
      <c r="C98" s="88">
        <v>3.0918000000000001E-2</v>
      </c>
      <c r="D98" s="88">
        <v>3.3936000000000001E-2</v>
      </c>
      <c r="E98" s="88">
        <v>3.2333000000000001E-2</v>
      </c>
      <c r="F98" s="88">
        <v>3.4872E-2</v>
      </c>
      <c r="G98" s="88">
        <v>3.1898000000000003E-2</v>
      </c>
      <c r="H98" s="88">
        <v>4.3387000000000002E-2</v>
      </c>
      <c r="I98" s="88">
        <v>4.1418000000000003E-2</v>
      </c>
      <c r="J98" s="88">
        <v>4.1611000000000002E-2</v>
      </c>
      <c r="K98" s="88">
        <v>6.6915000000000002E-2</v>
      </c>
      <c r="L98" s="88">
        <v>3.3551999999999998E-2</v>
      </c>
      <c r="M98" s="88">
        <v>3.4640999999999998E-2</v>
      </c>
      <c r="N98" s="88">
        <v>3.2551999999999998E-2</v>
      </c>
      <c r="O98" s="88">
        <v>3.0918000000000001E-2</v>
      </c>
      <c r="P98" s="88">
        <v>3.3936000000000001E-2</v>
      </c>
      <c r="Q98" s="88">
        <v>3.2333000000000001E-2</v>
      </c>
      <c r="R98" s="255">
        <v>3.6452999999999999E-2</v>
      </c>
      <c r="S98" s="255">
        <v>3.5632999999999998E-2</v>
      </c>
      <c r="T98" s="255">
        <v>4.5009E-2</v>
      </c>
      <c r="U98" s="255">
        <v>4.3836E-2</v>
      </c>
    </row>
    <row r="99" spans="1:21" x14ac:dyDescent="0.25">
      <c r="A99" s="525"/>
      <c r="B99" s="11" t="s">
        <v>3</v>
      </c>
      <c r="C99" s="88">
        <v>3.0917E-2</v>
      </c>
      <c r="D99" s="88">
        <v>3.3917999999999997E-2</v>
      </c>
      <c r="E99" s="88">
        <v>3.1923E-2</v>
      </c>
      <c r="F99" s="88">
        <v>3.1831999999999999E-2</v>
      </c>
      <c r="G99" s="88">
        <v>3.9836000000000003E-2</v>
      </c>
      <c r="H99" s="88">
        <v>8.4588999999999998E-2</v>
      </c>
      <c r="I99" s="88">
        <v>7.9186000000000006E-2</v>
      </c>
      <c r="J99" s="88">
        <v>8.0331E-2</v>
      </c>
      <c r="K99" s="88">
        <v>8.2672999999999996E-2</v>
      </c>
      <c r="L99" s="88">
        <v>3.1611E-2</v>
      </c>
      <c r="M99" s="88">
        <v>3.4070999999999997E-2</v>
      </c>
      <c r="N99" s="88">
        <v>3.2547E-2</v>
      </c>
      <c r="O99" s="88">
        <v>3.0917E-2</v>
      </c>
      <c r="P99" s="88">
        <v>3.3917999999999997E-2</v>
      </c>
      <c r="Q99" s="88">
        <v>3.1923E-2</v>
      </c>
      <c r="R99" s="255">
        <v>3.4112999999999997E-2</v>
      </c>
      <c r="S99" s="255">
        <v>4.2518E-2</v>
      </c>
      <c r="T99" s="255">
        <v>8.4876999999999994E-2</v>
      </c>
      <c r="U99" s="255">
        <v>7.9538999999999999E-2</v>
      </c>
    </row>
    <row r="100" spans="1:21" x14ac:dyDescent="0.25">
      <c r="A100" s="525"/>
      <c r="B100" s="11" t="s">
        <v>4</v>
      </c>
      <c r="C100" s="88">
        <v>3.0336999999999999E-2</v>
      </c>
      <c r="D100" s="88">
        <v>3.1578000000000002E-2</v>
      </c>
      <c r="E100" s="88">
        <v>2.9073000000000002E-2</v>
      </c>
      <c r="F100" s="88">
        <v>3.3868000000000002E-2</v>
      </c>
      <c r="G100" s="88">
        <v>3.5269000000000002E-2</v>
      </c>
      <c r="H100" s="88">
        <v>7.1684999999999999E-2</v>
      </c>
      <c r="I100" s="88">
        <v>6.8940000000000001E-2</v>
      </c>
      <c r="J100" s="88">
        <v>6.8929000000000004E-2</v>
      </c>
      <c r="K100" s="88">
        <v>6.6718E-2</v>
      </c>
      <c r="L100" s="88">
        <v>3.3522999999999997E-2</v>
      </c>
      <c r="M100" s="88">
        <v>3.2967999999999997E-2</v>
      </c>
      <c r="N100" s="88">
        <v>3.1876000000000002E-2</v>
      </c>
      <c r="O100" s="88">
        <v>3.0336999999999999E-2</v>
      </c>
      <c r="P100" s="88">
        <v>3.1578000000000002E-2</v>
      </c>
      <c r="Q100" s="88">
        <v>2.9073000000000002E-2</v>
      </c>
      <c r="R100" s="255">
        <v>3.5679000000000002E-2</v>
      </c>
      <c r="S100" s="255">
        <v>3.8559999999999997E-2</v>
      </c>
      <c r="T100" s="255">
        <v>7.2455000000000006E-2</v>
      </c>
      <c r="U100" s="255">
        <v>6.9884000000000002E-2</v>
      </c>
    </row>
    <row r="101" spans="1:21" x14ac:dyDescent="0.25">
      <c r="A101" s="525"/>
      <c r="B101" s="11" t="s">
        <v>5</v>
      </c>
      <c r="C101" s="88">
        <v>2.8837000000000002E-2</v>
      </c>
      <c r="D101" s="88">
        <v>3.0424E-2</v>
      </c>
      <c r="E101" s="88">
        <v>2.7962999999999998E-2</v>
      </c>
      <c r="F101" s="88">
        <v>3.1393999999999998E-2</v>
      </c>
      <c r="G101" s="88">
        <v>3.3144E-2</v>
      </c>
      <c r="H101" s="88">
        <v>6.7465999999999998E-2</v>
      </c>
      <c r="I101" s="88">
        <v>6.4868999999999996E-2</v>
      </c>
      <c r="J101" s="88">
        <v>6.4940999999999999E-2</v>
      </c>
      <c r="K101" s="88">
        <v>6.4743999999999996E-2</v>
      </c>
      <c r="L101" s="88">
        <v>3.1406000000000003E-2</v>
      </c>
      <c r="M101" s="88">
        <v>3.1883000000000002E-2</v>
      </c>
      <c r="N101" s="88">
        <v>3.1376000000000001E-2</v>
      </c>
      <c r="O101" s="88">
        <v>2.8837000000000002E-2</v>
      </c>
      <c r="P101" s="88">
        <v>3.0424E-2</v>
      </c>
      <c r="Q101" s="88">
        <v>2.7962999999999998E-2</v>
      </c>
      <c r="R101" s="255">
        <v>3.3774999999999999E-2</v>
      </c>
      <c r="S101" s="255">
        <v>3.6714999999999998E-2</v>
      </c>
      <c r="T101" s="255">
        <v>6.8380999999999997E-2</v>
      </c>
      <c r="U101" s="255">
        <v>6.6040000000000001E-2</v>
      </c>
    </row>
    <row r="102" spans="1:21" x14ac:dyDescent="0.25">
      <c r="A102" s="525"/>
      <c r="B102" s="11" t="s">
        <v>23</v>
      </c>
      <c r="C102" s="88">
        <v>2.8837000000000002E-2</v>
      </c>
      <c r="D102" s="88">
        <v>3.0424E-2</v>
      </c>
      <c r="E102" s="88">
        <v>2.7962999999999998E-2</v>
      </c>
      <c r="F102" s="88">
        <v>3.1393999999999998E-2</v>
      </c>
      <c r="G102" s="88">
        <v>3.3144E-2</v>
      </c>
      <c r="H102" s="88">
        <v>6.7465999999999998E-2</v>
      </c>
      <c r="I102" s="88">
        <v>6.4868999999999996E-2</v>
      </c>
      <c r="J102" s="88">
        <v>6.4940999999999999E-2</v>
      </c>
      <c r="K102" s="88">
        <v>6.4743999999999996E-2</v>
      </c>
      <c r="L102" s="88">
        <v>3.1406000000000003E-2</v>
      </c>
      <c r="M102" s="88">
        <v>3.1883000000000002E-2</v>
      </c>
      <c r="N102" s="88">
        <v>3.1376000000000001E-2</v>
      </c>
      <c r="O102" s="88">
        <v>2.8837000000000002E-2</v>
      </c>
      <c r="P102" s="88">
        <v>3.0424E-2</v>
      </c>
      <c r="Q102" s="88">
        <v>2.7962999999999998E-2</v>
      </c>
      <c r="R102" s="255">
        <v>3.3774999999999999E-2</v>
      </c>
      <c r="S102" s="255">
        <v>3.6714999999999998E-2</v>
      </c>
      <c r="T102" s="255">
        <v>6.8380999999999997E-2</v>
      </c>
      <c r="U102" s="255">
        <v>6.6040000000000001E-2</v>
      </c>
    </row>
    <row r="103" spans="1:21" x14ac:dyDescent="0.25">
      <c r="A103" s="525"/>
      <c r="B103" s="11" t="s">
        <v>24</v>
      </c>
      <c r="C103" s="88">
        <v>2.8837000000000002E-2</v>
      </c>
      <c r="D103" s="88">
        <v>3.0424E-2</v>
      </c>
      <c r="E103" s="88">
        <v>2.7962999999999998E-2</v>
      </c>
      <c r="F103" s="88">
        <v>3.1393999999999998E-2</v>
      </c>
      <c r="G103" s="88">
        <v>3.3144E-2</v>
      </c>
      <c r="H103" s="88">
        <v>6.7465999999999998E-2</v>
      </c>
      <c r="I103" s="88">
        <v>6.4868999999999996E-2</v>
      </c>
      <c r="J103" s="88">
        <v>6.4940999999999999E-2</v>
      </c>
      <c r="K103" s="88">
        <v>6.4743999999999996E-2</v>
      </c>
      <c r="L103" s="88">
        <v>3.1406000000000003E-2</v>
      </c>
      <c r="M103" s="88">
        <v>3.1883000000000002E-2</v>
      </c>
      <c r="N103" s="88">
        <v>3.1376000000000001E-2</v>
      </c>
      <c r="O103" s="88">
        <v>2.8837000000000002E-2</v>
      </c>
      <c r="P103" s="88">
        <v>3.0424E-2</v>
      </c>
      <c r="Q103" s="88">
        <v>2.7962999999999998E-2</v>
      </c>
      <c r="R103" s="255">
        <v>3.3774999999999999E-2</v>
      </c>
      <c r="S103" s="255">
        <v>3.6714999999999998E-2</v>
      </c>
      <c r="T103" s="255">
        <v>6.8380999999999997E-2</v>
      </c>
      <c r="U103" s="255">
        <v>6.6040000000000001E-2</v>
      </c>
    </row>
    <row r="104" spans="1:21" x14ac:dyDescent="0.25">
      <c r="A104" s="525"/>
      <c r="B104" s="11" t="s">
        <v>7</v>
      </c>
      <c r="C104" s="88">
        <v>2.7470999999999999E-2</v>
      </c>
      <c r="D104" s="88">
        <v>2.8761999999999999E-2</v>
      </c>
      <c r="E104" s="88">
        <v>2.6634999999999999E-2</v>
      </c>
      <c r="F104" s="88">
        <v>3.1028E-2</v>
      </c>
      <c r="G104" s="88">
        <v>3.1753999999999998E-2</v>
      </c>
      <c r="H104" s="88">
        <v>6.4432000000000003E-2</v>
      </c>
      <c r="I104" s="88">
        <v>6.1809000000000003E-2</v>
      </c>
      <c r="J104" s="88">
        <v>6.2075999999999999E-2</v>
      </c>
      <c r="K104" s="88">
        <v>6.1823999999999997E-2</v>
      </c>
      <c r="L104" s="88">
        <v>3.0009999999999998E-2</v>
      </c>
      <c r="M104" s="88">
        <v>3.0481000000000001E-2</v>
      </c>
      <c r="N104" s="88">
        <v>2.9911E-2</v>
      </c>
      <c r="O104" s="88">
        <v>2.7470999999999999E-2</v>
      </c>
      <c r="P104" s="88">
        <v>2.8761999999999999E-2</v>
      </c>
      <c r="Q104" s="88">
        <v>2.6634999999999999E-2</v>
      </c>
      <c r="R104" s="255">
        <v>3.3493000000000002E-2</v>
      </c>
      <c r="S104" s="255">
        <v>3.5507999999999998E-2</v>
      </c>
      <c r="T104" s="255">
        <v>6.5448999999999993E-2</v>
      </c>
      <c r="U104" s="255">
        <v>6.3149999999999998E-2</v>
      </c>
    </row>
    <row r="105" spans="1:21" ht="15.75" thickBot="1" x14ac:dyDescent="0.3">
      <c r="A105" s="526"/>
      <c r="B105" s="15" t="s">
        <v>8</v>
      </c>
      <c r="C105" s="96">
        <v>2.8913999999999999E-2</v>
      </c>
      <c r="D105" s="96">
        <v>2.9624000000000001E-2</v>
      </c>
      <c r="E105" s="96">
        <v>2.69E-2</v>
      </c>
      <c r="F105" s="96">
        <v>3.3876999999999997E-2</v>
      </c>
      <c r="G105" s="96">
        <v>3.4613999999999999E-2</v>
      </c>
      <c r="H105" s="96">
        <v>7.2634000000000004E-2</v>
      </c>
      <c r="I105" s="96">
        <v>6.9796999999999998E-2</v>
      </c>
      <c r="J105" s="96">
        <v>6.9949999999999998E-2</v>
      </c>
      <c r="K105" s="96">
        <v>6.8093000000000001E-2</v>
      </c>
      <c r="L105" s="96">
        <v>3.2780999999999998E-2</v>
      </c>
      <c r="M105" s="96">
        <v>3.2648999999999997E-2</v>
      </c>
      <c r="N105" s="96">
        <v>3.2145E-2</v>
      </c>
      <c r="O105" s="96">
        <v>2.8913999999999999E-2</v>
      </c>
      <c r="P105" s="96">
        <v>2.9624000000000001E-2</v>
      </c>
      <c r="Q105" s="96">
        <v>2.69E-2</v>
      </c>
      <c r="R105" s="254">
        <v>3.6944999999999999E-2</v>
      </c>
      <c r="S105" s="254">
        <v>3.9467000000000002E-2</v>
      </c>
      <c r="T105" s="254">
        <v>7.3371000000000006E-2</v>
      </c>
      <c r="U105" s="254">
        <v>7.0692000000000005E-2</v>
      </c>
    </row>
    <row r="107" spans="1:21" ht="15" hidden="1" customHeight="1" x14ac:dyDescent="0.25">
      <c r="A107" s="527" t="s">
        <v>111</v>
      </c>
      <c r="B107" s="530" t="s">
        <v>112</v>
      </c>
      <c r="C107" s="531"/>
      <c r="D107" s="531"/>
      <c r="E107" s="531"/>
      <c r="F107" s="531"/>
      <c r="G107" s="531"/>
      <c r="H107" s="531"/>
      <c r="I107" s="531"/>
      <c r="J107" s="531"/>
      <c r="K107" s="531"/>
      <c r="L107" s="531"/>
      <c r="M107" s="531"/>
      <c r="N107" s="531"/>
      <c r="O107" s="536" t="s">
        <v>112</v>
      </c>
      <c r="P107" s="537"/>
      <c r="Q107" s="537"/>
      <c r="R107" s="537"/>
      <c r="S107" s="537"/>
      <c r="T107" s="537"/>
      <c r="U107" s="537"/>
    </row>
    <row r="108" spans="1:21" ht="14.45" hidden="1" customHeight="1" x14ac:dyDescent="0.25">
      <c r="A108" s="528"/>
      <c r="B108" s="532" t="s">
        <v>113</v>
      </c>
      <c r="C108" s="533"/>
      <c r="D108" s="533"/>
      <c r="E108" s="533"/>
      <c r="F108" s="533"/>
      <c r="G108" s="533"/>
      <c r="H108" s="533"/>
      <c r="I108" s="533"/>
      <c r="J108" s="533"/>
      <c r="K108" s="533"/>
      <c r="L108" s="533"/>
      <c r="M108" s="533"/>
      <c r="N108" s="533"/>
      <c r="O108" s="534" t="s">
        <v>113</v>
      </c>
      <c r="P108" s="535"/>
      <c r="Q108" s="535"/>
      <c r="R108" s="535"/>
      <c r="S108" s="535"/>
      <c r="T108" s="535"/>
      <c r="U108" s="535"/>
    </row>
    <row r="109" spans="1:21" hidden="1" x14ac:dyDescent="0.25">
      <c r="A109" s="528"/>
      <c r="B109" s="124" t="s">
        <v>114</v>
      </c>
      <c r="C109" s="125">
        <f>C77</f>
        <v>43466</v>
      </c>
      <c r="D109" s="125">
        <f t="shared" ref="D109:U109" si="52">D77</f>
        <v>43497</v>
      </c>
      <c r="E109" s="125">
        <f t="shared" si="52"/>
        <v>43525</v>
      </c>
      <c r="F109" s="125">
        <f t="shared" si="52"/>
        <v>43556</v>
      </c>
      <c r="G109" s="125">
        <f t="shared" si="52"/>
        <v>43586</v>
      </c>
      <c r="H109" s="125">
        <f t="shared" si="52"/>
        <v>43617</v>
      </c>
      <c r="I109" s="125">
        <f t="shared" si="52"/>
        <v>43647</v>
      </c>
      <c r="J109" s="125">
        <f t="shared" si="52"/>
        <v>43678</v>
      </c>
      <c r="K109" s="125">
        <f t="shared" si="52"/>
        <v>43709</v>
      </c>
      <c r="L109" s="125">
        <f t="shared" si="52"/>
        <v>43739</v>
      </c>
      <c r="M109" s="125">
        <f t="shared" si="52"/>
        <v>43770</v>
      </c>
      <c r="N109" s="125">
        <f t="shared" si="52"/>
        <v>43800</v>
      </c>
      <c r="O109" s="125">
        <f t="shared" si="52"/>
        <v>43831</v>
      </c>
      <c r="P109" s="125">
        <f t="shared" si="52"/>
        <v>43862</v>
      </c>
      <c r="Q109" s="125">
        <f t="shared" si="52"/>
        <v>43891</v>
      </c>
      <c r="R109" s="125">
        <f t="shared" si="52"/>
        <v>43922</v>
      </c>
      <c r="S109" s="125">
        <f t="shared" si="52"/>
        <v>43952</v>
      </c>
      <c r="T109" s="125">
        <f t="shared" si="52"/>
        <v>43983</v>
      </c>
      <c r="U109" s="125">
        <f t="shared" si="52"/>
        <v>44013</v>
      </c>
    </row>
    <row r="110" spans="1:21" hidden="1" x14ac:dyDescent="0.25">
      <c r="A110" s="528"/>
      <c r="B110" s="126" t="s">
        <v>20</v>
      </c>
      <c r="C110" s="127">
        <v>2.6199E-2</v>
      </c>
      <c r="D110" s="127">
        <v>2.7446999999999999E-2</v>
      </c>
      <c r="E110" s="127">
        <v>2.5529999999999997E-2</v>
      </c>
      <c r="F110" s="127">
        <v>2.8628999999999998E-2</v>
      </c>
      <c r="G110" s="127">
        <v>2.9949E-2</v>
      </c>
      <c r="H110" s="127">
        <v>5.8356999999999999E-2</v>
      </c>
      <c r="I110" s="127">
        <v>5.6508999999999997E-2</v>
      </c>
      <c r="J110" s="127">
        <v>5.6628999999999999E-2</v>
      </c>
      <c r="K110" s="127">
        <v>5.6730000000000003E-2</v>
      </c>
      <c r="L110" s="127">
        <v>2.8309999999999998E-2</v>
      </c>
      <c r="M110" s="127">
        <v>2.8913999999999999E-2</v>
      </c>
      <c r="N110" s="127">
        <v>2.8407000000000002E-2</v>
      </c>
      <c r="O110" s="127">
        <v>2.6199E-2</v>
      </c>
      <c r="P110" s="127">
        <v>2.7446999999999999E-2</v>
      </c>
      <c r="Q110" s="127">
        <v>2.5529999999999997E-2</v>
      </c>
      <c r="R110" s="261">
        <v>3.1083464351229287E-2</v>
      </c>
      <c r="S110" s="261">
        <v>3.30671550853395E-2</v>
      </c>
      <c r="T110" s="261">
        <v>5.898198580192094E-2</v>
      </c>
      <c r="U110" s="261">
        <v>5.7406322354516301E-2</v>
      </c>
    </row>
    <row r="111" spans="1:21" hidden="1" x14ac:dyDescent="0.25">
      <c r="A111" s="528"/>
      <c r="B111" s="126" t="s">
        <v>0</v>
      </c>
      <c r="C111" s="127">
        <v>2.7577000000000001E-2</v>
      </c>
      <c r="D111" s="127">
        <v>2.9746000000000002E-2</v>
      </c>
      <c r="E111" s="127">
        <v>2.7931999999999998E-2</v>
      </c>
      <c r="F111" s="127">
        <v>2.8917999999999999E-2</v>
      </c>
      <c r="G111" s="127">
        <v>3.4426000000000005E-2</v>
      </c>
      <c r="H111" s="127">
        <v>6.9025000000000003E-2</v>
      </c>
      <c r="I111" s="127">
        <v>6.5654000000000004E-2</v>
      </c>
      <c r="J111" s="127">
        <v>6.6449999999999995E-2</v>
      </c>
      <c r="K111" s="127">
        <v>6.7971000000000004E-2</v>
      </c>
      <c r="L111" s="127">
        <v>2.8445999999999999E-2</v>
      </c>
      <c r="M111" s="127">
        <v>3.0360999999999999E-2</v>
      </c>
      <c r="N111" s="127">
        <v>2.9199000000000003E-2</v>
      </c>
      <c r="O111" s="127">
        <v>2.7577000000000001E-2</v>
      </c>
      <c r="P111" s="127">
        <v>2.9746000000000002E-2</v>
      </c>
      <c r="Q111" s="127">
        <v>2.7931999999999998E-2</v>
      </c>
      <c r="R111" s="261">
        <v>3.1287121412679954E-2</v>
      </c>
      <c r="S111" s="261">
        <v>3.6500600077863397E-2</v>
      </c>
      <c r="T111" s="261">
        <v>6.9150929119490973E-2</v>
      </c>
      <c r="U111" s="261">
        <v>6.5867332180788413E-2</v>
      </c>
    </row>
    <row r="112" spans="1:21" hidden="1" x14ac:dyDescent="0.25">
      <c r="A112" s="528"/>
      <c r="B112" s="126" t="s">
        <v>21</v>
      </c>
      <c r="C112" s="127">
        <v>2.6529E-2</v>
      </c>
      <c r="D112" s="127">
        <v>2.7459999999999998E-2</v>
      </c>
      <c r="E112" s="127">
        <v>2.5524000000000002E-2</v>
      </c>
      <c r="F112" s="127">
        <v>3.0766000000000002E-2</v>
      </c>
      <c r="G112" s="127">
        <v>3.1206999999999999E-2</v>
      </c>
      <c r="H112" s="127">
        <v>6.1601999999999997E-2</v>
      </c>
      <c r="I112" s="127">
        <v>5.9637999999999997E-2</v>
      </c>
      <c r="J112" s="127">
        <v>5.9846000000000003E-2</v>
      </c>
      <c r="K112" s="127">
        <v>5.9415000000000003E-2</v>
      </c>
      <c r="L112" s="127">
        <v>2.9482000000000001E-2</v>
      </c>
      <c r="M112" s="127">
        <v>2.9506999999999995E-2</v>
      </c>
      <c r="N112" s="127">
        <v>2.9013000000000001E-2</v>
      </c>
      <c r="O112" s="127">
        <v>2.6529E-2</v>
      </c>
      <c r="P112" s="127">
        <v>2.7459999999999998E-2</v>
      </c>
      <c r="Q112" s="127">
        <v>2.5524000000000002E-2</v>
      </c>
      <c r="R112" s="261">
        <v>3.2581147788740064E-2</v>
      </c>
      <c r="S112" s="261">
        <v>3.4030484753869335E-2</v>
      </c>
      <c r="T112" s="261">
        <v>6.2083116741552077E-2</v>
      </c>
      <c r="U112" s="261">
        <v>6.0306053609823676E-2</v>
      </c>
    </row>
    <row r="113" spans="1:21" hidden="1" x14ac:dyDescent="0.25">
      <c r="A113" s="528"/>
      <c r="B113" s="126" t="s">
        <v>1</v>
      </c>
      <c r="C113" s="127">
        <v>2.0434000000000001E-2</v>
      </c>
      <c r="D113" s="127">
        <v>2.1371000000000001E-2</v>
      </c>
      <c r="E113" s="127">
        <v>2.0813999999999999E-2</v>
      </c>
      <c r="F113" s="127">
        <v>3.1996999999999998E-2</v>
      </c>
      <c r="G113" s="127">
        <v>3.9550000000000002E-2</v>
      </c>
      <c r="H113" s="127">
        <v>6.9579000000000002E-2</v>
      </c>
      <c r="I113" s="127">
        <v>6.5920999999999993E-2</v>
      </c>
      <c r="J113" s="127">
        <v>6.6790000000000002E-2</v>
      </c>
      <c r="K113" s="127">
        <v>7.0331000000000005E-2</v>
      </c>
      <c r="L113" s="127">
        <v>3.1150000000000001E-2</v>
      </c>
      <c r="M113" s="127">
        <v>3.1826E-2</v>
      </c>
      <c r="N113" s="127">
        <v>2.1905999999999998E-2</v>
      </c>
      <c r="O113" s="127">
        <v>2.0434000000000001E-2</v>
      </c>
      <c r="P113" s="127">
        <v>2.1371000000000001E-2</v>
      </c>
      <c r="Q113" s="127">
        <v>2.0813999999999999E-2</v>
      </c>
      <c r="R113" s="261">
        <v>3.3484101029381416E-2</v>
      </c>
      <c r="S113" s="261">
        <v>4.0432631701588333E-2</v>
      </c>
      <c r="T113" s="261">
        <v>6.9679419701354439E-2</v>
      </c>
      <c r="U113" s="261">
        <v>6.6112062017944839E-2</v>
      </c>
    </row>
    <row r="114" spans="1:21" hidden="1" x14ac:dyDescent="0.25">
      <c r="A114" s="528"/>
      <c r="B114" s="126" t="s">
        <v>22</v>
      </c>
      <c r="C114" s="127">
        <v>2.0459000000000001E-2</v>
      </c>
      <c r="D114" s="127">
        <v>2.1388999999999998E-2</v>
      </c>
      <c r="E114" s="127">
        <v>2.0832E-2</v>
      </c>
      <c r="F114" s="127">
        <v>2.385E-2</v>
      </c>
      <c r="G114" s="127">
        <v>2.3473999999999998E-2</v>
      </c>
      <c r="H114" s="127">
        <v>4.3839000000000003E-2</v>
      </c>
      <c r="I114" s="127">
        <v>4.1855000000000003E-2</v>
      </c>
      <c r="J114" s="127">
        <v>4.2049000000000003E-2</v>
      </c>
      <c r="K114" s="127">
        <v>4.3088000000000001E-2</v>
      </c>
      <c r="L114" s="127">
        <v>2.2105E-2</v>
      </c>
      <c r="M114" s="127">
        <v>2.2845000000000001E-2</v>
      </c>
      <c r="N114" s="127">
        <v>2.2103000000000001E-2</v>
      </c>
      <c r="O114" s="127">
        <v>2.0459000000000001E-2</v>
      </c>
      <c r="P114" s="127">
        <v>2.1388999999999998E-2</v>
      </c>
      <c r="Q114" s="127">
        <v>2.0832E-2</v>
      </c>
      <c r="R114" s="261">
        <v>2.7725410801511231E-2</v>
      </c>
      <c r="S114" s="261">
        <v>2.8220949986221516E-2</v>
      </c>
      <c r="T114" s="261">
        <v>4.5273461784829723E-2</v>
      </c>
      <c r="U114" s="261">
        <v>4.4087893556852581E-2</v>
      </c>
    </row>
    <row r="115" spans="1:21" hidden="1" x14ac:dyDescent="0.25">
      <c r="A115" s="528"/>
      <c r="B115" s="128" t="s">
        <v>9</v>
      </c>
      <c r="C115" s="127">
        <v>2.7577999999999998E-2</v>
      </c>
      <c r="D115" s="127">
        <v>2.9758E-2</v>
      </c>
      <c r="E115" s="127">
        <v>2.8181999999999999E-2</v>
      </c>
      <c r="F115" s="127">
        <v>3.0931E-2</v>
      </c>
      <c r="G115" s="127">
        <v>2.9123E-2</v>
      </c>
      <c r="H115" s="127">
        <v>4.3387000000000002E-2</v>
      </c>
      <c r="I115" s="127">
        <v>4.1418000000000003E-2</v>
      </c>
      <c r="J115" s="127">
        <v>4.1611000000000002E-2</v>
      </c>
      <c r="K115" s="127">
        <v>5.8077999999999998E-2</v>
      </c>
      <c r="L115" s="127">
        <v>2.9737E-2</v>
      </c>
      <c r="M115" s="127">
        <v>3.074E-2</v>
      </c>
      <c r="N115" s="127">
        <v>2.9201999999999999E-2</v>
      </c>
      <c r="O115" s="127">
        <v>2.7577999999999998E-2</v>
      </c>
      <c r="P115" s="127">
        <v>2.9758E-2</v>
      </c>
      <c r="Q115" s="127">
        <v>2.8181999999999999E-2</v>
      </c>
      <c r="R115" s="261">
        <v>3.2696885174976473E-2</v>
      </c>
      <c r="S115" s="261">
        <v>3.2435026940329049E-2</v>
      </c>
      <c r="T115" s="261">
        <v>4.500936747919055E-2</v>
      </c>
      <c r="U115" s="261">
        <v>4.3836302091463192E-2</v>
      </c>
    </row>
    <row r="116" spans="1:21" hidden="1" x14ac:dyDescent="0.25">
      <c r="A116" s="528"/>
      <c r="B116" s="128" t="s">
        <v>3</v>
      </c>
      <c r="C116" s="127">
        <v>2.7577000000000001E-2</v>
      </c>
      <c r="D116" s="127">
        <v>2.9746000000000002E-2</v>
      </c>
      <c r="E116" s="127">
        <v>2.7931999999999998E-2</v>
      </c>
      <c r="F116" s="127">
        <v>2.8917999999999999E-2</v>
      </c>
      <c r="G116" s="127">
        <v>3.4426000000000005E-2</v>
      </c>
      <c r="H116" s="127">
        <v>6.9025000000000003E-2</v>
      </c>
      <c r="I116" s="127">
        <v>6.5654000000000004E-2</v>
      </c>
      <c r="J116" s="127">
        <v>6.6449999999999995E-2</v>
      </c>
      <c r="K116" s="127">
        <v>6.7971000000000004E-2</v>
      </c>
      <c r="L116" s="127">
        <v>2.8445999999999999E-2</v>
      </c>
      <c r="M116" s="127">
        <v>3.0360999999999999E-2</v>
      </c>
      <c r="N116" s="127">
        <v>2.9199000000000003E-2</v>
      </c>
      <c r="O116" s="127">
        <v>2.7577000000000001E-2</v>
      </c>
      <c r="P116" s="127">
        <v>2.9746000000000002E-2</v>
      </c>
      <c r="Q116" s="127">
        <v>2.7931999999999998E-2</v>
      </c>
      <c r="R116" s="261">
        <v>3.1287121412679954E-2</v>
      </c>
      <c r="S116" s="261">
        <v>3.6500600077863397E-2</v>
      </c>
      <c r="T116" s="261">
        <v>6.9150929119490973E-2</v>
      </c>
      <c r="U116" s="261">
        <v>6.5867332180788413E-2</v>
      </c>
    </row>
    <row r="117" spans="1:21" hidden="1" x14ac:dyDescent="0.25">
      <c r="A117" s="528"/>
      <c r="B117" s="128" t="s">
        <v>4</v>
      </c>
      <c r="C117" s="127">
        <v>2.7192999999999998E-2</v>
      </c>
      <c r="D117" s="127">
        <v>2.8205000000000001E-2</v>
      </c>
      <c r="E117" s="127">
        <v>2.6200999999999999E-2</v>
      </c>
      <c r="F117" s="127">
        <v>3.0266000000000001E-2</v>
      </c>
      <c r="G117" s="127">
        <v>3.1363000000000002E-2</v>
      </c>
      <c r="H117" s="127">
        <v>6.0962000000000002E-2</v>
      </c>
      <c r="I117" s="127">
        <v>5.9093E-2</v>
      </c>
      <c r="J117" s="127">
        <v>5.9154999999999999E-2</v>
      </c>
      <c r="K117" s="127">
        <v>5.7956000000000001E-2</v>
      </c>
      <c r="L117" s="127">
        <v>2.9717E-2</v>
      </c>
      <c r="M117" s="127">
        <v>2.963E-2</v>
      </c>
      <c r="N117" s="127">
        <v>2.8745E-2</v>
      </c>
      <c r="O117" s="127">
        <v>2.7192999999999998E-2</v>
      </c>
      <c r="P117" s="127">
        <v>2.8205000000000001E-2</v>
      </c>
      <c r="Q117" s="127">
        <v>2.6200999999999999E-2</v>
      </c>
      <c r="R117" s="261">
        <v>3.2229392176094822E-2</v>
      </c>
      <c r="S117" s="261">
        <v>3.4150535545563028E-2</v>
      </c>
      <c r="T117" s="261">
        <v>6.1472124203911391E-2</v>
      </c>
      <c r="U117" s="261">
        <v>5.980062225002921E-2</v>
      </c>
    </row>
    <row r="118" spans="1:21" hidden="1" x14ac:dyDescent="0.25">
      <c r="A118" s="528"/>
      <c r="B118" s="128" t="s">
        <v>5</v>
      </c>
      <c r="C118" s="127">
        <v>2.6199E-2</v>
      </c>
      <c r="D118" s="127">
        <v>2.7446999999999999E-2</v>
      </c>
      <c r="E118" s="127">
        <v>2.5529999999999997E-2</v>
      </c>
      <c r="F118" s="127">
        <v>2.8628999999999998E-2</v>
      </c>
      <c r="G118" s="127">
        <v>2.9949E-2</v>
      </c>
      <c r="H118" s="127">
        <v>5.8356999999999999E-2</v>
      </c>
      <c r="I118" s="127">
        <v>5.6508999999999997E-2</v>
      </c>
      <c r="J118" s="127">
        <v>5.6628999999999999E-2</v>
      </c>
      <c r="K118" s="127">
        <v>5.6730000000000003E-2</v>
      </c>
      <c r="L118" s="127">
        <v>2.8309999999999998E-2</v>
      </c>
      <c r="M118" s="127">
        <v>2.8913999999999999E-2</v>
      </c>
      <c r="N118" s="127">
        <v>2.8407000000000002E-2</v>
      </c>
      <c r="O118" s="127">
        <v>2.6199E-2</v>
      </c>
      <c r="P118" s="127">
        <v>2.7446999999999999E-2</v>
      </c>
      <c r="Q118" s="127">
        <v>2.5529999999999997E-2</v>
      </c>
      <c r="R118" s="261">
        <v>3.1083464351229287E-2</v>
      </c>
      <c r="S118" s="261">
        <v>3.30671550853395E-2</v>
      </c>
      <c r="T118" s="261">
        <v>5.898198580192094E-2</v>
      </c>
      <c r="U118" s="261">
        <v>5.7406322354516301E-2</v>
      </c>
    </row>
    <row r="119" spans="1:21" hidden="1" x14ac:dyDescent="0.25">
      <c r="A119" s="528"/>
      <c r="B119" s="128" t="s">
        <v>23</v>
      </c>
      <c r="C119" s="127">
        <v>2.6199E-2</v>
      </c>
      <c r="D119" s="127">
        <v>2.7446999999999999E-2</v>
      </c>
      <c r="E119" s="127">
        <v>2.5529999999999997E-2</v>
      </c>
      <c r="F119" s="127">
        <v>2.8628999999999998E-2</v>
      </c>
      <c r="G119" s="127">
        <v>2.9949E-2</v>
      </c>
      <c r="H119" s="127">
        <v>5.8356999999999999E-2</v>
      </c>
      <c r="I119" s="127">
        <v>5.6508999999999997E-2</v>
      </c>
      <c r="J119" s="127">
        <v>5.6628999999999999E-2</v>
      </c>
      <c r="K119" s="127">
        <v>5.6730000000000003E-2</v>
      </c>
      <c r="L119" s="127">
        <v>2.8309999999999998E-2</v>
      </c>
      <c r="M119" s="127">
        <v>2.8913999999999999E-2</v>
      </c>
      <c r="N119" s="127">
        <v>2.8407000000000002E-2</v>
      </c>
      <c r="O119" s="127">
        <v>2.6199E-2</v>
      </c>
      <c r="P119" s="127">
        <v>2.7446999999999999E-2</v>
      </c>
      <c r="Q119" s="127">
        <v>2.5529999999999997E-2</v>
      </c>
      <c r="R119" s="261">
        <v>3.1083464351229287E-2</v>
      </c>
      <c r="S119" s="261">
        <v>3.30671550853395E-2</v>
      </c>
      <c r="T119" s="261">
        <v>5.898198580192094E-2</v>
      </c>
      <c r="U119" s="261">
        <v>5.7406322354516301E-2</v>
      </c>
    </row>
    <row r="120" spans="1:21" hidden="1" x14ac:dyDescent="0.25">
      <c r="A120" s="528"/>
      <c r="B120" s="128" t="s">
        <v>24</v>
      </c>
      <c r="C120" s="127">
        <v>2.6199E-2</v>
      </c>
      <c r="D120" s="127">
        <v>2.7446999999999999E-2</v>
      </c>
      <c r="E120" s="127">
        <v>2.5529999999999997E-2</v>
      </c>
      <c r="F120" s="127">
        <v>2.8628999999999998E-2</v>
      </c>
      <c r="G120" s="127">
        <v>2.9949E-2</v>
      </c>
      <c r="H120" s="127">
        <v>5.8356999999999999E-2</v>
      </c>
      <c r="I120" s="127">
        <v>5.6508999999999997E-2</v>
      </c>
      <c r="J120" s="127">
        <v>5.6628999999999999E-2</v>
      </c>
      <c r="K120" s="127">
        <v>5.6730000000000003E-2</v>
      </c>
      <c r="L120" s="127">
        <v>2.8309999999999998E-2</v>
      </c>
      <c r="M120" s="127">
        <v>2.8913999999999999E-2</v>
      </c>
      <c r="N120" s="127">
        <v>2.8407000000000002E-2</v>
      </c>
      <c r="O120" s="127">
        <v>2.6199E-2</v>
      </c>
      <c r="P120" s="127">
        <v>2.7446999999999999E-2</v>
      </c>
      <c r="Q120" s="127">
        <v>2.5529999999999997E-2</v>
      </c>
      <c r="R120" s="261">
        <v>3.1083464351229287E-2</v>
      </c>
      <c r="S120" s="261">
        <v>3.30671550853395E-2</v>
      </c>
      <c r="T120" s="261">
        <v>5.898198580192094E-2</v>
      </c>
      <c r="U120" s="261">
        <v>5.7406322354516301E-2</v>
      </c>
    </row>
    <row r="121" spans="1:21" hidden="1" x14ac:dyDescent="0.25">
      <c r="A121" s="528"/>
      <c r="B121" s="128" t="s">
        <v>7</v>
      </c>
      <c r="C121" s="127">
        <v>2.5294999999999998E-2</v>
      </c>
      <c r="D121" s="127">
        <v>2.6356999999999998E-2</v>
      </c>
      <c r="E121" s="127">
        <v>2.4728E-2</v>
      </c>
      <c r="F121" s="127">
        <v>2.8388E-2</v>
      </c>
      <c r="G121" s="127">
        <v>2.9028000000000002E-2</v>
      </c>
      <c r="H121" s="127">
        <v>5.6496999999999999E-2</v>
      </c>
      <c r="I121" s="127">
        <v>5.4574999999999999E-2</v>
      </c>
      <c r="J121" s="127">
        <v>5.4823999999999998E-2</v>
      </c>
      <c r="K121" s="127">
        <v>5.4924000000000001E-2</v>
      </c>
      <c r="L121" s="127">
        <v>2.7385E-2</v>
      </c>
      <c r="M121" s="127">
        <v>2.7990000000000001E-2</v>
      </c>
      <c r="N121" s="127">
        <v>2.742E-2</v>
      </c>
      <c r="O121" s="127">
        <v>2.5294999999999998E-2</v>
      </c>
      <c r="P121" s="127">
        <v>2.6356999999999998E-2</v>
      </c>
      <c r="Q121" s="127">
        <v>2.4728E-2</v>
      </c>
      <c r="R121" s="261">
        <v>3.0913889558165635E-2</v>
      </c>
      <c r="S121" s="261">
        <v>3.2361737819521917E-2</v>
      </c>
      <c r="T121" s="261">
        <v>5.7200797399378348E-2</v>
      </c>
      <c r="U121" s="261">
        <v>5.561483381777961E-2</v>
      </c>
    </row>
    <row r="122" spans="1:21" ht="15.75" hidden="1" thickBot="1" x14ac:dyDescent="0.3">
      <c r="A122" s="529"/>
      <c r="B122" s="129" t="s">
        <v>8</v>
      </c>
      <c r="C122" s="130">
        <v>2.6249999999999999E-2</v>
      </c>
      <c r="D122" s="130">
        <v>2.6922000000000001E-2</v>
      </c>
      <c r="E122" s="130">
        <v>2.4888E-2</v>
      </c>
      <c r="F122" s="130">
        <v>3.0272E-2</v>
      </c>
      <c r="G122" s="130">
        <v>3.0927E-2</v>
      </c>
      <c r="H122" s="130">
        <v>6.1551000000000002E-2</v>
      </c>
      <c r="I122" s="130">
        <v>5.9638999999999998E-2</v>
      </c>
      <c r="J122" s="130">
        <v>5.9804000000000003E-2</v>
      </c>
      <c r="K122" s="130">
        <v>5.8811000000000002E-2</v>
      </c>
      <c r="L122" s="130">
        <v>2.9222999999999999E-2</v>
      </c>
      <c r="M122" s="130">
        <v>2.9419000000000001E-2</v>
      </c>
      <c r="N122" s="130">
        <v>2.8927000000000001E-2</v>
      </c>
      <c r="O122" s="130">
        <v>2.6249999999999999E-2</v>
      </c>
      <c r="P122" s="130">
        <v>2.6922000000000001E-2</v>
      </c>
      <c r="Q122" s="130">
        <v>2.4888E-2</v>
      </c>
      <c r="R122" s="261">
        <v>3.349236331787657E-2</v>
      </c>
      <c r="S122" s="261">
        <v>3.5292013748440362E-2</v>
      </c>
      <c r="T122" s="261">
        <v>6.2033911329458021E-2</v>
      </c>
      <c r="U122" s="261">
        <v>6.0306201724596678E-2</v>
      </c>
    </row>
    <row r="123" spans="1:21" hidden="1" x14ac:dyDescent="0.25">
      <c r="A123" s="131"/>
      <c r="B123" s="131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3"/>
    </row>
    <row r="124" spans="1:21" hidden="1" x14ac:dyDescent="0.25">
      <c r="B124" s="230"/>
    </row>
    <row r="125" spans="1:21" ht="15" hidden="1" customHeight="1" thickBot="1" x14ac:dyDescent="0.3">
      <c r="B125" s="230"/>
      <c r="C125" s="541" t="s">
        <v>115</v>
      </c>
      <c r="D125" s="542"/>
      <c r="E125" s="542"/>
      <c r="F125" s="542"/>
      <c r="G125" s="542"/>
      <c r="H125" s="542"/>
      <c r="I125" s="542"/>
      <c r="J125" s="542"/>
      <c r="K125" s="542"/>
      <c r="L125" s="542"/>
      <c r="M125" s="542"/>
      <c r="N125" s="543"/>
      <c r="O125" s="544" t="s">
        <v>115</v>
      </c>
      <c r="P125" s="542"/>
      <c r="Q125" s="542"/>
      <c r="R125" s="542"/>
      <c r="S125" s="542"/>
      <c r="T125" s="542"/>
      <c r="U125" s="542"/>
    </row>
    <row r="126" spans="1:21" ht="15" hidden="1" customHeight="1" x14ac:dyDescent="0.25">
      <c r="A126" s="527" t="s">
        <v>116</v>
      </c>
      <c r="B126" s="433" t="s">
        <v>114</v>
      </c>
      <c r="C126" s="135">
        <f>C77</f>
        <v>43466</v>
      </c>
      <c r="D126" s="125">
        <f t="shared" ref="D126:U126" si="53">D77</f>
        <v>43497</v>
      </c>
      <c r="E126" s="125">
        <f t="shared" si="53"/>
        <v>43525</v>
      </c>
      <c r="F126" s="125">
        <f t="shared" si="53"/>
        <v>43556</v>
      </c>
      <c r="G126" s="125">
        <f t="shared" si="53"/>
        <v>43586</v>
      </c>
      <c r="H126" s="125">
        <f t="shared" si="53"/>
        <v>43617</v>
      </c>
      <c r="I126" s="125">
        <f t="shared" si="53"/>
        <v>43647</v>
      </c>
      <c r="J126" s="125">
        <f t="shared" si="53"/>
        <v>43678</v>
      </c>
      <c r="K126" s="125">
        <f t="shared" si="53"/>
        <v>43709</v>
      </c>
      <c r="L126" s="125">
        <f t="shared" si="53"/>
        <v>43739</v>
      </c>
      <c r="M126" s="125">
        <f t="shared" si="53"/>
        <v>43770</v>
      </c>
      <c r="N126" s="125">
        <f t="shared" si="53"/>
        <v>43800</v>
      </c>
      <c r="O126" s="125">
        <f t="shared" si="53"/>
        <v>43831</v>
      </c>
      <c r="P126" s="125">
        <f t="shared" si="53"/>
        <v>43862</v>
      </c>
      <c r="Q126" s="125">
        <f t="shared" si="53"/>
        <v>43891</v>
      </c>
      <c r="R126" s="125">
        <f t="shared" si="53"/>
        <v>43922</v>
      </c>
      <c r="S126" s="125">
        <f t="shared" si="53"/>
        <v>43952</v>
      </c>
      <c r="T126" s="125">
        <f t="shared" si="53"/>
        <v>43983</v>
      </c>
      <c r="U126" s="125">
        <f t="shared" si="53"/>
        <v>44013</v>
      </c>
    </row>
    <row r="127" spans="1:21" ht="15" hidden="1" customHeight="1" x14ac:dyDescent="0.25">
      <c r="A127" s="528"/>
      <c r="B127" s="126" t="s">
        <v>20</v>
      </c>
      <c r="C127" s="136">
        <v>2.6380000000000002E-3</v>
      </c>
      <c r="D127" s="137">
        <v>2.977E-3</v>
      </c>
      <c r="E127" s="137">
        <v>2.4329999999999998E-3</v>
      </c>
      <c r="F127" s="137">
        <v>2.7650000000000001E-3</v>
      </c>
      <c r="G127" s="137">
        <v>3.1949999999999999E-3</v>
      </c>
      <c r="H127" s="137">
        <v>9.1090000000000008E-3</v>
      </c>
      <c r="I127" s="137">
        <v>8.3599999999999994E-3</v>
      </c>
      <c r="J127" s="137">
        <v>8.3119999999999999E-3</v>
      </c>
      <c r="K127" s="137">
        <v>8.0140000000000003E-3</v>
      </c>
      <c r="L127" s="137">
        <v>3.0959999999999998E-3</v>
      </c>
      <c r="M127" s="137">
        <v>2.9689999999999999E-3</v>
      </c>
      <c r="N127" s="137">
        <v>2.9689999999999999E-3</v>
      </c>
      <c r="O127" s="137">
        <v>2.6380000000000002E-3</v>
      </c>
      <c r="P127" s="137">
        <v>2.977E-3</v>
      </c>
      <c r="Q127" s="137">
        <v>2.4329999999999998E-3</v>
      </c>
      <c r="R127" s="262">
        <v>2.6919999999999999E-3</v>
      </c>
      <c r="S127" s="262">
        <v>3.6480000000000002E-3</v>
      </c>
      <c r="T127" s="262">
        <v>9.3989999999999994E-3</v>
      </c>
      <c r="U127" s="262">
        <v>8.6339999999999993E-3</v>
      </c>
    </row>
    <row r="128" spans="1:21" hidden="1" x14ac:dyDescent="0.25">
      <c r="A128" s="528"/>
      <c r="B128" s="126" t="s">
        <v>0</v>
      </c>
      <c r="C128" s="136">
        <v>3.3400000000000001E-3</v>
      </c>
      <c r="D128" s="137">
        <v>4.1720000000000004E-3</v>
      </c>
      <c r="E128" s="137">
        <v>3.9909999999999998E-3</v>
      </c>
      <c r="F128" s="137">
        <v>2.9139999999999999E-3</v>
      </c>
      <c r="G128" s="137">
        <v>5.4099999999999999E-3</v>
      </c>
      <c r="H128" s="137">
        <v>1.5564E-2</v>
      </c>
      <c r="I128" s="137">
        <v>1.3532000000000001E-2</v>
      </c>
      <c r="J128" s="137">
        <v>1.3880999999999999E-2</v>
      </c>
      <c r="K128" s="137">
        <v>1.4702E-2</v>
      </c>
      <c r="L128" s="137">
        <v>3.1649999999999998E-3</v>
      </c>
      <c r="M128" s="137">
        <v>3.7100000000000002E-3</v>
      </c>
      <c r="N128" s="137">
        <v>3.3479999999999998E-3</v>
      </c>
      <c r="O128" s="137">
        <v>3.3400000000000001E-3</v>
      </c>
      <c r="P128" s="137">
        <v>4.1720000000000004E-3</v>
      </c>
      <c r="Q128" s="137">
        <v>3.9909999999999998E-3</v>
      </c>
      <c r="R128" s="262">
        <v>2.826E-3</v>
      </c>
      <c r="S128" s="262">
        <v>6.0169999999999998E-3</v>
      </c>
      <c r="T128" s="262">
        <v>1.5726E-2</v>
      </c>
      <c r="U128" s="262">
        <v>1.3672E-2</v>
      </c>
    </row>
    <row r="129" spans="1:21" hidden="1" x14ac:dyDescent="0.25">
      <c r="A129" s="528"/>
      <c r="B129" s="126" t="s">
        <v>21</v>
      </c>
      <c r="C129" s="136">
        <v>2.8059999999999999E-3</v>
      </c>
      <c r="D129" s="137">
        <v>2.9840000000000001E-3</v>
      </c>
      <c r="E129" s="137">
        <v>2.4299999999999999E-3</v>
      </c>
      <c r="F129" s="137">
        <v>3.8570000000000002E-3</v>
      </c>
      <c r="G129" s="137">
        <v>3.8279999999999998E-3</v>
      </c>
      <c r="H129" s="137">
        <v>1.1115E-2</v>
      </c>
      <c r="I129" s="137">
        <v>1.0156999999999999E-2</v>
      </c>
      <c r="J129" s="137">
        <v>1.0170999999999999E-2</v>
      </c>
      <c r="K129" s="137">
        <v>9.6469999999999993E-3</v>
      </c>
      <c r="L129" s="137">
        <v>3.6879999999999999E-3</v>
      </c>
      <c r="M129" s="137">
        <v>3.274E-3</v>
      </c>
      <c r="N129" s="137">
        <v>3.2590000000000002E-3</v>
      </c>
      <c r="O129" s="137">
        <v>2.8059999999999999E-3</v>
      </c>
      <c r="P129" s="137">
        <v>2.9840000000000001E-3</v>
      </c>
      <c r="Q129" s="137">
        <v>2.4299999999999999E-3</v>
      </c>
      <c r="R129" s="262">
        <v>3.6800000000000001E-3</v>
      </c>
      <c r="S129" s="262">
        <v>4.326E-3</v>
      </c>
      <c r="T129" s="262">
        <v>1.1368E-2</v>
      </c>
      <c r="U129" s="262">
        <v>1.0385E-2</v>
      </c>
    </row>
    <row r="130" spans="1:21" hidden="1" x14ac:dyDescent="0.25">
      <c r="A130" s="528"/>
      <c r="B130" s="126" t="s">
        <v>1</v>
      </c>
      <c r="C130" s="136">
        <v>0</v>
      </c>
      <c r="D130" s="137">
        <v>0</v>
      </c>
      <c r="E130" s="137">
        <v>0</v>
      </c>
      <c r="F130" s="137">
        <v>4.4759999999999999E-3</v>
      </c>
      <c r="G130" s="137">
        <v>7.8110000000000002E-3</v>
      </c>
      <c r="H130" s="137">
        <v>1.5890999999999999E-2</v>
      </c>
      <c r="I130" s="137">
        <v>1.3679E-2</v>
      </c>
      <c r="J130" s="137">
        <v>1.4068000000000001E-2</v>
      </c>
      <c r="K130" s="137">
        <v>1.6056999999999998E-2</v>
      </c>
      <c r="L130" s="137">
        <v>4.5189999999999996E-3</v>
      </c>
      <c r="M130" s="137">
        <v>4.4450000000000002E-3</v>
      </c>
      <c r="N130" s="137">
        <v>0</v>
      </c>
      <c r="O130" s="137">
        <v>0</v>
      </c>
      <c r="P130" s="137">
        <v>0</v>
      </c>
      <c r="Q130" s="137">
        <v>0</v>
      </c>
      <c r="R130" s="262">
        <v>4.2690000000000002E-3</v>
      </c>
      <c r="S130" s="262">
        <v>8.5869999999999991E-3</v>
      </c>
      <c r="T130" s="262">
        <v>1.6046000000000001E-2</v>
      </c>
      <c r="U130" s="262">
        <v>1.3816E-2</v>
      </c>
    </row>
    <row r="131" spans="1:21" hidden="1" x14ac:dyDescent="0.25">
      <c r="A131" s="528"/>
      <c r="B131" s="126" t="s">
        <v>22</v>
      </c>
      <c r="C131" s="136">
        <v>0</v>
      </c>
      <c r="D131" s="137">
        <v>0</v>
      </c>
      <c r="E131" s="137">
        <v>0</v>
      </c>
      <c r="F131" s="137">
        <v>2.32E-4</v>
      </c>
      <c r="G131" s="137">
        <v>0</v>
      </c>
      <c r="H131" s="137">
        <v>0</v>
      </c>
      <c r="I131" s="137">
        <v>0</v>
      </c>
      <c r="J131" s="137">
        <v>0</v>
      </c>
      <c r="K131" s="137">
        <v>0</v>
      </c>
      <c r="L131" s="137">
        <v>0</v>
      </c>
      <c r="M131" s="137">
        <v>0</v>
      </c>
      <c r="N131" s="137">
        <v>0</v>
      </c>
      <c r="O131" s="137">
        <v>0</v>
      </c>
      <c r="P131" s="137">
        <v>0</v>
      </c>
      <c r="Q131" s="137">
        <v>0</v>
      </c>
      <c r="R131" s="262">
        <v>4.0099999999999999E-4</v>
      </c>
      <c r="S131" s="262">
        <v>7.2000000000000002E-5</v>
      </c>
      <c r="T131" s="262">
        <v>1.6699999999999999E-4</v>
      </c>
      <c r="U131" s="262">
        <v>1.6100000000000001E-4</v>
      </c>
    </row>
    <row r="132" spans="1:21" hidden="1" x14ac:dyDescent="0.25">
      <c r="A132" s="528"/>
      <c r="B132" s="128" t="s">
        <v>9</v>
      </c>
      <c r="C132" s="136">
        <v>3.3400000000000001E-3</v>
      </c>
      <c r="D132" s="137">
        <v>4.1780000000000003E-3</v>
      </c>
      <c r="E132" s="137">
        <v>4.1510000000000002E-3</v>
      </c>
      <c r="F132" s="137">
        <v>3.9410000000000001E-3</v>
      </c>
      <c r="G132" s="137">
        <v>2.7750000000000001E-3</v>
      </c>
      <c r="H132" s="137">
        <v>0</v>
      </c>
      <c r="I132" s="137">
        <v>0</v>
      </c>
      <c r="J132" s="137">
        <v>0</v>
      </c>
      <c r="K132" s="137">
        <v>8.8369999999999994E-3</v>
      </c>
      <c r="L132" s="137">
        <v>3.8149999999999998E-3</v>
      </c>
      <c r="M132" s="137">
        <v>3.901E-3</v>
      </c>
      <c r="N132" s="137">
        <v>3.3500000000000001E-3</v>
      </c>
      <c r="O132" s="137">
        <v>3.3400000000000001E-3</v>
      </c>
      <c r="P132" s="137">
        <v>4.1780000000000003E-3</v>
      </c>
      <c r="Q132" s="137">
        <v>4.1510000000000002E-3</v>
      </c>
      <c r="R132" s="262">
        <v>3.7559999999999998E-3</v>
      </c>
      <c r="S132" s="262">
        <v>3.1979999999999999E-3</v>
      </c>
      <c r="T132" s="262">
        <v>0</v>
      </c>
      <c r="U132" s="262">
        <v>0</v>
      </c>
    </row>
    <row r="133" spans="1:21" hidden="1" x14ac:dyDescent="0.25">
      <c r="A133" s="528"/>
      <c r="B133" s="128" t="s">
        <v>3</v>
      </c>
      <c r="C133" s="136">
        <v>3.3400000000000001E-3</v>
      </c>
      <c r="D133" s="137">
        <v>4.1720000000000004E-3</v>
      </c>
      <c r="E133" s="137">
        <v>3.9909999999999998E-3</v>
      </c>
      <c r="F133" s="137">
        <v>2.9139999999999999E-3</v>
      </c>
      <c r="G133" s="137">
        <v>5.4099999999999999E-3</v>
      </c>
      <c r="H133" s="137">
        <v>1.5564E-2</v>
      </c>
      <c r="I133" s="137">
        <v>1.3532000000000001E-2</v>
      </c>
      <c r="J133" s="137">
        <v>1.3880999999999999E-2</v>
      </c>
      <c r="K133" s="137">
        <v>1.4702E-2</v>
      </c>
      <c r="L133" s="137">
        <v>3.1649999999999998E-3</v>
      </c>
      <c r="M133" s="137">
        <v>3.7100000000000002E-3</v>
      </c>
      <c r="N133" s="137">
        <v>3.3479999999999998E-3</v>
      </c>
      <c r="O133" s="137">
        <v>3.3400000000000001E-3</v>
      </c>
      <c r="P133" s="137">
        <v>4.1720000000000004E-3</v>
      </c>
      <c r="Q133" s="137">
        <v>3.9909999999999998E-3</v>
      </c>
      <c r="R133" s="262">
        <v>2.826E-3</v>
      </c>
      <c r="S133" s="262">
        <v>6.0169999999999998E-3</v>
      </c>
      <c r="T133" s="262">
        <v>1.5726E-2</v>
      </c>
      <c r="U133" s="262">
        <v>1.3672E-2</v>
      </c>
    </row>
    <row r="134" spans="1:21" hidden="1" x14ac:dyDescent="0.25">
      <c r="A134" s="528"/>
      <c r="B134" s="128" t="s">
        <v>4</v>
      </c>
      <c r="C134" s="136">
        <v>3.1440000000000001E-3</v>
      </c>
      <c r="D134" s="137">
        <v>3.3730000000000001E-3</v>
      </c>
      <c r="E134" s="137">
        <v>2.872E-3</v>
      </c>
      <c r="F134" s="137">
        <v>3.6020000000000002E-3</v>
      </c>
      <c r="G134" s="137">
        <v>3.9060000000000002E-3</v>
      </c>
      <c r="H134" s="137">
        <v>1.0723E-2</v>
      </c>
      <c r="I134" s="137">
        <v>9.8469999999999999E-3</v>
      </c>
      <c r="J134" s="137">
        <v>9.7739999999999997E-3</v>
      </c>
      <c r="K134" s="137">
        <v>8.7620000000000007E-3</v>
      </c>
      <c r="L134" s="137">
        <v>3.8059999999999999E-3</v>
      </c>
      <c r="M134" s="137">
        <v>3.3379999999999998E-3</v>
      </c>
      <c r="N134" s="137">
        <v>3.1310000000000001E-3</v>
      </c>
      <c r="O134" s="137">
        <v>3.1440000000000001E-3</v>
      </c>
      <c r="P134" s="137">
        <v>3.3730000000000001E-3</v>
      </c>
      <c r="Q134" s="137">
        <v>2.872E-3</v>
      </c>
      <c r="R134" s="262">
        <v>3.4499999999999999E-3</v>
      </c>
      <c r="S134" s="262">
        <v>4.4089999999999997E-3</v>
      </c>
      <c r="T134" s="262">
        <v>1.0983E-2</v>
      </c>
      <c r="U134" s="262">
        <v>1.0083E-2</v>
      </c>
    </row>
    <row r="135" spans="1:21" hidden="1" x14ac:dyDescent="0.25">
      <c r="A135" s="528"/>
      <c r="B135" s="128" t="s">
        <v>5</v>
      </c>
      <c r="C135" s="136">
        <v>2.6380000000000002E-3</v>
      </c>
      <c r="D135" s="137">
        <v>2.977E-3</v>
      </c>
      <c r="E135" s="137">
        <v>2.4329999999999998E-3</v>
      </c>
      <c r="F135" s="137">
        <v>2.7650000000000001E-3</v>
      </c>
      <c r="G135" s="137">
        <v>3.1949999999999999E-3</v>
      </c>
      <c r="H135" s="137">
        <v>9.1090000000000008E-3</v>
      </c>
      <c r="I135" s="137">
        <v>8.3599999999999994E-3</v>
      </c>
      <c r="J135" s="137">
        <v>8.3119999999999999E-3</v>
      </c>
      <c r="K135" s="137">
        <v>8.0140000000000003E-3</v>
      </c>
      <c r="L135" s="137">
        <v>3.0959999999999998E-3</v>
      </c>
      <c r="M135" s="137">
        <v>2.9689999999999999E-3</v>
      </c>
      <c r="N135" s="137">
        <v>2.9689999999999999E-3</v>
      </c>
      <c r="O135" s="137">
        <v>2.6380000000000002E-3</v>
      </c>
      <c r="P135" s="137">
        <v>2.977E-3</v>
      </c>
      <c r="Q135" s="137">
        <v>2.4329999999999998E-3</v>
      </c>
      <c r="R135" s="262">
        <v>2.6919999999999999E-3</v>
      </c>
      <c r="S135" s="262">
        <v>3.6480000000000002E-3</v>
      </c>
      <c r="T135" s="262">
        <v>9.3989999999999994E-3</v>
      </c>
      <c r="U135" s="262">
        <v>8.6339999999999993E-3</v>
      </c>
    </row>
    <row r="136" spans="1:21" hidden="1" x14ac:dyDescent="0.25">
      <c r="A136" s="528"/>
      <c r="B136" s="128" t="s">
        <v>23</v>
      </c>
      <c r="C136" s="136">
        <v>2.6380000000000002E-3</v>
      </c>
      <c r="D136" s="137">
        <v>2.977E-3</v>
      </c>
      <c r="E136" s="137">
        <v>2.4329999999999998E-3</v>
      </c>
      <c r="F136" s="137">
        <v>2.7650000000000001E-3</v>
      </c>
      <c r="G136" s="137">
        <v>3.1949999999999999E-3</v>
      </c>
      <c r="H136" s="137">
        <v>9.1090000000000008E-3</v>
      </c>
      <c r="I136" s="137">
        <v>8.3599999999999994E-3</v>
      </c>
      <c r="J136" s="137">
        <v>8.3119999999999999E-3</v>
      </c>
      <c r="K136" s="137">
        <v>8.0140000000000003E-3</v>
      </c>
      <c r="L136" s="137">
        <v>3.0959999999999998E-3</v>
      </c>
      <c r="M136" s="137">
        <v>2.9689999999999999E-3</v>
      </c>
      <c r="N136" s="137">
        <v>2.9689999999999999E-3</v>
      </c>
      <c r="O136" s="137">
        <v>2.6380000000000002E-3</v>
      </c>
      <c r="P136" s="137">
        <v>2.977E-3</v>
      </c>
      <c r="Q136" s="137">
        <v>2.4329999999999998E-3</v>
      </c>
      <c r="R136" s="262">
        <v>2.6919999999999999E-3</v>
      </c>
      <c r="S136" s="262">
        <v>3.6480000000000002E-3</v>
      </c>
      <c r="T136" s="262">
        <v>9.3989999999999994E-3</v>
      </c>
      <c r="U136" s="262">
        <v>8.6339999999999993E-3</v>
      </c>
    </row>
    <row r="137" spans="1:21" hidden="1" x14ac:dyDescent="0.25">
      <c r="A137" s="528"/>
      <c r="B137" s="128" t="s">
        <v>24</v>
      </c>
      <c r="C137" s="136">
        <v>2.6380000000000002E-3</v>
      </c>
      <c r="D137" s="137">
        <v>2.977E-3</v>
      </c>
      <c r="E137" s="137">
        <v>2.4329999999999998E-3</v>
      </c>
      <c r="F137" s="137">
        <v>2.7650000000000001E-3</v>
      </c>
      <c r="G137" s="137">
        <v>3.1949999999999999E-3</v>
      </c>
      <c r="H137" s="137">
        <v>9.1090000000000008E-3</v>
      </c>
      <c r="I137" s="137">
        <v>8.3599999999999994E-3</v>
      </c>
      <c r="J137" s="137">
        <v>8.3119999999999999E-3</v>
      </c>
      <c r="K137" s="137">
        <v>8.0140000000000003E-3</v>
      </c>
      <c r="L137" s="137">
        <v>3.0959999999999998E-3</v>
      </c>
      <c r="M137" s="137">
        <v>2.9689999999999999E-3</v>
      </c>
      <c r="N137" s="137">
        <v>2.9689999999999999E-3</v>
      </c>
      <c r="O137" s="137">
        <v>2.6380000000000002E-3</v>
      </c>
      <c r="P137" s="137">
        <v>2.977E-3</v>
      </c>
      <c r="Q137" s="137">
        <v>2.4329999999999998E-3</v>
      </c>
      <c r="R137" s="262">
        <v>2.6919999999999999E-3</v>
      </c>
      <c r="S137" s="262">
        <v>3.6480000000000002E-3</v>
      </c>
      <c r="T137" s="262">
        <v>9.3989999999999994E-3</v>
      </c>
      <c r="U137" s="262">
        <v>8.6339999999999993E-3</v>
      </c>
    </row>
    <row r="138" spans="1:21" hidden="1" x14ac:dyDescent="0.25">
      <c r="A138" s="528"/>
      <c r="B138" s="128" t="s">
        <v>7</v>
      </c>
      <c r="C138" s="136">
        <v>2.176E-3</v>
      </c>
      <c r="D138" s="137">
        <v>2.405E-3</v>
      </c>
      <c r="E138" s="137">
        <v>1.9070000000000001E-3</v>
      </c>
      <c r="F138" s="137">
        <v>2.64E-3</v>
      </c>
      <c r="G138" s="137">
        <v>2.7260000000000001E-3</v>
      </c>
      <c r="H138" s="137">
        <v>7.9349999999999993E-3</v>
      </c>
      <c r="I138" s="137">
        <v>7.234E-3</v>
      </c>
      <c r="J138" s="137">
        <v>7.2519999999999998E-3</v>
      </c>
      <c r="K138" s="137">
        <v>6.8999999999999999E-3</v>
      </c>
      <c r="L138" s="137">
        <v>2.6250000000000002E-3</v>
      </c>
      <c r="M138" s="137">
        <v>2.4910000000000002E-3</v>
      </c>
      <c r="N138" s="137">
        <v>2.4910000000000002E-3</v>
      </c>
      <c r="O138" s="137">
        <v>2.176E-3</v>
      </c>
      <c r="P138" s="137">
        <v>2.405E-3</v>
      </c>
      <c r="Q138" s="137">
        <v>1.9070000000000001E-3</v>
      </c>
      <c r="R138" s="262">
        <v>2.5790000000000001E-3</v>
      </c>
      <c r="S138" s="262">
        <v>3.1459999999999999E-3</v>
      </c>
      <c r="T138" s="262">
        <v>8.2480000000000001E-3</v>
      </c>
      <c r="U138" s="262">
        <v>7.535E-3</v>
      </c>
    </row>
    <row r="139" spans="1:21" ht="15.75" hidden="1" thickBot="1" x14ac:dyDescent="0.3">
      <c r="A139" s="529"/>
      <c r="B139" s="129" t="s">
        <v>8</v>
      </c>
      <c r="C139" s="138">
        <v>2.6640000000000001E-3</v>
      </c>
      <c r="D139" s="139">
        <v>2.702E-3</v>
      </c>
      <c r="E139" s="139">
        <v>2.0119999999999999E-3</v>
      </c>
      <c r="F139" s="139">
        <v>3.6050000000000001E-3</v>
      </c>
      <c r="G139" s="139">
        <v>3.6870000000000002E-3</v>
      </c>
      <c r="H139" s="139">
        <v>1.1083000000000001E-2</v>
      </c>
      <c r="I139" s="139">
        <v>1.0158E-2</v>
      </c>
      <c r="J139" s="139">
        <v>1.0146000000000001E-2</v>
      </c>
      <c r="K139" s="139">
        <v>9.2820000000000003E-3</v>
      </c>
      <c r="L139" s="139">
        <v>3.558E-3</v>
      </c>
      <c r="M139" s="139">
        <v>3.2299999999999998E-3</v>
      </c>
      <c r="N139" s="139">
        <v>3.2179999999999999E-3</v>
      </c>
      <c r="O139" s="139">
        <v>2.6640000000000001E-3</v>
      </c>
      <c r="P139" s="139">
        <v>2.702E-3</v>
      </c>
      <c r="Q139" s="139">
        <v>2.0119999999999999E-3</v>
      </c>
      <c r="R139" s="262">
        <v>3.4529999999999999E-3</v>
      </c>
      <c r="S139" s="262">
        <v>4.1749999999999999E-3</v>
      </c>
      <c r="T139" s="262">
        <v>1.1337E-2</v>
      </c>
      <c r="U139" s="262">
        <v>1.0385999999999999E-2</v>
      </c>
    </row>
    <row r="140" spans="1:21" ht="14.25" hidden="1" customHeight="1" x14ac:dyDescent="0.25">
      <c r="A140" s="131"/>
      <c r="B140" s="131"/>
      <c r="C140" s="140"/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</row>
    <row r="141" spans="1:21" hidden="1" x14ac:dyDescent="0.25">
      <c r="A141" s="131"/>
      <c r="B141" s="236" t="s">
        <v>144</v>
      </c>
      <c r="C141" s="140"/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</row>
    <row r="142" spans="1:21" ht="15.75" hidden="1" x14ac:dyDescent="0.25">
      <c r="A142" s="538" t="s">
        <v>117</v>
      </c>
      <c r="B142" s="141" t="s">
        <v>114</v>
      </c>
      <c r="C142" s="142">
        <v>43466</v>
      </c>
      <c r="D142" s="142">
        <v>43497</v>
      </c>
      <c r="E142" s="142">
        <v>43525</v>
      </c>
      <c r="F142" s="142">
        <v>43556</v>
      </c>
      <c r="G142" s="142">
        <v>43586</v>
      </c>
      <c r="H142" s="142">
        <v>43617</v>
      </c>
      <c r="I142" s="142">
        <v>43647</v>
      </c>
      <c r="J142" s="142">
        <v>43678</v>
      </c>
      <c r="K142" s="142">
        <v>43709</v>
      </c>
      <c r="L142" s="142">
        <v>43739</v>
      </c>
      <c r="M142" s="142">
        <v>43770</v>
      </c>
      <c r="N142" s="142">
        <v>43800</v>
      </c>
      <c r="O142" s="142">
        <v>43831</v>
      </c>
      <c r="P142" s="142">
        <v>43862</v>
      </c>
      <c r="Q142" s="142">
        <v>43891</v>
      </c>
      <c r="R142" s="142">
        <v>43922</v>
      </c>
      <c r="S142" s="142">
        <v>43952</v>
      </c>
      <c r="T142" s="142">
        <v>43983</v>
      </c>
      <c r="U142" s="142">
        <v>44013</v>
      </c>
    </row>
    <row r="143" spans="1:21" hidden="1" x14ac:dyDescent="0.25">
      <c r="A143" s="539"/>
      <c r="B143" s="143" t="s">
        <v>20</v>
      </c>
      <c r="C143" s="27">
        <f>IF(C23=0,0,((C5*0.5)-C41)*C78*C110*C$2)</f>
        <v>0</v>
      </c>
      <c r="D143" s="27">
        <f>IF(D23=0,0,((D5*0.5)+C23-D41)*D78*D110*D$2)</f>
        <v>0</v>
      </c>
      <c r="E143" s="27">
        <f t="shared" ref="E143:L143" si="54">IF(E23=0,0,((E5*0.5)+D23-E41)*E78*E110*E$2)</f>
        <v>0</v>
      </c>
      <c r="F143" s="27">
        <f t="shared" si="54"/>
        <v>0</v>
      </c>
      <c r="G143" s="27">
        <f t="shared" si="54"/>
        <v>0</v>
      </c>
      <c r="H143" s="27">
        <f t="shared" si="54"/>
        <v>0</v>
      </c>
      <c r="I143" s="27">
        <f t="shared" si="54"/>
        <v>761.87017085495597</v>
      </c>
      <c r="J143" s="27">
        <f t="shared" si="54"/>
        <v>1814.2629080319157</v>
      </c>
      <c r="K143" s="27">
        <f t="shared" si="54"/>
        <v>2223.4602278763468</v>
      </c>
      <c r="L143" s="27">
        <f t="shared" si="54"/>
        <v>1427.6678666933362</v>
      </c>
      <c r="M143" s="27">
        <f t="shared" ref="M143:M155" si="55">IF(M23=0,0,((M5*0.5)+L23-M41)*M78*M110*M$2)</f>
        <v>2223.457092773368</v>
      </c>
      <c r="N143" s="231">
        <f t="shared" ref="N143:N155" si="56">IF(N23=0,0,((N5*0.5)+M23-N41)*N78*N110*N$2)</f>
        <v>3177.5844809404994</v>
      </c>
      <c r="O143" s="231">
        <f t="shared" ref="O143:O155" si="57">IF(O23=0,0,((O5*0.5)+N23-O41)*O78*O110*O$2)</f>
        <v>3200.8602432809826</v>
      </c>
      <c r="P143" s="146">
        <f t="shared" ref="P143:P155" si="58">IF(P23=0,0,((P5*0.5)+O23-P41)*P78*P110*P$2)</f>
        <v>3062.0074521507127</v>
      </c>
      <c r="Q143" s="146">
        <f t="shared" ref="Q143:Q155" si="59">IF(Q23=0,0,((Q5*0.5)+P23-Q41)*Q78*Q110*Q$2)</f>
        <v>3156.7633408167126</v>
      </c>
      <c r="R143" s="146">
        <f t="shared" ref="R143:R155" si="60">IF(R23=0,0,((R5*0.5)+Q23-R41)*R78*R110*R$2)</f>
        <v>617.86121123721375</v>
      </c>
      <c r="S143" s="146">
        <f t="shared" ref="S143:S155" si="61">IF(S23=0,0,((S5*0.5)+R23-S41)*S78*S110*S$2)</f>
        <v>702.91760160451679</v>
      </c>
      <c r="T143" s="146">
        <f t="shared" ref="T143:T155" si="62">IF(T23=0,0,((T5*0.5)+S23-T41)*T78*T110*T$2)</f>
        <v>1204.7228673266814</v>
      </c>
      <c r="U143" s="146">
        <f t="shared" ref="U143:U155" si="63">IF(U23=0,0,((U5*0.5)+T23-U41)*U78*U110*U$2)</f>
        <v>1202.6270018836567</v>
      </c>
    </row>
    <row r="144" spans="1:21" hidden="1" x14ac:dyDescent="0.25">
      <c r="A144" s="539"/>
      <c r="B144" s="143" t="s">
        <v>0</v>
      </c>
      <c r="C144" s="27">
        <f t="shared" ref="C144:C155" si="64">IF(C24=0,0,((C6*0.5)-C42)*C79*C111*C$2)</f>
        <v>0</v>
      </c>
      <c r="D144" s="27">
        <f t="shared" ref="D144:L155" si="65">IF(D24=0,0,((D6*0.5)+C24-D42)*D79*D111*D$2)</f>
        <v>0</v>
      </c>
      <c r="E144" s="27">
        <f t="shared" si="65"/>
        <v>0</v>
      </c>
      <c r="F144" s="27">
        <f t="shared" si="65"/>
        <v>0</v>
      </c>
      <c r="G144" s="27">
        <f t="shared" si="65"/>
        <v>0</v>
      </c>
      <c r="H144" s="27">
        <f t="shared" si="65"/>
        <v>0</v>
      </c>
      <c r="I144" s="27">
        <f t="shared" si="65"/>
        <v>0</v>
      </c>
      <c r="J144" s="27">
        <f t="shared" si="65"/>
        <v>0</v>
      </c>
      <c r="K144" s="27">
        <f t="shared" si="65"/>
        <v>6.9272908472785035</v>
      </c>
      <c r="L144" s="27">
        <f t="shared" si="65"/>
        <v>3.8130918011329173</v>
      </c>
      <c r="M144" s="27">
        <f t="shared" si="55"/>
        <v>29.46078441502684</v>
      </c>
      <c r="N144" s="231">
        <f t="shared" si="56"/>
        <v>181.6668427637851</v>
      </c>
      <c r="O144" s="231">
        <f t="shared" si="57"/>
        <v>273.50484518465112</v>
      </c>
      <c r="P144" s="146">
        <f t="shared" si="58"/>
        <v>249.12690320580509</v>
      </c>
      <c r="Q144" s="146">
        <f t="shared" si="59"/>
        <v>182.76285572073721</v>
      </c>
      <c r="R144" s="146">
        <f t="shared" si="60"/>
        <v>-19.558234201641572</v>
      </c>
      <c r="S144" s="146">
        <f t="shared" si="61"/>
        <v>-24.615343680253226</v>
      </c>
      <c r="T144" s="146">
        <f t="shared" si="62"/>
        <v>-111.40796427738434</v>
      </c>
      <c r="U144" s="146">
        <f t="shared" si="63"/>
        <v>-142.86728565578267</v>
      </c>
    </row>
    <row r="145" spans="1:21" hidden="1" x14ac:dyDescent="0.25">
      <c r="A145" s="539"/>
      <c r="B145" s="143" t="s">
        <v>21</v>
      </c>
      <c r="C145" s="27">
        <f t="shared" si="64"/>
        <v>0</v>
      </c>
      <c r="D145" s="27">
        <f t="shared" si="65"/>
        <v>0</v>
      </c>
      <c r="E145" s="27">
        <f t="shared" si="65"/>
        <v>0</v>
      </c>
      <c r="F145" s="27">
        <f t="shared" si="65"/>
        <v>0</v>
      </c>
      <c r="G145" s="27">
        <f t="shared" si="65"/>
        <v>0</v>
      </c>
      <c r="H145" s="27">
        <f t="shared" si="65"/>
        <v>0</v>
      </c>
      <c r="I145" s="27">
        <f t="shared" si="65"/>
        <v>0</v>
      </c>
      <c r="J145" s="27">
        <f t="shared" si="65"/>
        <v>14.190901467064561</v>
      </c>
      <c r="K145" s="27">
        <f t="shared" si="65"/>
        <v>27.386722496072522</v>
      </c>
      <c r="L145" s="27">
        <f t="shared" si="65"/>
        <v>14.043132612151046</v>
      </c>
      <c r="M145" s="27">
        <f t="shared" si="55"/>
        <v>22.707132052166266</v>
      </c>
      <c r="N145" s="231">
        <f t="shared" si="56"/>
        <v>32.309359482098387</v>
      </c>
      <c r="O145" s="231">
        <f t="shared" si="57"/>
        <v>29.490044359873789</v>
      </c>
      <c r="P145" s="146">
        <f t="shared" si="58"/>
        <v>27.870475343474791</v>
      </c>
      <c r="Q145" s="146">
        <f t="shared" si="59"/>
        <v>26.874080985982605</v>
      </c>
      <c r="R145" s="146">
        <f t="shared" si="60"/>
        <v>-2.8317505725387635</v>
      </c>
      <c r="S145" s="146">
        <f t="shared" si="61"/>
        <v>-3.4981497645972621</v>
      </c>
      <c r="T145" s="146">
        <f t="shared" si="62"/>
        <v>-6.1611595837508606</v>
      </c>
      <c r="U145" s="146">
        <f t="shared" si="63"/>
        <v>-6.1691021729774871</v>
      </c>
    </row>
    <row r="146" spans="1:21" hidden="1" x14ac:dyDescent="0.25">
      <c r="A146" s="539"/>
      <c r="B146" s="143" t="s">
        <v>1</v>
      </c>
      <c r="C146" s="27">
        <f t="shared" si="64"/>
        <v>0</v>
      </c>
      <c r="D146" s="27">
        <f t="shared" si="65"/>
        <v>0</v>
      </c>
      <c r="E146" s="27">
        <f t="shared" si="65"/>
        <v>0</v>
      </c>
      <c r="F146" s="27">
        <f t="shared" si="65"/>
        <v>1.712552406016407</v>
      </c>
      <c r="G146" s="27">
        <f t="shared" si="65"/>
        <v>30.491838959383717</v>
      </c>
      <c r="H146" s="27">
        <f t="shared" si="65"/>
        <v>1346.0741210819235</v>
      </c>
      <c r="I146" s="27">
        <f t="shared" si="65"/>
        <v>4703.9774511405749</v>
      </c>
      <c r="J146" s="27">
        <f t="shared" si="65"/>
        <v>6150.3348118618351</v>
      </c>
      <c r="K146" s="27">
        <f t="shared" si="65"/>
        <v>3221.9554308810943</v>
      </c>
      <c r="L146" s="27">
        <f t="shared" si="65"/>
        <v>341.34653193280241</v>
      </c>
      <c r="M146" s="27">
        <f t="shared" si="55"/>
        <v>155.70800229803831</v>
      </c>
      <c r="N146" s="231">
        <f t="shared" si="56"/>
        <v>1.7950493201189694</v>
      </c>
      <c r="O146" s="231">
        <f t="shared" si="57"/>
        <v>0.19154270297398607</v>
      </c>
      <c r="P146" s="146">
        <f t="shared" si="58"/>
        <v>8.2467488744126864</v>
      </c>
      <c r="Q146" s="146">
        <f t="shared" si="59"/>
        <v>235.2962906214573</v>
      </c>
      <c r="R146" s="146">
        <f t="shared" si="60"/>
        <v>575.71056624413234</v>
      </c>
      <c r="S146" s="146">
        <f t="shared" si="61"/>
        <v>2018.4623289739322</v>
      </c>
      <c r="T146" s="146">
        <f t="shared" si="62"/>
        <v>11773.798331390693</v>
      </c>
      <c r="U146" s="146">
        <f t="shared" si="63"/>
        <v>15198.758362036297</v>
      </c>
    </row>
    <row r="147" spans="1:21" hidden="1" x14ac:dyDescent="0.25">
      <c r="A147" s="539"/>
      <c r="B147" s="143" t="s">
        <v>22</v>
      </c>
      <c r="C147" s="27">
        <f t="shared" si="64"/>
        <v>0</v>
      </c>
      <c r="D147" s="27">
        <f t="shared" si="65"/>
        <v>0</v>
      </c>
      <c r="E147" s="27">
        <f t="shared" si="65"/>
        <v>0</v>
      </c>
      <c r="F147" s="27">
        <f t="shared" si="65"/>
        <v>0</v>
      </c>
      <c r="G147" s="27">
        <f t="shared" si="65"/>
        <v>0</v>
      </c>
      <c r="H147" s="27">
        <f t="shared" si="65"/>
        <v>168.17070588710604</v>
      </c>
      <c r="I147" s="27">
        <f t="shared" si="65"/>
        <v>414.77871251324774</v>
      </c>
      <c r="J147" s="27">
        <f t="shared" si="65"/>
        <v>333.35810391001769</v>
      </c>
      <c r="K147" s="27">
        <f t="shared" si="65"/>
        <v>408.07725749865654</v>
      </c>
      <c r="L147" s="27">
        <f t="shared" si="65"/>
        <v>253.79113404314035</v>
      </c>
      <c r="M147" s="27">
        <f t="shared" si="55"/>
        <v>227.69640308119648</v>
      </c>
      <c r="N147" s="231">
        <f t="shared" si="56"/>
        <v>244.16605089702693</v>
      </c>
      <c r="O147" s="231">
        <f t="shared" si="57"/>
        <v>248.3500581039475</v>
      </c>
      <c r="P147" s="146">
        <f t="shared" si="58"/>
        <v>200.74794114972386</v>
      </c>
      <c r="Q147" s="146">
        <f t="shared" si="59"/>
        <v>168.68916206291243</v>
      </c>
      <c r="R147" s="146">
        <f t="shared" si="60"/>
        <v>215.82809411170709</v>
      </c>
      <c r="S147" s="146">
        <f t="shared" si="61"/>
        <v>263.87354250542097</v>
      </c>
      <c r="T147" s="146">
        <f t="shared" si="62"/>
        <v>347.34688411267291</v>
      </c>
      <c r="U147" s="146">
        <f t="shared" si="63"/>
        <v>436.90645626406456</v>
      </c>
    </row>
    <row r="148" spans="1:21" hidden="1" x14ac:dyDescent="0.25">
      <c r="A148" s="539"/>
      <c r="B148" s="144" t="s">
        <v>9</v>
      </c>
      <c r="C148" s="27">
        <f t="shared" si="64"/>
        <v>0</v>
      </c>
      <c r="D148" s="27">
        <f t="shared" si="65"/>
        <v>0</v>
      </c>
      <c r="E148" s="27">
        <f t="shared" si="65"/>
        <v>0</v>
      </c>
      <c r="F148" s="27">
        <f t="shared" si="65"/>
        <v>0</v>
      </c>
      <c r="G148" s="27">
        <f t="shared" si="65"/>
        <v>0</v>
      </c>
      <c r="H148" s="27">
        <f t="shared" si="65"/>
        <v>0</v>
      </c>
      <c r="I148" s="27">
        <f t="shared" si="65"/>
        <v>0</v>
      </c>
      <c r="J148" s="27">
        <f t="shared" si="65"/>
        <v>0</v>
      </c>
      <c r="K148" s="27">
        <f t="shared" si="65"/>
        <v>0</v>
      </c>
      <c r="L148" s="27">
        <f t="shared" si="65"/>
        <v>0</v>
      </c>
      <c r="M148" s="27">
        <f t="shared" si="55"/>
        <v>0</v>
      </c>
      <c r="N148" s="231">
        <f t="shared" si="56"/>
        <v>0</v>
      </c>
      <c r="O148" s="231">
        <f t="shared" si="57"/>
        <v>0</v>
      </c>
      <c r="P148" s="146">
        <f t="shared" si="58"/>
        <v>0</v>
      </c>
      <c r="Q148" s="146">
        <f t="shared" si="59"/>
        <v>0</v>
      </c>
      <c r="R148" s="146">
        <f t="shared" si="60"/>
        <v>0</v>
      </c>
      <c r="S148" s="146">
        <f t="shared" si="61"/>
        <v>0</v>
      </c>
      <c r="T148" s="146">
        <f t="shared" si="62"/>
        <v>0</v>
      </c>
      <c r="U148" s="146">
        <f t="shared" si="63"/>
        <v>0</v>
      </c>
    </row>
    <row r="149" spans="1:21" hidden="1" x14ac:dyDescent="0.25">
      <c r="A149" s="539"/>
      <c r="B149" s="144" t="s">
        <v>3</v>
      </c>
      <c r="C149" s="27">
        <f t="shared" si="64"/>
        <v>0</v>
      </c>
      <c r="D149" s="27">
        <f t="shared" si="65"/>
        <v>0</v>
      </c>
      <c r="E149" s="27">
        <f t="shared" si="65"/>
        <v>0</v>
      </c>
      <c r="F149" s="27">
        <f t="shared" si="65"/>
        <v>0</v>
      </c>
      <c r="G149" s="27">
        <f t="shared" si="65"/>
        <v>0</v>
      </c>
      <c r="H149" s="27">
        <f t="shared" si="65"/>
        <v>573.42085498788481</v>
      </c>
      <c r="I149" s="27">
        <f t="shared" si="65"/>
        <v>2153.4859316790935</v>
      </c>
      <c r="J149" s="27">
        <f t="shared" si="65"/>
        <v>3273.4835426881591</v>
      </c>
      <c r="K149" s="27">
        <f t="shared" si="65"/>
        <v>3237.2125228446048</v>
      </c>
      <c r="L149" s="27">
        <f t="shared" si="65"/>
        <v>1378.241891621595</v>
      </c>
      <c r="M149" s="27">
        <f t="shared" si="55"/>
        <v>2937.7505194455016</v>
      </c>
      <c r="N149" s="231">
        <f t="shared" si="56"/>
        <v>9483.5553072558687</v>
      </c>
      <c r="O149" s="231">
        <f t="shared" si="57"/>
        <v>13289.970542849696</v>
      </c>
      <c r="P149" s="146">
        <f t="shared" si="58"/>
        <v>12105.413353102535</v>
      </c>
      <c r="Q149" s="146">
        <f t="shared" si="59"/>
        <v>8880.6944798943368</v>
      </c>
      <c r="R149" s="146">
        <f t="shared" si="60"/>
        <v>1819.7332881542075</v>
      </c>
      <c r="S149" s="146">
        <f t="shared" si="61"/>
        <v>2290.2558499147881</v>
      </c>
      <c r="T149" s="146">
        <f t="shared" si="62"/>
        <v>10365.597378112754</v>
      </c>
      <c r="U149" s="146">
        <f t="shared" si="63"/>
        <v>13292.629222848916</v>
      </c>
    </row>
    <row r="150" spans="1:21" ht="15.75" hidden="1" customHeight="1" x14ac:dyDescent="0.25">
      <c r="A150" s="539"/>
      <c r="B150" s="144" t="s">
        <v>4</v>
      </c>
      <c r="C150" s="27">
        <f t="shared" si="64"/>
        <v>0</v>
      </c>
      <c r="D150" s="27">
        <f t="shared" si="65"/>
        <v>0</v>
      </c>
      <c r="E150" s="145">
        <f t="shared" si="65"/>
        <v>103.3659363981475</v>
      </c>
      <c r="F150" s="27">
        <f t="shared" si="65"/>
        <v>810.40716713592053</v>
      </c>
      <c r="G150" s="27">
        <f t="shared" si="65"/>
        <v>3208.506569042368</v>
      </c>
      <c r="H150" s="27">
        <f t="shared" si="65"/>
        <v>11714.26602392791</v>
      </c>
      <c r="I150" s="27">
        <f t="shared" si="65"/>
        <v>24726.3594484393</v>
      </c>
      <c r="J150" s="27">
        <f t="shared" si="65"/>
        <v>31657.954281431677</v>
      </c>
      <c r="K150" s="27">
        <f t="shared" si="65"/>
        <v>51981.726012848449</v>
      </c>
      <c r="L150" s="27">
        <f t="shared" si="65"/>
        <v>41158.087555824968</v>
      </c>
      <c r="M150" s="146">
        <f t="shared" si="55"/>
        <v>42816.602800863155</v>
      </c>
      <c r="N150" s="231">
        <f t="shared" si="56"/>
        <v>65637.810848261157</v>
      </c>
      <c r="O150" s="231">
        <f t="shared" si="57"/>
        <v>83281.970162077705</v>
      </c>
      <c r="P150" s="146">
        <f t="shared" si="58"/>
        <v>66622.320131199318</v>
      </c>
      <c r="Q150" s="146">
        <f t="shared" si="59"/>
        <v>67215.49881207115</v>
      </c>
      <c r="R150" s="146">
        <f t="shared" si="60"/>
        <v>14490.295982554051</v>
      </c>
      <c r="S150" s="146">
        <f t="shared" si="61"/>
        <v>18907.572878003426</v>
      </c>
      <c r="T150" s="146">
        <f t="shared" si="62"/>
        <v>27300.147967302</v>
      </c>
      <c r="U150" s="146">
        <f t="shared" si="63"/>
        <v>33794.926364155312</v>
      </c>
    </row>
    <row r="151" spans="1:21" hidden="1" x14ac:dyDescent="0.25">
      <c r="A151" s="539"/>
      <c r="B151" s="144" t="s">
        <v>5</v>
      </c>
      <c r="C151" s="27">
        <f t="shared" si="64"/>
        <v>0</v>
      </c>
      <c r="D151" s="27">
        <f t="shared" si="65"/>
        <v>0</v>
      </c>
      <c r="E151" s="27">
        <f t="shared" si="65"/>
        <v>0</v>
      </c>
      <c r="F151" s="27">
        <f t="shared" si="65"/>
        <v>0</v>
      </c>
      <c r="G151" s="27">
        <f t="shared" si="65"/>
        <v>0</v>
      </c>
      <c r="H151" s="27">
        <f t="shared" si="65"/>
        <v>6.6102849553678498</v>
      </c>
      <c r="I151" s="27">
        <f t="shared" si="65"/>
        <v>76.043269781190801</v>
      </c>
      <c r="J151" s="27">
        <f t="shared" si="65"/>
        <v>139.4167902502279</v>
      </c>
      <c r="K151" s="27">
        <f t="shared" si="65"/>
        <v>136.86712711207596</v>
      </c>
      <c r="L151" s="27">
        <f t="shared" si="65"/>
        <v>82.271229617403307</v>
      </c>
      <c r="M151" s="27">
        <f t="shared" si="55"/>
        <v>211.26280373478576</v>
      </c>
      <c r="N151" s="231">
        <f t="shared" si="56"/>
        <v>449.59942543898762</v>
      </c>
      <c r="O151" s="231">
        <f t="shared" si="57"/>
        <v>520.29460219827524</v>
      </c>
      <c r="P151" s="146">
        <f t="shared" si="58"/>
        <v>497.72430789164491</v>
      </c>
      <c r="Q151" s="146">
        <f t="shared" si="59"/>
        <v>513.1267227589949</v>
      </c>
      <c r="R151" s="146">
        <f t="shared" si="60"/>
        <v>451.09819070187604</v>
      </c>
      <c r="S151" s="146">
        <f t="shared" si="61"/>
        <v>513.19754749026015</v>
      </c>
      <c r="T151" s="146">
        <f t="shared" si="62"/>
        <v>879.5637205644191</v>
      </c>
      <c r="U151" s="146">
        <f t="shared" si="63"/>
        <v>878.03353693724182</v>
      </c>
    </row>
    <row r="152" spans="1:21" hidden="1" x14ac:dyDescent="0.25">
      <c r="A152" s="539"/>
      <c r="B152" s="144" t="s">
        <v>23</v>
      </c>
      <c r="C152" s="27">
        <f t="shared" si="64"/>
        <v>0</v>
      </c>
      <c r="D152" s="27">
        <f t="shared" si="65"/>
        <v>0</v>
      </c>
      <c r="E152" s="27">
        <f t="shared" si="65"/>
        <v>0</v>
      </c>
      <c r="F152" s="27">
        <f t="shared" si="65"/>
        <v>0</v>
      </c>
      <c r="G152" s="27">
        <f t="shared" si="65"/>
        <v>16.879582244203835</v>
      </c>
      <c r="H152" s="27">
        <f t="shared" si="65"/>
        <v>132.73623554352852</v>
      </c>
      <c r="I152" s="27">
        <f t="shared" si="65"/>
        <v>205.59473280388639</v>
      </c>
      <c r="J152" s="27">
        <f t="shared" si="65"/>
        <v>237.76982448991126</v>
      </c>
      <c r="K152" s="27">
        <f t="shared" si="65"/>
        <v>259.70156345740554</v>
      </c>
      <c r="L152" s="27">
        <f t="shared" si="65"/>
        <v>239.43266858958364</v>
      </c>
      <c r="M152" s="27">
        <f t="shared" si="55"/>
        <v>368.78084834793998</v>
      </c>
      <c r="N152" s="231">
        <f t="shared" si="56"/>
        <v>911.75239498166729</v>
      </c>
      <c r="O152" s="231">
        <f t="shared" si="57"/>
        <v>1309.1010581362416</v>
      </c>
      <c r="P152" s="146">
        <f t="shared" si="58"/>
        <v>1252.312469451256</v>
      </c>
      <c r="Q152" s="146">
        <f t="shared" si="59"/>
        <v>1291.0661246218267</v>
      </c>
      <c r="R152" s="146">
        <f t="shared" si="60"/>
        <v>757.84022816705419</v>
      </c>
      <c r="S152" s="146">
        <f t="shared" si="61"/>
        <v>862.16649612284482</v>
      </c>
      <c r="T152" s="146">
        <f t="shared" si="62"/>
        <v>1477.657823550278</v>
      </c>
      <c r="U152" s="146">
        <f t="shared" si="63"/>
        <v>1475.0871311088979</v>
      </c>
    </row>
    <row r="153" spans="1:21" hidden="1" x14ac:dyDescent="0.25">
      <c r="A153" s="539"/>
      <c r="B153" s="144" t="s">
        <v>24</v>
      </c>
      <c r="C153" s="27">
        <f t="shared" si="64"/>
        <v>0</v>
      </c>
      <c r="D153" s="27">
        <f t="shared" si="65"/>
        <v>0</v>
      </c>
      <c r="E153" s="27">
        <f t="shared" si="65"/>
        <v>0</v>
      </c>
      <c r="F153" s="27">
        <f t="shared" si="65"/>
        <v>0</v>
      </c>
      <c r="G153" s="27">
        <f t="shared" si="65"/>
        <v>0</v>
      </c>
      <c r="H153" s="27">
        <f t="shared" si="65"/>
        <v>0</v>
      </c>
      <c r="I153" s="27">
        <f t="shared" si="65"/>
        <v>0</v>
      </c>
      <c r="J153" s="27">
        <f t="shared" si="65"/>
        <v>0</v>
      </c>
      <c r="K153" s="27">
        <f t="shared" si="65"/>
        <v>0</v>
      </c>
      <c r="L153" s="27">
        <f t="shared" si="65"/>
        <v>0</v>
      </c>
      <c r="M153" s="27">
        <f t="shared" si="55"/>
        <v>0</v>
      </c>
      <c r="N153" s="231">
        <f t="shared" si="56"/>
        <v>0</v>
      </c>
      <c r="O153" s="231">
        <f t="shared" si="57"/>
        <v>0</v>
      </c>
      <c r="P153" s="146">
        <f t="shared" si="58"/>
        <v>0</v>
      </c>
      <c r="Q153" s="146">
        <f t="shared" si="59"/>
        <v>0</v>
      </c>
      <c r="R153" s="146">
        <f t="shared" si="60"/>
        <v>0</v>
      </c>
      <c r="S153" s="146">
        <f t="shared" si="61"/>
        <v>0</v>
      </c>
      <c r="T153" s="146">
        <f t="shared" si="62"/>
        <v>0</v>
      </c>
      <c r="U153" s="146">
        <f t="shared" si="63"/>
        <v>0</v>
      </c>
    </row>
    <row r="154" spans="1:21" ht="15.75" hidden="1" customHeight="1" x14ac:dyDescent="0.25">
      <c r="A154" s="539"/>
      <c r="B154" s="144" t="s">
        <v>7</v>
      </c>
      <c r="C154" s="27">
        <f t="shared" si="64"/>
        <v>0</v>
      </c>
      <c r="D154" s="27">
        <f t="shared" si="65"/>
        <v>0</v>
      </c>
      <c r="E154" s="27">
        <f t="shared" si="65"/>
        <v>0</v>
      </c>
      <c r="F154" s="27">
        <f t="shared" si="65"/>
        <v>0</v>
      </c>
      <c r="G154" s="27">
        <f t="shared" si="65"/>
        <v>0</v>
      </c>
      <c r="H154" s="27">
        <f t="shared" si="65"/>
        <v>0</v>
      </c>
      <c r="I154" s="27">
        <f t="shared" si="65"/>
        <v>0</v>
      </c>
      <c r="J154" s="27">
        <f t="shared" si="65"/>
        <v>103.9040109902953</v>
      </c>
      <c r="K154" s="27">
        <f t="shared" si="65"/>
        <v>327.78184871891403</v>
      </c>
      <c r="L154" s="27">
        <f t="shared" si="65"/>
        <v>231.11503594015326</v>
      </c>
      <c r="M154" s="27">
        <f t="shared" si="55"/>
        <v>866.71123369584859</v>
      </c>
      <c r="N154" s="231">
        <f t="shared" si="56"/>
        <v>1552.7277832776219</v>
      </c>
      <c r="O154" s="231">
        <f t="shared" si="57"/>
        <v>1475.8250129891339</v>
      </c>
      <c r="P154" s="146">
        <f t="shared" si="58"/>
        <v>1402.8073620519144</v>
      </c>
      <c r="Q154" s="146">
        <f t="shared" si="59"/>
        <v>1440.3242845876596</v>
      </c>
      <c r="R154" s="146">
        <f t="shared" si="60"/>
        <v>-1111.5566573382523</v>
      </c>
      <c r="S154" s="146">
        <f t="shared" si="61"/>
        <v>-1226.2746447015197</v>
      </c>
      <c r="T154" s="146">
        <f t="shared" si="62"/>
        <v>-2146.158900570304</v>
      </c>
      <c r="U154" s="146">
        <f t="shared" si="63"/>
        <v>-2164.9266940519101</v>
      </c>
    </row>
    <row r="155" spans="1:21" ht="15.75" hidden="1" customHeight="1" x14ac:dyDescent="0.25">
      <c r="A155" s="539"/>
      <c r="B155" s="144" t="s">
        <v>8</v>
      </c>
      <c r="C155" s="27">
        <f t="shared" si="64"/>
        <v>0</v>
      </c>
      <c r="D155" s="27">
        <f t="shared" si="65"/>
        <v>0</v>
      </c>
      <c r="E155" s="27">
        <f t="shared" si="65"/>
        <v>0</v>
      </c>
      <c r="F155" s="27">
        <f t="shared" si="65"/>
        <v>0</v>
      </c>
      <c r="G155" s="27">
        <f t="shared" si="65"/>
        <v>0</v>
      </c>
      <c r="H155" s="27">
        <f t="shared" si="65"/>
        <v>0</v>
      </c>
      <c r="I155" s="27">
        <f t="shared" si="65"/>
        <v>0</v>
      </c>
      <c r="J155" s="27">
        <f t="shared" si="65"/>
        <v>67.464318325552455</v>
      </c>
      <c r="K155" s="27">
        <f t="shared" si="65"/>
        <v>132.46436764775495</v>
      </c>
      <c r="L155" s="27">
        <f t="shared" si="65"/>
        <v>71.969204928061941</v>
      </c>
      <c r="M155" s="27">
        <f t="shared" si="55"/>
        <v>75.546563088245989</v>
      </c>
      <c r="N155" s="231">
        <f t="shared" si="56"/>
        <v>81.040835471725501</v>
      </c>
      <c r="O155" s="231">
        <f t="shared" si="57"/>
        <v>84.513654825959748</v>
      </c>
      <c r="P155" s="146">
        <f t="shared" si="58"/>
        <v>72.923988927876536</v>
      </c>
      <c r="Q155" s="146">
        <f t="shared" si="59"/>
        <v>63.093272001296874</v>
      </c>
      <c r="R155" s="146">
        <f t="shared" si="60"/>
        <v>-5.8031733087556061</v>
      </c>
      <c r="S155" s="146">
        <f t="shared" si="61"/>
        <v>-6.6905498256996285</v>
      </c>
      <c r="T155" s="146">
        <f t="shared" si="62"/>
        <v>-10.710380383955179</v>
      </c>
      <c r="U155" s="146">
        <f t="shared" si="63"/>
        <v>-10.728366384855219</v>
      </c>
    </row>
    <row r="156" spans="1:21" ht="15.75" hidden="1" customHeight="1" x14ac:dyDescent="0.25">
      <c r="A156" s="539"/>
      <c r="B156" s="3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232"/>
      <c r="O156" s="232"/>
      <c r="P156" s="114"/>
      <c r="Q156" s="114"/>
      <c r="R156" s="114"/>
      <c r="S156" s="114"/>
      <c r="T156" s="114"/>
      <c r="U156" s="114"/>
    </row>
    <row r="157" spans="1:21" ht="15.75" hidden="1" customHeight="1" x14ac:dyDescent="0.25">
      <c r="A157" s="539"/>
      <c r="B157" s="33" t="s">
        <v>26</v>
      </c>
      <c r="C157" s="27">
        <f>SUM(C143:C155)</f>
        <v>0</v>
      </c>
      <c r="D157" s="27">
        <f t="shared" ref="D157:L157" si="66">SUM(D143:D155)</f>
        <v>0</v>
      </c>
      <c r="E157" s="146">
        <f t="shared" si="66"/>
        <v>103.3659363981475</v>
      </c>
      <c r="F157" s="146">
        <f t="shared" si="66"/>
        <v>812.11971954193689</v>
      </c>
      <c r="G157" s="146">
        <f t="shared" si="66"/>
        <v>3255.8779902459555</v>
      </c>
      <c r="H157" s="146">
        <f t="shared" si="66"/>
        <v>13941.278226383722</v>
      </c>
      <c r="I157" s="146">
        <f t="shared" si="66"/>
        <v>33042.109717212254</v>
      </c>
      <c r="J157" s="146">
        <f t="shared" si="66"/>
        <v>43792.139493446659</v>
      </c>
      <c r="K157" s="146">
        <f t="shared" si="66"/>
        <v>61963.560372228654</v>
      </c>
      <c r="L157" s="146">
        <f t="shared" si="66"/>
        <v>45201.779343604336</v>
      </c>
      <c r="M157" s="146">
        <f t="shared" ref="M157:O157" si="67">SUM(M143:M155)</f>
        <v>49935.684183795267</v>
      </c>
      <c r="N157" s="231">
        <f t="shared" si="67"/>
        <v>81754.008378090541</v>
      </c>
      <c r="O157" s="231">
        <f t="shared" si="67"/>
        <v>103714.07176670944</v>
      </c>
      <c r="P157" s="146">
        <f t="shared" ref="P157:U157" si="68">SUM(P143:P155)</f>
        <v>85501.501133348676</v>
      </c>
      <c r="Q157" s="146">
        <f t="shared" si="68"/>
        <v>83174.189426143072</v>
      </c>
      <c r="R157" s="146">
        <f t="shared" si="68"/>
        <v>17788.617745749052</v>
      </c>
      <c r="S157" s="146">
        <f t="shared" si="68"/>
        <v>24297.367556643119</v>
      </c>
      <c r="T157" s="146">
        <f t="shared" si="68"/>
        <v>51074.396567544092</v>
      </c>
      <c r="U157" s="146">
        <f t="shared" si="68"/>
        <v>63954.276626968858</v>
      </c>
    </row>
    <row r="158" spans="1:21" ht="16.5" hidden="1" customHeight="1" thickBot="1" x14ac:dyDescent="0.3">
      <c r="A158" s="540"/>
      <c r="B158" s="50" t="s">
        <v>27</v>
      </c>
      <c r="C158" s="28">
        <f>C157</f>
        <v>0</v>
      </c>
      <c r="D158" s="28">
        <f>C158+D157</f>
        <v>0</v>
      </c>
      <c r="E158" s="28">
        <f t="shared" ref="E158:L158" si="69">D158+E157</f>
        <v>103.3659363981475</v>
      </c>
      <c r="F158" s="28">
        <f t="shared" si="69"/>
        <v>915.48565594008437</v>
      </c>
      <c r="G158" s="28">
        <f t="shared" si="69"/>
        <v>4171.3636461860397</v>
      </c>
      <c r="H158" s="28">
        <f t="shared" si="69"/>
        <v>18112.641872569762</v>
      </c>
      <c r="I158" s="28">
        <f t="shared" si="69"/>
        <v>51154.751589782012</v>
      </c>
      <c r="J158" s="28">
        <f t="shared" si="69"/>
        <v>94946.891083228664</v>
      </c>
      <c r="K158" s="28">
        <f t="shared" si="69"/>
        <v>156910.45145545731</v>
      </c>
      <c r="L158" s="28">
        <f t="shared" si="69"/>
        <v>202112.23079906165</v>
      </c>
      <c r="M158" s="28">
        <f t="shared" ref="M158" si="70">L158+M157</f>
        <v>252047.91498285692</v>
      </c>
      <c r="N158" s="233">
        <f t="shared" ref="N158" si="71">M158+N157</f>
        <v>333801.92336094746</v>
      </c>
      <c r="O158" s="233">
        <f t="shared" ref="O158" si="72">N158+O157</f>
        <v>437515.9951276569</v>
      </c>
      <c r="P158" s="234">
        <f t="shared" ref="P158" si="73">O158+P157</f>
        <v>523017.49626100558</v>
      </c>
      <c r="Q158" s="234">
        <f t="shared" ref="Q158" si="74">P158+Q157</f>
        <v>606191.68568714871</v>
      </c>
      <c r="R158" s="234">
        <f t="shared" ref="R158" si="75">Q158+R157</f>
        <v>623980.30343289778</v>
      </c>
      <c r="S158" s="234">
        <f t="shared" ref="S158" si="76">R158+S157</f>
        <v>648277.67098954087</v>
      </c>
      <c r="T158" s="234">
        <f t="shared" ref="T158" si="77">S158+T157</f>
        <v>699352.06755708496</v>
      </c>
      <c r="U158" s="234">
        <f t="shared" ref="U158" si="78">T158+U157</f>
        <v>763306.34418405383</v>
      </c>
    </row>
    <row r="159" spans="1:21" hidden="1" x14ac:dyDescent="0.25">
      <c r="A159" s="131"/>
      <c r="B159" s="131"/>
      <c r="C159" s="140"/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230"/>
    </row>
    <row r="160" spans="1:21" hidden="1" x14ac:dyDescent="0.25">
      <c r="A160" s="131"/>
      <c r="B160" s="131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230"/>
    </row>
    <row r="161" spans="1:21" ht="15.75" hidden="1" x14ac:dyDescent="0.25">
      <c r="A161" s="538" t="s">
        <v>118</v>
      </c>
      <c r="B161" s="141" t="s">
        <v>114</v>
      </c>
      <c r="C161" s="142">
        <v>43466</v>
      </c>
      <c r="D161" s="142">
        <v>43497</v>
      </c>
      <c r="E161" s="142">
        <v>43525</v>
      </c>
      <c r="F161" s="142">
        <v>43556</v>
      </c>
      <c r="G161" s="142">
        <v>43586</v>
      </c>
      <c r="H161" s="142">
        <v>43617</v>
      </c>
      <c r="I161" s="142">
        <v>43647</v>
      </c>
      <c r="J161" s="142">
        <v>43678</v>
      </c>
      <c r="K161" s="142">
        <v>43709</v>
      </c>
      <c r="L161" s="142">
        <v>43739</v>
      </c>
      <c r="M161" s="142">
        <v>43770</v>
      </c>
      <c r="N161" s="142">
        <v>43800</v>
      </c>
      <c r="O161" s="142">
        <v>43831</v>
      </c>
      <c r="P161" s="142">
        <v>43862</v>
      </c>
      <c r="Q161" s="142">
        <v>43891</v>
      </c>
      <c r="R161" s="142">
        <v>43922</v>
      </c>
      <c r="S161" s="142">
        <v>43952</v>
      </c>
      <c r="T161" s="142">
        <v>43983</v>
      </c>
      <c r="U161" s="142">
        <v>44013</v>
      </c>
    </row>
    <row r="162" spans="1:21" hidden="1" x14ac:dyDescent="0.25">
      <c r="A162" s="539"/>
      <c r="B162" s="143" t="s">
        <v>20</v>
      </c>
      <c r="C162" s="27">
        <f>IF(C23=0,0,((C5*0.5)-C41)*C78*C127*C$2)</f>
        <v>0</v>
      </c>
      <c r="D162" s="27">
        <f>IF(D23=0,0,((D5*0.5)+C23-D41)*D78*D127*D$2)</f>
        <v>0</v>
      </c>
      <c r="E162" s="27">
        <f t="shared" ref="E162:M162" si="79">IF(E23=0,0,((E5*0.5)+D23-E41)*E78*E127*E$2)</f>
        <v>0</v>
      </c>
      <c r="F162" s="27">
        <f t="shared" si="79"/>
        <v>0</v>
      </c>
      <c r="G162" s="27">
        <f t="shared" si="79"/>
        <v>0</v>
      </c>
      <c r="H162" s="27">
        <f t="shared" si="79"/>
        <v>0</v>
      </c>
      <c r="I162" s="27">
        <f t="shared" si="79"/>
        <v>112.71186232896409</v>
      </c>
      <c r="J162" s="27">
        <f t="shared" si="79"/>
        <v>266.29736162675096</v>
      </c>
      <c r="K162" s="27">
        <f t="shared" si="79"/>
        <v>314.09854162173531</v>
      </c>
      <c r="L162" s="27">
        <f t="shared" si="79"/>
        <v>156.13068581005189</v>
      </c>
      <c r="M162" s="27">
        <f t="shared" si="79"/>
        <v>228.31307008522273</v>
      </c>
      <c r="N162" s="231">
        <f t="shared" ref="N162:N174" si="80">IF(N23=0,0,((N5*0.5)+M23-N41)*N78*N127*N$2)</f>
        <v>332.10998429655865</v>
      </c>
      <c r="O162" s="231">
        <f t="shared" ref="O162:O174" si="81">IF(O23=0,0,((O5*0.5)+N23-O41)*O78*O127*O$2)</f>
        <v>322.29739004447617</v>
      </c>
      <c r="P162" s="146">
        <f t="shared" ref="P162:P174" si="82">IF(P23=0,0,((P5*0.5)+O23-P41)*P78*P127*P$2)</f>
        <v>332.11630360522724</v>
      </c>
      <c r="Q162" s="146">
        <f t="shared" ref="Q162:Q174" si="83">IF(Q23=0,0,((Q5*0.5)+P23-Q41)*Q78*Q127*Q$2)</f>
        <v>300.83843353729185</v>
      </c>
      <c r="R162" s="146">
        <f t="shared" ref="R162:R174" si="84">IF(R23=0,0,((R5*0.5)+Q23-R41)*R78*R127*R$2)</f>
        <v>53.510199566439248</v>
      </c>
      <c r="S162" s="146">
        <f t="shared" ref="S162:S174" si="85">IF(S23=0,0,((S5*0.5)+R23-S41)*S78*S127*S$2)</f>
        <v>77.546538371247678</v>
      </c>
      <c r="T162" s="146">
        <f t="shared" ref="T162:T174" si="86">IF(T23=0,0,((T5*0.5)+S23-T41)*T78*T127*T$2)</f>
        <v>191.97709395594308</v>
      </c>
      <c r="U162" s="146">
        <f t="shared" ref="U162:U174" si="87">IF(U23=0,0,((U5*0.5)+T23-U41)*U78*U127*U$2)</f>
        <v>180.87696804786859</v>
      </c>
    </row>
    <row r="163" spans="1:21" hidden="1" x14ac:dyDescent="0.25">
      <c r="A163" s="539"/>
      <c r="B163" s="143" t="s">
        <v>0</v>
      </c>
      <c r="C163" s="27">
        <f t="shared" ref="C163:C174" si="88">IF(C24=0,0,((C6*0.5)-C42)*C79*C128*C$2)</f>
        <v>0</v>
      </c>
      <c r="D163" s="27">
        <f t="shared" ref="D163:M174" si="89">IF(D24=0,0,((D6*0.5)+C24-D42)*D79*D128*D$2)</f>
        <v>0</v>
      </c>
      <c r="E163" s="27">
        <f t="shared" si="89"/>
        <v>0</v>
      </c>
      <c r="F163" s="27">
        <f t="shared" si="89"/>
        <v>0</v>
      </c>
      <c r="G163" s="27">
        <f t="shared" si="89"/>
        <v>0</v>
      </c>
      <c r="H163" s="27">
        <f t="shared" si="89"/>
        <v>0</v>
      </c>
      <c r="I163" s="27">
        <f t="shared" si="89"/>
        <v>0</v>
      </c>
      <c r="J163" s="27">
        <f t="shared" si="89"/>
        <v>0</v>
      </c>
      <c r="K163" s="27">
        <f t="shared" si="89"/>
        <v>1.4983600364374299</v>
      </c>
      <c r="L163" s="27">
        <f t="shared" si="89"/>
        <v>0.42425773573035513</v>
      </c>
      <c r="M163" s="27">
        <f t="shared" si="89"/>
        <v>3.599997041591172</v>
      </c>
      <c r="N163" s="231">
        <f t="shared" si="80"/>
        <v>20.830185608176734</v>
      </c>
      <c r="O163" s="231">
        <f t="shared" si="81"/>
        <v>33.125654818027151</v>
      </c>
      <c r="P163" s="146">
        <f t="shared" si="82"/>
        <v>34.941082504357524</v>
      </c>
      <c r="Q163" s="146">
        <f t="shared" si="83"/>
        <v>26.1136530567615</v>
      </c>
      <c r="R163" s="146">
        <f t="shared" si="84"/>
        <v>-1.7665917271455589</v>
      </c>
      <c r="S163" s="146">
        <f t="shared" si="85"/>
        <v>-4.0577558343734896</v>
      </c>
      <c r="T163" s="146">
        <f t="shared" si="86"/>
        <v>-25.335908982491521</v>
      </c>
      <c r="U163" s="146">
        <f t="shared" si="87"/>
        <v>-29.654784318949179</v>
      </c>
    </row>
    <row r="164" spans="1:21" hidden="1" x14ac:dyDescent="0.25">
      <c r="A164" s="539"/>
      <c r="B164" s="143" t="s">
        <v>21</v>
      </c>
      <c r="C164" s="27">
        <f t="shared" si="88"/>
        <v>0</v>
      </c>
      <c r="D164" s="27">
        <f t="shared" si="89"/>
        <v>0</v>
      </c>
      <c r="E164" s="27">
        <f t="shared" si="89"/>
        <v>0</v>
      </c>
      <c r="F164" s="27">
        <f t="shared" si="89"/>
        <v>0</v>
      </c>
      <c r="G164" s="27">
        <f t="shared" si="89"/>
        <v>0</v>
      </c>
      <c r="H164" s="27">
        <f t="shared" si="89"/>
        <v>0</v>
      </c>
      <c r="I164" s="27">
        <f t="shared" si="89"/>
        <v>0</v>
      </c>
      <c r="J164" s="27">
        <f t="shared" si="89"/>
        <v>2.4117845607311037</v>
      </c>
      <c r="K164" s="27">
        <f t="shared" si="89"/>
        <v>4.446683698049509</v>
      </c>
      <c r="L164" s="27">
        <f t="shared" si="89"/>
        <v>1.7567014813653434</v>
      </c>
      <c r="M164" s="27">
        <f t="shared" si="89"/>
        <v>2.5195089415661496</v>
      </c>
      <c r="N164" s="231">
        <f t="shared" si="80"/>
        <v>3.6292766191761845</v>
      </c>
      <c r="O164" s="231">
        <f t="shared" si="81"/>
        <v>3.1191927503413566</v>
      </c>
      <c r="P164" s="146">
        <f t="shared" si="82"/>
        <v>3.0286051866325128</v>
      </c>
      <c r="Q164" s="146">
        <f t="shared" si="83"/>
        <v>2.5585338033199232</v>
      </c>
      <c r="R164" s="146">
        <f t="shared" si="84"/>
        <v>-0.31984269475442051</v>
      </c>
      <c r="S164" s="146">
        <f t="shared" si="85"/>
        <v>-0.44468940102086268</v>
      </c>
      <c r="T164" s="146">
        <f t="shared" si="86"/>
        <v>-1.1281660107312579</v>
      </c>
      <c r="U164" s="146">
        <f t="shared" si="87"/>
        <v>-1.0623498344109026</v>
      </c>
    </row>
    <row r="165" spans="1:21" hidden="1" x14ac:dyDescent="0.25">
      <c r="A165" s="539"/>
      <c r="B165" s="143" t="s">
        <v>1</v>
      </c>
      <c r="C165" s="27">
        <f t="shared" si="88"/>
        <v>0</v>
      </c>
      <c r="D165" s="27">
        <f t="shared" si="89"/>
        <v>0</v>
      </c>
      <c r="E165" s="27">
        <f t="shared" si="89"/>
        <v>0</v>
      </c>
      <c r="F165" s="27">
        <f t="shared" si="89"/>
        <v>0.23956572707845852</v>
      </c>
      <c r="G165" s="27">
        <f t="shared" si="89"/>
        <v>6.0220418233058455</v>
      </c>
      <c r="H165" s="27">
        <f t="shared" si="89"/>
        <v>307.42700898421714</v>
      </c>
      <c r="I165" s="27">
        <f t="shared" si="89"/>
        <v>976.10332904767722</v>
      </c>
      <c r="J165" s="27">
        <f t="shared" si="89"/>
        <v>1295.4470749105001</v>
      </c>
      <c r="K165" s="27">
        <f t="shared" si="89"/>
        <v>735.592247425143</v>
      </c>
      <c r="L165" s="27">
        <f t="shared" si="89"/>
        <v>49.519902979272359</v>
      </c>
      <c r="M165" s="27">
        <f t="shared" si="89"/>
        <v>21.747064356651173</v>
      </c>
      <c r="N165" s="231">
        <f t="shared" si="80"/>
        <v>0</v>
      </c>
      <c r="O165" s="231">
        <f t="shared" si="81"/>
        <v>0</v>
      </c>
      <c r="P165" s="146">
        <f t="shared" si="82"/>
        <v>0</v>
      </c>
      <c r="Q165" s="146">
        <f t="shared" si="83"/>
        <v>0</v>
      </c>
      <c r="R165" s="146">
        <f t="shared" si="84"/>
        <v>73.399265076270879</v>
      </c>
      <c r="S165" s="146">
        <f t="shared" si="85"/>
        <v>428.6769198409184</v>
      </c>
      <c r="T165" s="146">
        <f t="shared" si="86"/>
        <v>2711.3079993377551</v>
      </c>
      <c r="U165" s="146">
        <f t="shared" si="87"/>
        <v>3176.2138272573739</v>
      </c>
    </row>
    <row r="166" spans="1:21" hidden="1" x14ac:dyDescent="0.25">
      <c r="A166" s="539"/>
      <c r="B166" s="143" t="s">
        <v>22</v>
      </c>
      <c r="C166" s="27">
        <f t="shared" si="88"/>
        <v>0</v>
      </c>
      <c r="D166" s="27">
        <f t="shared" si="89"/>
        <v>0</v>
      </c>
      <c r="E166" s="27">
        <f t="shared" si="89"/>
        <v>0</v>
      </c>
      <c r="F166" s="27">
        <f t="shared" si="89"/>
        <v>0</v>
      </c>
      <c r="G166" s="27">
        <f t="shared" si="89"/>
        <v>0</v>
      </c>
      <c r="H166" s="27">
        <f t="shared" si="89"/>
        <v>0</v>
      </c>
      <c r="I166" s="27">
        <f t="shared" si="89"/>
        <v>0</v>
      </c>
      <c r="J166" s="27">
        <f t="shared" si="89"/>
        <v>0</v>
      </c>
      <c r="K166" s="27">
        <f t="shared" si="89"/>
        <v>0</v>
      </c>
      <c r="L166" s="27">
        <f t="shared" si="89"/>
        <v>0</v>
      </c>
      <c r="M166" s="27">
        <f t="shared" si="89"/>
        <v>0</v>
      </c>
      <c r="N166" s="231">
        <f t="shared" si="80"/>
        <v>0</v>
      </c>
      <c r="O166" s="231">
        <f t="shared" si="81"/>
        <v>0</v>
      </c>
      <c r="P166" s="146">
        <f t="shared" si="82"/>
        <v>0</v>
      </c>
      <c r="Q166" s="146">
        <f t="shared" si="83"/>
        <v>0</v>
      </c>
      <c r="R166" s="146">
        <f t="shared" si="84"/>
        <v>3.1215792025010178</v>
      </c>
      <c r="S166" s="146">
        <f t="shared" si="85"/>
        <v>0.67321954327073519</v>
      </c>
      <c r="T166" s="146">
        <f t="shared" si="86"/>
        <v>1.2812567751612358</v>
      </c>
      <c r="U166" s="146">
        <f t="shared" si="87"/>
        <v>1.595493315365736</v>
      </c>
    </row>
    <row r="167" spans="1:21" hidden="1" x14ac:dyDescent="0.25">
      <c r="A167" s="539"/>
      <c r="B167" s="144" t="s">
        <v>9</v>
      </c>
      <c r="C167" s="27">
        <f t="shared" si="88"/>
        <v>0</v>
      </c>
      <c r="D167" s="27">
        <f t="shared" si="89"/>
        <v>0</v>
      </c>
      <c r="E167" s="27">
        <f t="shared" si="89"/>
        <v>0</v>
      </c>
      <c r="F167" s="27">
        <f t="shared" si="89"/>
        <v>0</v>
      </c>
      <c r="G167" s="27">
        <f t="shared" si="89"/>
        <v>0</v>
      </c>
      <c r="H167" s="27">
        <f t="shared" si="89"/>
        <v>0</v>
      </c>
      <c r="I167" s="27">
        <f t="shared" si="89"/>
        <v>0</v>
      </c>
      <c r="J167" s="27">
        <f t="shared" si="89"/>
        <v>0</v>
      </c>
      <c r="K167" s="27">
        <f t="shared" si="89"/>
        <v>0</v>
      </c>
      <c r="L167" s="27">
        <f t="shared" si="89"/>
        <v>0</v>
      </c>
      <c r="M167" s="27">
        <f t="shared" si="89"/>
        <v>0</v>
      </c>
      <c r="N167" s="231">
        <f t="shared" si="80"/>
        <v>0</v>
      </c>
      <c r="O167" s="231">
        <f t="shared" si="81"/>
        <v>0</v>
      </c>
      <c r="P167" s="146">
        <f t="shared" si="82"/>
        <v>0</v>
      </c>
      <c r="Q167" s="146">
        <f t="shared" si="83"/>
        <v>0</v>
      </c>
      <c r="R167" s="146">
        <f t="shared" si="84"/>
        <v>0</v>
      </c>
      <c r="S167" s="146">
        <f t="shared" si="85"/>
        <v>0</v>
      </c>
      <c r="T167" s="146">
        <f t="shared" si="86"/>
        <v>0</v>
      </c>
      <c r="U167" s="146">
        <f t="shared" si="87"/>
        <v>0</v>
      </c>
    </row>
    <row r="168" spans="1:21" hidden="1" x14ac:dyDescent="0.25">
      <c r="A168" s="539"/>
      <c r="B168" s="144" t="s">
        <v>3</v>
      </c>
      <c r="C168" s="27">
        <f t="shared" si="88"/>
        <v>0</v>
      </c>
      <c r="D168" s="27">
        <f t="shared" si="89"/>
        <v>0</v>
      </c>
      <c r="E168" s="27">
        <f t="shared" si="89"/>
        <v>0</v>
      </c>
      <c r="F168" s="27">
        <f t="shared" si="89"/>
        <v>0</v>
      </c>
      <c r="G168" s="27">
        <f t="shared" si="89"/>
        <v>0</v>
      </c>
      <c r="H168" s="27">
        <f t="shared" si="89"/>
        <v>129.29695308991583</v>
      </c>
      <c r="I168" s="27">
        <f t="shared" si="89"/>
        <v>443.85675857497625</v>
      </c>
      <c r="J168" s="27">
        <f t="shared" si="89"/>
        <v>683.81076081345873</v>
      </c>
      <c r="K168" s="27">
        <f t="shared" si="89"/>
        <v>700.20300585339885</v>
      </c>
      <c r="L168" s="27">
        <f t="shared" si="89"/>
        <v>153.34794301421456</v>
      </c>
      <c r="M168" s="27">
        <f t="shared" si="89"/>
        <v>358.98206340841256</v>
      </c>
      <c r="N168" s="231">
        <f t="shared" si="80"/>
        <v>1087.398307089032</v>
      </c>
      <c r="O168" s="231">
        <f t="shared" si="81"/>
        <v>1609.6203942821185</v>
      </c>
      <c r="P168" s="146">
        <f t="shared" si="82"/>
        <v>1697.8344822545478</v>
      </c>
      <c r="Q168" s="146">
        <f t="shared" si="83"/>
        <v>1268.8977398416976</v>
      </c>
      <c r="R168" s="146">
        <f t="shared" si="84"/>
        <v>164.36687173910559</v>
      </c>
      <c r="S168" s="146">
        <f t="shared" si="85"/>
        <v>377.5409012328746</v>
      </c>
      <c r="T168" s="146">
        <f t="shared" si="86"/>
        <v>2357.2985416656552</v>
      </c>
      <c r="U168" s="146">
        <f t="shared" si="87"/>
        <v>2759.1344710299004</v>
      </c>
    </row>
    <row r="169" spans="1:21" ht="15.75" hidden="1" customHeight="1" x14ac:dyDescent="0.25">
      <c r="A169" s="539"/>
      <c r="B169" s="144" t="s">
        <v>4</v>
      </c>
      <c r="C169" s="27">
        <f t="shared" si="88"/>
        <v>0</v>
      </c>
      <c r="D169" s="27">
        <f t="shared" si="89"/>
        <v>0</v>
      </c>
      <c r="E169" s="27">
        <f t="shared" si="89"/>
        <v>11.330367899525958</v>
      </c>
      <c r="F169" s="27">
        <f t="shared" si="89"/>
        <v>96.447717439489381</v>
      </c>
      <c r="G169" s="27">
        <f t="shared" si="89"/>
        <v>399.59272578131839</v>
      </c>
      <c r="H169" s="27">
        <f t="shared" si="89"/>
        <v>2060.4979261602139</v>
      </c>
      <c r="I169" s="27">
        <f t="shared" si="89"/>
        <v>4120.2927840654866</v>
      </c>
      <c r="J169" s="27">
        <f t="shared" si="89"/>
        <v>5230.7471075431195</v>
      </c>
      <c r="K169" s="27">
        <f t="shared" si="89"/>
        <v>7858.7874132890138</v>
      </c>
      <c r="L169" s="27">
        <f t="shared" si="89"/>
        <v>5271.315450330444</v>
      </c>
      <c r="M169" s="146">
        <f t="shared" si="89"/>
        <v>4823.5511356490442</v>
      </c>
      <c r="N169" s="231">
        <f t="shared" si="80"/>
        <v>7149.4863720962148</v>
      </c>
      <c r="O169" s="231">
        <f t="shared" si="81"/>
        <v>9628.8939870397662</v>
      </c>
      <c r="P169" s="146">
        <f t="shared" si="82"/>
        <v>7967.278347900562</v>
      </c>
      <c r="Q169" s="146">
        <f t="shared" si="83"/>
        <v>7367.7688862359601</v>
      </c>
      <c r="R169" s="146">
        <f t="shared" si="84"/>
        <v>1551.1158530904959</v>
      </c>
      <c r="S169" s="146">
        <f t="shared" si="85"/>
        <v>2441.0594881563434</v>
      </c>
      <c r="T169" s="146">
        <f t="shared" si="86"/>
        <v>4877.6177659043642</v>
      </c>
      <c r="U169" s="146">
        <f t="shared" si="87"/>
        <v>5698.1721879927691</v>
      </c>
    </row>
    <row r="170" spans="1:21" hidden="1" x14ac:dyDescent="0.25">
      <c r="A170" s="539"/>
      <c r="B170" s="144" t="s">
        <v>5</v>
      </c>
      <c r="C170" s="27">
        <f t="shared" si="88"/>
        <v>0</v>
      </c>
      <c r="D170" s="27">
        <f t="shared" si="89"/>
        <v>0</v>
      </c>
      <c r="E170" s="27">
        <f t="shared" si="89"/>
        <v>0</v>
      </c>
      <c r="F170" s="27">
        <f t="shared" si="89"/>
        <v>0</v>
      </c>
      <c r="G170" s="27">
        <f t="shared" si="89"/>
        <v>0</v>
      </c>
      <c r="H170" s="27">
        <f t="shared" si="89"/>
        <v>1.0318057072578397</v>
      </c>
      <c r="I170" s="27">
        <f t="shared" si="89"/>
        <v>11.249920107783806</v>
      </c>
      <c r="J170" s="27">
        <f t="shared" si="89"/>
        <v>20.463585098799101</v>
      </c>
      <c r="K170" s="27">
        <f t="shared" si="89"/>
        <v>19.334622892229454</v>
      </c>
      <c r="L170" s="27">
        <f t="shared" si="89"/>
        <v>8.9972351428993509</v>
      </c>
      <c r="M170" s="27">
        <f t="shared" si="89"/>
        <v>21.693271919782077</v>
      </c>
      <c r="N170" s="231">
        <f t="shared" si="80"/>
        <v>46.990554938161516</v>
      </c>
      <c r="O170" s="231">
        <f t="shared" si="81"/>
        <v>52.388914103555479</v>
      </c>
      <c r="P170" s="146">
        <f t="shared" si="82"/>
        <v>53.984962458317014</v>
      </c>
      <c r="Q170" s="146">
        <f t="shared" si="83"/>
        <v>48.900795788195637</v>
      </c>
      <c r="R170" s="146">
        <f t="shared" si="84"/>
        <v>39.067599275542946</v>
      </c>
      <c r="S170" s="146">
        <f t="shared" si="85"/>
        <v>56.616441553948327</v>
      </c>
      <c r="T170" s="146">
        <f t="shared" si="86"/>
        <v>140.16176799045198</v>
      </c>
      <c r="U170" s="146">
        <f t="shared" si="87"/>
        <v>132.05760701930305</v>
      </c>
    </row>
    <row r="171" spans="1:21" hidden="1" x14ac:dyDescent="0.25">
      <c r="A171" s="539"/>
      <c r="B171" s="144" t="s">
        <v>23</v>
      </c>
      <c r="C171" s="27">
        <f t="shared" si="88"/>
        <v>0</v>
      </c>
      <c r="D171" s="27">
        <f t="shared" si="89"/>
        <v>0</v>
      </c>
      <c r="E171" s="27">
        <f t="shared" si="89"/>
        <v>0</v>
      </c>
      <c r="F171" s="27">
        <f t="shared" si="89"/>
        <v>0</v>
      </c>
      <c r="G171" s="27">
        <f t="shared" si="89"/>
        <v>1.800736761502262</v>
      </c>
      <c r="H171" s="27">
        <f t="shared" si="89"/>
        <v>20.718926085405375</v>
      </c>
      <c r="I171" s="27">
        <f t="shared" si="89"/>
        <v>30.415897755056545</v>
      </c>
      <c r="J171" s="27">
        <f t="shared" si="89"/>
        <v>34.899835440501199</v>
      </c>
      <c r="K171" s="27">
        <f t="shared" si="89"/>
        <v>36.686908682313558</v>
      </c>
      <c r="L171" s="27">
        <f t="shared" si="89"/>
        <v>26.184512255505155</v>
      </c>
      <c r="M171" s="27">
        <f t="shared" si="89"/>
        <v>37.86782661496278</v>
      </c>
      <c r="N171" s="231">
        <f t="shared" si="80"/>
        <v>95.293162273403368</v>
      </c>
      <c r="O171" s="231">
        <f t="shared" si="81"/>
        <v>131.81451930850054</v>
      </c>
      <c r="P171" s="146">
        <f t="shared" si="82"/>
        <v>135.83029917864937</v>
      </c>
      <c r="Q171" s="146">
        <f t="shared" si="83"/>
        <v>123.03814654151606</v>
      </c>
      <c r="R171" s="146">
        <f t="shared" si="84"/>
        <v>65.633156947160799</v>
      </c>
      <c r="S171" s="146">
        <f t="shared" si="85"/>
        <v>95.115027880054058</v>
      </c>
      <c r="T171" s="146">
        <f t="shared" si="86"/>
        <v>235.47029986733233</v>
      </c>
      <c r="U171" s="146">
        <f t="shared" si="87"/>
        <v>221.85539445190147</v>
      </c>
    </row>
    <row r="172" spans="1:21" hidden="1" x14ac:dyDescent="0.25">
      <c r="A172" s="539"/>
      <c r="B172" s="144" t="s">
        <v>24</v>
      </c>
      <c r="C172" s="27">
        <f t="shared" si="88"/>
        <v>0</v>
      </c>
      <c r="D172" s="27">
        <f t="shared" si="89"/>
        <v>0</v>
      </c>
      <c r="E172" s="27">
        <f t="shared" si="89"/>
        <v>0</v>
      </c>
      <c r="F172" s="27">
        <f t="shared" si="89"/>
        <v>0</v>
      </c>
      <c r="G172" s="27">
        <f t="shared" si="89"/>
        <v>0</v>
      </c>
      <c r="H172" s="27">
        <f t="shared" si="89"/>
        <v>0</v>
      </c>
      <c r="I172" s="27">
        <f t="shared" si="89"/>
        <v>0</v>
      </c>
      <c r="J172" s="27">
        <f t="shared" si="89"/>
        <v>0</v>
      </c>
      <c r="K172" s="27">
        <f t="shared" si="89"/>
        <v>0</v>
      </c>
      <c r="L172" s="27">
        <f t="shared" si="89"/>
        <v>0</v>
      </c>
      <c r="M172" s="27">
        <f t="shared" si="89"/>
        <v>0</v>
      </c>
      <c r="N172" s="231">
        <f t="shared" si="80"/>
        <v>0</v>
      </c>
      <c r="O172" s="231">
        <f t="shared" si="81"/>
        <v>0</v>
      </c>
      <c r="P172" s="146">
        <f t="shared" si="82"/>
        <v>0</v>
      </c>
      <c r="Q172" s="146">
        <f t="shared" si="83"/>
        <v>0</v>
      </c>
      <c r="R172" s="146">
        <f t="shared" si="84"/>
        <v>0</v>
      </c>
      <c r="S172" s="146">
        <f t="shared" si="85"/>
        <v>0</v>
      </c>
      <c r="T172" s="146">
        <f t="shared" si="86"/>
        <v>0</v>
      </c>
      <c r="U172" s="146">
        <f t="shared" si="87"/>
        <v>0</v>
      </c>
    </row>
    <row r="173" spans="1:21" ht="15.75" hidden="1" customHeight="1" x14ac:dyDescent="0.25">
      <c r="A173" s="539"/>
      <c r="B173" s="144" t="s">
        <v>7</v>
      </c>
      <c r="C173" s="27">
        <f t="shared" si="88"/>
        <v>0</v>
      </c>
      <c r="D173" s="27">
        <f t="shared" si="89"/>
        <v>0</v>
      </c>
      <c r="E173" s="27">
        <f t="shared" si="89"/>
        <v>0</v>
      </c>
      <c r="F173" s="27">
        <f t="shared" si="89"/>
        <v>0</v>
      </c>
      <c r="G173" s="27">
        <f t="shared" si="89"/>
        <v>0</v>
      </c>
      <c r="H173" s="27">
        <f t="shared" si="89"/>
        <v>0</v>
      </c>
      <c r="I173" s="27">
        <f t="shared" si="89"/>
        <v>0</v>
      </c>
      <c r="J173" s="27">
        <f t="shared" si="89"/>
        <v>13.744197572260717</v>
      </c>
      <c r="K173" s="27">
        <f t="shared" si="89"/>
        <v>41.178624210918841</v>
      </c>
      <c r="L173" s="27">
        <f t="shared" si="89"/>
        <v>22.153623127365432</v>
      </c>
      <c r="M173" s="27">
        <f t="shared" si="89"/>
        <v>77.133893645457633</v>
      </c>
      <c r="N173" s="231">
        <f t="shared" si="80"/>
        <v>141.05925996150825</v>
      </c>
      <c r="O173" s="231">
        <f t="shared" si="81"/>
        <v>126.95770817411962</v>
      </c>
      <c r="P173" s="146">
        <f t="shared" si="82"/>
        <v>128.00211350817068</v>
      </c>
      <c r="Q173" s="146">
        <f t="shared" si="83"/>
        <v>111.07644818459507</v>
      </c>
      <c r="R173" s="146">
        <f t="shared" si="84"/>
        <v>-92.731929247581135</v>
      </c>
      <c r="S173" s="146">
        <f t="shared" si="85"/>
        <v>-119.21053355496142</v>
      </c>
      <c r="T173" s="146">
        <f t="shared" si="86"/>
        <v>-309.46279451859965</v>
      </c>
      <c r="U173" s="146">
        <f t="shared" si="87"/>
        <v>-293.31603674532784</v>
      </c>
    </row>
    <row r="174" spans="1:21" ht="15.75" hidden="1" customHeight="1" x14ac:dyDescent="0.25">
      <c r="A174" s="539"/>
      <c r="B174" s="144" t="s">
        <v>8</v>
      </c>
      <c r="C174" s="27">
        <f t="shared" si="88"/>
        <v>0</v>
      </c>
      <c r="D174" s="27">
        <f t="shared" si="89"/>
        <v>0</v>
      </c>
      <c r="E174" s="27">
        <f t="shared" si="89"/>
        <v>0</v>
      </c>
      <c r="F174" s="27">
        <f t="shared" si="89"/>
        <v>0</v>
      </c>
      <c r="G174" s="27">
        <f t="shared" si="89"/>
        <v>0</v>
      </c>
      <c r="H174" s="27">
        <f t="shared" si="89"/>
        <v>0</v>
      </c>
      <c r="I174" s="27">
        <f t="shared" si="89"/>
        <v>0</v>
      </c>
      <c r="J174" s="27">
        <f t="shared" si="89"/>
        <v>11.445605205856719</v>
      </c>
      <c r="K174" s="27">
        <f t="shared" si="89"/>
        <v>20.906535520675749</v>
      </c>
      <c r="L174" s="27">
        <f t="shared" si="89"/>
        <v>8.7624963601972574</v>
      </c>
      <c r="M174" s="27">
        <f t="shared" si="89"/>
        <v>8.2944831155047609</v>
      </c>
      <c r="N174" s="231">
        <f t="shared" si="80"/>
        <v>9.015432244892752</v>
      </c>
      <c r="O174" s="231">
        <f t="shared" si="81"/>
        <v>8.5769286269088294</v>
      </c>
      <c r="P174" s="146">
        <f t="shared" si="82"/>
        <v>7.318944286573152</v>
      </c>
      <c r="Q174" s="146">
        <f t="shared" si="83"/>
        <v>5.1005972061479152</v>
      </c>
      <c r="R174" s="146">
        <f t="shared" si="84"/>
        <v>-0.59829631145908491</v>
      </c>
      <c r="S174" s="146">
        <f t="shared" si="85"/>
        <v>-0.79148347049282142</v>
      </c>
      <c r="T174" s="146">
        <f t="shared" si="86"/>
        <v>-1.9573742782077244</v>
      </c>
      <c r="U174" s="146">
        <f t="shared" si="87"/>
        <v>-1.8476509892291926</v>
      </c>
    </row>
    <row r="175" spans="1:21" ht="15.75" hidden="1" customHeight="1" x14ac:dyDescent="0.25">
      <c r="A175" s="539"/>
      <c r="B175" s="3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232"/>
      <c r="O175" s="232"/>
      <c r="P175" s="114"/>
      <c r="Q175" s="114"/>
      <c r="R175" s="114"/>
      <c r="S175" s="114"/>
      <c r="T175" s="114"/>
      <c r="U175" s="114"/>
    </row>
    <row r="176" spans="1:21" ht="15.75" hidden="1" customHeight="1" x14ac:dyDescent="0.25">
      <c r="A176" s="539"/>
      <c r="B176" s="33" t="s">
        <v>26</v>
      </c>
      <c r="C176" s="27">
        <f>SUM(C162:C174)</f>
        <v>0</v>
      </c>
      <c r="D176" s="27">
        <f t="shared" ref="D176:M176" si="90">SUM(D162:D174)</f>
        <v>0</v>
      </c>
      <c r="E176" s="27">
        <f t="shared" si="90"/>
        <v>11.330367899525958</v>
      </c>
      <c r="F176" s="27">
        <f t="shared" si="90"/>
        <v>96.687283166567838</v>
      </c>
      <c r="G176" s="27">
        <f t="shared" si="90"/>
        <v>407.41550436612653</v>
      </c>
      <c r="H176" s="27">
        <f t="shared" si="90"/>
        <v>2518.9726200270097</v>
      </c>
      <c r="I176" s="27">
        <f t="shared" si="90"/>
        <v>5694.6305518799445</v>
      </c>
      <c r="J176" s="27">
        <f t="shared" si="90"/>
        <v>7559.2673127719772</v>
      </c>
      <c r="K176" s="27">
        <f t="shared" si="90"/>
        <v>9732.7329432299157</v>
      </c>
      <c r="L176" s="27">
        <f t="shared" si="90"/>
        <v>5698.5928082370465</v>
      </c>
      <c r="M176" s="146">
        <f t="shared" si="90"/>
        <v>5583.7023147781947</v>
      </c>
      <c r="N176" s="231">
        <f t="shared" ref="N176:U176" si="91">SUM(N162:N174)</f>
        <v>8885.8125351271246</v>
      </c>
      <c r="O176" s="231">
        <f t="shared" si="91"/>
        <v>11916.794689147815</v>
      </c>
      <c r="P176" s="146">
        <f t="shared" si="91"/>
        <v>10360.335140883039</v>
      </c>
      <c r="Q176" s="146">
        <f t="shared" si="91"/>
        <v>9254.2932341954838</v>
      </c>
      <c r="R176" s="146">
        <f t="shared" si="91"/>
        <v>1854.7978649165764</v>
      </c>
      <c r="S176" s="146">
        <f t="shared" si="91"/>
        <v>3352.7240743178086</v>
      </c>
      <c r="T176" s="146">
        <f t="shared" si="91"/>
        <v>10177.230481706632</v>
      </c>
      <c r="U176" s="146">
        <f t="shared" si="91"/>
        <v>11844.025127226565</v>
      </c>
    </row>
    <row r="177" spans="1:21" ht="16.5" hidden="1" customHeight="1" thickBot="1" x14ac:dyDescent="0.3">
      <c r="A177" s="540"/>
      <c r="B177" s="50" t="s">
        <v>27</v>
      </c>
      <c r="C177" s="28">
        <f>C176</f>
        <v>0</v>
      </c>
      <c r="D177" s="28">
        <f>C177+D176</f>
        <v>0</v>
      </c>
      <c r="E177" s="28">
        <f t="shared" ref="E177:M177" si="92">D177+E176</f>
        <v>11.330367899525958</v>
      </c>
      <c r="F177" s="28">
        <f t="shared" si="92"/>
        <v>108.01765106609379</v>
      </c>
      <c r="G177" s="28">
        <f t="shared" si="92"/>
        <v>515.43315543222036</v>
      </c>
      <c r="H177" s="28">
        <f t="shared" si="92"/>
        <v>3034.40577545923</v>
      </c>
      <c r="I177" s="28">
        <f t="shared" si="92"/>
        <v>8729.036327339174</v>
      </c>
      <c r="J177" s="28">
        <f t="shared" si="92"/>
        <v>16288.303640111151</v>
      </c>
      <c r="K177" s="28">
        <f t="shared" si="92"/>
        <v>26021.036583341069</v>
      </c>
      <c r="L177" s="28">
        <f t="shared" si="92"/>
        <v>31719.629391578113</v>
      </c>
      <c r="M177" s="28">
        <f t="shared" si="92"/>
        <v>37303.331706356308</v>
      </c>
      <c r="N177" s="233">
        <f t="shared" ref="N177" si="93">M177+N176</f>
        <v>46189.144241483431</v>
      </c>
      <c r="O177" s="233">
        <f t="shared" ref="O177" si="94">N177+O176</f>
        <v>58105.938930631244</v>
      </c>
      <c r="P177" s="234">
        <f t="shared" ref="P177" si="95">O177+P176</f>
        <v>68466.274071514286</v>
      </c>
      <c r="Q177" s="234">
        <f t="shared" ref="Q177" si="96">P177+Q176</f>
        <v>77720.567305709774</v>
      </c>
      <c r="R177" s="234">
        <f t="shared" ref="R177" si="97">Q177+R176</f>
        <v>79575.365170626348</v>
      </c>
      <c r="S177" s="234">
        <f t="shared" ref="S177" si="98">R177+S176</f>
        <v>82928.08924494416</v>
      </c>
      <c r="T177" s="234">
        <f t="shared" ref="T177" si="99">S177+T176</f>
        <v>93105.319726650792</v>
      </c>
      <c r="U177" s="234">
        <f t="shared" ref="U177" si="100">T177+U176</f>
        <v>104949.34485387735</v>
      </c>
    </row>
    <row r="178" spans="1:21" s="148" customFormat="1" hidden="1" x14ac:dyDescent="0.25">
      <c r="A178" s="131"/>
      <c r="B178" s="522" t="s">
        <v>135</v>
      </c>
      <c r="C178" s="147">
        <f t="shared" ref="C178:D178" si="101">C157+C176</f>
        <v>0</v>
      </c>
      <c r="D178" s="147">
        <f t="shared" si="101"/>
        <v>0</v>
      </c>
      <c r="E178" s="147">
        <f>E157+E176</f>
        <v>114.69630429767345</v>
      </c>
      <c r="F178" s="147">
        <f t="shared" ref="F178:M178" si="102">F157+F176</f>
        <v>908.80700270850468</v>
      </c>
      <c r="G178" s="147">
        <f t="shared" si="102"/>
        <v>3663.2934946120822</v>
      </c>
      <c r="H178" s="147">
        <f t="shared" si="102"/>
        <v>16460.25084641073</v>
      </c>
      <c r="I178" s="147">
        <f t="shared" si="102"/>
        <v>38736.740269092195</v>
      </c>
      <c r="J178" s="147">
        <f t="shared" si="102"/>
        <v>51351.406806218634</v>
      </c>
      <c r="K178" s="147">
        <f t="shared" si="102"/>
        <v>71696.293315458577</v>
      </c>
      <c r="L178" s="147">
        <f t="shared" si="102"/>
        <v>50900.37215184138</v>
      </c>
      <c r="M178" s="147">
        <f t="shared" si="102"/>
        <v>55519.386498573462</v>
      </c>
      <c r="N178" s="147">
        <f t="shared" ref="N178:U178" si="103">N157+N176</f>
        <v>90639.820913217671</v>
      </c>
      <c r="O178" s="147">
        <f t="shared" si="103"/>
        <v>115630.86645585726</v>
      </c>
      <c r="P178" s="147">
        <f t="shared" si="103"/>
        <v>95861.836274231711</v>
      </c>
      <c r="Q178" s="147">
        <f t="shared" si="103"/>
        <v>92428.482660338559</v>
      </c>
      <c r="R178" s="147">
        <f t="shared" si="103"/>
        <v>19643.41561066563</v>
      </c>
      <c r="S178" s="147">
        <f t="shared" si="103"/>
        <v>27650.091630960927</v>
      </c>
      <c r="T178" s="147">
        <f t="shared" si="103"/>
        <v>61251.627049250725</v>
      </c>
      <c r="U178" s="147">
        <f t="shared" si="103"/>
        <v>75798.301754195418</v>
      </c>
    </row>
    <row r="179" spans="1:21" hidden="1" x14ac:dyDescent="0.25">
      <c r="A179" s="131"/>
      <c r="B179" s="523"/>
      <c r="C179" s="140"/>
      <c r="D179" s="140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140"/>
      <c r="U179" s="140"/>
    </row>
    <row r="180" spans="1:21" hidden="1" x14ac:dyDescent="0.25">
      <c r="A180" s="236" t="s">
        <v>144</v>
      </c>
      <c r="B180" s="131"/>
      <c r="C180" s="140"/>
      <c r="D180" s="140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140"/>
      <c r="U180" s="140"/>
    </row>
    <row r="181" spans="1:21" ht="15.75" hidden="1" thickBot="1" x14ac:dyDescent="0.3">
      <c r="A181" s="131"/>
      <c r="B181" s="149" t="s">
        <v>40</v>
      </c>
      <c r="C181" s="150">
        <v>43466</v>
      </c>
      <c r="D181" s="151">
        <v>43497</v>
      </c>
      <c r="E181" s="151">
        <v>43525</v>
      </c>
      <c r="F181" s="151">
        <v>43556</v>
      </c>
      <c r="G181" s="151">
        <v>43586</v>
      </c>
      <c r="H181" s="151">
        <v>43617</v>
      </c>
      <c r="I181" s="151">
        <v>43647</v>
      </c>
      <c r="J181" s="151">
        <v>43678</v>
      </c>
      <c r="K181" s="151">
        <v>43709</v>
      </c>
      <c r="L181" s="151">
        <v>43739</v>
      </c>
      <c r="M181" s="151">
        <v>43770</v>
      </c>
      <c r="N181" s="152">
        <v>43800</v>
      </c>
      <c r="O181" s="150">
        <v>43831</v>
      </c>
      <c r="P181" s="151">
        <v>43862</v>
      </c>
      <c r="Q181" s="151">
        <v>43891</v>
      </c>
      <c r="R181" s="151">
        <v>43922</v>
      </c>
      <c r="S181" s="151">
        <v>43952</v>
      </c>
      <c r="T181" s="151">
        <v>43983</v>
      </c>
      <c r="U181" s="151">
        <v>44013</v>
      </c>
    </row>
    <row r="182" spans="1:21" hidden="1" x14ac:dyDescent="0.25">
      <c r="A182" s="131"/>
      <c r="B182" s="154" t="s">
        <v>120</v>
      </c>
      <c r="C182" s="155">
        <f>C157*SUMMARY!C38</f>
        <v>0</v>
      </c>
      <c r="D182" s="155">
        <f>D157*SUMMARY!D38</f>
        <v>0</v>
      </c>
      <c r="E182" s="155">
        <f>E157*SUMMARY!E38</f>
        <v>103.3659363981475</v>
      </c>
      <c r="F182" s="155">
        <f>F157*SUMMARY!F38</f>
        <v>700.69258507797019</v>
      </c>
      <c r="G182" s="155">
        <f>G157*SUMMARY!G38</f>
        <v>2934.6763984814679</v>
      </c>
      <c r="H182" s="155">
        <f>H157*SUMMARY!H38</f>
        <v>11989.499274690001</v>
      </c>
      <c r="I182" s="155">
        <f>I157*SUMMARY!I38</f>
        <v>31720.425328523761</v>
      </c>
      <c r="J182" s="155">
        <f>J157*SUMMARY!J38</f>
        <v>40288.768333970926</v>
      </c>
      <c r="K182" s="155">
        <f>K157*SUMMARY!K38</f>
        <v>57626.111146172654</v>
      </c>
      <c r="L182" s="155">
        <f>L157*SUMMARY!L38</f>
        <v>39325.548028935773</v>
      </c>
      <c r="M182" s="155">
        <f>M157*SUMMARY!M38</f>
        <v>43943.402081739834</v>
      </c>
      <c r="N182" s="155">
        <f>N157*SUMMARY!N38</f>
        <v>73263.597274662665</v>
      </c>
      <c r="O182" s="219">
        <f>O157*SUMMARY!O38</f>
        <v>0</v>
      </c>
      <c r="P182" s="219">
        <f>P157*SUMMARY!P38</f>
        <v>0</v>
      </c>
      <c r="Q182" s="219">
        <f>Q157*SUMMARY!Q38</f>
        <v>0</v>
      </c>
      <c r="R182" s="219">
        <f>R157*SUMMARY!R38</f>
        <v>0</v>
      </c>
      <c r="S182" s="219">
        <f>S157*SUMMARY!S38</f>
        <v>0</v>
      </c>
      <c r="T182" s="219">
        <f>T157*SUMMARY!T38</f>
        <v>0</v>
      </c>
      <c r="U182" s="219">
        <f>U157*SUMMARY!U38</f>
        <v>0</v>
      </c>
    </row>
    <row r="183" spans="1:21" ht="15.75" hidden="1" thickBot="1" x14ac:dyDescent="0.3">
      <c r="A183" s="131"/>
      <c r="B183" s="156" t="s">
        <v>121</v>
      </c>
      <c r="C183" s="157">
        <f>C176*SUMMARY!C38</f>
        <v>0</v>
      </c>
      <c r="D183" s="157">
        <f>D176*SUMMARY!D38</f>
        <v>0</v>
      </c>
      <c r="E183" s="157">
        <f>E176*SUMMARY!E38</f>
        <v>11.330367899525958</v>
      </c>
      <c r="F183" s="157">
        <f>F176*SUMMARY!F38</f>
        <v>83.421274912965217</v>
      </c>
      <c r="G183" s="157">
        <f>G176*SUMMARY!G38</f>
        <v>367.22281013619136</v>
      </c>
      <c r="H183" s="157">
        <f>H176*SUMMARY!H38</f>
        <v>2166.3164532232281</v>
      </c>
      <c r="I183" s="157">
        <f>I176*SUMMARY!I38</f>
        <v>5466.8453298047461</v>
      </c>
      <c r="J183" s="157">
        <f>J176*SUMMARY!J38</f>
        <v>6954.5259277502191</v>
      </c>
      <c r="K183" s="157">
        <f>K176*SUMMARY!K38</f>
        <v>9051.4416372038213</v>
      </c>
      <c r="L183" s="157">
        <f>L176*SUMMARY!L38</f>
        <v>4957.7757431662303</v>
      </c>
      <c r="M183" s="157">
        <f>M176*SUMMARY!M38</f>
        <v>4913.6580370048114</v>
      </c>
      <c r="N183" s="157">
        <f>N176*SUMMARY!N38</f>
        <v>7962.992933887359</v>
      </c>
      <c r="O183" s="220">
        <f>O176*SUMMARY!O38</f>
        <v>0</v>
      </c>
      <c r="P183" s="220">
        <f>P176*SUMMARY!P38</f>
        <v>0</v>
      </c>
      <c r="Q183" s="220">
        <f>Q176*SUMMARY!Q38</f>
        <v>0</v>
      </c>
      <c r="R183" s="220">
        <f>R176*SUMMARY!R38</f>
        <v>0</v>
      </c>
      <c r="S183" s="220">
        <f>S176*SUMMARY!S38</f>
        <v>0</v>
      </c>
      <c r="T183" s="220">
        <f>T176*SUMMARY!T38</f>
        <v>0</v>
      </c>
      <c r="U183" s="220">
        <f>U176*SUMMARY!U38</f>
        <v>0</v>
      </c>
    </row>
    <row r="184" spans="1:21" hidden="1" x14ac:dyDescent="0.25">
      <c r="A184" s="131"/>
      <c r="B184" s="154" t="s">
        <v>122</v>
      </c>
      <c r="C184" s="158" t="e">
        <f t="shared" ref="C184:D184" si="104">C182/C73</f>
        <v>#DIV/0!</v>
      </c>
      <c r="D184" s="158" t="e">
        <f t="shared" si="104"/>
        <v>#DIV/0!</v>
      </c>
      <c r="E184" s="158">
        <f>E182/E73</f>
        <v>0.90121418498262973</v>
      </c>
      <c r="F184" s="158">
        <f>F182/F73</f>
        <v>0.77100262540859166</v>
      </c>
      <c r="G184" s="158">
        <f t="shared" ref="G184:L184" si="105">G182/G73</f>
        <v>0.80110327026697348</v>
      </c>
      <c r="H184" s="158">
        <f t="shared" si="105"/>
        <v>0.728391042552331</v>
      </c>
      <c r="I184" s="158">
        <f t="shared" si="105"/>
        <v>0.8188718283513724</v>
      </c>
      <c r="J184" s="158">
        <f t="shared" si="105"/>
        <v>0.78456990450146691</v>
      </c>
      <c r="K184" s="158">
        <f t="shared" si="105"/>
        <v>0.80375300425395635</v>
      </c>
      <c r="L184" s="158">
        <f t="shared" si="105"/>
        <v>0.77259843821226626</v>
      </c>
      <c r="M184" s="158">
        <f>IFERROR(M182/M73,0)</f>
        <v>0.7914965357707785</v>
      </c>
      <c r="N184" s="159">
        <f>IFERROR(N182/N73,0)</f>
        <v>0.80829371170987052</v>
      </c>
      <c r="O184" s="222">
        <f t="shared" ref="O184:U184" si="106">IFERROR(O182/O73,0)</f>
        <v>0</v>
      </c>
      <c r="P184" s="221">
        <f t="shared" si="106"/>
        <v>0</v>
      </c>
      <c r="Q184" s="221">
        <f t="shared" si="106"/>
        <v>0</v>
      </c>
      <c r="R184" s="221">
        <f t="shared" si="106"/>
        <v>0</v>
      </c>
      <c r="S184" s="221">
        <f t="shared" si="106"/>
        <v>0</v>
      </c>
      <c r="T184" s="221">
        <f t="shared" si="106"/>
        <v>0</v>
      </c>
      <c r="U184" s="221">
        <f t="shared" si="106"/>
        <v>0</v>
      </c>
    </row>
    <row r="185" spans="1:21" ht="15.75" hidden="1" thickBot="1" x14ac:dyDescent="0.3">
      <c r="A185" s="131"/>
      <c r="B185" s="161" t="s">
        <v>123</v>
      </c>
      <c r="C185" s="162" t="e">
        <f t="shared" ref="C185:D185" si="107">C183/C73</f>
        <v>#DIV/0!</v>
      </c>
      <c r="D185" s="162" t="e">
        <f t="shared" si="107"/>
        <v>#DIV/0!</v>
      </c>
      <c r="E185" s="162">
        <f>E183/E73</f>
        <v>9.8785815017370063E-2</v>
      </c>
      <c r="F185" s="162">
        <f t="shared" ref="F185:L185" si="108">F183/F73</f>
        <v>9.1792068793864895E-2</v>
      </c>
      <c r="G185" s="162">
        <f t="shared" si="108"/>
        <v>0.10024389546627845</v>
      </c>
      <c r="H185" s="162">
        <f t="shared" si="108"/>
        <v>0.13160895744766904</v>
      </c>
      <c r="I185" s="162">
        <f t="shared" si="108"/>
        <v>0.14112817164862754</v>
      </c>
      <c r="J185" s="162">
        <f t="shared" si="108"/>
        <v>0.13543009549853324</v>
      </c>
      <c r="K185" s="162">
        <f t="shared" si="108"/>
        <v>0.12624699574604403</v>
      </c>
      <c r="L185" s="162">
        <f t="shared" si="108"/>
        <v>9.7401561787733959E-2</v>
      </c>
      <c r="M185" s="162">
        <f>IFERROR(M183/M73,0)</f>
        <v>8.850346422922134E-2</v>
      </c>
      <c r="N185" s="163">
        <f>IFERROR(N183/N73,0)</f>
        <v>8.7853140635741747E-2</v>
      </c>
      <c r="O185" s="224">
        <f>IFERROR(O183/O73,0)</f>
        <v>0</v>
      </c>
      <c r="P185" s="223">
        <f t="shared" ref="P185:U185" si="109">IFERROR(P183/P73,0)</f>
        <v>0</v>
      </c>
      <c r="Q185" s="223">
        <f t="shared" si="109"/>
        <v>0</v>
      </c>
      <c r="R185" s="223">
        <f t="shared" si="109"/>
        <v>0</v>
      </c>
      <c r="S185" s="223">
        <f t="shared" si="109"/>
        <v>0</v>
      </c>
      <c r="T185" s="223">
        <f t="shared" si="109"/>
        <v>0</v>
      </c>
      <c r="U185" s="223">
        <f t="shared" si="109"/>
        <v>0</v>
      </c>
    </row>
    <row r="186" spans="1:21" s="1" customFormat="1" ht="15.75" hidden="1" thickBot="1" x14ac:dyDescent="0.3">
      <c r="A186" s="165"/>
      <c r="B186" s="166" t="s">
        <v>124</v>
      </c>
      <c r="C186" s="167" t="e">
        <f>C184+C185</f>
        <v>#DIV/0!</v>
      </c>
      <c r="D186" s="168" t="e">
        <f t="shared" ref="D186:N186" si="110">D184+D185</f>
        <v>#DIV/0!</v>
      </c>
      <c r="E186" s="169">
        <f t="shared" si="110"/>
        <v>0.99999999999999978</v>
      </c>
      <c r="F186" s="169">
        <f t="shared" si="110"/>
        <v>0.86279469420245658</v>
      </c>
      <c r="G186" s="169">
        <f t="shared" si="110"/>
        <v>0.90134716573325191</v>
      </c>
      <c r="H186" s="169">
        <f t="shared" si="110"/>
        <v>0.8600000000000001</v>
      </c>
      <c r="I186" s="169">
        <f t="shared" si="110"/>
        <v>0.96</v>
      </c>
      <c r="J186" s="169">
        <f t="shared" si="110"/>
        <v>0.92000000000000015</v>
      </c>
      <c r="K186" s="169">
        <f t="shared" si="110"/>
        <v>0.93000000000000038</v>
      </c>
      <c r="L186" s="169">
        <f t="shared" si="110"/>
        <v>0.87000000000000022</v>
      </c>
      <c r="M186" s="170">
        <f t="shared" si="110"/>
        <v>0.87999999999999989</v>
      </c>
      <c r="N186" s="170">
        <f t="shared" si="110"/>
        <v>0.89614685234561231</v>
      </c>
      <c r="O186" s="225">
        <f>O184+O185</f>
        <v>0</v>
      </c>
      <c r="P186" s="225">
        <f t="shared" ref="P186:U186" si="111">P184+P185</f>
        <v>0</v>
      </c>
      <c r="Q186" s="226">
        <f t="shared" si="111"/>
        <v>0</v>
      </c>
      <c r="R186" s="226">
        <f t="shared" si="111"/>
        <v>0</v>
      </c>
      <c r="S186" s="226">
        <f t="shared" si="111"/>
        <v>0</v>
      </c>
      <c r="T186" s="226">
        <f t="shared" si="111"/>
        <v>0</v>
      </c>
      <c r="U186" s="226">
        <f t="shared" si="111"/>
        <v>0</v>
      </c>
    </row>
    <row r="187" spans="1:21" hidden="1" x14ac:dyDescent="0.25">
      <c r="A187" s="131"/>
      <c r="B187" s="131"/>
      <c r="C187" s="140"/>
      <c r="D187" s="140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140"/>
      <c r="U187" s="140"/>
    </row>
    <row r="188" spans="1:21" ht="15.75" hidden="1" thickBot="1" x14ac:dyDescent="0.3">
      <c r="A188" s="131"/>
      <c r="B188" s="149" t="s">
        <v>38</v>
      </c>
      <c r="C188" s="150">
        <v>43466</v>
      </c>
      <c r="D188" s="151">
        <v>43497</v>
      </c>
      <c r="E188" s="151">
        <v>43525</v>
      </c>
      <c r="F188" s="151">
        <v>43556</v>
      </c>
      <c r="G188" s="151">
        <v>43586</v>
      </c>
      <c r="H188" s="151">
        <v>43617</v>
      </c>
      <c r="I188" s="151">
        <v>43647</v>
      </c>
      <c r="J188" s="151">
        <v>43678</v>
      </c>
      <c r="K188" s="151">
        <v>43709</v>
      </c>
      <c r="L188" s="151">
        <v>43739</v>
      </c>
      <c r="M188" s="151">
        <v>43770</v>
      </c>
      <c r="N188" s="152">
        <v>43800</v>
      </c>
      <c r="O188" s="150">
        <v>43831</v>
      </c>
      <c r="P188" s="151">
        <v>43862</v>
      </c>
      <c r="Q188" s="151">
        <v>43891</v>
      </c>
      <c r="R188" s="151">
        <v>43922</v>
      </c>
      <c r="S188" s="151">
        <v>43952</v>
      </c>
      <c r="T188" s="151">
        <v>43983</v>
      </c>
      <c r="U188" s="151">
        <v>44013</v>
      </c>
    </row>
    <row r="189" spans="1:21" hidden="1" x14ac:dyDescent="0.25">
      <c r="A189" s="131"/>
      <c r="B189" s="154" t="s">
        <v>125</v>
      </c>
      <c r="C189" s="171">
        <f>C157*SUMMARY!C39</f>
        <v>0</v>
      </c>
      <c r="D189" s="171">
        <f>D157*SUMMARY!D39</f>
        <v>0</v>
      </c>
      <c r="E189" s="171">
        <f>E157*SUMMARY!E39</f>
        <v>0</v>
      </c>
      <c r="F189" s="171">
        <f>F157*SUMMARY!F39</f>
        <v>111.42713446396672</v>
      </c>
      <c r="G189" s="171">
        <f>G157*SUMMARY!G39</f>
        <v>321.20159176448794</v>
      </c>
      <c r="H189" s="171">
        <f>H157*SUMMARY!H39</f>
        <v>1951.7789516937212</v>
      </c>
      <c r="I189" s="171">
        <f>I157*SUMMARY!I39</f>
        <v>1321.6843886884901</v>
      </c>
      <c r="J189" s="171">
        <f>J157*SUMMARY!J39</f>
        <v>3503.3711594757328</v>
      </c>
      <c r="K189" s="171">
        <f>K157*SUMMARY!K39</f>
        <v>4337.4492260560064</v>
      </c>
      <c r="L189" s="171">
        <f>L157*SUMMARY!L39</f>
        <v>5876.2313146685638</v>
      </c>
      <c r="M189" s="171">
        <f>M157*SUMMARY!M39</f>
        <v>5992.282102055432</v>
      </c>
      <c r="N189" s="171">
        <f>N157*SUMMARY!N39</f>
        <v>8490.4111034278721</v>
      </c>
      <c r="O189" s="227">
        <f>O157*SUMMARY!O39</f>
        <v>0</v>
      </c>
      <c r="P189" s="227">
        <f>P157*SUMMARY!P39</f>
        <v>0</v>
      </c>
      <c r="Q189" s="227">
        <f>Q157*SUMMARY!Q39</f>
        <v>0</v>
      </c>
      <c r="R189" s="227">
        <f>R157*SUMMARY!R39</f>
        <v>0</v>
      </c>
      <c r="S189" s="227">
        <f>S157*SUMMARY!S39</f>
        <v>0</v>
      </c>
      <c r="T189" s="227">
        <f>T157*SUMMARY!T39</f>
        <v>0</v>
      </c>
      <c r="U189" s="227">
        <f>U157*SUMMARY!U39</f>
        <v>0</v>
      </c>
    </row>
    <row r="190" spans="1:21" hidden="1" x14ac:dyDescent="0.25">
      <c r="A190" s="131"/>
      <c r="B190" s="156" t="s">
        <v>126</v>
      </c>
      <c r="C190" s="172">
        <f>C176*SUMMARY!C39</f>
        <v>0</v>
      </c>
      <c r="D190" s="172">
        <f>D176*SUMMARY!D39</f>
        <v>0</v>
      </c>
      <c r="E190" s="172">
        <f>E176*SUMMARY!E39</f>
        <v>0</v>
      </c>
      <c r="F190" s="172">
        <f>F176*SUMMARY!F39</f>
        <v>13.266008253602621</v>
      </c>
      <c r="G190" s="172">
        <f>G176*SUMMARY!G39</f>
        <v>40.192694229935171</v>
      </c>
      <c r="H190" s="172">
        <f>H176*SUMMARY!H39</f>
        <v>352.65616680378139</v>
      </c>
      <c r="I190" s="172">
        <f>I176*SUMMARY!I39</f>
        <v>227.78522207519779</v>
      </c>
      <c r="J190" s="172">
        <f>J176*SUMMARY!J39</f>
        <v>604.74138502175822</v>
      </c>
      <c r="K190" s="172">
        <f>K176*SUMMARY!K39</f>
        <v>681.29130602609416</v>
      </c>
      <c r="L190" s="172">
        <f>L176*SUMMARY!L39</f>
        <v>740.81706507081606</v>
      </c>
      <c r="M190" s="172">
        <f>M176*SUMMARY!M39</f>
        <v>670.04427777338333</v>
      </c>
      <c r="N190" s="172">
        <f>N176*SUMMARY!N39</f>
        <v>922.81960123976478</v>
      </c>
      <c r="O190" s="228">
        <f>O176*SUMMARY!O39</f>
        <v>0</v>
      </c>
      <c r="P190" s="228">
        <f>P176*SUMMARY!P39</f>
        <v>0</v>
      </c>
      <c r="Q190" s="228">
        <f>Q176*SUMMARY!Q39</f>
        <v>0</v>
      </c>
      <c r="R190" s="228">
        <f>R176*SUMMARY!R39</f>
        <v>0</v>
      </c>
      <c r="S190" s="228">
        <f>S176*SUMMARY!S39</f>
        <v>0</v>
      </c>
      <c r="T190" s="228">
        <f>T176*SUMMARY!T39</f>
        <v>0</v>
      </c>
      <c r="U190" s="228">
        <f>U176*SUMMARY!U39</f>
        <v>0</v>
      </c>
    </row>
    <row r="191" spans="1:21" hidden="1" x14ac:dyDescent="0.25">
      <c r="A191" s="131"/>
      <c r="B191" s="154" t="s">
        <v>127</v>
      </c>
      <c r="C191" s="160" t="e">
        <f t="shared" ref="C191:D191" si="112">C189/C73</f>
        <v>#DIV/0!</v>
      </c>
      <c r="D191" s="160" t="e">
        <f t="shared" si="112"/>
        <v>#DIV/0!</v>
      </c>
      <c r="E191" s="160">
        <f>E189/E73</f>
        <v>0</v>
      </c>
      <c r="F191" s="160">
        <f t="shared" ref="F191:L191" si="113">F189/F73</f>
        <v>0.12260813806658841</v>
      </c>
      <c r="G191" s="160">
        <f t="shared" si="113"/>
        <v>8.7681096870045105E-2</v>
      </c>
      <c r="H191" s="160">
        <f t="shared" si="113"/>
        <v>0.1185752859968911</v>
      </c>
      <c r="I191" s="160">
        <f t="shared" si="113"/>
        <v>3.4119659514640521E-2</v>
      </c>
      <c r="J191" s="160">
        <f t="shared" si="113"/>
        <v>6.8223469956649296E-2</v>
      </c>
      <c r="K191" s="160">
        <f t="shared" si="113"/>
        <v>6.0497537954598862E-2</v>
      </c>
      <c r="L191" s="160">
        <f t="shared" si="113"/>
        <v>0.11544574364091334</v>
      </c>
      <c r="M191" s="160">
        <f>IFERROR(M189/M73,0)</f>
        <v>0.10793134578692434</v>
      </c>
      <c r="N191" s="173">
        <f>IFERROR(N189/N73,0)</f>
        <v>9.3671975715364036E-2</v>
      </c>
      <c r="O191" s="229">
        <f>IFERROR(O189/O73,0)</f>
        <v>0</v>
      </c>
      <c r="P191" s="229">
        <f t="shared" ref="P191:U191" si="114">IFERROR(P189/P73,0)</f>
        <v>0</v>
      </c>
      <c r="Q191" s="229">
        <f t="shared" si="114"/>
        <v>0</v>
      </c>
      <c r="R191" s="229">
        <f t="shared" si="114"/>
        <v>0</v>
      </c>
      <c r="S191" s="229">
        <f t="shared" si="114"/>
        <v>0</v>
      </c>
      <c r="T191" s="229">
        <f t="shared" si="114"/>
        <v>0</v>
      </c>
      <c r="U191" s="229">
        <f t="shared" si="114"/>
        <v>0</v>
      </c>
    </row>
    <row r="192" spans="1:21" ht="15.75" hidden="1" thickBot="1" x14ac:dyDescent="0.3">
      <c r="A192" s="131"/>
      <c r="B192" s="161" t="s">
        <v>128</v>
      </c>
      <c r="C192" s="162" t="e">
        <f t="shared" ref="C192:D192" si="115">C190/C73</f>
        <v>#DIV/0!</v>
      </c>
      <c r="D192" s="162" t="e">
        <f t="shared" si="115"/>
        <v>#DIV/0!</v>
      </c>
      <c r="E192" s="162">
        <f>E190/E73</f>
        <v>0</v>
      </c>
      <c r="F192" s="162">
        <f t="shared" ref="F192:L192" si="116">F190/F73</f>
        <v>1.4597167730955114E-2</v>
      </c>
      <c r="G192" s="162">
        <f t="shared" si="116"/>
        <v>1.0971737396703268E-2</v>
      </c>
      <c r="H192" s="162">
        <f t="shared" si="116"/>
        <v>2.1424714003108917E-2</v>
      </c>
      <c r="I192" s="162">
        <f t="shared" si="116"/>
        <v>5.8803404853594822E-3</v>
      </c>
      <c r="J192" s="162">
        <f t="shared" si="116"/>
        <v>1.1776530043350719E-2</v>
      </c>
      <c r="K192" s="162">
        <f t="shared" si="116"/>
        <v>9.5024620454011652E-3</v>
      </c>
      <c r="L192" s="162">
        <f t="shared" si="116"/>
        <v>1.4554256359086684E-2</v>
      </c>
      <c r="M192" s="162">
        <f>IFERROR(M190/M73,0)</f>
        <v>1.2068654213075637E-2</v>
      </c>
      <c r="N192" s="163">
        <f>IFERROR(N190/N73,0)</f>
        <v>1.0181171939023473E-2</v>
      </c>
      <c r="O192" s="223">
        <f>IFERROR(O190/O73,0)</f>
        <v>0</v>
      </c>
      <c r="P192" s="223">
        <f t="shared" ref="P192:U192" si="117">IFERROR(P190/P73,0)</f>
        <v>0</v>
      </c>
      <c r="Q192" s="223">
        <f t="shared" si="117"/>
        <v>0</v>
      </c>
      <c r="R192" s="223">
        <f t="shared" si="117"/>
        <v>0</v>
      </c>
      <c r="S192" s="223">
        <f t="shared" si="117"/>
        <v>0</v>
      </c>
      <c r="T192" s="223">
        <f t="shared" si="117"/>
        <v>0</v>
      </c>
      <c r="U192" s="223">
        <f t="shared" si="117"/>
        <v>0</v>
      </c>
    </row>
    <row r="193" spans="1:21" s="1" customFormat="1" ht="15.75" hidden="1" thickBot="1" x14ac:dyDescent="0.3">
      <c r="A193" s="165"/>
      <c r="B193" s="166" t="s">
        <v>129</v>
      </c>
      <c r="C193" s="167" t="e">
        <f>C191+C192</f>
        <v>#DIV/0!</v>
      </c>
      <c r="D193" s="168" t="e">
        <f t="shared" ref="D193:L193" si="118">D191+D192</f>
        <v>#DIV/0!</v>
      </c>
      <c r="E193" s="169">
        <f t="shared" si="118"/>
        <v>0</v>
      </c>
      <c r="F193" s="169">
        <f t="shared" si="118"/>
        <v>0.13720530579754353</v>
      </c>
      <c r="G193" s="169">
        <f t="shared" si="118"/>
        <v>9.8652834266748368E-2</v>
      </c>
      <c r="H193" s="169">
        <f t="shared" si="118"/>
        <v>0.14000000000000001</v>
      </c>
      <c r="I193" s="169">
        <f t="shared" si="118"/>
        <v>0.04</v>
      </c>
      <c r="J193" s="169">
        <f t="shared" si="118"/>
        <v>8.0000000000000016E-2</v>
      </c>
      <c r="K193" s="169">
        <f t="shared" si="118"/>
        <v>7.0000000000000034E-2</v>
      </c>
      <c r="L193" s="169">
        <f t="shared" si="118"/>
        <v>0.13000000000000003</v>
      </c>
      <c r="M193" s="170">
        <f>M191+M192</f>
        <v>0.11999999999999998</v>
      </c>
      <c r="N193" s="170">
        <f>N191+N192</f>
        <v>0.10385314765438751</v>
      </c>
      <c r="O193" s="225">
        <f>O191+O192</f>
        <v>0</v>
      </c>
      <c r="P193" s="225">
        <f t="shared" ref="P193:U193" si="119">P191+P192</f>
        <v>0</v>
      </c>
      <c r="Q193" s="226">
        <f t="shared" si="119"/>
        <v>0</v>
      </c>
      <c r="R193" s="226">
        <f t="shared" si="119"/>
        <v>0</v>
      </c>
      <c r="S193" s="226">
        <f t="shared" si="119"/>
        <v>0</v>
      </c>
      <c r="T193" s="226">
        <f t="shared" si="119"/>
        <v>0</v>
      </c>
      <c r="U193" s="226">
        <f t="shared" si="119"/>
        <v>0</v>
      </c>
    </row>
    <row r="194" spans="1:21" hidden="1" x14ac:dyDescent="0.25">
      <c r="A194" s="131"/>
      <c r="B194" s="131" t="s">
        <v>130</v>
      </c>
      <c r="C194" s="174" t="e">
        <f>C186+C193</f>
        <v>#DIV/0!</v>
      </c>
      <c r="D194" s="174" t="e">
        <f t="shared" ref="D194:M194" si="120">D186+D193</f>
        <v>#DIV/0!</v>
      </c>
      <c r="E194" s="174">
        <f t="shared" si="120"/>
        <v>0.99999999999999978</v>
      </c>
      <c r="F194" s="174">
        <f t="shared" si="120"/>
        <v>1</v>
      </c>
      <c r="G194" s="174">
        <f t="shared" si="120"/>
        <v>1.0000000000000002</v>
      </c>
      <c r="H194" s="174">
        <f t="shared" si="120"/>
        <v>1</v>
      </c>
      <c r="I194" s="174">
        <f t="shared" si="120"/>
        <v>1</v>
      </c>
      <c r="J194" s="174">
        <f t="shared" si="120"/>
        <v>1.0000000000000002</v>
      </c>
      <c r="K194" s="174">
        <f t="shared" si="120"/>
        <v>1.0000000000000004</v>
      </c>
      <c r="L194" s="174">
        <f t="shared" si="120"/>
        <v>1.0000000000000002</v>
      </c>
      <c r="M194" s="174">
        <f t="shared" si="120"/>
        <v>0.99999999999999989</v>
      </c>
      <c r="N194" s="174">
        <f>N186+N193</f>
        <v>0.99999999999999978</v>
      </c>
      <c r="O194" s="237">
        <f>O186+O193</f>
        <v>0</v>
      </c>
      <c r="P194" s="237">
        <f t="shared" ref="P194:U194" si="121">P186+P193</f>
        <v>0</v>
      </c>
      <c r="Q194" s="237">
        <f t="shared" si="121"/>
        <v>0</v>
      </c>
      <c r="R194" s="237">
        <f t="shared" si="121"/>
        <v>0</v>
      </c>
      <c r="S194" s="237">
        <f t="shared" si="121"/>
        <v>0</v>
      </c>
      <c r="T194" s="237">
        <f t="shared" si="121"/>
        <v>0</v>
      </c>
      <c r="U194" s="237">
        <f t="shared" si="121"/>
        <v>0</v>
      </c>
    </row>
    <row r="195" spans="1:21" hidden="1" x14ac:dyDescent="0.25">
      <c r="A195" s="131"/>
      <c r="B195" s="131"/>
      <c r="C195" s="140"/>
      <c r="D195" s="140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140"/>
      <c r="U195" s="140"/>
    </row>
    <row r="196" spans="1:21" s="148" customFormat="1" hidden="1" x14ac:dyDescent="0.25">
      <c r="A196" s="131"/>
      <c r="B196" s="131" t="s">
        <v>131</v>
      </c>
      <c r="C196" s="175">
        <f t="shared" ref="C196:D196" si="122">SUM(C182:C183)</f>
        <v>0</v>
      </c>
      <c r="D196" s="175">
        <f t="shared" si="122"/>
        <v>0</v>
      </c>
      <c r="E196" s="176">
        <f>SUM(E182:E183)</f>
        <v>114.69630429767345</v>
      </c>
      <c r="F196" s="176">
        <f t="shared" ref="F196:P196" si="123">SUM(F182:F183)</f>
        <v>784.11385999093545</v>
      </c>
      <c r="G196" s="176">
        <f t="shared" si="123"/>
        <v>3301.8992086176595</v>
      </c>
      <c r="H196" s="176">
        <f t="shared" si="123"/>
        <v>14155.815727913228</v>
      </c>
      <c r="I196" s="176">
        <f t="shared" si="123"/>
        <v>37187.270658328503</v>
      </c>
      <c r="J196" s="176">
        <f t="shared" si="123"/>
        <v>47243.294261721145</v>
      </c>
      <c r="K196" s="176">
        <f t="shared" si="123"/>
        <v>66677.552783376479</v>
      </c>
      <c r="L196" s="176">
        <f t="shared" si="123"/>
        <v>44283.323772102005</v>
      </c>
      <c r="M196" s="177">
        <f t="shared" si="123"/>
        <v>48857.060118744645</v>
      </c>
      <c r="N196" s="177">
        <f t="shared" si="123"/>
        <v>81226.590208550027</v>
      </c>
      <c r="O196" s="238">
        <f t="shared" si="123"/>
        <v>0</v>
      </c>
      <c r="P196" s="238">
        <f t="shared" si="123"/>
        <v>0</v>
      </c>
      <c r="Q196" s="239">
        <f>SUM(Q182:Q183)</f>
        <v>0</v>
      </c>
      <c r="R196" s="239">
        <f t="shared" ref="R196:U196" si="124">SUM(R182:R183)</f>
        <v>0</v>
      </c>
      <c r="S196" s="239">
        <f t="shared" si="124"/>
        <v>0</v>
      </c>
      <c r="T196" s="239">
        <f t="shared" si="124"/>
        <v>0</v>
      </c>
      <c r="U196" s="239">
        <f t="shared" si="124"/>
        <v>0</v>
      </c>
    </row>
    <row r="197" spans="1:21" s="148" customFormat="1" hidden="1" x14ac:dyDescent="0.25">
      <c r="A197" s="131"/>
      <c r="B197" s="131" t="s">
        <v>132</v>
      </c>
      <c r="C197" s="175">
        <f t="shared" ref="C197:D197" si="125">SUM(C189:C190)</f>
        <v>0</v>
      </c>
      <c r="D197" s="175">
        <f t="shared" si="125"/>
        <v>0</v>
      </c>
      <c r="E197" s="176">
        <f>SUM(E189:E190)</f>
        <v>0</v>
      </c>
      <c r="F197" s="176">
        <f t="shared" ref="F197:P197" si="126">SUM(F189:F190)</f>
        <v>124.69314271756934</v>
      </c>
      <c r="G197" s="176">
        <f t="shared" si="126"/>
        <v>361.39428599442311</v>
      </c>
      <c r="H197" s="176">
        <f t="shared" si="126"/>
        <v>2304.4351184975026</v>
      </c>
      <c r="I197" s="176">
        <f t="shared" si="126"/>
        <v>1549.4696107636878</v>
      </c>
      <c r="J197" s="176">
        <f t="shared" si="126"/>
        <v>4108.1125444974914</v>
      </c>
      <c r="K197" s="176">
        <f t="shared" si="126"/>
        <v>5018.7405320821008</v>
      </c>
      <c r="L197" s="176">
        <f t="shared" si="126"/>
        <v>6617.0483797393799</v>
      </c>
      <c r="M197" s="177">
        <f t="shared" si="126"/>
        <v>6662.3263798288153</v>
      </c>
      <c r="N197" s="177">
        <f t="shared" si="126"/>
        <v>9413.230704667636</v>
      </c>
      <c r="O197" s="238">
        <f t="shared" si="126"/>
        <v>0</v>
      </c>
      <c r="P197" s="238">
        <f t="shared" si="126"/>
        <v>0</v>
      </c>
      <c r="Q197" s="239">
        <f>SUM(Q189:Q190)</f>
        <v>0</v>
      </c>
      <c r="R197" s="239">
        <f t="shared" ref="R197:U197" si="127">SUM(R189:R190)</f>
        <v>0</v>
      </c>
      <c r="S197" s="239">
        <f t="shared" si="127"/>
        <v>0</v>
      </c>
      <c r="T197" s="239">
        <f t="shared" si="127"/>
        <v>0</v>
      </c>
      <c r="U197" s="239">
        <f t="shared" si="127"/>
        <v>0</v>
      </c>
    </row>
    <row r="198" spans="1:21" s="148" customFormat="1" hidden="1" x14ac:dyDescent="0.25">
      <c r="A198" s="131"/>
      <c r="B198" s="131" t="s">
        <v>119</v>
      </c>
      <c r="C198" s="178">
        <f t="shared" ref="C198:E198" si="128">SUM(C196:C197)</f>
        <v>0</v>
      </c>
      <c r="D198" s="178">
        <f t="shared" si="128"/>
        <v>0</v>
      </c>
      <c r="E198" s="178">
        <f t="shared" si="128"/>
        <v>114.69630429767345</v>
      </c>
      <c r="F198" s="178">
        <f>SUM(F196:F197)</f>
        <v>908.8070027085048</v>
      </c>
      <c r="G198" s="178">
        <f t="shared" ref="G198:L198" si="129">SUM(G196:G197)</f>
        <v>3663.2934946120827</v>
      </c>
      <c r="H198" s="178">
        <f t="shared" si="129"/>
        <v>16460.25084641073</v>
      </c>
      <c r="I198" s="178">
        <f t="shared" si="129"/>
        <v>38736.740269092188</v>
      </c>
      <c r="J198" s="178">
        <f t="shared" si="129"/>
        <v>51351.406806218634</v>
      </c>
      <c r="K198" s="178">
        <f t="shared" si="129"/>
        <v>71696.293315458577</v>
      </c>
      <c r="L198" s="178">
        <f t="shared" si="129"/>
        <v>50900.372151841388</v>
      </c>
      <c r="M198" s="179">
        <f>SUM(M196:M197)</f>
        <v>55519.386498573462</v>
      </c>
      <c r="N198" s="179">
        <f t="shared" ref="N198:Q198" si="130">SUM(N196:N197)</f>
        <v>90639.820913217671</v>
      </c>
      <c r="O198" s="240">
        <f t="shared" si="130"/>
        <v>0</v>
      </c>
      <c r="P198" s="240">
        <f t="shared" si="130"/>
        <v>0</v>
      </c>
      <c r="Q198" s="240">
        <f t="shared" si="130"/>
        <v>0</v>
      </c>
      <c r="R198" s="240">
        <f>SUM(R196:R197)</f>
        <v>0</v>
      </c>
      <c r="S198" s="240">
        <f t="shared" ref="S198:U198" si="131">SUM(S196:S197)</f>
        <v>0</v>
      </c>
      <c r="T198" s="240">
        <f t="shared" si="131"/>
        <v>0</v>
      </c>
      <c r="U198" s="240">
        <f t="shared" si="131"/>
        <v>0</v>
      </c>
    </row>
    <row r="199" spans="1:21" hidden="1" x14ac:dyDescent="0.25"/>
  </sheetData>
  <mergeCells count="17">
    <mergeCell ref="O108:U108"/>
    <mergeCell ref="O107:U107"/>
    <mergeCell ref="A126:A139"/>
    <mergeCell ref="A142:A158"/>
    <mergeCell ref="A161:A177"/>
    <mergeCell ref="C125:N125"/>
    <mergeCell ref="O125:U125"/>
    <mergeCell ref="B178:B179"/>
    <mergeCell ref="A92:A105"/>
    <mergeCell ref="A77:A90"/>
    <mergeCell ref="A4:A19"/>
    <mergeCell ref="A22:A37"/>
    <mergeCell ref="A40:A55"/>
    <mergeCell ref="A58:A74"/>
    <mergeCell ref="A107:A122"/>
    <mergeCell ref="B107:N107"/>
    <mergeCell ref="B108:N10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W199"/>
  <sheetViews>
    <sheetView zoomScale="90" zoomScaleNormal="90" workbookViewId="0">
      <pane xSplit="2" topLeftCell="C1" activePane="topRight" state="frozen"/>
      <selection activeCell="F28" sqref="F28"/>
      <selection pane="topRight" activeCell="F34" sqref="F34"/>
    </sheetView>
  </sheetViews>
  <sheetFormatPr defaultRowHeight="15" x14ac:dyDescent="0.25"/>
  <cols>
    <col min="1" max="1" width="11.5703125" customWidth="1"/>
    <col min="2" max="2" width="24.5703125" customWidth="1"/>
    <col min="3" max="3" width="15.5703125" bestFit="1" customWidth="1"/>
    <col min="4" max="10" width="13.5703125" customWidth="1"/>
    <col min="11" max="11" width="15.42578125" customWidth="1"/>
    <col min="12" max="21" width="13.5703125" customWidth="1"/>
    <col min="22" max="23" width="10.5703125" bestFit="1" customWidth="1"/>
  </cols>
  <sheetData>
    <row r="1" spans="1:23" s="2" customFormat="1" ht="15.75" thickBo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/>
      <c r="W1"/>
    </row>
    <row r="2" spans="1:23" ht="15.75" thickBot="1" x14ac:dyDescent="0.3">
      <c r="A2" s="18"/>
      <c r="B2" s="30" t="s">
        <v>13</v>
      </c>
      <c r="C2" s="336">
        <v>0</v>
      </c>
      <c r="D2" s="336">
        <v>0</v>
      </c>
      <c r="E2" s="337">
        <f>' 1M - RES'!E2</f>
        <v>0.76774979104266816</v>
      </c>
      <c r="F2" s="334">
        <f>E2</f>
        <v>0.76774979104266816</v>
      </c>
      <c r="G2" s="334">
        <f t="shared" ref="G2:U2" si="0">F2</f>
        <v>0.76774979104266816</v>
      </c>
      <c r="H2" s="334">
        <f t="shared" si="0"/>
        <v>0.76774979104266816</v>
      </c>
      <c r="I2" s="334">
        <f t="shared" si="0"/>
        <v>0.76774979104266816</v>
      </c>
      <c r="J2" s="334">
        <f t="shared" si="0"/>
        <v>0.76774979104266816</v>
      </c>
      <c r="K2" s="334">
        <f t="shared" si="0"/>
        <v>0.76774979104266816</v>
      </c>
      <c r="L2" s="334">
        <f t="shared" si="0"/>
        <v>0.76774979104266816</v>
      </c>
      <c r="M2" s="334">
        <f t="shared" si="0"/>
        <v>0.76774979104266816</v>
      </c>
      <c r="N2" s="334">
        <f t="shared" si="0"/>
        <v>0.76774979104266816</v>
      </c>
      <c r="O2" s="334">
        <f t="shared" si="0"/>
        <v>0.76774979104266816</v>
      </c>
      <c r="P2" s="334">
        <f t="shared" si="0"/>
        <v>0.76774979104266816</v>
      </c>
      <c r="Q2" s="334">
        <f t="shared" si="0"/>
        <v>0.76774979104266816</v>
      </c>
      <c r="R2" s="334">
        <f t="shared" si="0"/>
        <v>0.76774979104266816</v>
      </c>
      <c r="S2" s="334">
        <f t="shared" si="0"/>
        <v>0.76774979104266816</v>
      </c>
      <c r="T2" s="334">
        <f t="shared" si="0"/>
        <v>0.76774979104266816</v>
      </c>
      <c r="U2" s="334">
        <f t="shared" si="0"/>
        <v>0.76774979104266816</v>
      </c>
    </row>
    <row r="3" spans="1:23" s="7" customFormat="1" ht="15.75" thickBot="1" x14ac:dyDescent="0.3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342" t="s">
        <v>156</v>
      </c>
      <c r="Q3" s="339" t="str">
        <f>IF(SUM(C19:N19)='BIZ kWh ENTRY'!AU177,"ok","ERROR")</f>
        <v>ok</v>
      </c>
      <c r="R3" s="18"/>
      <c r="S3" s="18"/>
      <c r="T3" s="18"/>
      <c r="U3" s="18"/>
    </row>
    <row r="4" spans="1:23" ht="15.75" customHeight="1" x14ac:dyDescent="0.25">
      <c r="A4" s="504" t="s">
        <v>14</v>
      </c>
      <c r="B4" s="17" t="s">
        <v>10</v>
      </c>
      <c r="C4" s="10">
        <f>' 1M - RES'!C4</f>
        <v>43466</v>
      </c>
      <c r="D4" s="10">
        <f>' 1M - RES'!D4</f>
        <v>43497</v>
      </c>
      <c r="E4" s="10">
        <f>' 1M - RES'!E4</f>
        <v>43525</v>
      </c>
      <c r="F4" s="10">
        <f>' 1M - RES'!F4</f>
        <v>43556</v>
      </c>
      <c r="G4" s="10">
        <f>' 1M - RES'!G4</f>
        <v>43586</v>
      </c>
      <c r="H4" s="10">
        <f>' 1M - RES'!H4</f>
        <v>43617</v>
      </c>
      <c r="I4" s="10">
        <f>' 1M - RES'!I4</f>
        <v>43647</v>
      </c>
      <c r="J4" s="10">
        <f>' 1M - RES'!J4</f>
        <v>43678</v>
      </c>
      <c r="K4" s="10">
        <f>' 1M - RES'!K4</f>
        <v>43709</v>
      </c>
      <c r="L4" s="10">
        <f>' 1M - RES'!L4</f>
        <v>43739</v>
      </c>
      <c r="M4" s="10">
        <f>' 1M - RES'!M4</f>
        <v>43770</v>
      </c>
      <c r="N4" s="10">
        <f>' 1M - RES'!N4</f>
        <v>43800</v>
      </c>
      <c r="O4" s="10">
        <f>' 1M - RES'!O4</f>
        <v>43831</v>
      </c>
      <c r="P4" s="10">
        <f>' 1M - RES'!P4</f>
        <v>43862</v>
      </c>
      <c r="Q4" s="10">
        <f>' 1M - RES'!Q4</f>
        <v>43891</v>
      </c>
      <c r="R4" s="10">
        <f>' 1M - RES'!R4</f>
        <v>43922</v>
      </c>
      <c r="S4" s="10">
        <f>' 1M - RES'!S4</f>
        <v>43952</v>
      </c>
      <c r="T4" s="10">
        <f>' 1M - RES'!T4</f>
        <v>43983</v>
      </c>
      <c r="U4" s="10">
        <f>' 1M - RES'!U4</f>
        <v>44013</v>
      </c>
    </row>
    <row r="5" spans="1:23" ht="15" customHeight="1" x14ac:dyDescent="0.25">
      <c r="A5" s="505"/>
      <c r="B5" s="11" t="s">
        <v>20</v>
      </c>
      <c r="C5" s="3">
        <f>'BIZ kWh ENTRY'!AI164</f>
        <v>0</v>
      </c>
      <c r="D5" s="3">
        <f>'BIZ kWh ENTRY'!AJ164</f>
        <v>0</v>
      </c>
      <c r="E5" s="3">
        <f>'BIZ kWh ENTRY'!AK164</f>
        <v>0</v>
      </c>
      <c r="F5" s="3">
        <f>'BIZ kWh ENTRY'!AL164</f>
        <v>0</v>
      </c>
      <c r="G5" s="3">
        <f>'BIZ kWh ENTRY'!AM164</f>
        <v>0</v>
      </c>
      <c r="H5" s="3">
        <f>'BIZ kWh ENTRY'!AN164</f>
        <v>0</v>
      </c>
      <c r="I5" s="3">
        <f>'BIZ kWh ENTRY'!AO164</f>
        <v>0</v>
      </c>
      <c r="J5" s="3">
        <f>'BIZ kWh ENTRY'!AP164</f>
        <v>0</v>
      </c>
      <c r="K5" s="3">
        <f>'BIZ kWh ENTRY'!AQ164</f>
        <v>0</v>
      </c>
      <c r="L5" s="3">
        <f>'BIZ kWh ENTRY'!AR164</f>
        <v>0</v>
      </c>
      <c r="M5" s="3">
        <f>'BIZ kWh ENTRY'!AS164</f>
        <v>67137.51399577118</v>
      </c>
      <c r="N5" s="3">
        <f>'BIZ kWh ENTRY'!AT164</f>
        <v>0</v>
      </c>
      <c r="O5" s="215">
        <v>0</v>
      </c>
      <c r="P5" s="215">
        <v>0</v>
      </c>
      <c r="Q5" s="215">
        <v>0</v>
      </c>
      <c r="R5" s="215">
        <v>0</v>
      </c>
      <c r="S5" s="215">
        <v>0</v>
      </c>
      <c r="T5" s="215">
        <v>0</v>
      </c>
      <c r="U5" s="215">
        <v>0</v>
      </c>
    </row>
    <row r="6" spans="1:23" x14ac:dyDescent="0.25">
      <c r="A6" s="505"/>
      <c r="B6" s="12" t="s">
        <v>0</v>
      </c>
      <c r="C6" s="3">
        <f>'BIZ kWh ENTRY'!AI165</f>
        <v>0</v>
      </c>
      <c r="D6" s="3">
        <f>'BIZ kWh ENTRY'!AJ165</f>
        <v>0</v>
      </c>
      <c r="E6" s="3">
        <f>'BIZ kWh ENTRY'!AK165</f>
        <v>0</v>
      </c>
      <c r="F6" s="3">
        <f>'BIZ kWh ENTRY'!AL165</f>
        <v>0</v>
      </c>
      <c r="G6" s="3">
        <f>'BIZ kWh ENTRY'!AM165</f>
        <v>0</v>
      </c>
      <c r="H6" s="3">
        <f>'BIZ kWh ENTRY'!AN165</f>
        <v>0</v>
      </c>
      <c r="I6" s="3">
        <f>'BIZ kWh ENTRY'!AO165</f>
        <v>0</v>
      </c>
      <c r="J6" s="3">
        <f>'BIZ kWh ENTRY'!AP165</f>
        <v>0</v>
      </c>
      <c r="K6" s="3">
        <f>'BIZ kWh ENTRY'!AQ165</f>
        <v>0</v>
      </c>
      <c r="L6" s="3">
        <f>'BIZ kWh ENTRY'!AR165</f>
        <v>0</v>
      </c>
      <c r="M6" s="3">
        <f>'BIZ kWh ENTRY'!AS165</f>
        <v>0</v>
      </c>
      <c r="N6" s="3">
        <f>'BIZ kWh ENTRY'!AT165</f>
        <v>0</v>
      </c>
      <c r="O6" s="215">
        <v>0</v>
      </c>
      <c r="P6" s="215">
        <v>0</v>
      </c>
      <c r="Q6" s="215">
        <v>0</v>
      </c>
      <c r="R6" s="215">
        <v>0</v>
      </c>
      <c r="S6" s="215">
        <v>0</v>
      </c>
      <c r="T6" s="215">
        <v>0</v>
      </c>
      <c r="U6" s="215">
        <v>0</v>
      </c>
    </row>
    <row r="7" spans="1:23" x14ac:dyDescent="0.25">
      <c r="A7" s="505"/>
      <c r="B7" s="11" t="s">
        <v>21</v>
      </c>
      <c r="C7" s="3">
        <f>'BIZ kWh ENTRY'!AI166</f>
        <v>0</v>
      </c>
      <c r="D7" s="3">
        <f>'BIZ kWh ENTRY'!AJ166</f>
        <v>0</v>
      </c>
      <c r="E7" s="3">
        <f>'BIZ kWh ENTRY'!AK166</f>
        <v>0</v>
      </c>
      <c r="F7" s="3">
        <f>'BIZ kWh ENTRY'!AL166</f>
        <v>0</v>
      </c>
      <c r="G7" s="3">
        <f>'BIZ kWh ENTRY'!AM166</f>
        <v>0</v>
      </c>
      <c r="H7" s="3">
        <f>'BIZ kWh ENTRY'!AN166</f>
        <v>0</v>
      </c>
      <c r="I7" s="3">
        <f>'BIZ kWh ENTRY'!AO166</f>
        <v>0</v>
      </c>
      <c r="J7" s="3">
        <f>'BIZ kWh ENTRY'!AP166</f>
        <v>0</v>
      </c>
      <c r="K7" s="3">
        <f>'BIZ kWh ENTRY'!AQ166</f>
        <v>0</v>
      </c>
      <c r="L7" s="3">
        <f>'BIZ kWh ENTRY'!AR166</f>
        <v>0</v>
      </c>
      <c r="M7" s="3">
        <f>'BIZ kWh ENTRY'!AS166</f>
        <v>0</v>
      </c>
      <c r="N7" s="3">
        <f>'BIZ kWh ENTRY'!AT166</f>
        <v>0</v>
      </c>
      <c r="O7" s="215">
        <v>0</v>
      </c>
      <c r="P7" s="215">
        <v>0</v>
      </c>
      <c r="Q7" s="215">
        <v>0</v>
      </c>
      <c r="R7" s="215">
        <v>0</v>
      </c>
      <c r="S7" s="215">
        <v>0</v>
      </c>
      <c r="T7" s="215">
        <v>0</v>
      </c>
      <c r="U7" s="215">
        <v>0</v>
      </c>
    </row>
    <row r="8" spans="1:23" x14ac:dyDescent="0.25">
      <c r="A8" s="505"/>
      <c r="B8" s="11" t="s">
        <v>1</v>
      </c>
      <c r="C8" s="3">
        <f>'BIZ kWh ENTRY'!AI167</f>
        <v>0</v>
      </c>
      <c r="D8" s="3">
        <f>'BIZ kWh ENTRY'!AJ167</f>
        <v>0</v>
      </c>
      <c r="E8" s="3">
        <f>'BIZ kWh ENTRY'!AK167</f>
        <v>0</v>
      </c>
      <c r="F8" s="3">
        <f>'BIZ kWh ENTRY'!AL167</f>
        <v>0</v>
      </c>
      <c r="G8" s="3">
        <f>'BIZ kWh ENTRY'!AM167</f>
        <v>0</v>
      </c>
      <c r="H8" s="3">
        <f>'BIZ kWh ENTRY'!AN167</f>
        <v>235709.60488346813</v>
      </c>
      <c r="I8" s="3">
        <f>'BIZ kWh ENTRY'!AO167</f>
        <v>137695.55319744235</v>
      </c>
      <c r="J8" s="3">
        <f>'BIZ kWh ENTRY'!AP167</f>
        <v>10280.120957185074</v>
      </c>
      <c r="K8" s="3">
        <f>'BIZ kWh ENTRY'!AQ167</f>
        <v>0</v>
      </c>
      <c r="L8" s="3">
        <f>'BIZ kWh ENTRY'!AR167</f>
        <v>52620.247496355129</v>
      </c>
      <c r="M8" s="3">
        <f>'BIZ kWh ENTRY'!AS167</f>
        <v>141824.80680367566</v>
      </c>
      <c r="N8" s="3">
        <f>'BIZ kWh ENTRY'!AT167</f>
        <v>1682165.7518578593</v>
      </c>
      <c r="O8" s="215">
        <v>0</v>
      </c>
      <c r="P8" s="215">
        <v>0</v>
      </c>
      <c r="Q8" s="215">
        <v>0</v>
      </c>
      <c r="R8" s="215">
        <v>0</v>
      </c>
      <c r="S8" s="215">
        <v>0</v>
      </c>
      <c r="T8" s="215">
        <v>0</v>
      </c>
      <c r="U8" s="215">
        <v>0</v>
      </c>
    </row>
    <row r="9" spans="1:23" x14ac:dyDescent="0.25">
      <c r="A9" s="505"/>
      <c r="B9" s="12" t="s">
        <v>22</v>
      </c>
      <c r="C9" s="3">
        <f>'BIZ kWh ENTRY'!AI168</f>
        <v>0</v>
      </c>
      <c r="D9" s="3">
        <f>'BIZ kWh ENTRY'!AJ168</f>
        <v>0</v>
      </c>
      <c r="E9" s="3">
        <f>'BIZ kWh ENTRY'!AK168</f>
        <v>0</v>
      </c>
      <c r="F9" s="3">
        <f>'BIZ kWh ENTRY'!AL168</f>
        <v>0</v>
      </c>
      <c r="G9" s="3">
        <f>'BIZ kWh ENTRY'!AM168</f>
        <v>0</v>
      </c>
      <c r="H9" s="3">
        <f>'BIZ kWh ENTRY'!AN168</f>
        <v>0</v>
      </c>
      <c r="I9" s="3">
        <f>'BIZ kWh ENTRY'!AO168</f>
        <v>0</v>
      </c>
      <c r="J9" s="3">
        <f>'BIZ kWh ENTRY'!AP168</f>
        <v>0</v>
      </c>
      <c r="K9" s="3">
        <f>'BIZ kWh ENTRY'!AQ168</f>
        <v>0</v>
      </c>
      <c r="L9" s="3">
        <f>'BIZ kWh ENTRY'!AR168</f>
        <v>0</v>
      </c>
      <c r="M9" s="3">
        <f>'BIZ kWh ENTRY'!AS168</f>
        <v>0</v>
      </c>
      <c r="N9" s="3">
        <f>'BIZ kWh ENTRY'!AT168</f>
        <v>0</v>
      </c>
      <c r="O9" s="215">
        <v>0</v>
      </c>
      <c r="P9" s="215">
        <v>0</v>
      </c>
      <c r="Q9" s="215">
        <v>0</v>
      </c>
      <c r="R9" s="215">
        <v>0</v>
      </c>
      <c r="S9" s="215">
        <v>0</v>
      </c>
      <c r="T9" s="215">
        <v>0</v>
      </c>
      <c r="U9" s="215">
        <v>0</v>
      </c>
    </row>
    <row r="10" spans="1:23" x14ac:dyDescent="0.25">
      <c r="A10" s="505"/>
      <c r="B10" s="11" t="s">
        <v>9</v>
      </c>
      <c r="C10" s="3">
        <f>'BIZ kWh ENTRY'!AI169</f>
        <v>0</v>
      </c>
      <c r="D10" s="3">
        <f>'BIZ kWh ENTRY'!AJ169</f>
        <v>0</v>
      </c>
      <c r="E10" s="3">
        <f>'BIZ kWh ENTRY'!AK169</f>
        <v>0</v>
      </c>
      <c r="F10" s="3">
        <f>'BIZ kWh ENTRY'!AL169</f>
        <v>0</v>
      </c>
      <c r="G10" s="3">
        <f>'BIZ kWh ENTRY'!AM169</f>
        <v>0</v>
      </c>
      <c r="H10" s="3">
        <f>'BIZ kWh ENTRY'!AN169</f>
        <v>0</v>
      </c>
      <c r="I10" s="3">
        <f>'BIZ kWh ENTRY'!AO169</f>
        <v>0</v>
      </c>
      <c r="J10" s="3">
        <f>'BIZ kWh ENTRY'!AP169</f>
        <v>0</v>
      </c>
      <c r="K10" s="3">
        <f>'BIZ kWh ENTRY'!AQ169</f>
        <v>0</v>
      </c>
      <c r="L10" s="3">
        <f>'BIZ kWh ENTRY'!AR169</f>
        <v>0</v>
      </c>
      <c r="M10" s="3">
        <f>'BIZ kWh ENTRY'!AS169</f>
        <v>0</v>
      </c>
      <c r="N10" s="3">
        <f>'BIZ kWh ENTRY'!AT169</f>
        <v>0</v>
      </c>
      <c r="O10" s="215">
        <v>0</v>
      </c>
      <c r="P10" s="215">
        <v>0</v>
      </c>
      <c r="Q10" s="215">
        <v>0</v>
      </c>
      <c r="R10" s="215">
        <v>0</v>
      </c>
      <c r="S10" s="215">
        <v>0</v>
      </c>
      <c r="T10" s="215">
        <v>0</v>
      </c>
      <c r="U10" s="215">
        <v>0</v>
      </c>
    </row>
    <row r="11" spans="1:23" x14ac:dyDescent="0.25">
      <c r="A11" s="505"/>
      <c r="B11" s="11" t="s">
        <v>3</v>
      </c>
      <c r="C11" s="3">
        <f>'BIZ kWh ENTRY'!AI170</f>
        <v>0</v>
      </c>
      <c r="D11" s="3">
        <f>'BIZ kWh ENTRY'!AJ170</f>
        <v>0</v>
      </c>
      <c r="E11" s="3">
        <f>'BIZ kWh ENTRY'!AK170</f>
        <v>0</v>
      </c>
      <c r="F11" s="3">
        <f>'BIZ kWh ENTRY'!AL170</f>
        <v>0</v>
      </c>
      <c r="G11" s="3">
        <f>'BIZ kWh ENTRY'!AM170</f>
        <v>0</v>
      </c>
      <c r="H11" s="3">
        <f>'BIZ kWh ENTRY'!AN170</f>
        <v>0</v>
      </c>
      <c r="I11" s="3">
        <f>'BIZ kWh ENTRY'!AO170</f>
        <v>0</v>
      </c>
      <c r="J11" s="3">
        <f>'BIZ kWh ENTRY'!AP170</f>
        <v>5322.8659767851586</v>
      </c>
      <c r="K11" s="3">
        <f>'BIZ kWh ENTRY'!AQ170</f>
        <v>0</v>
      </c>
      <c r="L11" s="3">
        <f>'BIZ kWh ENTRY'!AR170</f>
        <v>0</v>
      </c>
      <c r="M11" s="3">
        <f>'BIZ kWh ENTRY'!AS170</f>
        <v>0</v>
      </c>
      <c r="N11" s="3">
        <f>'BIZ kWh ENTRY'!AT170</f>
        <v>114968.03968150512</v>
      </c>
      <c r="O11" s="215">
        <v>0</v>
      </c>
      <c r="P11" s="215">
        <v>0</v>
      </c>
      <c r="Q11" s="215">
        <v>0</v>
      </c>
      <c r="R11" s="215">
        <v>0</v>
      </c>
      <c r="S11" s="215">
        <v>0</v>
      </c>
      <c r="T11" s="215">
        <v>0</v>
      </c>
      <c r="U11" s="215">
        <v>0</v>
      </c>
    </row>
    <row r="12" spans="1:23" x14ac:dyDescent="0.25">
      <c r="A12" s="505"/>
      <c r="B12" s="11" t="s">
        <v>4</v>
      </c>
      <c r="C12" s="3">
        <f>'BIZ kWh ENTRY'!AI171</f>
        <v>0</v>
      </c>
      <c r="D12" s="3">
        <f>'BIZ kWh ENTRY'!AJ171</f>
        <v>0</v>
      </c>
      <c r="E12" s="3">
        <f>'BIZ kWh ENTRY'!AK171</f>
        <v>0</v>
      </c>
      <c r="F12" s="3">
        <f>'BIZ kWh ENTRY'!AL171</f>
        <v>195685.20019971029</v>
      </c>
      <c r="G12" s="3">
        <f>'BIZ kWh ENTRY'!AM171</f>
        <v>516212.59454419586</v>
      </c>
      <c r="H12" s="3">
        <f>'BIZ kWh ENTRY'!AN171</f>
        <v>818367.3949967951</v>
      </c>
      <c r="I12" s="3">
        <f>'BIZ kWh ENTRY'!AO171</f>
        <v>540385.12910603348</v>
      </c>
      <c r="J12" s="3">
        <f>'BIZ kWh ENTRY'!AP171</f>
        <v>590438.50657385902</v>
      </c>
      <c r="K12" s="3">
        <f>'BIZ kWh ENTRY'!AQ171</f>
        <v>1825344.049698181</v>
      </c>
      <c r="L12" s="3">
        <f>'BIZ kWh ENTRY'!AR171</f>
        <v>352059.954224015</v>
      </c>
      <c r="M12" s="3">
        <f>'BIZ kWh ENTRY'!AS171</f>
        <v>772773.48335674533</v>
      </c>
      <c r="N12" s="3">
        <f>'BIZ kWh ENTRY'!AT171</f>
        <v>5688833.6709417254</v>
      </c>
      <c r="O12" s="215">
        <v>0</v>
      </c>
      <c r="P12" s="215">
        <v>0</v>
      </c>
      <c r="Q12" s="215">
        <v>0</v>
      </c>
      <c r="R12" s="215">
        <v>0</v>
      </c>
      <c r="S12" s="215">
        <v>0</v>
      </c>
      <c r="T12" s="215">
        <v>0</v>
      </c>
      <c r="U12" s="215">
        <v>0</v>
      </c>
    </row>
    <row r="13" spans="1:23" x14ac:dyDescent="0.25">
      <c r="A13" s="505"/>
      <c r="B13" s="11" t="s">
        <v>5</v>
      </c>
      <c r="C13" s="3">
        <f>'BIZ kWh ENTRY'!AI172</f>
        <v>0</v>
      </c>
      <c r="D13" s="3">
        <f>'BIZ kWh ENTRY'!AJ172</f>
        <v>0</v>
      </c>
      <c r="E13" s="3">
        <f>'BIZ kWh ENTRY'!AK172</f>
        <v>0</v>
      </c>
      <c r="F13" s="3">
        <f>'BIZ kWh ENTRY'!AL172</f>
        <v>0</v>
      </c>
      <c r="G13" s="3">
        <f>'BIZ kWh ENTRY'!AM172</f>
        <v>15803.069445267711</v>
      </c>
      <c r="H13" s="3">
        <f>'BIZ kWh ENTRY'!AN172</f>
        <v>0</v>
      </c>
      <c r="I13" s="3">
        <f>'BIZ kWh ENTRY'!AO172</f>
        <v>0</v>
      </c>
      <c r="J13" s="3">
        <f>'BIZ kWh ENTRY'!AP172</f>
        <v>0</v>
      </c>
      <c r="K13" s="3">
        <f>'BIZ kWh ENTRY'!AQ172</f>
        <v>0</v>
      </c>
      <c r="L13" s="3">
        <f>'BIZ kWh ENTRY'!AR172</f>
        <v>0</v>
      </c>
      <c r="M13" s="3">
        <f>'BIZ kWh ENTRY'!AS172</f>
        <v>9554.3019714003312</v>
      </c>
      <c r="N13" s="3">
        <f>'BIZ kWh ENTRY'!AT172</f>
        <v>68096.811949600466</v>
      </c>
      <c r="O13" s="215">
        <v>0</v>
      </c>
      <c r="P13" s="215">
        <v>0</v>
      </c>
      <c r="Q13" s="215">
        <v>0</v>
      </c>
      <c r="R13" s="215">
        <v>0</v>
      </c>
      <c r="S13" s="215">
        <v>0</v>
      </c>
      <c r="T13" s="215">
        <v>0</v>
      </c>
      <c r="U13" s="215">
        <v>0</v>
      </c>
    </row>
    <row r="14" spans="1:23" x14ac:dyDescent="0.25">
      <c r="A14" s="505"/>
      <c r="B14" s="11" t="s">
        <v>23</v>
      </c>
      <c r="C14" s="3">
        <f>'BIZ kWh ENTRY'!AI173</f>
        <v>0</v>
      </c>
      <c r="D14" s="3">
        <f>'BIZ kWh ENTRY'!AJ173</f>
        <v>0</v>
      </c>
      <c r="E14" s="3">
        <f>'BIZ kWh ENTRY'!AK173</f>
        <v>0</v>
      </c>
      <c r="F14" s="3">
        <f>'BIZ kWh ENTRY'!AL173</f>
        <v>0</v>
      </c>
      <c r="G14" s="3">
        <f>'BIZ kWh ENTRY'!AM173</f>
        <v>0</v>
      </c>
      <c r="H14" s="3">
        <f>'BIZ kWh ENTRY'!AN173</f>
        <v>141678.06633300768</v>
      </c>
      <c r="I14" s="3">
        <f>'BIZ kWh ENTRY'!AO173</f>
        <v>0</v>
      </c>
      <c r="J14" s="3">
        <f>'BIZ kWh ENTRY'!AP173</f>
        <v>0</v>
      </c>
      <c r="K14" s="3">
        <f>'BIZ kWh ENTRY'!AQ173</f>
        <v>0</v>
      </c>
      <c r="L14" s="3">
        <f>'BIZ kWh ENTRY'!AR173</f>
        <v>0</v>
      </c>
      <c r="M14" s="3">
        <f>'BIZ kWh ENTRY'!AS173</f>
        <v>0</v>
      </c>
      <c r="N14" s="3">
        <f>'BIZ kWh ENTRY'!AT173</f>
        <v>397924.16477676795</v>
      </c>
      <c r="O14" s="215">
        <v>0</v>
      </c>
      <c r="P14" s="215">
        <v>0</v>
      </c>
      <c r="Q14" s="215">
        <v>0</v>
      </c>
      <c r="R14" s="215">
        <v>0</v>
      </c>
      <c r="S14" s="215">
        <v>0</v>
      </c>
      <c r="T14" s="215">
        <v>0</v>
      </c>
      <c r="U14" s="215">
        <v>0</v>
      </c>
    </row>
    <row r="15" spans="1:23" x14ac:dyDescent="0.25">
      <c r="A15" s="505"/>
      <c r="B15" s="11" t="s">
        <v>24</v>
      </c>
      <c r="C15" s="3">
        <f>'BIZ kWh ENTRY'!AI174</f>
        <v>0</v>
      </c>
      <c r="D15" s="3">
        <f>'BIZ kWh ENTRY'!AJ174</f>
        <v>0</v>
      </c>
      <c r="E15" s="3">
        <f>'BIZ kWh ENTRY'!AK174</f>
        <v>0</v>
      </c>
      <c r="F15" s="3">
        <f>'BIZ kWh ENTRY'!AL174</f>
        <v>0</v>
      </c>
      <c r="G15" s="3">
        <f>'BIZ kWh ENTRY'!AM174</f>
        <v>0</v>
      </c>
      <c r="H15" s="3">
        <f>'BIZ kWh ENTRY'!AN174</f>
        <v>0</v>
      </c>
      <c r="I15" s="3">
        <f>'BIZ kWh ENTRY'!AO174</f>
        <v>0</v>
      </c>
      <c r="J15" s="3">
        <f>'BIZ kWh ENTRY'!AP174</f>
        <v>0</v>
      </c>
      <c r="K15" s="3">
        <f>'BIZ kWh ENTRY'!AQ174</f>
        <v>0</v>
      </c>
      <c r="L15" s="3">
        <f>'BIZ kWh ENTRY'!AR174</f>
        <v>0</v>
      </c>
      <c r="M15" s="3">
        <f>'BIZ kWh ENTRY'!AS174</f>
        <v>0</v>
      </c>
      <c r="N15" s="3">
        <f>'BIZ kWh ENTRY'!AT174</f>
        <v>0</v>
      </c>
      <c r="O15" s="215">
        <v>0</v>
      </c>
      <c r="P15" s="215">
        <v>0</v>
      </c>
      <c r="Q15" s="215">
        <v>0</v>
      </c>
      <c r="R15" s="215">
        <v>0</v>
      </c>
      <c r="S15" s="215">
        <v>0</v>
      </c>
      <c r="T15" s="215">
        <v>0</v>
      </c>
      <c r="U15" s="215">
        <v>0</v>
      </c>
    </row>
    <row r="16" spans="1:23" x14ac:dyDescent="0.25">
      <c r="A16" s="505"/>
      <c r="B16" s="11" t="s">
        <v>7</v>
      </c>
      <c r="C16" s="3">
        <f>'BIZ kWh ENTRY'!AI175</f>
        <v>0</v>
      </c>
      <c r="D16" s="3">
        <f>'BIZ kWh ENTRY'!AJ175</f>
        <v>0</v>
      </c>
      <c r="E16" s="3">
        <f>'BIZ kWh ENTRY'!AK175</f>
        <v>0</v>
      </c>
      <c r="F16" s="3">
        <f>'BIZ kWh ENTRY'!AL175</f>
        <v>0</v>
      </c>
      <c r="G16" s="3">
        <f>'BIZ kWh ENTRY'!AM175</f>
        <v>0</v>
      </c>
      <c r="H16" s="3">
        <f>'BIZ kWh ENTRY'!AN175</f>
        <v>0</v>
      </c>
      <c r="I16" s="3">
        <f>'BIZ kWh ENTRY'!AO175</f>
        <v>0</v>
      </c>
      <c r="J16" s="3">
        <f>'BIZ kWh ENTRY'!AP175</f>
        <v>0</v>
      </c>
      <c r="K16" s="3">
        <f>'BIZ kWh ENTRY'!AQ175</f>
        <v>0</v>
      </c>
      <c r="L16" s="3">
        <f>'BIZ kWh ENTRY'!AR175</f>
        <v>0</v>
      </c>
      <c r="M16" s="3">
        <f>'BIZ kWh ENTRY'!AS175</f>
        <v>0</v>
      </c>
      <c r="N16" s="3">
        <f>'BIZ kWh ENTRY'!AT175</f>
        <v>0</v>
      </c>
      <c r="O16" s="215">
        <v>0</v>
      </c>
      <c r="P16" s="215">
        <v>0</v>
      </c>
      <c r="Q16" s="215">
        <v>0</v>
      </c>
      <c r="R16" s="215">
        <v>0</v>
      </c>
      <c r="S16" s="215">
        <v>0</v>
      </c>
      <c r="T16" s="215">
        <v>0</v>
      </c>
      <c r="U16" s="215">
        <v>0</v>
      </c>
    </row>
    <row r="17" spans="1:21" x14ac:dyDescent="0.25">
      <c r="A17" s="505"/>
      <c r="B17" s="11" t="s">
        <v>8</v>
      </c>
      <c r="C17" s="3">
        <f>'BIZ kWh ENTRY'!AI176</f>
        <v>0</v>
      </c>
      <c r="D17" s="3">
        <f>'BIZ kWh ENTRY'!AJ176</f>
        <v>0</v>
      </c>
      <c r="E17" s="3">
        <f>'BIZ kWh ENTRY'!AK176</f>
        <v>0</v>
      </c>
      <c r="F17" s="3">
        <f>'BIZ kWh ENTRY'!AL176</f>
        <v>0</v>
      </c>
      <c r="G17" s="3">
        <f>'BIZ kWh ENTRY'!AM176</f>
        <v>0</v>
      </c>
      <c r="H17" s="3">
        <f>'BIZ kWh ENTRY'!AN176</f>
        <v>0</v>
      </c>
      <c r="I17" s="3">
        <f>'BIZ kWh ENTRY'!AO176</f>
        <v>0</v>
      </c>
      <c r="J17" s="3">
        <f>'BIZ kWh ENTRY'!AP176</f>
        <v>0</v>
      </c>
      <c r="K17" s="3">
        <f>'BIZ kWh ENTRY'!AQ176</f>
        <v>0</v>
      </c>
      <c r="L17" s="3">
        <f>'BIZ kWh ENTRY'!AR176</f>
        <v>0</v>
      </c>
      <c r="M17" s="3">
        <f>'BIZ kWh ENTRY'!AS176</f>
        <v>0</v>
      </c>
      <c r="N17" s="3">
        <f>'BIZ kWh ENTRY'!AT176</f>
        <v>0</v>
      </c>
      <c r="O17" s="215">
        <v>0</v>
      </c>
      <c r="P17" s="215">
        <v>0</v>
      </c>
      <c r="Q17" s="215">
        <v>0</v>
      </c>
      <c r="R17" s="215">
        <v>0</v>
      </c>
      <c r="S17" s="215">
        <v>0</v>
      </c>
      <c r="T17" s="215">
        <v>0</v>
      </c>
      <c r="U17" s="215">
        <v>0</v>
      </c>
    </row>
    <row r="18" spans="1:21" x14ac:dyDescent="0.25">
      <c r="A18" s="505"/>
      <c r="B18" s="11" t="s">
        <v>11</v>
      </c>
      <c r="C18" s="3"/>
      <c r="D18" s="3"/>
      <c r="E18" s="4"/>
      <c r="F18" s="4"/>
      <c r="G18" s="4"/>
      <c r="H18" s="4"/>
      <c r="I18" s="4"/>
      <c r="J18" s="4"/>
      <c r="K18" s="4"/>
      <c r="L18" s="4"/>
      <c r="M18" s="4"/>
      <c r="N18" s="4"/>
      <c r="O18" s="215"/>
      <c r="P18" s="215"/>
      <c r="Q18" s="215"/>
      <c r="R18" s="215"/>
      <c r="S18" s="215"/>
      <c r="T18" s="215"/>
      <c r="U18" s="215"/>
    </row>
    <row r="19" spans="1:21" ht="15.75" thickBot="1" x14ac:dyDescent="0.3">
      <c r="A19" s="506"/>
      <c r="B19" s="15" t="str">
        <f>' 1M - RES'!B16</f>
        <v>Monthly kWh</v>
      </c>
      <c r="C19" s="49">
        <f>SUM(C5:C17)</f>
        <v>0</v>
      </c>
      <c r="D19" s="49">
        <f t="shared" ref="D19:U19" si="1">SUM(D5:D17)</f>
        <v>0</v>
      </c>
      <c r="E19" s="49">
        <f t="shared" si="1"/>
        <v>0</v>
      </c>
      <c r="F19" s="49">
        <f t="shared" si="1"/>
        <v>195685.20019971029</v>
      </c>
      <c r="G19" s="49">
        <f t="shared" si="1"/>
        <v>532015.66398946359</v>
      </c>
      <c r="H19" s="49">
        <f t="shared" si="1"/>
        <v>1195755.0662132709</v>
      </c>
      <c r="I19" s="49">
        <f t="shared" si="1"/>
        <v>678080.6823034758</v>
      </c>
      <c r="J19" s="49">
        <f t="shared" si="1"/>
        <v>606041.49350782926</v>
      </c>
      <c r="K19" s="49">
        <f t="shared" si="1"/>
        <v>1825344.049698181</v>
      </c>
      <c r="L19" s="49">
        <f t="shared" si="1"/>
        <v>404680.20172037015</v>
      </c>
      <c r="M19" s="49">
        <f t="shared" si="1"/>
        <v>991290.1061275925</v>
      </c>
      <c r="N19" s="49">
        <f t="shared" ref="N19" si="2">SUM(N5:N17)</f>
        <v>7951988.4392074579</v>
      </c>
      <c r="O19" s="216">
        <f t="shared" si="1"/>
        <v>0</v>
      </c>
      <c r="P19" s="216">
        <f t="shared" si="1"/>
        <v>0</v>
      </c>
      <c r="Q19" s="216">
        <f t="shared" si="1"/>
        <v>0</v>
      </c>
      <c r="R19" s="216">
        <f t="shared" si="1"/>
        <v>0</v>
      </c>
      <c r="S19" s="216">
        <f t="shared" si="1"/>
        <v>0</v>
      </c>
      <c r="T19" s="216">
        <f t="shared" si="1"/>
        <v>0</v>
      </c>
      <c r="U19" s="216">
        <f t="shared" si="1"/>
        <v>0</v>
      </c>
    </row>
    <row r="20" spans="1:21" x14ac:dyDescent="0.25">
      <c r="A20" s="45"/>
      <c r="B20" s="25"/>
      <c r="C20" s="9"/>
      <c r="D20" s="31"/>
      <c r="E20" s="9"/>
      <c r="F20" s="31"/>
      <c r="G20" s="31"/>
      <c r="H20" s="9"/>
      <c r="I20" s="31"/>
      <c r="J20" s="31"/>
      <c r="K20" s="9"/>
      <c r="L20" s="31"/>
      <c r="M20" s="31"/>
      <c r="N20" s="9"/>
      <c r="O20" s="31"/>
      <c r="P20" s="31"/>
      <c r="Q20" s="9"/>
      <c r="R20" s="31"/>
      <c r="S20" s="31"/>
      <c r="T20" s="9"/>
      <c r="U20" s="31"/>
    </row>
    <row r="21" spans="1:21" ht="15.75" thickBot="1" x14ac:dyDescent="0.3">
      <c r="A21" s="26"/>
      <c r="B21" s="26"/>
      <c r="C21" s="22"/>
      <c r="D21" s="23"/>
      <c r="E21" s="22"/>
      <c r="F21" s="23"/>
      <c r="G21" s="23"/>
      <c r="H21" s="22"/>
      <c r="I21" s="23"/>
      <c r="J21" s="23"/>
      <c r="K21" s="22"/>
      <c r="L21" s="23"/>
      <c r="M21" s="23"/>
      <c r="N21" s="22"/>
      <c r="O21" s="23"/>
      <c r="P21" s="23"/>
      <c r="Q21" s="22"/>
      <c r="R21" s="23"/>
      <c r="S21" s="23"/>
      <c r="T21" s="22"/>
      <c r="U21" s="23"/>
    </row>
    <row r="22" spans="1:21" s="344" customFormat="1" ht="15.75" x14ac:dyDescent="0.25">
      <c r="A22" s="507" t="s">
        <v>15</v>
      </c>
      <c r="B22" s="17" t="str">
        <f t="shared" ref="B22:U22" si="3">B4</f>
        <v>End Use</v>
      </c>
      <c r="C22" s="10">
        <f t="shared" si="3"/>
        <v>43466</v>
      </c>
      <c r="D22" s="10">
        <f t="shared" si="3"/>
        <v>43497</v>
      </c>
      <c r="E22" s="10">
        <f t="shared" si="3"/>
        <v>43525</v>
      </c>
      <c r="F22" s="10">
        <f t="shared" si="3"/>
        <v>43556</v>
      </c>
      <c r="G22" s="10">
        <f t="shared" si="3"/>
        <v>43586</v>
      </c>
      <c r="H22" s="10">
        <f t="shared" si="3"/>
        <v>43617</v>
      </c>
      <c r="I22" s="10">
        <f t="shared" si="3"/>
        <v>43647</v>
      </c>
      <c r="J22" s="10">
        <f t="shared" si="3"/>
        <v>43678</v>
      </c>
      <c r="K22" s="10">
        <f t="shared" si="3"/>
        <v>43709</v>
      </c>
      <c r="L22" s="10">
        <f t="shared" si="3"/>
        <v>43739</v>
      </c>
      <c r="M22" s="10">
        <f t="shared" si="3"/>
        <v>43770</v>
      </c>
      <c r="N22" s="10">
        <f t="shared" si="3"/>
        <v>43800</v>
      </c>
      <c r="O22" s="10">
        <f t="shared" si="3"/>
        <v>43831</v>
      </c>
      <c r="P22" s="10">
        <f t="shared" si="3"/>
        <v>43862</v>
      </c>
      <c r="Q22" s="10">
        <f t="shared" si="3"/>
        <v>43891</v>
      </c>
      <c r="R22" s="10">
        <f t="shared" si="3"/>
        <v>43922</v>
      </c>
      <c r="S22" s="10">
        <f t="shared" si="3"/>
        <v>43952</v>
      </c>
      <c r="T22" s="10">
        <f t="shared" si="3"/>
        <v>43983</v>
      </c>
      <c r="U22" s="10">
        <f t="shared" si="3"/>
        <v>44013</v>
      </c>
    </row>
    <row r="23" spans="1:21" s="344" customFormat="1" ht="15" customHeight="1" x14ac:dyDescent="0.25">
      <c r="A23" s="508"/>
      <c r="B23" s="345" t="str">
        <f t="shared" ref="B23:B37" si="4">B5</f>
        <v>Air Comp</v>
      </c>
      <c r="C23" s="346">
        <f t="shared" ref="C23:C35" si="5">IF(C5=0,0,C5)</f>
        <v>0</v>
      </c>
      <c r="D23" s="346">
        <f>IF(SUM($C$19:$N$19)=0,0,C23+D5)</f>
        <v>0</v>
      </c>
      <c r="E23" s="346">
        <f>IF(SUM($C$19:$N$19)=0,0,D23+E5)</f>
        <v>0</v>
      </c>
      <c r="F23" s="346">
        <f t="shared" ref="F23:U24" si="6">IF(SUM($C$19:$N$19)=0,0,E23+F5)</f>
        <v>0</v>
      </c>
      <c r="G23" s="346">
        <f t="shared" si="6"/>
        <v>0</v>
      </c>
      <c r="H23" s="346">
        <f t="shared" si="6"/>
        <v>0</v>
      </c>
      <c r="I23" s="346">
        <f t="shared" si="6"/>
        <v>0</v>
      </c>
      <c r="J23" s="346">
        <f t="shared" si="6"/>
        <v>0</v>
      </c>
      <c r="K23" s="346">
        <f t="shared" si="6"/>
        <v>0</v>
      </c>
      <c r="L23" s="346">
        <f t="shared" si="6"/>
        <v>0</v>
      </c>
      <c r="M23" s="346">
        <f t="shared" si="6"/>
        <v>67137.51399577118</v>
      </c>
      <c r="N23" s="346">
        <f t="shared" si="6"/>
        <v>67137.51399577118</v>
      </c>
      <c r="O23" s="346">
        <f t="shared" si="6"/>
        <v>67137.51399577118</v>
      </c>
      <c r="P23" s="346">
        <f t="shared" si="6"/>
        <v>67137.51399577118</v>
      </c>
      <c r="Q23" s="346">
        <f t="shared" si="6"/>
        <v>67137.51399577118</v>
      </c>
      <c r="R23" s="346">
        <f t="shared" si="6"/>
        <v>67137.51399577118</v>
      </c>
      <c r="S23" s="346">
        <f t="shared" si="6"/>
        <v>67137.51399577118</v>
      </c>
      <c r="T23" s="346">
        <f t="shared" si="6"/>
        <v>67137.51399577118</v>
      </c>
      <c r="U23" s="346">
        <f t="shared" si="6"/>
        <v>67137.51399577118</v>
      </c>
    </row>
    <row r="24" spans="1:21" s="344" customFormat="1" x14ac:dyDescent="0.25">
      <c r="A24" s="508"/>
      <c r="B24" s="12" t="str">
        <f t="shared" si="4"/>
        <v>Building Shell</v>
      </c>
      <c r="C24" s="346">
        <f t="shared" si="5"/>
        <v>0</v>
      </c>
      <c r="D24" s="346">
        <f>IF(SUM($C$19:$N$19)=0,0,C24+D6)</f>
        <v>0</v>
      </c>
      <c r="E24" s="346">
        <f>IF(SUM($C$19:$N$19)=0,0,D24+E6)</f>
        <v>0</v>
      </c>
      <c r="F24" s="346">
        <f t="shared" si="6"/>
        <v>0</v>
      </c>
      <c r="G24" s="346">
        <f t="shared" si="6"/>
        <v>0</v>
      </c>
      <c r="H24" s="346">
        <f t="shared" si="6"/>
        <v>0</v>
      </c>
      <c r="I24" s="346">
        <f t="shared" si="6"/>
        <v>0</v>
      </c>
      <c r="J24" s="346">
        <f t="shared" si="6"/>
        <v>0</v>
      </c>
      <c r="K24" s="346">
        <f t="shared" si="6"/>
        <v>0</v>
      </c>
      <c r="L24" s="346">
        <f t="shared" si="6"/>
        <v>0</v>
      </c>
      <c r="M24" s="346">
        <f t="shared" si="6"/>
        <v>0</v>
      </c>
      <c r="N24" s="346">
        <f t="shared" si="6"/>
        <v>0</v>
      </c>
      <c r="O24" s="346">
        <f t="shared" si="6"/>
        <v>0</v>
      </c>
      <c r="P24" s="346">
        <f t="shared" si="6"/>
        <v>0</v>
      </c>
      <c r="Q24" s="346">
        <f t="shared" si="6"/>
        <v>0</v>
      </c>
      <c r="R24" s="346">
        <f t="shared" si="6"/>
        <v>0</v>
      </c>
      <c r="S24" s="346">
        <f t="shared" si="6"/>
        <v>0</v>
      </c>
      <c r="T24" s="346">
        <f t="shared" si="6"/>
        <v>0</v>
      </c>
      <c r="U24" s="346">
        <f t="shared" si="6"/>
        <v>0</v>
      </c>
    </row>
    <row r="25" spans="1:21" s="344" customFormat="1" x14ac:dyDescent="0.25">
      <c r="A25" s="508"/>
      <c r="B25" s="345" t="str">
        <f t="shared" si="4"/>
        <v>Cooking</v>
      </c>
      <c r="C25" s="346">
        <f t="shared" si="5"/>
        <v>0</v>
      </c>
      <c r="D25" s="346">
        <f t="shared" ref="D25:U28" si="7">IF(SUM($C$19:$N$19)=0,0,C25+D7)</f>
        <v>0</v>
      </c>
      <c r="E25" s="346">
        <f t="shared" si="7"/>
        <v>0</v>
      </c>
      <c r="F25" s="346">
        <f t="shared" si="7"/>
        <v>0</v>
      </c>
      <c r="G25" s="346">
        <f t="shared" si="7"/>
        <v>0</v>
      </c>
      <c r="H25" s="346">
        <f t="shared" si="7"/>
        <v>0</v>
      </c>
      <c r="I25" s="346">
        <f t="shared" si="7"/>
        <v>0</v>
      </c>
      <c r="J25" s="346">
        <f t="shared" si="7"/>
        <v>0</v>
      </c>
      <c r="K25" s="346">
        <f t="shared" si="7"/>
        <v>0</v>
      </c>
      <c r="L25" s="346">
        <f t="shared" si="7"/>
        <v>0</v>
      </c>
      <c r="M25" s="346">
        <f t="shared" si="7"/>
        <v>0</v>
      </c>
      <c r="N25" s="346">
        <f t="shared" si="7"/>
        <v>0</v>
      </c>
      <c r="O25" s="346">
        <f t="shared" si="7"/>
        <v>0</v>
      </c>
      <c r="P25" s="346">
        <f t="shared" si="7"/>
        <v>0</v>
      </c>
      <c r="Q25" s="346">
        <f t="shared" si="7"/>
        <v>0</v>
      </c>
      <c r="R25" s="346">
        <f t="shared" si="7"/>
        <v>0</v>
      </c>
      <c r="S25" s="346">
        <f t="shared" si="7"/>
        <v>0</v>
      </c>
      <c r="T25" s="346">
        <f t="shared" si="7"/>
        <v>0</v>
      </c>
      <c r="U25" s="346">
        <f t="shared" si="7"/>
        <v>0</v>
      </c>
    </row>
    <row r="26" spans="1:21" s="344" customFormat="1" x14ac:dyDescent="0.25">
      <c r="A26" s="508"/>
      <c r="B26" s="345" t="str">
        <f t="shared" si="4"/>
        <v>Cooling</v>
      </c>
      <c r="C26" s="346">
        <f t="shared" si="5"/>
        <v>0</v>
      </c>
      <c r="D26" s="346">
        <f t="shared" si="7"/>
        <v>0</v>
      </c>
      <c r="E26" s="346">
        <f t="shared" si="7"/>
        <v>0</v>
      </c>
      <c r="F26" s="346">
        <f t="shared" si="7"/>
        <v>0</v>
      </c>
      <c r="G26" s="346">
        <f t="shared" si="7"/>
        <v>0</v>
      </c>
      <c r="H26" s="346">
        <f t="shared" si="7"/>
        <v>235709.60488346813</v>
      </c>
      <c r="I26" s="346">
        <f t="shared" si="7"/>
        <v>373405.15808091045</v>
      </c>
      <c r="J26" s="346">
        <f t="shared" si="7"/>
        <v>383685.2790380955</v>
      </c>
      <c r="K26" s="346">
        <f t="shared" si="7"/>
        <v>383685.2790380955</v>
      </c>
      <c r="L26" s="346">
        <f t="shared" si="7"/>
        <v>436305.52653445065</v>
      </c>
      <c r="M26" s="346">
        <f t="shared" si="7"/>
        <v>578130.33333812631</v>
      </c>
      <c r="N26" s="346">
        <f t="shared" si="7"/>
        <v>2260296.0851959856</v>
      </c>
      <c r="O26" s="346">
        <f t="shared" si="7"/>
        <v>2260296.0851959856</v>
      </c>
      <c r="P26" s="346">
        <f t="shared" si="7"/>
        <v>2260296.0851959856</v>
      </c>
      <c r="Q26" s="346">
        <f t="shared" si="7"/>
        <v>2260296.0851959856</v>
      </c>
      <c r="R26" s="346">
        <f t="shared" si="7"/>
        <v>2260296.0851959856</v>
      </c>
      <c r="S26" s="346">
        <f t="shared" si="7"/>
        <v>2260296.0851959856</v>
      </c>
      <c r="T26" s="346">
        <f t="shared" si="7"/>
        <v>2260296.0851959856</v>
      </c>
      <c r="U26" s="346">
        <f t="shared" si="7"/>
        <v>2260296.0851959856</v>
      </c>
    </row>
    <row r="27" spans="1:21" s="344" customFormat="1" x14ac:dyDescent="0.25">
      <c r="A27" s="508"/>
      <c r="B27" s="12" t="str">
        <f t="shared" si="4"/>
        <v>Ext Lighting</v>
      </c>
      <c r="C27" s="346">
        <f t="shared" si="5"/>
        <v>0</v>
      </c>
      <c r="D27" s="346">
        <f t="shared" si="7"/>
        <v>0</v>
      </c>
      <c r="E27" s="346">
        <f t="shared" si="7"/>
        <v>0</v>
      </c>
      <c r="F27" s="346">
        <f t="shared" si="7"/>
        <v>0</v>
      </c>
      <c r="G27" s="346">
        <f t="shared" si="7"/>
        <v>0</v>
      </c>
      <c r="H27" s="346">
        <f t="shared" si="7"/>
        <v>0</v>
      </c>
      <c r="I27" s="346">
        <f t="shared" si="7"/>
        <v>0</v>
      </c>
      <c r="J27" s="346">
        <f t="shared" si="7"/>
        <v>0</v>
      </c>
      <c r="K27" s="346">
        <f t="shared" si="7"/>
        <v>0</v>
      </c>
      <c r="L27" s="346">
        <f t="shared" si="7"/>
        <v>0</v>
      </c>
      <c r="M27" s="346">
        <f t="shared" si="7"/>
        <v>0</v>
      </c>
      <c r="N27" s="346">
        <f t="shared" si="7"/>
        <v>0</v>
      </c>
      <c r="O27" s="346">
        <f t="shared" si="7"/>
        <v>0</v>
      </c>
      <c r="P27" s="346">
        <f t="shared" si="7"/>
        <v>0</v>
      </c>
      <c r="Q27" s="346">
        <f t="shared" si="7"/>
        <v>0</v>
      </c>
      <c r="R27" s="346">
        <f t="shared" si="7"/>
        <v>0</v>
      </c>
      <c r="S27" s="346">
        <f t="shared" si="7"/>
        <v>0</v>
      </c>
      <c r="T27" s="346">
        <f t="shared" si="7"/>
        <v>0</v>
      </c>
      <c r="U27" s="346">
        <f t="shared" si="7"/>
        <v>0</v>
      </c>
    </row>
    <row r="28" spans="1:21" s="344" customFormat="1" x14ac:dyDescent="0.25">
      <c r="A28" s="508"/>
      <c r="B28" s="345" t="str">
        <f t="shared" si="4"/>
        <v>Heating</v>
      </c>
      <c r="C28" s="346">
        <f t="shared" si="5"/>
        <v>0</v>
      </c>
      <c r="D28" s="346">
        <f t="shared" si="7"/>
        <v>0</v>
      </c>
      <c r="E28" s="346">
        <f t="shared" si="7"/>
        <v>0</v>
      </c>
      <c r="F28" s="346">
        <f t="shared" si="7"/>
        <v>0</v>
      </c>
      <c r="G28" s="346">
        <f t="shared" si="7"/>
        <v>0</v>
      </c>
      <c r="H28" s="346">
        <f t="shared" si="7"/>
        <v>0</v>
      </c>
      <c r="I28" s="346">
        <f t="shared" si="7"/>
        <v>0</v>
      </c>
      <c r="J28" s="346">
        <f t="shared" si="7"/>
        <v>0</v>
      </c>
      <c r="K28" s="346">
        <f t="shared" si="7"/>
        <v>0</v>
      </c>
      <c r="L28" s="346">
        <f t="shared" si="7"/>
        <v>0</v>
      </c>
      <c r="M28" s="346">
        <f t="shared" si="7"/>
        <v>0</v>
      </c>
      <c r="N28" s="346">
        <f t="shared" si="7"/>
        <v>0</v>
      </c>
      <c r="O28" s="346">
        <f t="shared" si="7"/>
        <v>0</v>
      </c>
      <c r="P28" s="346">
        <f t="shared" si="7"/>
        <v>0</v>
      </c>
      <c r="Q28" s="346">
        <f t="shared" si="7"/>
        <v>0</v>
      </c>
      <c r="R28" s="346">
        <f t="shared" si="7"/>
        <v>0</v>
      </c>
      <c r="S28" s="346">
        <f t="shared" si="7"/>
        <v>0</v>
      </c>
      <c r="T28" s="346">
        <f t="shared" si="7"/>
        <v>0</v>
      </c>
      <c r="U28" s="346">
        <f t="shared" si="7"/>
        <v>0</v>
      </c>
    </row>
    <row r="29" spans="1:21" s="344" customFormat="1" x14ac:dyDescent="0.25">
      <c r="A29" s="508"/>
      <c r="B29" s="345" t="str">
        <f t="shared" si="4"/>
        <v>HVAC</v>
      </c>
      <c r="C29" s="346">
        <f t="shared" si="5"/>
        <v>0</v>
      </c>
      <c r="D29" s="346">
        <f t="shared" ref="D29:U32" si="8">IF(SUM($C$19:$N$19)=0,0,C29+D11)</f>
        <v>0</v>
      </c>
      <c r="E29" s="346">
        <f t="shared" si="8"/>
        <v>0</v>
      </c>
      <c r="F29" s="346">
        <f t="shared" si="8"/>
        <v>0</v>
      </c>
      <c r="G29" s="346">
        <f t="shared" si="8"/>
        <v>0</v>
      </c>
      <c r="H29" s="346">
        <f t="shared" si="8"/>
        <v>0</v>
      </c>
      <c r="I29" s="346">
        <f t="shared" si="8"/>
        <v>0</v>
      </c>
      <c r="J29" s="346">
        <f t="shared" si="8"/>
        <v>5322.8659767851586</v>
      </c>
      <c r="K29" s="346">
        <f t="shared" si="8"/>
        <v>5322.8659767851586</v>
      </c>
      <c r="L29" s="346">
        <f t="shared" si="8"/>
        <v>5322.8659767851586</v>
      </c>
      <c r="M29" s="346">
        <f t="shared" si="8"/>
        <v>5322.8659767851586</v>
      </c>
      <c r="N29" s="346">
        <f t="shared" si="8"/>
        <v>120290.90565829028</v>
      </c>
      <c r="O29" s="346">
        <f t="shared" si="8"/>
        <v>120290.90565829028</v>
      </c>
      <c r="P29" s="346">
        <f t="shared" si="8"/>
        <v>120290.90565829028</v>
      </c>
      <c r="Q29" s="346">
        <f t="shared" si="8"/>
        <v>120290.90565829028</v>
      </c>
      <c r="R29" s="346">
        <f t="shared" si="8"/>
        <v>120290.90565829028</v>
      </c>
      <c r="S29" s="346">
        <f t="shared" si="8"/>
        <v>120290.90565829028</v>
      </c>
      <c r="T29" s="346">
        <f t="shared" si="8"/>
        <v>120290.90565829028</v>
      </c>
      <c r="U29" s="346">
        <f t="shared" si="8"/>
        <v>120290.90565829028</v>
      </c>
    </row>
    <row r="30" spans="1:21" s="344" customFormat="1" x14ac:dyDescent="0.25">
      <c r="A30" s="508"/>
      <c r="B30" s="345" t="str">
        <f t="shared" si="4"/>
        <v>Lighting</v>
      </c>
      <c r="C30" s="346">
        <f t="shared" si="5"/>
        <v>0</v>
      </c>
      <c r="D30" s="346">
        <f t="shared" si="8"/>
        <v>0</v>
      </c>
      <c r="E30" s="346">
        <f t="shared" si="8"/>
        <v>0</v>
      </c>
      <c r="F30" s="346">
        <f t="shared" si="8"/>
        <v>195685.20019971029</v>
      </c>
      <c r="G30" s="346">
        <f t="shared" si="8"/>
        <v>711897.79474390612</v>
      </c>
      <c r="H30" s="346">
        <f t="shared" si="8"/>
        <v>1530265.1897407011</v>
      </c>
      <c r="I30" s="346">
        <f t="shared" si="8"/>
        <v>2070650.3188467347</v>
      </c>
      <c r="J30" s="346">
        <f t="shared" si="8"/>
        <v>2661088.8254205938</v>
      </c>
      <c r="K30" s="346">
        <f t="shared" si="8"/>
        <v>4486432.8751187753</v>
      </c>
      <c r="L30" s="346">
        <f t="shared" si="8"/>
        <v>4838492.8293427899</v>
      </c>
      <c r="M30" s="346">
        <f t="shared" si="8"/>
        <v>5611266.3126995349</v>
      </c>
      <c r="N30" s="346">
        <f t="shared" si="8"/>
        <v>11300099.983641259</v>
      </c>
      <c r="O30" s="346">
        <f t="shared" si="8"/>
        <v>11300099.983641259</v>
      </c>
      <c r="P30" s="346">
        <f t="shared" si="8"/>
        <v>11300099.983641259</v>
      </c>
      <c r="Q30" s="346">
        <f t="shared" si="8"/>
        <v>11300099.983641259</v>
      </c>
      <c r="R30" s="346">
        <f t="shared" si="8"/>
        <v>11300099.983641259</v>
      </c>
      <c r="S30" s="346">
        <f t="shared" si="8"/>
        <v>11300099.983641259</v>
      </c>
      <c r="T30" s="346">
        <f t="shared" si="8"/>
        <v>11300099.983641259</v>
      </c>
      <c r="U30" s="346">
        <f t="shared" si="8"/>
        <v>11300099.983641259</v>
      </c>
    </row>
    <row r="31" spans="1:21" s="344" customFormat="1" x14ac:dyDescent="0.25">
      <c r="A31" s="508"/>
      <c r="B31" s="345" t="str">
        <f t="shared" si="4"/>
        <v>Miscellaneous</v>
      </c>
      <c r="C31" s="346">
        <f t="shared" si="5"/>
        <v>0</v>
      </c>
      <c r="D31" s="346">
        <f t="shared" si="8"/>
        <v>0</v>
      </c>
      <c r="E31" s="346">
        <f t="shared" si="8"/>
        <v>0</v>
      </c>
      <c r="F31" s="346">
        <f t="shared" si="8"/>
        <v>0</v>
      </c>
      <c r="G31" s="346">
        <f t="shared" si="8"/>
        <v>15803.069445267711</v>
      </c>
      <c r="H31" s="346">
        <f t="shared" si="8"/>
        <v>15803.069445267711</v>
      </c>
      <c r="I31" s="346">
        <f t="shared" si="8"/>
        <v>15803.069445267711</v>
      </c>
      <c r="J31" s="346">
        <f t="shared" si="8"/>
        <v>15803.069445267711</v>
      </c>
      <c r="K31" s="346">
        <f t="shared" si="8"/>
        <v>15803.069445267711</v>
      </c>
      <c r="L31" s="346">
        <f t="shared" si="8"/>
        <v>15803.069445267711</v>
      </c>
      <c r="M31" s="346">
        <f t="shared" si="8"/>
        <v>25357.371416668044</v>
      </c>
      <c r="N31" s="346">
        <f t="shared" si="8"/>
        <v>93454.183366268509</v>
      </c>
      <c r="O31" s="346">
        <f t="shared" si="8"/>
        <v>93454.183366268509</v>
      </c>
      <c r="P31" s="346">
        <f t="shared" si="8"/>
        <v>93454.183366268509</v>
      </c>
      <c r="Q31" s="346">
        <f t="shared" si="8"/>
        <v>93454.183366268509</v>
      </c>
      <c r="R31" s="346">
        <f t="shared" si="8"/>
        <v>93454.183366268509</v>
      </c>
      <c r="S31" s="346">
        <f t="shared" si="8"/>
        <v>93454.183366268509</v>
      </c>
      <c r="T31" s="346">
        <f t="shared" si="8"/>
        <v>93454.183366268509</v>
      </c>
      <c r="U31" s="346">
        <f t="shared" si="8"/>
        <v>93454.183366268509</v>
      </c>
    </row>
    <row r="32" spans="1:21" s="344" customFormat="1" ht="15" customHeight="1" x14ac:dyDescent="0.25">
      <c r="A32" s="508"/>
      <c r="B32" s="345" t="str">
        <f t="shared" si="4"/>
        <v>Motors</v>
      </c>
      <c r="C32" s="346">
        <f t="shared" si="5"/>
        <v>0</v>
      </c>
      <c r="D32" s="346">
        <f t="shared" si="8"/>
        <v>0</v>
      </c>
      <c r="E32" s="346">
        <f t="shared" si="8"/>
        <v>0</v>
      </c>
      <c r="F32" s="346">
        <f t="shared" si="8"/>
        <v>0</v>
      </c>
      <c r="G32" s="346">
        <f t="shared" si="8"/>
        <v>0</v>
      </c>
      <c r="H32" s="346">
        <f t="shared" si="8"/>
        <v>141678.06633300768</v>
      </c>
      <c r="I32" s="346">
        <f t="shared" si="8"/>
        <v>141678.06633300768</v>
      </c>
      <c r="J32" s="346">
        <f t="shared" si="8"/>
        <v>141678.06633300768</v>
      </c>
      <c r="K32" s="346">
        <f t="shared" si="8"/>
        <v>141678.06633300768</v>
      </c>
      <c r="L32" s="346">
        <f t="shared" si="8"/>
        <v>141678.06633300768</v>
      </c>
      <c r="M32" s="346">
        <f t="shared" si="8"/>
        <v>141678.06633300768</v>
      </c>
      <c r="N32" s="346">
        <f t="shared" si="8"/>
        <v>539602.2311097756</v>
      </c>
      <c r="O32" s="346">
        <f t="shared" si="8"/>
        <v>539602.2311097756</v>
      </c>
      <c r="P32" s="346">
        <f t="shared" si="8"/>
        <v>539602.2311097756</v>
      </c>
      <c r="Q32" s="346">
        <f t="shared" si="8"/>
        <v>539602.2311097756</v>
      </c>
      <c r="R32" s="346">
        <f t="shared" si="8"/>
        <v>539602.2311097756</v>
      </c>
      <c r="S32" s="346">
        <f t="shared" si="8"/>
        <v>539602.2311097756</v>
      </c>
      <c r="T32" s="346">
        <f t="shared" si="8"/>
        <v>539602.2311097756</v>
      </c>
      <c r="U32" s="346">
        <f t="shared" si="8"/>
        <v>539602.2311097756</v>
      </c>
    </row>
    <row r="33" spans="1:21" s="344" customFormat="1" x14ac:dyDescent="0.25">
      <c r="A33" s="508"/>
      <c r="B33" s="345" t="str">
        <f t="shared" si="4"/>
        <v>Process</v>
      </c>
      <c r="C33" s="346">
        <f t="shared" si="5"/>
        <v>0</v>
      </c>
      <c r="D33" s="346">
        <f t="shared" ref="D33:U35" si="9">IF(SUM($C$19:$N$19)=0,0,C33+D15)</f>
        <v>0</v>
      </c>
      <c r="E33" s="346">
        <f t="shared" si="9"/>
        <v>0</v>
      </c>
      <c r="F33" s="346">
        <f t="shared" si="9"/>
        <v>0</v>
      </c>
      <c r="G33" s="346">
        <f t="shared" si="9"/>
        <v>0</v>
      </c>
      <c r="H33" s="346">
        <f t="shared" si="9"/>
        <v>0</v>
      </c>
      <c r="I33" s="346">
        <f t="shared" si="9"/>
        <v>0</v>
      </c>
      <c r="J33" s="346">
        <f t="shared" si="9"/>
        <v>0</v>
      </c>
      <c r="K33" s="346">
        <f t="shared" si="9"/>
        <v>0</v>
      </c>
      <c r="L33" s="346">
        <f t="shared" si="9"/>
        <v>0</v>
      </c>
      <c r="M33" s="346">
        <f t="shared" si="9"/>
        <v>0</v>
      </c>
      <c r="N33" s="346">
        <f t="shared" si="9"/>
        <v>0</v>
      </c>
      <c r="O33" s="346">
        <f t="shared" si="9"/>
        <v>0</v>
      </c>
      <c r="P33" s="346">
        <f t="shared" si="9"/>
        <v>0</v>
      </c>
      <c r="Q33" s="346">
        <f t="shared" si="9"/>
        <v>0</v>
      </c>
      <c r="R33" s="346">
        <f t="shared" si="9"/>
        <v>0</v>
      </c>
      <c r="S33" s="346">
        <f t="shared" si="9"/>
        <v>0</v>
      </c>
      <c r="T33" s="346">
        <f t="shared" si="9"/>
        <v>0</v>
      </c>
      <c r="U33" s="346">
        <f t="shared" si="9"/>
        <v>0</v>
      </c>
    </row>
    <row r="34" spans="1:21" s="344" customFormat="1" x14ac:dyDescent="0.25">
      <c r="A34" s="508"/>
      <c r="B34" s="345" t="str">
        <f t="shared" si="4"/>
        <v>Refrigeration</v>
      </c>
      <c r="C34" s="346">
        <f t="shared" si="5"/>
        <v>0</v>
      </c>
      <c r="D34" s="346">
        <f t="shared" si="9"/>
        <v>0</v>
      </c>
      <c r="E34" s="346">
        <f t="shared" si="9"/>
        <v>0</v>
      </c>
      <c r="F34" s="346">
        <f t="shared" si="9"/>
        <v>0</v>
      </c>
      <c r="G34" s="346">
        <f t="shared" si="9"/>
        <v>0</v>
      </c>
      <c r="H34" s="346">
        <f t="shared" si="9"/>
        <v>0</v>
      </c>
      <c r="I34" s="346">
        <f t="shared" si="9"/>
        <v>0</v>
      </c>
      <c r="J34" s="346">
        <f t="shared" si="9"/>
        <v>0</v>
      </c>
      <c r="K34" s="346">
        <f t="shared" si="9"/>
        <v>0</v>
      </c>
      <c r="L34" s="346">
        <f t="shared" si="9"/>
        <v>0</v>
      </c>
      <c r="M34" s="346">
        <f t="shared" si="9"/>
        <v>0</v>
      </c>
      <c r="N34" s="346">
        <f t="shared" si="9"/>
        <v>0</v>
      </c>
      <c r="O34" s="346">
        <f t="shared" si="9"/>
        <v>0</v>
      </c>
      <c r="P34" s="346">
        <f t="shared" si="9"/>
        <v>0</v>
      </c>
      <c r="Q34" s="346">
        <f t="shared" si="9"/>
        <v>0</v>
      </c>
      <c r="R34" s="346">
        <f t="shared" si="9"/>
        <v>0</v>
      </c>
      <c r="S34" s="346">
        <f t="shared" si="9"/>
        <v>0</v>
      </c>
      <c r="T34" s="346">
        <f t="shared" si="9"/>
        <v>0</v>
      </c>
      <c r="U34" s="346">
        <f t="shared" si="9"/>
        <v>0</v>
      </c>
    </row>
    <row r="35" spans="1:21" s="344" customFormat="1" x14ac:dyDescent="0.25">
      <c r="A35" s="508"/>
      <c r="B35" s="345" t="str">
        <f t="shared" si="4"/>
        <v>Water Heating</v>
      </c>
      <c r="C35" s="346">
        <f t="shared" si="5"/>
        <v>0</v>
      </c>
      <c r="D35" s="346">
        <f t="shared" si="9"/>
        <v>0</v>
      </c>
      <c r="E35" s="346">
        <f t="shared" si="9"/>
        <v>0</v>
      </c>
      <c r="F35" s="346">
        <f t="shared" si="9"/>
        <v>0</v>
      </c>
      <c r="G35" s="346">
        <f t="shared" si="9"/>
        <v>0</v>
      </c>
      <c r="H35" s="346">
        <f t="shared" si="9"/>
        <v>0</v>
      </c>
      <c r="I35" s="346">
        <f t="shared" si="9"/>
        <v>0</v>
      </c>
      <c r="J35" s="346">
        <f t="shared" si="9"/>
        <v>0</v>
      </c>
      <c r="K35" s="346">
        <f t="shared" si="9"/>
        <v>0</v>
      </c>
      <c r="L35" s="346">
        <f t="shared" si="9"/>
        <v>0</v>
      </c>
      <c r="M35" s="346">
        <f t="shared" si="9"/>
        <v>0</v>
      </c>
      <c r="N35" s="346">
        <f t="shared" si="9"/>
        <v>0</v>
      </c>
      <c r="O35" s="346">
        <f t="shared" si="9"/>
        <v>0</v>
      </c>
      <c r="P35" s="346">
        <f t="shared" si="9"/>
        <v>0</v>
      </c>
      <c r="Q35" s="346">
        <f t="shared" si="9"/>
        <v>0</v>
      </c>
      <c r="R35" s="346">
        <f t="shared" si="9"/>
        <v>0</v>
      </c>
      <c r="S35" s="346">
        <f t="shared" si="9"/>
        <v>0</v>
      </c>
      <c r="T35" s="346">
        <f t="shared" si="9"/>
        <v>0</v>
      </c>
      <c r="U35" s="346">
        <f t="shared" si="9"/>
        <v>0</v>
      </c>
    </row>
    <row r="36" spans="1:21" s="344" customFormat="1" ht="15" customHeight="1" x14ac:dyDescent="0.25">
      <c r="A36" s="508"/>
      <c r="B36" s="345" t="str">
        <f t="shared" si="4"/>
        <v xml:space="preserve"> </v>
      </c>
      <c r="C36" s="346"/>
      <c r="D36" s="346"/>
      <c r="E36" s="346"/>
      <c r="F36" s="346"/>
      <c r="G36" s="346"/>
      <c r="H36" s="346"/>
      <c r="I36" s="346"/>
      <c r="J36" s="346"/>
      <c r="K36" s="346"/>
      <c r="L36" s="346"/>
      <c r="M36" s="346"/>
      <c r="N36" s="346"/>
      <c r="O36" s="346"/>
      <c r="P36" s="346"/>
      <c r="Q36" s="346"/>
      <c r="R36" s="346"/>
      <c r="S36" s="346"/>
      <c r="T36" s="346"/>
      <c r="U36" s="346"/>
    </row>
    <row r="37" spans="1:21" s="344" customFormat="1" ht="15" customHeight="1" thickBot="1" x14ac:dyDescent="0.3">
      <c r="A37" s="509"/>
      <c r="B37" s="348" t="str">
        <f t="shared" si="4"/>
        <v>Monthly kWh</v>
      </c>
      <c r="C37" s="349">
        <f>SUM(C23:C35)</f>
        <v>0</v>
      </c>
      <c r="D37" s="349">
        <f t="shared" ref="D37:U37" si="10">SUM(D23:D35)</f>
        <v>0</v>
      </c>
      <c r="E37" s="349">
        <f t="shared" si="10"/>
        <v>0</v>
      </c>
      <c r="F37" s="349">
        <f t="shared" si="10"/>
        <v>195685.20019971029</v>
      </c>
      <c r="G37" s="349">
        <f t="shared" si="10"/>
        <v>727700.86418917379</v>
      </c>
      <c r="H37" s="349">
        <f t="shared" si="10"/>
        <v>1923455.9304024449</v>
      </c>
      <c r="I37" s="349">
        <f t="shared" si="10"/>
        <v>2601536.6127059204</v>
      </c>
      <c r="J37" s="349">
        <f t="shared" si="10"/>
        <v>3207578.1062137499</v>
      </c>
      <c r="K37" s="349">
        <f t="shared" si="10"/>
        <v>5032922.1559119308</v>
      </c>
      <c r="L37" s="349">
        <f t="shared" si="10"/>
        <v>5437602.3576323008</v>
      </c>
      <c r="M37" s="349">
        <f t="shared" si="10"/>
        <v>6428892.4637598936</v>
      </c>
      <c r="N37" s="349">
        <f t="shared" si="10"/>
        <v>14380880.902967351</v>
      </c>
      <c r="O37" s="349">
        <f t="shared" si="10"/>
        <v>14380880.902967351</v>
      </c>
      <c r="P37" s="349">
        <f t="shared" si="10"/>
        <v>14380880.902967351</v>
      </c>
      <c r="Q37" s="349">
        <f t="shared" si="10"/>
        <v>14380880.902967351</v>
      </c>
      <c r="R37" s="349">
        <f t="shared" si="10"/>
        <v>14380880.902967351</v>
      </c>
      <c r="S37" s="349">
        <f t="shared" si="10"/>
        <v>14380880.902967351</v>
      </c>
      <c r="T37" s="349">
        <f t="shared" si="10"/>
        <v>14380880.902967351</v>
      </c>
      <c r="U37" s="349">
        <f t="shared" si="10"/>
        <v>14380880.902967351</v>
      </c>
    </row>
    <row r="38" spans="1:21" x14ac:dyDescent="0.25">
      <c r="A38" s="46"/>
      <c r="B38" s="25"/>
      <c r="C38" s="9"/>
      <c r="D38" s="31"/>
      <c r="E38" s="9"/>
      <c r="F38" s="31"/>
      <c r="G38" s="31"/>
      <c r="H38" s="9"/>
      <c r="I38" s="31"/>
      <c r="J38" s="31"/>
      <c r="K38" s="9"/>
      <c r="L38" s="31"/>
      <c r="M38" s="31"/>
      <c r="N38" s="9"/>
      <c r="O38" s="353" t="s">
        <v>157</v>
      </c>
      <c r="P38" s="354">
        <f>SUM(C19:N19)</f>
        <v>14380880.902967351</v>
      </c>
      <c r="Q38" s="9"/>
      <c r="R38" s="31"/>
      <c r="S38" s="31"/>
      <c r="T38" s="9"/>
      <c r="U38" s="31"/>
    </row>
    <row r="39" spans="1:21" ht="15.75" thickBot="1" x14ac:dyDescent="0.3">
      <c r="A39" s="26"/>
      <c r="B39" s="26"/>
      <c r="C39" s="22"/>
      <c r="D39" s="23"/>
      <c r="E39" s="22"/>
      <c r="F39" s="23"/>
      <c r="G39" s="23"/>
      <c r="H39" s="22"/>
      <c r="I39" s="23"/>
      <c r="J39" s="23"/>
      <c r="K39" s="22"/>
      <c r="L39" s="23"/>
      <c r="M39" s="23"/>
      <c r="N39" s="22"/>
      <c r="O39" s="23"/>
      <c r="P39" s="23"/>
      <c r="Q39" s="22"/>
      <c r="R39" s="212" t="s">
        <v>149</v>
      </c>
      <c r="S39" s="23"/>
      <c r="T39" s="22"/>
      <c r="U39" s="23"/>
    </row>
    <row r="40" spans="1:21" ht="15.75" x14ac:dyDescent="0.25">
      <c r="A40" s="510" t="s">
        <v>16</v>
      </c>
      <c r="B40" s="17" t="str">
        <f t="shared" ref="B40:B55" si="11">B22</f>
        <v>End Use</v>
      </c>
      <c r="C40" s="10">
        <f>C22</f>
        <v>43466</v>
      </c>
      <c r="D40" s="10">
        <f t="shared" ref="D40:U40" si="12">D22</f>
        <v>43497</v>
      </c>
      <c r="E40" s="10">
        <f t="shared" si="12"/>
        <v>43525</v>
      </c>
      <c r="F40" s="10">
        <f t="shared" si="12"/>
        <v>43556</v>
      </c>
      <c r="G40" s="10">
        <f t="shared" si="12"/>
        <v>43586</v>
      </c>
      <c r="H40" s="10">
        <f t="shared" si="12"/>
        <v>43617</v>
      </c>
      <c r="I40" s="10">
        <f t="shared" si="12"/>
        <v>43647</v>
      </c>
      <c r="J40" s="10">
        <f t="shared" si="12"/>
        <v>43678</v>
      </c>
      <c r="K40" s="10">
        <f t="shared" si="12"/>
        <v>43709</v>
      </c>
      <c r="L40" s="10">
        <f t="shared" si="12"/>
        <v>43739</v>
      </c>
      <c r="M40" s="10">
        <f t="shared" si="12"/>
        <v>43770</v>
      </c>
      <c r="N40" s="10">
        <f t="shared" si="12"/>
        <v>43800</v>
      </c>
      <c r="O40" s="10">
        <f t="shared" si="12"/>
        <v>43831</v>
      </c>
      <c r="P40" s="10">
        <f t="shared" si="12"/>
        <v>43862</v>
      </c>
      <c r="Q40" s="10">
        <f t="shared" si="12"/>
        <v>43891</v>
      </c>
      <c r="R40" s="10">
        <f t="shared" si="12"/>
        <v>43922</v>
      </c>
      <c r="S40" s="10">
        <f t="shared" si="12"/>
        <v>43952</v>
      </c>
      <c r="T40" s="10">
        <f t="shared" si="12"/>
        <v>43983</v>
      </c>
      <c r="U40" s="10">
        <f t="shared" si="12"/>
        <v>44013</v>
      </c>
    </row>
    <row r="41" spans="1:21" ht="15" customHeight="1" x14ac:dyDescent="0.25">
      <c r="A41" s="511"/>
      <c r="B41" s="11" t="str">
        <f t="shared" si="11"/>
        <v>Air Comp</v>
      </c>
      <c r="C41" s="3">
        <v>0</v>
      </c>
      <c r="D41" s="3">
        <f>C41</f>
        <v>0</v>
      </c>
      <c r="E41" s="3">
        <f t="shared" ref="E41:Q41" si="13">D41</f>
        <v>0</v>
      </c>
      <c r="F41" s="3">
        <f t="shared" si="13"/>
        <v>0</v>
      </c>
      <c r="G41" s="3">
        <f t="shared" si="13"/>
        <v>0</v>
      </c>
      <c r="H41" s="3">
        <f t="shared" si="13"/>
        <v>0</v>
      </c>
      <c r="I41" s="3">
        <f t="shared" si="13"/>
        <v>0</v>
      </c>
      <c r="J41" s="3">
        <f t="shared" si="13"/>
        <v>0</v>
      </c>
      <c r="K41" s="3">
        <f t="shared" si="13"/>
        <v>0</v>
      </c>
      <c r="L41" s="3">
        <f t="shared" si="13"/>
        <v>0</v>
      </c>
      <c r="M41" s="3">
        <f t="shared" si="13"/>
        <v>0</v>
      </c>
      <c r="N41" s="3">
        <f t="shared" si="13"/>
        <v>0</v>
      </c>
      <c r="O41" s="3">
        <f t="shared" si="13"/>
        <v>0</v>
      </c>
      <c r="P41" s="3">
        <f t="shared" si="13"/>
        <v>0</v>
      </c>
      <c r="Q41" s="3">
        <f t="shared" si="13"/>
        <v>0</v>
      </c>
      <c r="R41" s="251">
        <v>21083.153138377405</v>
      </c>
      <c r="S41" s="3">
        <f>R41</f>
        <v>21083.153138377405</v>
      </c>
      <c r="T41" s="3">
        <f t="shared" ref="T41:U41" si="14">S41</f>
        <v>21083.153138377405</v>
      </c>
      <c r="U41" s="3">
        <f t="shared" si="14"/>
        <v>21083.153138377405</v>
      </c>
    </row>
    <row r="42" spans="1:21" x14ac:dyDescent="0.25">
      <c r="A42" s="511"/>
      <c r="B42" s="12" t="str">
        <f t="shared" si="11"/>
        <v>Building Shell</v>
      </c>
      <c r="C42" s="3">
        <v>0</v>
      </c>
      <c r="D42" s="3">
        <f t="shared" ref="D42:Q42" si="15">C42</f>
        <v>0</v>
      </c>
      <c r="E42" s="3">
        <f t="shared" si="15"/>
        <v>0</v>
      </c>
      <c r="F42" s="3">
        <f t="shared" si="15"/>
        <v>0</v>
      </c>
      <c r="G42" s="3">
        <f t="shared" si="15"/>
        <v>0</v>
      </c>
      <c r="H42" s="3">
        <f t="shared" si="15"/>
        <v>0</v>
      </c>
      <c r="I42" s="3">
        <f t="shared" si="15"/>
        <v>0</v>
      </c>
      <c r="J42" s="3">
        <f t="shared" si="15"/>
        <v>0</v>
      </c>
      <c r="K42" s="3">
        <f t="shared" si="15"/>
        <v>0</v>
      </c>
      <c r="L42" s="3">
        <f t="shared" si="15"/>
        <v>0</v>
      </c>
      <c r="M42" s="3">
        <f t="shared" si="15"/>
        <v>0</v>
      </c>
      <c r="N42" s="3">
        <f t="shared" si="15"/>
        <v>0</v>
      </c>
      <c r="O42" s="3">
        <f t="shared" si="15"/>
        <v>0</v>
      </c>
      <c r="P42" s="3">
        <f t="shared" si="15"/>
        <v>0</v>
      </c>
      <c r="Q42" s="3">
        <f t="shared" si="15"/>
        <v>0</v>
      </c>
      <c r="R42" s="251">
        <v>0</v>
      </c>
      <c r="S42" s="3">
        <f t="shared" ref="S42:U42" si="16">R42</f>
        <v>0</v>
      </c>
      <c r="T42" s="3">
        <f t="shared" si="16"/>
        <v>0</v>
      </c>
      <c r="U42" s="3">
        <f t="shared" si="16"/>
        <v>0</v>
      </c>
    </row>
    <row r="43" spans="1:21" x14ac:dyDescent="0.25">
      <c r="A43" s="511"/>
      <c r="B43" s="11" t="str">
        <f t="shared" si="11"/>
        <v>Cooking</v>
      </c>
      <c r="C43" s="3">
        <v>0</v>
      </c>
      <c r="D43" s="3">
        <f t="shared" ref="D43:Q43" si="17">C43</f>
        <v>0</v>
      </c>
      <c r="E43" s="3">
        <f t="shared" si="17"/>
        <v>0</v>
      </c>
      <c r="F43" s="3">
        <f t="shared" si="17"/>
        <v>0</v>
      </c>
      <c r="G43" s="3">
        <f t="shared" si="17"/>
        <v>0</v>
      </c>
      <c r="H43" s="3">
        <f t="shared" si="17"/>
        <v>0</v>
      </c>
      <c r="I43" s="3">
        <f t="shared" si="17"/>
        <v>0</v>
      </c>
      <c r="J43" s="3">
        <f t="shared" si="17"/>
        <v>0</v>
      </c>
      <c r="K43" s="3">
        <f t="shared" si="17"/>
        <v>0</v>
      </c>
      <c r="L43" s="3">
        <f t="shared" si="17"/>
        <v>0</v>
      </c>
      <c r="M43" s="3">
        <f t="shared" si="17"/>
        <v>0</v>
      </c>
      <c r="N43" s="3">
        <f t="shared" si="17"/>
        <v>0</v>
      </c>
      <c r="O43" s="3">
        <f t="shared" si="17"/>
        <v>0</v>
      </c>
      <c r="P43" s="3">
        <f t="shared" si="17"/>
        <v>0</v>
      </c>
      <c r="Q43" s="3">
        <f t="shared" si="17"/>
        <v>0</v>
      </c>
      <c r="R43" s="251">
        <v>0</v>
      </c>
      <c r="S43" s="3">
        <f t="shared" ref="S43:U43" si="18">R43</f>
        <v>0</v>
      </c>
      <c r="T43" s="3">
        <f t="shared" si="18"/>
        <v>0</v>
      </c>
      <c r="U43" s="3">
        <f t="shared" si="18"/>
        <v>0</v>
      </c>
    </row>
    <row r="44" spans="1:21" x14ac:dyDescent="0.25">
      <c r="A44" s="511"/>
      <c r="B44" s="11" t="str">
        <f t="shared" si="11"/>
        <v>Cooling</v>
      </c>
      <c r="C44" s="3">
        <v>0</v>
      </c>
      <c r="D44" s="3">
        <f t="shared" ref="D44:Q44" si="19">C44</f>
        <v>0</v>
      </c>
      <c r="E44" s="3">
        <f t="shared" si="19"/>
        <v>0</v>
      </c>
      <c r="F44" s="3">
        <f t="shared" si="19"/>
        <v>0</v>
      </c>
      <c r="G44" s="3">
        <f t="shared" si="19"/>
        <v>0</v>
      </c>
      <c r="H44" s="3">
        <f t="shared" si="19"/>
        <v>0</v>
      </c>
      <c r="I44" s="3">
        <f t="shared" si="19"/>
        <v>0</v>
      </c>
      <c r="J44" s="3">
        <f t="shared" si="19"/>
        <v>0</v>
      </c>
      <c r="K44" s="3">
        <f t="shared" si="19"/>
        <v>0</v>
      </c>
      <c r="L44" s="3">
        <f t="shared" si="19"/>
        <v>0</v>
      </c>
      <c r="M44" s="3">
        <f t="shared" si="19"/>
        <v>0</v>
      </c>
      <c r="N44" s="3">
        <f t="shared" si="19"/>
        <v>0</v>
      </c>
      <c r="O44" s="3">
        <f t="shared" si="19"/>
        <v>0</v>
      </c>
      <c r="P44" s="3">
        <f t="shared" si="19"/>
        <v>0</v>
      </c>
      <c r="Q44" s="3">
        <f t="shared" si="19"/>
        <v>0</v>
      </c>
      <c r="R44" s="251">
        <v>924196.79574461188</v>
      </c>
      <c r="S44" s="3">
        <f t="shared" ref="S44:U44" si="20">R44</f>
        <v>924196.79574461188</v>
      </c>
      <c r="T44" s="3">
        <f t="shared" si="20"/>
        <v>924196.79574461188</v>
      </c>
      <c r="U44" s="3">
        <f t="shared" si="20"/>
        <v>924196.79574461188</v>
      </c>
    </row>
    <row r="45" spans="1:21" x14ac:dyDescent="0.25">
      <c r="A45" s="511"/>
      <c r="B45" s="12" t="str">
        <f t="shared" si="11"/>
        <v>Ext Lighting</v>
      </c>
      <c r="C45" s="3">
        <v>0</v>
      </c>
      <c r="D45" s="3">
        <f t="shared" ref="D45:Q45" si="21">C45</f>
        <v>0</v>
      </c>
      <c r="E45" s="3">
        <f t="shared" si="21"/>
        <v>0</v>
      </c>
      <c r="F45" s="3">
        <f t="shared" si="21"/>
        <v>0</v>
      </c>
      <c r="G45" s="3">
        <f t="shared" si="21"/>
        <v>0</v>
      </c>
      <c r="H45" s="3">
        <f t="shared" si="21"/>
        <v>0</v>
      </c>
      <c r="I45" s="3">
        <f t="shared" si="21"/>
        <v>0</v>
      </c>
      <c r="J45" s="3">
        <f t="shared" si="21"/>
        <v>0</v>
      </c>
      <c r="K45" s="3">
        <f t="shared" si="21"/>
        <v>0</v>
      </c>
      <c r="L45" s="3">
        <f t="shared" si="21"/>
        <v>0</v>
      </c>
      <c r="M45" s="3">
        <f t="shared" si="21"/>
        <v>0</v>
      </c>
      <c r="N45" s="3">
        <f t="shared" si="21"/>
        <v>0</v>
      </c>
      <c r="O45" s="3">
        <f t="shared" si="21"/>
        <v>0</v>
      </c>
      <c r="P45" s="3">
        <f t="shared" si="21"/>
        <v>0</v>
      </c>
      <c r="Q45" s="3">
        <f t="shared" si="21"/>
        <v>0</v>
      </c>
      <c r="R45" s="251">
        <v>0</v>
      </c>
      <c r="S45" s="3">
        <f t="shared" ref="S45:U45" si="22">R45</f>
        <v>0</v>
      </c>
      <c r="T45" s="3">
        <f t="shared" si="22"/>
        <v>0</v>
      </c>
      <c r="U45" s="3">
        <f t="shared" si="22"/>
        <v>0</v>
      </c>
    </row>
    <row r="46" spans="1:21" x14ac:dyDescent="0.25">
      <c r="A46" s="511"/>
      <c r="B46" s="11" t="str">
        <f t="shared" si="11"/>
        <v>Heating</v>
      </c>
      <c r="C46" s="3">
        <v>0</v>
      </c>
      <c r="D46" s="3">
        <f t="shared" ref="D46:Q46" si="23">C46</f>
        <v>0</v>
      </c>
      <c r="E46" s="3">
        <f t="shared" si="23"/>
        <v>0</v>
      </c>
      <c r="F46" s="3">
        <f t="shared" si="23"/>
        <v>0</v>
      </c>
      <c r="G46" s="3">
        <f t="shared" si="23"/>
        <v>0</v>
      </c>
      <c r="H46" s="3">
        <f t="shared" si="23"/>
        <v>0</v>
      </c>
      <c r="I46" s="3">
        <f t="shared" si="23"/>
        <v>0</v>
      </c>
      <c r="J46" s="3">
        <f t="shared" si="23"/>
        <v>0</v>
      </c>
      <c r="K46" s="3">
        <f t="shared" si="23"/>
        <v>0</v>
      </c>
      <c r="L46" s="3">
        <f t="shared" si="23"/>
        <v>0</v>
      </c>
      <c r="M46" s="3">
        <f t="shared" si="23"/>
        <v>0</v>
      </c>
      <c r="N46" s="3">
        <f t="shared" si="23"/>
        <v>0</v>
      </c>
      <c r="O46" s="3">
        <f t="shared" si="23"/>
        <v>0</v>
      </c>
      <c r="P46" s="3">
        <f t="shared" si="23"/>
        <v>0</v>
      </c>
      <c r="Q46" s="3">
        <f t="shared" si="23"/>
        <v>0</v>
      </c>
      <c r="R46" s="251">
        <v>0</v>
      </c>
      <c r="S46" s="3">
        <f t="shared" ref="S46:U46" si="24">R46</f>
        <v>0</v>
      </c>
      <c r="T46" s="3">
        <f t="shared" si="24"/>
        <v>0</v>
      </c>
      <c r="U46" s="3">
        <f t="shared" si="24"/>
        <v>0</v>
      </c>
    </row>
    <row r="47" spans="1:21" x14ac:dyDescent="0.25">
      <c r="A47" s="511"/>
      <c r="B47" s="11" t="str">
        <f t="shared" si="11"/>
        <v>HVAC</v>
      </c>
      <c r="C47" s="3">
        <v>0</v>
      </c>
      <c r="D47" s="3">
        <f t="shared" ref="D47:Q47" si="25">C47</f>
        <v>0</v>
      </c>
      <c r="E47" s="3">
        <f t="shared" si="25"/>
        <v>0</v>
      </c>
      <c r="F47" s="3">
        <f t="shared" si="25"/>
        <v>0</v>
      </c>
      <c r="G47" s="3">
        <f t="shared" si="25"/>
        <v>0</v>
      </c>
      <c r="H47" s="3">
        <f t="shared" si="25"/>
        <v>0</v>
      </c>
      <c r="I47" s="3">
        <f t="shared" si="25"/>
        <v>0</v>
      </c>
      <c r="J47" s="3">
        <f t="shared" si="25"/>
        <v>0</v>
      </c>
      <c r="K47" s="3">
        <f t="shared" si="25"/>
        <v>0</v>
      </c>
      <c r="L47" s="3">
        <f t="shared" si="25"/>
        <v>0</v>
      </c>
      <c r="M47" s="3">
        <f t="shared" si="25"/>
        <v>0</v>
      </c>
      <c r="N47" s="3">
        <f t="shared" si="25"/>
        <v>0</v>
      </c>
      <c r="O47" s="3">
        <f t="shared" si="25"/>
        <v>0</v>
      </c>
      <c r="P47" s="3">
        <f t="shared" si="25"/>
        <v>0</v>
      </c>
      <c r="Q47" s="3">
        <f t="shared" si="25"/>
        <v>0</v>
      </c>
      <c r="R47" s="251">
        <v>34799.579508399082</v>
      </c>
      <c r="S47" s="3">
        <f t="shared" ref="S47:U47" si="26">R47</f>
        <v>34799.579508399082</v>
      </c>
      <c r="T47" s="3">
        <f t="shared" si="26"/>
        <v>34799.579508399082</v>
      </c>
      <c r="U47" s="3">
        <f t="shared" si="26"/>
        <v>34799.579508399082</v>
      </c>
    </row>
    <row r="48" spans="1:21" x14ac:dyDescent="0.25">
      <c r="A48" s="511"/>
      <c r="B48" s="11" t="str">
        <f t="shared" si="11"/>
        <v>Lighting</v>
      </c>
      <c r="C48" s="3">
        <v>0</v>
      </c>
      <c r="D48" s="3">
        <f t="shared" ref="D48:Q48" si="27">C48</f>
        <v>0</v>
      </c>
      <c r="E48" s="3">
        <f t="shared" si="27"/>
        <v>0</v>
      </c>
      <c r="F48" s="3">
        <f t="shared" si="27"/>
        <v>0</v>
      </c>
      <c r="G48" s="3">
        <f t="shared" si="27"/>
        <v>0</v>
      </c>
      <c r="H48" s="3">
        <f t="shared" si="27"/>
        <v>0</v>
      </c>
      <c r="I48" s="3">
        <f t="shared" si="27"/>
        <v>0</v>
      </c>
      <c r="J48" s="3">
        <f t="shared" si="27"/>
        <v>0</v>
      </c>
      <c r="K48" s="3">
        <f t="shared" si="27"/>
        <v>0</v>
      </c>
      <c r="L48" s="3">
        <f t="shared" si="27"/>
        <v>0</v>
      </c>
      <c r="M48" s="3">
        <f t="shared" si="27"/>
        <v>0</v>
      </c>
      <c r="N48" s="3">
        <f t="shared" si="27"/>
        <v>0</v>
      </c>
      <c r="O48" s="3">
        <f t="shared" si="27"/>
        <v>0</v>
      </c>
      <c r="P48" s="3">
        <f t="shared" si="27"/>
        <v>0</v>
      </c>
      <c r="Q48" s="3">
        <f t="shared" si="27"/>
        <v>0</v>
      </c>
      <c r="R48" s="251">
        <v>5528323.5197758256</v>
      </c>
      <c r="S48" s="3">
        <f t="shared" ref="S48:U48" si="28">R48</f>
        <v>5528323.5197758256</v>
      </c>
      <c r="T48" s="3">
        <f t="shared" si="28"/>
        <v>5528323.5197758256</v>
      </c>
      <c r="U48" s="3">
        <f t="shared" si="28"/>
        <v>5528323.5197758256</v>
      </c>
    </row>
    <row r="49" spans="1:21" x14ac:dyDescent="0.25">
      <c r="A49" s="511"/>
      <c r="B49" s="11" t="str">
        <f t="shared" si="11"/>
        <v>Miscellaneous</v>
      </c>
      <c r="C49" s="3">
        <v>0</v>
      </c>
      <c r="D49" s="3">
        <f t="shared" ref="D49:Q49" si="29">C49</f>
        <v>0</v>
      </c>
      <c r="E49" s="3">
        <f t="shared" si="29"/>
        <v>0</v>
      </c>
      <c r="F49" s="3">
        <f t="shared" si="29"/>
        <v>0</v>
      </c>
      <c r="G49" s="3">
        <f t="shared" si="29"/>
        <v>0</v>
      </c>
      <c r="H49" s="3">
        <f t="shared" si="29"/>
        <v>0</v>
      </c>
      <c r="I49" s="3">
        <f t="shared" si="29"/>
        <v>0</v>
      </c>
      <c r="J49" s="3">
        <f t="shared" si="29"/>
        <v>0</v>
      </c>
      <c r="K49" s="3">
        <f t="shared" si="29"/>
        <v>0</v>
      </c>
      <c r="L49" s="3">
        <f t="shared" si="29"/>
        <v>0</v>
      </c>
      <c r="M49" s="3">
        <f t="shared" si="29"/>
        <v>0</v>
      </c>
      <c r="N49" s="3">
        <f t="shared" si="29"/>
        <v>0</v>
      </c>
      <c r="O49" s="3">
        <f t="shared" si="29"/>
        <v>0</v>
      </c>
      <c r="P49" s="3">
        <f t="shared" si="29"/>
        <v>0</v>
      </c>
      <c r="Q49" s="3">
        <f t="shared" si="29"/>
        <v>0</v>
      </c>
      <c r="R49" s="251">
        <v>0</v>
      </c>
      <c r="S49" s="3">
        <f t="shared" ref="S49:U49" si="30">R49</f>
        <v>0</v>
      </c>
      <c r="T49" s="3">
        <f t="shared" si="30"/>
        <v>0</v>
      </c>
      <c r="U49" s="3">
        <f t="shared" si="30"/>
        <v>0</v>
      </c>
    </row>
    <row r="50" spans="1:21" ht="15" customHeight="1" x14ac:dyDescent="0.25">
      <c r="A50" s="511"/>
      <c r="B50" s="11" t="str">
        <f t="shared" si="11"/>
        <v>Motors</v>
      </c>
      <c r="C50" s="3">
        <v>0</v>
      </c>
      <c r="D50" s="3">
        <f t="shared" ref="D50:Q50" si="31">C50</f>
        <v>0</v>
      </c>
      <c r="E50" s="3">
        <f t="shared" si="31"/>
        <v>0</v>
      </c>
      <c r="F50" s="3">
        <f t="shared" si="31"/>
        <v>0</v>
      </c>
      <c r="G50" s="3">
        <f t="shared" si="31"/>
        <v>0</v>
      </c>
      <c r="H50" s="3">
        <f t="shared" si="31"/>
        <v>0</v>
      </c>
      <c r="I50" s="3">
        <f t="shared" si="31"/>
        <v>0</v>
      </c>
      <c r="J50" s="3">
        <f t="shared" si="31"/>
        <v>0</v>
      </c>
      <c r="K50" s="3">
        <f t="shared" si="31"/>
        <v>0</v>
      </c>
      <c r="L50" s="3">
        <f t="shared" si="31"/>
        <v>0</v>
      </c>
      <c r="M50" s="3">
        <f t="shared" si="31"/>
        <v>0</v>
      </c>
      <c r="N50" s="3">
        <f t="shared" si="31"/>
        <v>0</v>
      </c>
      <c r="O50" s="3">
        <f t="shared" si="31"/>
        <v>0</v>
      </c>
      <c r="P50" s="3">
        <f t="shared" si="31"/>
        <v>0</v>
      </c>
      <c r="Q50" s="3">
        <f t="shared" si="31"/>
        <v>0</v>
      </c>
      <c r="R50" s="251">
        <v>411895.74602403201</v>
      </c>
      <c r="S50" s="3">
        <f t="shared" ref="S50:U50" si="32">R50</f>
        <v>411895.74602403201</v>
      </c>
      <c r="T50" s="3">
        <f t="shared" si="32"/>
        <v>411895.74602403201</v>
      </c>
      <c r="U50" s="3">
        <f t="shared" si="32"/>
        <v>411895.74602403201</v>
      </c>
    </row>
    <row r="51" spans="1:21" x14ac:dyDescent="0.25">
      <c r="A51" s="511"/>
      <c r="B51" s="11" t="str">
        <f t="shared" si="11"/>
        <v>Process</v>
      </c>
      <c r="C51" s="3">
        <v>0</v>
      </c>
      <c r="D51" s="3">
        <f t="shared" ref="D51:Q51" si="33">C51</f>
        <v>0</v>
      </c>
      <c r="E51" s="3">
        <f t="shared" si="33"/>
        <v>0</v>
      </c>
      <c r="F51" s="3">
        <f t="shared" si="33"/>
        <v>0</v>
      </c>
      <c r="G51" s="3">
        <f t="shared" si="33"/>
        <v>0</v>
      </c>
      <c r="H51" s="3">
        <f t="shared" si="33"/>
        <v>0</v>
      </c>
      <c r="I51" s="3">
        <f t="shared" si="33"/>
        <v>0</v>
      </c>
      <c r="J51" s="3">
        <f t="shared" si="33"/>
        <v>0</v>
      </c>
      <c r="K51" s="3">
        <f t="shared" si="33"/>
        <v>0</v>
      </c>
      <c r="L51" s="3">
        <f t="shared" si="33"/>
        <v>0</v>
      </c>
      <c r="M51" s="3">
        <f t="shared" si="33"/>
        <v>0</v>
      </c>
      <c r="N51" s="3">
        <f t="shared" si="33"/>
        <v>0</v>
      </c>
      <c r="O51" s="3">
        <f t="shared" si="33"/>
        <v>0</v>
      </c>
      <c r="P51" s="3">
        <f t="shared" si="33"/>
        <v>0</v>
      </c>
      <c r="Q51" s="3">
        <f t="shared" si="33"/>
        <v>0</v>
      </c>
      <c r="R51" s="251">
        <v>0</v>
      </c>
      <c r="S51" s="3">
        <f t="shared" ref="S51:U51" si="34">R51</f>
        <v>0</v>
      </c>
      <c r="T51" s="3">
        <f t="shared" si="34"/>
        <v>0</v>
      </c>
      <c r="U51" s="3">
        <f t="shared" si="34"/>
        <v>0</v>
      </c>
    </row>
    <row r="52" spans="1:21" x14ac:dyDescent="0.25">
      <c r="A52" s="511"/>
      <c r="B52" s="11" t="str">
        <f t="shared" si="11"/>
        <v>Refrigeration</v>
      </c>
      <c r="C52" s="3">
        <v>0</v>
      </c>
      <c r="D52" s="3">
        <f t="shared" ref="D52:Q52" si="35">C52</f>
        <v>0</v>
      </c>
      <c r="E52" s="3">
        <f t="shared" si="35"/>
        <v>0</v>
      </c>
      <c r="F52" s="3">
        <f t="shared" si="35"/>
        <v>0</v>
      </c>
      <c r="G52" s="3">
        <f t="shared" si="35"/>
        <v>0</v>
      </c>
      <c r="H52" s="3">
        <f t="shared" si="35"/>
        <v>0</v>
      </c>
      <c r="I52" s="3">
        <f t="shared" si="35"/>
        <v>0</v>
      </c>
      <c r="J52" s="3">
        <f t="shared" si="35"/>
        <v>0</v>
      </c>
      <c r="K52" s="3">
        <f t="shared" si="35"/>
        <v>0</v>
      </c>
      <c r="L52" s="3">
        <f t="shared" si="35"/>
        <v>0</v>
      </c>
      <c r="M52" s="3">
        <f t="shared" si="35"/>
        <v>0</v>
      </c>
      <c r="N52" s="3">
        <f t="shared" si="35"/>
        <v>0</v>
      </c>
      <c r="O52" s="3">
        <f t="shared" si="35"/>
        <v>0</v>
      </c>
      <c r="P52" s="3">
        <f t="shared" si="35"/>
        <v>0</v>
      </c>
      <c r="Q52" s="3">
        <f t="shared" si="35"/>
        <v>0</v>
      </c>
      <c r="R52" s="251">
        <v>0</v>
      </c>
      <c r="S52" s="3">
        <f t="shared" ref="S52:U52" si="36">R52</f>
        <v>0</v>
      </c>
      <c r="T52" s="3">
        <f t="shared" si="36"/>
        <v>0</v>
      </c>
      <c r="U52" s="3">
        <f t="shared" si="36"/>
        <v>0</v>
      </c>
    </row>
    <row r="53" spans="1:21" x14ac:dyDescent="0.25">
      <c r="A53" s="511"/>
      <c r="B53" s="11" t="str">
        <f t="shared" si="11"/>
        <v>Water Heating</v>
      </c>
      <c r="C53" s="3">
        <v>0</v>
      </c>
      <c r="D53" s="3">
        <f t="shared" ref="D53:Q53" si="37">C53</f>
        <v>0</v>
      </c>
      <c r="E53" s="3">
        <f t="shared" si="37"/>
        <v>0</v>
      </c>
      <c r="F53" s="3">
        <f t="shared" si="37"/>
        <v>0</v>
      </c>
      <c r="G53" s="3">
        <f t="shared" si="37"/>
        <v>0</v>
      </c>
      <c r="H53" s="3">
        <f t="shared" si="37"/>
        <v>0</v>
      </c>
      <c r="I53" s="3">
        <f t="shared" si="37"/>
        <v>0</v>
      </c>
      <c r="J53" s="3">
        <f t="shared" si="37"/>
        <v>0</v>
      </c>
      <c r="K53" s="3">
        <f t="shared" si="37"/>
        <v>0</v>
      </c>
      <c r="L53" s="3">
        <f t="shared" si="37"/>
        <v>0</v>
      </c>
      <c r="M53" s="3">
        <f t="shared" si="37"/>
        <v>0</v>
      </c>
      <c r="N53" s="3">
        <f t="shared" si="37"/>
        <v>0</v>
      </c>
      <c r="O53" s="3">
        <f t="shared" si="37"/>
        <v>0</v>
      </c>
      <c r="P53" s="3">
        <f t="shared" si="37"/>
        <v>0</v>
      </c>
      <c r="Q53" s="3">
        <f t="shared" si="37"/>
        <v>0</v>
      </c>
      <c r="R53" s="251">
        <v>0</v>
      </c>
      <c r="S53" s="3">
        <f t="shared" ref="S53:U53" si="38">R53</f>
        <v>0</v>
      </c>
      <c r="T53" s="3">
        <f t="shared" si="38"/>
        <v>0</v>
      </c>
      <c r="U53" s="3">
        <f t="shared" si="38"/>
        <v>0</v>
      </c>
    </row>
    <row r="54" spans="1:21" ht="15" customHeight="1" x14ac:dyDescent="0.25">
      <c r="A54" s="511"/>
      <c r="B54" s="11" t="str">
        <f t="shared" si="11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251"/>
      <c r="S54" s="3"/>
      <c r="T54" s="3"/>
      <c r="U54" s="3"/>
    </row>
    <row r="55" spans="1:21" ht="15" customHeight="1" thickBot="1" x14ac:dyDescent="0.3">
      <c r="A55" s="512"/>
      <c r="B55" s="15" t="str">
        <f t="shared" si="11"/>
        <v>Monthly kWh</v>
      </c>
      <c r="C55" s="49">
        <f>SUM(C41:C53)</f>
        <v>0</v>
      </c>
      <c r="D55" s="49">
        <f t="shared" ref="D55:U55" si="39">SUM(D41:D53)</f>
        <v>0</v>
      </c>
      <c r="E55" s="49">
        <f t="shared" si="39"/>
        <v>0</v>
      </c>
      <c r="F55" s="49">
        <f t="shared" si="39"/>
        <v>0</v>
      </c>
      <c r="G55" s="49">
        <f t="shared" si="39"/>
        <v>0</v>
      </c>
      <c r="H55" s="49">
        <f t="shared" si="39"/>
        <v>0</v>
      </c>
      <c r="I55" s="49">
        <f t="shared" si="39"/>
        <v>0</v>
      </c>
      <c r="J55" s="49">
        <f t="shared" si="39"/>
        <v>0</v>
      </c>
      <c r="K55" s="49">
        <f t="shared" si="39"/>
        <v>0</v>
      </c>
      <c r="L55" s="49">
        <f t="shared" si="39"/>
        <v>0</v>
      </c>
      <c r="M55" s="49">
        <f t="shared" si="39"/>
        <v>0</v>
      </c>
      <c r="N55" s="49">
        <f t="shared" si="39"/>
        <v>0</v>
      </c>
      <c r="O55" s="49">
        <f t="shared" si="39"/>
        <v>0</v>
      </c>
      <c r="P55" s="49">
        <f t="shared" si="39"/>
        <v>0</v>
      </c>
      <c r="Q55" s="49">
        <f t="shared" si="39"/>
        <v>0</v>
      </c>
      <c r="R55" s="49">
        <f t="shared" si="39"/>
        <v>6920298.7941912459</v>
      </c>
      <c r="S55" s="49">
        <f t="shared" si="39"/>
        <v>6920298.7941912459</v>
      </c>
      <c r="T55" s="49">
        <f t="shared" si="39"/>
        <v>6920298.7941912459</v>
      </c>
      <c r="U55" s="49">
        <f t="shared" si="39"/>
        <v>6920298.7941912459</v>
      </c>
    </row>
    <row r="56" spans="1:21" x14ac:dyDescent="0.25">
      <c r="A56" s="46"/>
      <c r="B56" s="25"/>
      <c r="C56" s="9"/>
      <c r="D56" s="31"/>
      <c r="E56" s="9"/>
      <c r="F56" s="31"/>
      <c r="G56" s="31"/>
      <c r="H56" s="9"/>
      <c r="I56" s="31"/>
      <c r="J56" s="31"/>
      <c r="K56" s="9"/>
      <c r="L56" s="31"/>
      <c r="M56" s="31"/>
      <c r="N56" s="9"/>
      <c r="O56" s="31"/>
      <c r="P56" s="31"/>
      <c r="Q56" s="9"/>
      <c r="R56" s="31"/>
      <c r="S56" s="31"/>
      <c r="T56" s="9"/>
      <c r="U56" s="31"/>
    </row>
    <row r="57" spans="1:21" ht="15.75" thickBot="1" x14ac:dyDescent="0.3">
      <c r="A57" s="26"/>
      <c r="B57" s="26"/>
      <c r="C57" s="22"/>
      <c r="D57" s="23"/>
      <c r="E57" s="22"/>
      <c r="F57" s="23"/>
      <c r="G57" s="23"/>
      <c r="H57" s="22"/>
      <c r="I57" s="23"/>
      <c r="J57" s="23"/>
      <c r="K57" s="22"/>
      <c r="L57" s="23"/>
      <c r="M57" s="23"/>
      <c r="N57" s="22"/>
      <c r="O57" s="23"/>
      <c r="P57" s="23"/>
      <c r="Q57" s="22"/>
      <c r="R57" s="23"/>
      <c r="S57" s="23"/>
      <c r="T57" s="22"/>
      <c r="U57" s="23"/>
    </row>
    <row r="58" spans="1:21" s="344" customFormat="1" ht="15.75" x14ac:dyDescent="0.25">
      <c r="A58" s="513" t="s">
        <v>17</v>
      </c>
      <c r="B58" s="17" t="s">
        <v>10</v>
      </c>
      <c r="C58" s="10">
        <f>C40</f>
        <v>43466</v>
      </c>
      <c r="D58" s="10">
        <f t="shared" ref="D58:U58" si="40">D40</f>
        <v>43497</v>
      </c>
      <c r="E58" s="10">
        <f t="shared" si="40"/>
        <v>43525</v>
      </c>
      <c r="F58" s="10">
        <f t="shared" si="40"/>
        <v>43556</v>
      </c>
      <c r="G58" s="10">
        <f t="shared" si="40"/>
        <v>43586</v>
      </c>
      <c r="H58" s="10">
        <f t="shared" si="40"/>
        <v>43617</v>
      </c>
      <c r="I58" s="10">
        <f t="shared" si="40"/>
        <v>43647</v>
      </c>
      <c r="J58" s="10">
        <f t="shared" si="40"/>
        <v>43678</v>
      </c>
      <c r="K58" s="10">
        <f t="shared" si="40"/>
        <v>43709</v>
      </c>
      <c r="L58" s="10">
        <f t="shared" si="40"/>
        <v>43739</v>
      </c>
      <c r="M58" s="10">
        <f t="shared" si="40"/>
        <v>43770</v>
      </c>
      <c r="N58" s="10">
        <f t="shared" si="40"/>
        <v>43800</v>
      </c>
      <c r="O58" s="10">
        <f t="shared" si="40"/>
        <v>43831</v>
      </c>
      <c r="P58" s="10">
        <f t="shared" si="40"/>
        <v>43862</v>
      </c>
      <c r="Q58" s="10">
        <f t="shared" si="40"/>
        <v>43891</v>
      </c>
      <c r="R58" s="10">
        <f t="shared" si="40"/>
        <v>43922</v>
      </c>
      <c r="S58" s="10">
        <f t="shared" si="40"/>
        <v>43952</v>
      </c>
      <c r="T58" s="10">
        <f t="shared" si="40"/>
        <v>43983</v>
      </c>
      <c r="U58" s="10">
        <f t="shared" si="40"/>
        <v>44013</v>
      </c>
    </row>
    <row r="59" spans="1:21" s="344" customFormat="1" ht="15" customHeight="1" x14ac:dyDescent="0.25">
      <c r="A59" s="514"/>
      <c r="B59" s="13" t="str">
        <f t="shared" ref="B59:B72" si="41">B41</f>
        <v>Air Comp</v>
      </c>
      <c r="C59" s="367">
        <v>0</v>
      </c>
      <c r="D59" s="367">
        <f t="shared" ref="D59:U62" si="42">IF(D23=0,0,((D5*0.5)+C23-D41)*D78*D93*D$2)</f>
        <v>0</v>
      </c>
      <c r="E59" s="367">
        <f t="shared" ref="E59" si="43">IF(E23=0,0,((E5*0.5)+D23-E41)*E78*E93*E$2)</f>
        <v>0</v>
      </c>
      <c r="F59" s="367">
        <f t="shared" si="42"/>
        <v>0</v>
      </c>
      <c r="G59" s="367">
        <f t="shared" si="42"/>
        <v>0</v>
      </c>
      <c r="H59" s="367">
        <f t="shared" si="42"/>
        <v>0</v>
      </c>
      <c r="I59" s="367">
        <f t="shared" si="42"/>
        <v>0</v>
      </c>
      <c r="J59" s="367">
        <f t="shared" si="42"/>
        <v>0</v>
      </c>
      <c r="K59" s="367">
        <f t="shared" si="42"/>
        <v>0</v>
      </c>
      <c r="L59" s="367">
        <f t="shared" si="42"/>
        <v>0</v>
      </c>
      <c r="M59" s="367">
        <f t="shared" si="42"/>
        <v>63.006239212891266</v>
      </c>
      <c r="N59" s="367">
        <f t="shared" si="42"/>
        <v>129.69399103102569</v>
      </c>
      <c r="O59" s="367">
        <f t="shared" si="42"/>
        <v>128.8308979414241</v>
      </c>
      <c r="P59" s="367">
        <f t="shared" si="42"/>
        <v>112.78744814529753</v>
      </c>
      <c r="Q59" s="367">
        <f t="shared" si="42"/>
        <v>131.07366370421684</v>
      </c>
      <c r="R59" s="367">
        <f t="shared" si="42"/>
        <v>96.76427757941191</v>
      </c>
      <c r="S59" s="367">
        <f t="shared" si="42"/>
        <v>110.90064866276951</v>
      </c>
      <c r="T59" s="367">
        <f t="shared" si="42"/>
        <v>194.69852307215302</v>
      </c>
      <c r="U59" s="367">
        <f t="shared" si="42"/>
        <v>194.05063032565448</v>
      </c>
    </row>
    <row r="60" spans="1:21" s="344" customFormat="1" ht="15.75" x14ac:dyDescent="0.25">
      <c r="A60" s="514"/>
      <c r="B60" s="13" t="str">
        <f t="shared" si="41"/>
        <v>Building Shell</v>
      </c>
      <c r="C60" s="367">
        <v>0</v>
      </c>
      <c r="D60" s="367">
        <f t="shared" si="42"/>
        <v>0</v>
      </c>
      <c r="E60" s="367">
        <f t="shared" si="42"/>
        <v>0</v>
      </c>
      <c r="F60" s="367">
        <f t="shared" si="42"/>
        <v>0</v>
      </c>
      <c r="G60" s="367">
        <f t="shared" si="42"/>
        <v>0</v>
      </c>
      <c r="H60" s="367">
        <f t="shared" si="42"/>
        <v>0</v>
      </c>
      <c r="I60" s="367">
        <f t="shared" si="42"/>
        <v>0</v>
      </c>
      <c r="J60" s="367">
        <f t="shared" si="42"/>
        <v>0</v>
      </c>
      <c r="K60" s="367">
        <f t="shared" si="42"/>
        <v>0</v>
      </c>
      <c r="L60" s="367">
        <f t="shared" si="42"/>
        <v>0</v>
      </c>
      <c r="M60" s="367">
        <f t="shared" si="42"/>
        <v>0</v>
      </c>
      <c r="N60" s="367">
        <f t="shared" si="42"/>
        <v>0</v>
      </c>
      <c r="O60" s="367">
        <f t="shared" si="42"/>
        <v>0</v>
      </c>
      <c r="P60" s="367">
        <f t="shared" si="42"/>
        <v>0</v>
      </c>
      <c r="Q60" s="367">
        <f t="shared" si="42"/>
        <v>0</v>
      </c>
      <c r="R60" s="367">
        <f t="shared" si="42"/>
        <v>0</v>
      </c>
      <c r="S60" s="367">
        <f t="shared" si="42"/>
        <v>0</v>
      </c>
      <c r="T60" s="367">
        <f t="shared" si="42"/>
        <v>0</v>
      </c>
      <c r="U60" s="367">
        <f t="shared" si="42"/>
        <v>0</v>
      </c>
    </row>
    <row r="61" spans="1:21" s="344" customFormat="1" ht="15.75" x14ac:dyDescent="0.25">
      <c r="A61" s="514"/>
      <c r="B61" s="13" t="str">
        <f t="shared" si="41"/>
        <v>Cooking</v>
      </c>
      <c r="C61" s="367">
        <v>0</v>
      </c>
      <c r="D61" s="367">
        <f t="shared" si="42"/>
        <v>0</v>
      </c>
      <c r="E61" s="367">
        <f t="shared" si="42"/>
        <v>0</v>
      </c>
      <c r="F61" s="367">
        <f t="shared" si="42"/>
        <v>0</v>
      </c>
      <c r="G61" s="367">
        <f t="shared" si="42"/>
        <v>0</v>
      </c>
      <c r="H61" s="367">
        <f t="shared" si="42"/>
        <v>0</v>
      </c>
      <c r="I61" s="367">
        <f t="shared" si="42"/>
        <v>0</v>
      </c>
      <c r="J61" s="367">
        <f t="shared" si="42"/>
        <v>0</v>
      </c>
      <c r="K61" s="367">
        <f t="shared" si="42"/>
        <v>0</v>
      </c>
      <c r="L61" s="367">
        <f t="shared" si="42"/>
        <v>0</v>
      </c>
      <c r="M61" s="367">
        <f t="shared" si="42"/>
        <v>0</v>
      </c>
      <c r="N61" s="367">
        <f t="shared" si="42"/>
        <v>0</v>
      </c>
      <c r="O61" s="367">
        <f t="shared" si="42"/>
        <v>0</v>
      </c>
      <c r="P61" s="367">
        <f t="shared" si="42"/>
        <v>0</v>
      </c>
      <c r="Q61" s="367">
        <f t="shared" si="42"/>
        <v>0</v>
      </c>
      <c r="R61" s="367">
        <f t="shared" si="42"/>
        <v>0</v>
      </c>
      <c r="S61" s="367">
        <f t="shared" si="42"/>
        <v>0</v>
      </c>
      <c r="T61" s="367">
        <f t="shared" si="42"/>
        <v>0</v>
      </c>
      <c r="U61" s="367">
        <f t="shared" si="42"/>
        <v>0</v>
      </c>
    </row>
    <row r="62" spans="1:21" s="344" customFormat="1" ht="15.75" x14ac:dyDescent="0.25">
      <c r="A62" s="514"/>
      <c r="B62" s="13" t="str">
        <f t="shared" si="41"/>
        <v>Cooling</v>
      </c>
      <c r="C62" s="367">
        <v>0</v>
      </c>
      <c r="D62" s="367">
        <f t="shared" si="42"/>
        <v>0</v>
      </c>
      <c r="E62" s="367">
        <f t="shared" si="42"/>
        <v>0</v>
      </c>
      <c r="F62" s="367">
        <f t="shared" si="42"/>
        <v>0</v>
      </c>
      <c r="G62" s="367">
        <f t="shared" si="42"/>
        <v>0</v>
      </c>
      <c r="H62" s="367">
        <f t="shared" si="42"/>
        <v>1651.2487444173246</v>
      </c>
      <c r="I62" s="367">
        <f t="shared" si="42"/>
        <v>5274.9765667182583</v>
      </c>
      <c r="J62" s="367">
        <f t="shared" si="42"/>
        <v>6386.6417052170864</v>
      </c>
      <c r="K62" s="367">
        <f t="shared" si="42"/>
        <v>2834.6201815530449</v>
      </c>
      <c r="L62" s="367">
        <f t="shared" si="42"/>
        <v>202.86762319289028</v>
      </c>
      <c r="M62" s="367">
        <f t="shared" si="42"/>
        <v>43.373255907940504</v>
      </c>
      <c r="N62" s="367">
        <f t="shared" si="42"/>
        <v>1.2985947653490408</v>
      </c>
      <c r="O62" s="367">
        <f t="shared" si="42"/>
        <v>0.19011364071760739</v>
      </c>
      <c r="P62" s="367">
        <f t="shared" si="42"/>
        <v>7.1499676258299187</v>
      </c>
      <c r="Q62" s="367">
        <f t="shared" si="42"/>
        <v>231.97679143064775</v>
      </c>
      <c r="R62" s="367">
        <f t="shared" si="42"/>
        <v>816.30078476216534</v>
      </c>
      <c r="S62" s="367">
        <f t="shared" si="42"/>
        <v>3609.8917369921714</v>
      </c>
      <c r="T62" s="367">
        <f t="shared" si="42"/>
        <v>19576.439470155681</v>
      </c>
      <c r="U62" s="367">
        <f t="shared" si="42"/>
        <v>24228.22687310736</v>
      </c>
    </row>
    <row r="63" spans="1:21" s="344" customFormat="1" ht="15.75" x14ac:dyDescent="0.25">
      <c r="A63" s="514"/>
      <c r="B63" s="13" t="str">
        <f t="shared" si="41"/>
        <v>Ext Lighting</v>
      </c>
      <c r="C63" s="367">
        <v>0</v>
      </c>
      <c r="D63" s="367">
        <f t="shared" ref="D63:U66" si="44">IF(D27=0,0,((D9*0.5)+C27-D45)*D82*D97*D$2)</f>
        <v>0</v>
      </c>
      <c r="E63" s="367">
        <f t="shared" si="44"/>
        <v>0</v>
      </c>
      <c r="F63" s="367">
        <f t="shared" si="44"/>
        <v>0</v>
      </c>
      <c r="G63" s="367">
        <f t="shared" si="44"/>
        <v>0</v>
      </c>
      <c r="H63" s="367">
        <f t="shared" si="44"/>
        <v>0</v>
      </c>
      <c r="I63" s="367">
        <f t="shared" si="44"/>
        <v>0</v>
      </c>
      <c r="J63" s="367">
        <f t="shared" si="44"/>
        <v>0</v>
      </c>
      <c r="K63" s="367">
        <f t="shared" si="44"/>
        <v>0</v>
      </c>
      <c r="L63" s="367">
        <f t="shared" si="44"/>
        <v>0</v>
      </c>
      <c r="M63" s="367">
        <f t="shared" si="44"/>
        <v>0</v>
      </c>
      <c r="N63" s="367">
        <f t="shared" si="44"/>
        <v>0</v>
      </c>
      <c r="O63" s="367">
        <f t="shared" si="44"/>
        <v>0</v>
      </c>
      <c r="P63" s="367">
        <f t="shared" si="44"/>
        <v>0</v>
      </c>
      <c r="Q63" s="367">
        <f t="shared" si="44"/>
        <v>0</v>
      </c>
      <c r="R63" s="367">
        <f t="shared" si="44"/>
        <v>0</v>
      </c>
      <c r="S63" s="367">
        <f t="shared" si="44"/>
        <v>0</v>
      </c>
      <c r="T63" s="367">
        <f t="shared" si="44"/>
        <v>0</v>
      </c>
      <c r="U63" s="367">
        <f t="shared" si="44"/>
        <v>0</v>
      </c>
    </row>
    <row r="64" spans="1:21" s="344" customFormat="1" ht="15.75" x14ac:dyDescent="0.25">
      <c r="A64" s="514"/>
      <c r="B64" s="13" t="str">
        <f t="shared" si="41"/>
        <v>Heating</v>
      </c>
      <c r="C64" s="367">
        <v>0</v>
      </c>
      <c r="D64" s="367">
        <f t="shared" si="44"/>
        <v>0</v>
      </c>
      <c r="E64" s="367">
        <f t="shared" si="44"/>
        <v>0</v>
      </c>
      <c r="F64" s="367">
        <f t="shared" si="44"/>
        <v>0</v>
      </c>
      <c r="G64" s="367">
        <f t="shared" si="44"/>
        <v>0</v>
      </c>
      <c r="H64" s="367">
        <f t="shared" si="44"/>
        <v>0</v>
      </c>
      <c r="I64" s="367">
        <f t="shared" si="44"/>
        <v>0</v>
      </c>
      <c r="J64" s="367">
        <f t="shared" si="44"/>
        <v>0</v>
      </c>
      <c r="K64" s="367">
        <f t="shared" si="44"/>
        <v>0</v>
      </c>
      <c r="L64" s="367">
        <f t="shared" si="44"/>
        <v>0</v>
      </c>
      <c r="M64" s="367">
        <f t="shared" si="44"/>
        <v>0</v>
      </c>
      <c r="N64" s="367">
        <f t="shared" si="44"/>
        <v>0</v>
      </c>
      <c r="O64" s="367">
        <f t="shared" si="44"/>
        <v>0</v>
      </c>
      <c r="P64" s="367">
        <f t="shared" si="44"/>
        <v>0</v>
      </c>
      <c r="Q64" s="367">
        <f t="shared" si="44"/>
        <v>0</v>
      </c>
      <c r="R64" s="367">
        <f t="shared" si="44"/>
        <v>0</v>
      </c>
      <c r="S64" s="367">
        <f t="shared" si="44"/>
        <v>0</v>
      </c>
      <c r="T64" s="367">
        <f t="shared" si="44"/>
        <v>0</v>
      </c>
      <c r="U64" s="367">
        <f t="shared" si="44"/>
        <v>0</v>
      </c>
    </row>
    <row r="65" spans="1:21" s="344" customFormat="1" ht="15.75" x14ac:dyDescent="0.25">
      <c r="A65" s="514"/>
      <c r="B65" s="13" t="str">
        <f t="shared" si="41"/>
        <v>HVAC</v>
      </c>
      <c r="C65" s="367">
        <v>0</v>
      </c>
      <c r="D65" s="367">
        <f t="shared" si="44"/>
        <v>0</v>
      </c>
      <c r="E65" s="367">
        <f t="shared" si="44"/>
        <v>0</v>
      </c>
      <c r="F65" s="367">
        <f t="shared" si="44"/>
        <v>0</v>
      </c>
      <c r="G65" s="367">
        <f t="shared" si="44"/>
        <v>0</v>
      </c>
      <c r="H65" s="367">
        <f t="shared" si="44"/>
        <v>0</v>
      </c>
      <c r="I65" s="367">
        <f t="shared" si="44"/>
        <v>0</v>
      </c>
      <c r="J65" s="367">
        <f t="shared" si="44"/>
        <v>22.012285757333398</v>
      </c>
      <c r="K65" s="367">
        <f t="shared" si="44"/>
        <v>19.8254627225405</v>
      </c>
      <c r="L65" s="367">
        <f t="shared" si="44"/>
        <v>4.7170510498654714</v>
      </c>
      <c r="M65" s="367">
        <f t="shared" si="44"/>
        <v>7.3027267488096319</v>
      </c>
      <c r="N65" s="367">
        <f t="shared" si="44"/>
        <v>166.16826836938827</v>
      </c>
      <c r="O65" s="367">
        <f t="shared" si="44"/>
        <v>344.85217778418701</v>
      </c>
      <c r="P65" s="367">
        <f t="shared" si="44"/>
        <v>274.7037184751224</v>
      </c>
      <c r="Q65" s="367">
        <f t="shared" si="44"/>
        <v>215.8820894604622</v>
      </c>
      <c r="R65" s="367">
        <f t="shared" si="44"/>
        <v>89.839123523974422</v>
      </c>
      <c r="S65" s="367">
        <f t="shared" si="44"/>
        <v>133.36629508671018</v>
      </c>
      <c r="T65" s="367">
        <f t="shared" si="44"/>
        <v>615.95888013330307</v>
      </c>
      <c r="U65" s="367">
        <f t="shared" si="44"/>
        <v>759.17836808926688</v>
      </c>
    </row>
    <row r="66" spans="1:21" s="344" customFormat="1" ht="15.75" x14ac:dyDescent="0.25">
      <c r="A66" s="514"/>
      <c r="B66" s="13" t="str">
        <f t="shared" si="41"/>
        <v>Lighting</v>
      </c>
      <c r="C66" s="367">
        <v>0</v>
      </c>
      <c r="D66" s="367">
        <f t="shared" si="44"/>
        <v>0</v>
      </c>
      <c r="E66" s="367">
        <f t="shared" si="44"/>
        <v>0</v>
      </c>
      <c r="F66" s="367">
        <f t="shared" si="44"/>
        <v>188.77842187430667</v>
      </c>
      <c r="G66" s="367">
        <f t="shared" si="44"/>
        <v>1130.2306477025263</v>
      </c>
      <c r="H66" s="367">
        <f t="shared" si="44"/>
        <v>4481.5500081738264</v>
      </c>
      <c r="I66" s="367">
        <f t="shared" si="44"/>
        <v>8787.0111312443132</v>
      </c>
      <c r="J66" s="367">
        <f t="shared" si="44"/>
        <v>9387.5589926502907</v>
      </c>
      <c r="K66" s="367">
        <f t="shared" si="44"/>
        <v>14320.330556997396</v>
      </c>
      <c r="L66" s="367">
        <f t="shared" si="44"/>
        <v>11013.101006499701</v>
      </c>
      <c r="M66" s="367">
        <f t="shared" si="44"/>
        <v>9716.9364597641888</v>
      </c>
      <c r="N66" s="367">
        <f t="shared" si="44"/>
        <v>16292.918861644714</v>
      </c>
      <c r="O66" s="367">
        <f t="shared" si="44"/>
        <v>24634.335321501225</v>
      </c>
      <c r="P66" s="367">
        <f t="shared" si="44"/>
        <v>18557.439670757754</v>
      </c>
      <c r="Q66" s="367">
        <f t="shared" si="44"/>
        <v>20571.483966594442</v>
      </c>
      <c r="R66" s="367">
        <f t="shared" si="44"/>
        <v>12721.61546117256</v>
      </c>
      <c r="S66" s="367">
        <f t="shared" si="44"/>
        <v>16539.593462213128</v>
      </c>
      <c r="T66" s="367">
        <f t="shared" si="44"/>
        <v>24255.365332718637</v>
      </c>
      <c r="U66" s="367">
        <f t="shared" si="44"/>
        <v>29598.961031784682</v>
      </c>
    </row>
    <row r="67" spans="1:21" s="344" customFormat="1" ht="15.75" x14ac:dyDescent="0.25">
      <c r="A67" s="514"/>
      <c r="B67" s="13" t="str">
        <f t="shared" si="41"/>
        <v>Miscellaneous</v>
      </c>
      <c r="C67" s="367">
        <v>0</v>
      </c>
      <c r="D67" s="367">
        <f t="shared" ref="D67:U70" si="45">IF(D31=0,0,((D13*0.5)+C31-D49)*D86*D101*D$2)</f>
        <v>0</v>
      </c>
      <c r="E67" s="367">
        <f t="shared" si="45"/>
        <v>0</v>
      </c>
      <c r="F67" s="367">
        <f t="shared" si="45"/>
        <v>0</v>
      </c>
      <c r="G67" s="367">
        <f t="shared" si="45"/>
        <v>16.404129233546747</v>
      </c>
      <c r="H67" s="367">
        <f t="shared" si="45"/>
        <v>63.43130485504453</v>
      </c>
      <c r="I67" s="367">
        <f t="shared" si="45"/>
        <v>63.465161515350751</v>
      </c>
      <c r="J67" s="367">
        <f t="shared" si="45"/>
        <v>63.627459780050529</v>
      </c>
      <c r="K67" s="367">
        <f t="shared" si="45"/>
        <v>61.782000370419098</v>
      </c>
      <c r="L67" s="367">
        <f t="shared" si="45"/>
        <v>31.153283316479929</v>
      </c>
      <c r="M67" s="367">
        <f t="shared" si="45"/>
        <v>38.62765283830047</v>
      </c>
      <c r="N67" s="367">
        <f t="shared" si="45"/>
        <v>114.75808235445666</v>
      </c>
      <c r="O67" s="367">
        <f t="shared" si="45"/>
        <v>179.330237938468</v>
      </c>
      <c r="P67" s="367">
        <f t="shared" si="45"/>
        <v>156.99805120946323</v>
      </c>
      <c r="Q67" s="367">
        <f t="shared" si="45"/>
        <v>182.45212658714246</v>
      </c>
      <c r="R67" s="367">
        <f t="shared" si="45"/>
        <v>196.35548885831636</v>
      </c>
      <c r="S67" s="367">
        <f t="shared" si="45"/>
        <v>225.04122004126523</v>
      </c>
      <c r="T67" s="367">
        <f t="shared" si="45"/>
        <v>395.08509373668744</v>
      </c>
      <c r="U67" s="367">
        <f t="shared" si="45"/>
        <v>393.77038028923704</v>
      </c>
    </row>
    <row r="68" spans="1:21" s="344" customFormat="1" ht="15.75" customHeight="1" x14ac:dyDescent="0.25">
      <c r="A68" s="514"/>
      <c r="B68" s="13" t="str">
        <f t="shared" si="41"/>
        <v>Motors</v>
      </c>
      <c r="C68" s="367">
        <v>0</v>
      </c>
      <c r="D68" s="367">
        <f t="shared" si="45"/>
        <v>0</v>
      </c>
      <c r="E68" s="367">
        <f t="shared" si="45"/>
        <v>0</v>
      </c>
      <c r="F68" s="367">
        <f t="shared" si="45"/>
        <v>0</v>
      </c>
      <c r="G68" s="367">
        <f t="shared" si="45"/>
        <v>0</v>
      </c>
      <c r="H68" s="367">
        <f t="shared" si="45"/>
        <v>284.33794611759328</v>
      </c>
      <c r="I68" s="367">
        <f t="shared" si="45"/>
        <v>568.97942479772394</v>
      </c>
      <c r="J68" s="367">
        <f t="shared" si="45"/>
        <v>570.43446518665007</v>
      </c>
      <c r="K68" s="367">
        <f t="shared" si="45"/>
        <v>553.88950716073123</v>
      </c>
      <c r="L68" s="367">
        <f t="shared" si="45"/>
        <v>279.29618075081834</v>
      </c>
      <c r="M68" s="367">
        <f t="shared" si="45"/>
        <v>265.91994869394841</v>
      </c>
      <c r="N68" s="367">
        <f t="shared" si="45"/>
        <v>658.0371801652077</v>
      </c>
      <c r="O68" s="367">
        <f t="shared" si="45"/>
        <v>1035.4485268764488</v>
      </c>
      <c r="P68" s="367">
        <f t="shared" si="45"/>
        <v>906.50301207480084</v>
      </c>
      <c r="Q68" s="367">
        <f t="shared" si="45"/>
        <v>1053.4742376517363</v>
      </c>
      <c r="R68" s="367">
        <f t="shared" si="45"/>
        <v>268.32259837005216</v>
      </c>
      <c r="S68" s="367">
        <f t="shared" si="45"/>
        <v>307.52206242327031</v>
      </c>
      <c r="T68" s="367">
        <f t="shared" si="45"/>
        <v>539.88946041226825</v>
      </c>
      <c r="U68" s="367">
        <f t="shared" si="45"/>
        <v>538.09288558574792</v>
      </c>
    </row>
    <row r="69" spans="1:21" s="344" customFormat="1" ht="15.75" x14ac:dyDescent="0.25">
      <c r="A69" s="514"/>
      <c r="B69" s="13" t="str">
        <f t="shared" si="41"/>
        <v>Process</v>
      </c>
      <c r="C69" s="367">
        <v>0</v>
      </c>
      <c r="D69" s="367">
        <f t="shared" si="45"/>
        <v>0</v>
      </c>
      <c r="E69" s="367">
        <f t="shared" si="45"/>
        <v>0</v>
      </c>
      <c r="F69" s="367">
        <f t="shared" si="45"/>
        <v>0</v>
      </c>
      <c r="G69" s="367">
        <f t="shared" si="45"/>
        <v>0</v>
      </c>
      <c r="H69" s="367">
        <f t="shared" si="45"/>
        <v>0</v>
      </c>
      <c r="I69" s="367">
        <f t="shared" si="45"/>
        <v>0</v>
      </c>
      <c r="J69" s="367">
        <f t="shared" si="45"/>
        <v>0</v>
      </c>
      <c r="K69" s="367">
        <f t="shared" si="45"/>
        <v>0</v>
      </c>
      <c r="L69" s="367">
        <f t="shared" si="45"/>
        <v>0</v>
      </c>
      <c r="M69" s="367">
        <f t="shared" si="45"/>
        <v>0</v>
      </c>
      <c r="N69" s="367">
        <f t="shared" si="45"/>
        <v>0</v>
      </c>
      <c r="O69" s="367">
        <f t="shared" si="45"/>
        <v>0</v>
      </c>
      <c r="P69" s="367">
        <f t="shared" si="45"/>
        <v>0</v>
      </c>
      <c r="Q69" s="367">
        <f t="shared" si="45"/>
        <v>0</v>
      </c>
      <c r="R69" s="367">
        <f t="shared" si="45"/>
        <v>0</v>
      </c>
      <c r="S69" s="367">
        <f t="shared" si="45"/>
        <v>0</v>
      </c>
      <c r="T69" s="367">
        <f t="shared" si="45"/>
        <v>0</v>
      </c>
      <c r="U69" s="367">
        <f t="shared" si="45"/>
        <v>0</v>
      </c>
    </row>
    <row r="70" spans="1:21" s="344" customFormat="1" ht="15.75" x14ac:dyDescent="0.25">
      <c r="A70" s="514"/>
      <c r="B70" s="13" t="str">
        <f t="shared" si="41"/>
        <v>Refrigeration</v>
      </c>
      <c r="C70" s="367">
        <v>0</v>
      </c>
      <c r="D70" s="367">
        <f t="shared" si="45"/>
        <v>0</v>
      </c>
      <c r="E70" s="367">
        <f t="shared" si="45"/>
        <v>0</v>
      </c>
      <c r="F70" s="367">
        <f t="shared" si="45"/>
        <v>0</v>
      </c>
      <c r="G70" s="367">
        <f t="shared" si="45"/>
        <v>0</v>
      </c>
      <c r="H70" s="367">
        <f t="shared" si="45"/>
        <v>0</v>
      </c>
      <c r="I70" s="367">
        <f t="shared" si="45"/>
        <v>0</v>
      </c>
      <c r="J70" s="367">
        <f t="shared" si="45"/>
        <v>0</v>
      </c>
      <c r="K70" s="367">
        <f t="shared" si="45"/>
        <v>0</v>
      </c>
      <c r="L70" s="367">
        <f t="shared" si="45"/>
        <v>0</v>
      </c>
      <c r="M70" s="367">
        <f t="shared" si="45"/>
        <v>0</v>
      </c>
      <c r="N70" s="367">
        <f t="shared" si="45"/>
        <v>0</v>
      </c>
      <c r="O70" s="367">
        <f t="shared" si="45"/>
        <v>0</v>
      </c>
      <c r="P70" s="367">
        <f t="shared" si="45"/>
        <v>0</v>
      </c>
      <c r="Q70" s="367">
        <f t="shared" si="45"/>
        <v>0</v>
      </c>
      <c r="R70" s="367">
        <f t="shared" si="45"/>
        <v>0</v>
      </c>
      <c r="S70" s="367">
        <f t="shared" si="45"/>
        <v>0</v>
      </c>
      <c r="T70" s="367">
        <f t="shared" si="45"/>
        <v>0</v>
      </c>
      <c r="U70" s="367">
        <f t="shared" si="45"/>
        <v>0</v>
      </c>
    </row>
    <row r="71" spans="1:21" s="344" customFormat="1" ht="15.75" x14ac:dyDescent="0.25">
      <c r="A71" s="514"/>
      <c r="B71" s="13" t="str">
        <f t="shared" si="41"/>
        <v>Water Heating</v>
      </c>
      <c r="C71" s="367">
        <v>0</v>
      </c>
      <c r="D71" s="367">
        <f t="shared" ref="D71:U71" si="46">IF(D35=0,0,((D17*0.5)+C35-D53)*D90*D105*D$2)</f>
        <v>0</v>
      </c>
      <c r="E71" s="367">
        <f t="shared" si="46"/>
        <v>0</v>
      </c>
      <c r="F71" s="367">
        <f t="shared" si="46"/>
        <v>0</v>
      </c>
      <c r="G71" s="367">
        <f t="shared" si="46"/>
        <v>0</v>
      </c>
      <c r="H71" s="367">
        <f t="shared" si="46"/>
        <v>0</v>
      </c>
      <c r="I71" s="367">
        <f t="shared" si="46"/>
        <v>0</v>
      </c>
      <c r="J71" s="367">
        <f t="shared" si="46"/>
        <v>0</v>
      </c>
      <c r="K71" s="367">
        <f t="shared" si="46"/>
        <v>0</v>
      </c>
      <c r="L71" s="367">
        <f t="shared" si="46"/>
        <v>0</v>
      </c>
      <c r="M71" s="367">
        <f t="shared" si="46"/>
        <v>0</v>
      </c>
      <c r="N71" s="367">
        <f t="shared" si="46"/>
        <v>0</v>
      </c>
      <c r="O71" s="367">
        <f t="shared" si="46"/>
        <v>0</v>
      </c>
      <c r="P71" s="367">
        <f t="shared" si="46"/>
        <v>0</v>
      </c>
      <c r="Q71" s="367">
        <f t="shared" si="46"/>
        <v>0</v>
      </c>
      <c r="R71" s="367">
        <f t="shared" si="46"/>
        <v>0</v>
      </c>
      <c r="S71" s="367">
        <f t="shared" si="46"/>
        <v>0</v>
      </c>
      <c r="T71" s="367">
        <f t="shared" si="46"/>
        <v>0</v>
      </c>
      <c r="U71" s="367">
        <f t="shared" si="46"/>
        <v>0</v>
      </c>
    </row>
    <row r="72" spans="1:21" s="344" customFormat="1" ht="15.75" customHeight="1" x14ac:dyDescent="0.25">
      <c r="A72" s="514"/>
      <c r="B72" s="13" t="str">
        <f t="shared" si="41"/>
        <v xml:space="preserve"> </v>
      </c>
      <c r="C72" s="346"/>
      <c r="D72" s="346"/>
      <c r="E72" s="346"/>
      <c r="F72" s="346"/>
      <c r="G72" s="346"/>
      <c r="H72" s="346"/>
      <c r="I72" s="346"/>
      <c r="J72" s="346"/>
      <c r="K72" s="346"/>
      <c r="L72" s="346"/>
      <c r="M72" s="346"/>
      <c r="N72" s="346"/>
      <c r="O72" s="346"/>
      <c r="P72" s="346"/>
      <c r="Q72" s="346"/>
      <c r="R72" s="346"/>
      <c r="S72" s="346"/>
      <c r="T72" s="346"/>
      <c r="U72" s="346"/>
    </row>
    <row r="73" spans="1:21" s="344" customFormat="1" ht="15.75" customHeight="1" x14ac:dyDescent="0.25">
      <c r="A73" s="514"/>
      <c r="B73" s="13" t="s">
        <v>26</v>
      </c>
      <c r="C73" s="367">
        <f>SUM(C59:C71)</f>
        <v>0</v>
      </c>
      <c r="D73" s="367">
        <f t="shared" ref="D73:U73" si="47">SUM(D59:D71)</f>
        <v>0</v>
      </c>
      <c r="E73" s="367">
        <f t="shared" si="47"/>
        <v>0</v>
      </c>
      <c r="F73" s="367">
        <f t="shared" si="47"/>
        <v>188.77842187430667</v>
      </c>
      <c r="G73" s="367">
        <f t="shared" si="47"/>
        <v>1146.634776936073</v>
      </c>
      <c r="H73" s="367">
        <f t="shared" si="47"/>
        <v>6480.5680035637897</v>
      </c>
      <c r="I73" s="367">
        <f t="shared" si="47"/>
        <v>14694.432284275646</v>
      </c>
      <c r="J73" s="367">
        <f t="shared" si="47"/>
        <v>16430.274908591411</v>
      </c>
      <c r="K73" s="367">
        <f t="shared" si="47"/>
        <v>17790.447708804131</v>
      </c>
      <c r="L73" s="367">
        <f t="shared" si="47"/>
        <v>11531.135144809756</v>
      </c>
      <c r="M73" s="367">
        <f t="shared" si="47"/>
        <v>10135.16628316608</v>
      </c>
      <c r="N73" s="367">
        <f t="shared" si="47"/>
        <v>17362.874978330139</v>
      </c>
      <c r="O73" s="367">
        <f t="shared" si="47"/>
        <v>26322.98727568247</v>
      </c>
      <c r="P73" s="367">
        <f t="shared" si="47"/>
        <v>20015.581868288267</v>
      </c>
      <c r="Q73" s="367">
        <f t="shared" si="47"/>
        <v>22386.342875428643</v>
      </c>
      <c r="R73" s="367">
        <f t="shared" si="47"/>
        <v>14189.19773426648</v>
      </c>
      <c r="S73" s="367">
        <f t="shared" si="47"/>
        <v>20926.315425419314</v>
      </c>
      <c r="T73" s="367">
        <f t="shared" si="47"/>
        <v>45577.436760228731</v>
      </c>
      <c r="U73" s="367">
        <f t="shared" si="47"/>
        <v>55712.280169181948</v>
      </c>
    </row>
    <row r="74" spans="1:21" s="344" customFormat="1" ht="16.5" customHeight="1" thickBot="1" x14ac:dyDescent="0.3">
      <c r="A74" s="515"/>
      <c r="B74" s="14" t="s">
        <v>27</v>
      </c>
      <c r="C74" s="369">
        <f>C73</f>
        <v>0</v>
      </c>
      <c r="D74" s="369">
        <f>C74+D73</f>
        <v>0</v>
      </c>
      <c r="E74" s="369">
        <f t="shared" ref="E74:U74" si="48">D74+E73</f>
        <v>0</v>
      </c>
      <c r="F74" s="369">
        <f t="shared" si="48"/>
        <v>188.77842187430667</v>
      </c>
      <c r="G74" s="369">
        <f t="shared" si="48"/>
        <v>1335.4131988103795</v>
      </c>
      <c r="H74" s="369">
        <f t="shared" si="48"/>
        <v>7815.9812023741688</v>
      </c>
      <c r="I74" s="369">
        <f t="shared" si="48"/>
        <v>22510.413486649813</v>
      </c>
      <c r="J74" s="369">
        <f t="shared" si="48"/>
        <v>38940.688395241224</v>
      </c>
      <c r="K74" s="369">
        <f t="shared" si="48"/>
        <v>56731.136104045356</v>
      </c>
      <c r="L74" s="369">
        <f t="shared" si="48"/>
        <v>68262.271248855104</v>
      </c>
      <c r="M74" s="369">
        <f t="shared" si="48"/>
        <v>78397.437532021184</v>
      </c>
      <c r="N74" s="369">
        <f t="shared" si="48"/>
        <v>95760.31251035133</v>
      </c>
      <c r="O74" s="373">
        <f t="shared" si="48"/>
        <v>122083.29978603381</v>
      </c>
      <c r="P74" s="369">
        <f t="shared" si="48"/>
        <v>142098.88165432209</v>
      </c>
      <c r="Q74" s="369">
        <f t="shared" si="48"/>
        <v>164485.22452975073</v>
      </c>
      <c r="R74" s="369">
        <f t="shared" si="48"/>
        <v>178674.42226401722</v>
      </c>
      <c r="S74" s="369">
        <f t="shared" si="48"/>
        <v>199600.73768943653</v>
      </c>
      <c r="T74" s="369">
        <f t="shared" si="48"/>
        <v>245178.17444966527</v>
      </c>
      <c r="U74" s="369">
        <f t="shared" si="48"/>
        <v>300890.45461884723</v>
      </c>
    </row>
    <row r="75" spans="1:21" x14ac:dyDescent="0.25">
      <c r="A75" s="8"/>
      <c r="B75" s="36"/>
      <c r="C75" s="31"/>
      <c r="D75" s="37"/>
      <c r="E75" s="31"/>
      <c r="F75" s="37"/>
      <c r="G75" s="31"/>
      <c r="H75" s="37"/>
      <c r="I75" s="31"/>
      <c r="J75" s="37"/>
      <c r="K75" s="31"/>
      <c r="L75" s="37"/>
      <c r="M75" s="31"/>
      <c r="N75" s="37"/>
      <c r="O75" s="31"/>
      <c r="P75" s="37"/>
      <c r="Q75" s="31"/>
      <c r="R75" s="37"/>
      <c r="S75" s="31"/>
      <c r="T75" s="37"/>
      <c r="U75" s="31"/>
    </row>
    <row r="76" spans="1:21" ht="15.75" thickBot="1" x14ac:dyDescent="0.3">
      <c r="B76" s="16"/>
      <c r="C76" s="8"/>
      <c r="D76" s="371"/>
      <c r="E76" s="371"/>
      <c r="F76" s="371"/>
      <c r="G76" s="371"/>
      <c r="H76" s="371"/>
      <c r="I76" s="371"/>
      <c r="J76" s="371"/>
      <c r="K76" s="371"/>
      <c r="L76" s="371"/>
      <c r="M76" s="371"/>
      <c r="N76" s="371"/>
      <c r="O76" s="371"/>
      <c r="P76" s="371"/>
      <c r="Q76" s="371"/>
      <c r="R76" s="371"/>
      <c r="S76" s="371"/>
      <c r="T76" s="371"/>
      <c r="U76" s="371"/>
    </row>
    <row r="77" spans="1:21" ht="15.75" x14ac:dyDescent="0.25">
      <c r="A77" s="519" t="s">
        <v>12</v>
      </c>
      <c r="B77" s="17" t="s">
        <v>12</v>
      </c>
      <c r="C77" s="10">
        <f>'3M - LGS'!C77</f>
        <v>43466</v>
      </c>
      <c r="D77" s="10">
        <f>'3M - LGS'!D77</f>
        <v>43497</v>
      </c>
      <c r="E77" s="10">
        <f>'3M - LGS'!E77</f>
        <v>43525</v>
      </c>
      <c r="F77" s="10">
        <f>'3M - LGS'!F77</f>
        <v>43556</v>
      </c>
      <c r="G77" s="10">
        <f>'3M - LGS'!G77</f>
        <v>43586</v>
      </c>
      <c r="H77" s="10">
        <f>'3M - LGS'!H77</f>
        <v>43617</v>
      </c>
      <c r="I77" s="10">
        <f>'3M - LGS'!I77</f>
        <v>43647</v>
      </c>
      <c r="J77" s="10">
        <f>'3M - LGS'!J77</f>
        <v>43678</v>
      </c>
      <c r="K77" s="10">
        <f>'3M - LGS'!K77</f>
        <v>43709</v>
      </c>
      <c r="L77" s="10">
        <f>'3M - LGS'!L77</f>
        <v>43739</v>
      </c>
      <c r="M77" s="10">
        <f>'3M - LGS'!M77</f>
        <v>43770</v>
      </c>
      <c r="N77" s="10">
        <f>'3M - LGS'!N77</f>
        <v>43800</v>
      </c>
      <c r="O77" s="10">
        <f>'3M - LGS'!O77</f>
        <v>43831</v>
      </c>
      <c r="P77" s="10">
        <f>'3M - LGS'!P77</f>
        <v>43862</v>
      </c>
      <c r="Q77" s="10">
        <f>'3M - LGS'!Q77</f>
        <v>43891</v>
      </c>
      <c r="R77" s="10">
        <f>'3M - LGS'!R77</f>
        <v>43922</v>
      </c>
      <c r="S77" s="10">
        <f>'3M - LGS'!S77</f>
        <v>43952</v>
      </c>
      <c r="T77" s="10">
        <f>'3M - LGS'!T77</f>
        <v>43983</v>
      </c>
      <c r="U77" s="10">
        <f>'3M - LGS'!U77</f>
        <v>44013</v>
      </c>
    </row>
    <row r="78" spans="1:21" ht="15.75" customHeight="1" x14ac:dyDescent="0.25">
      <c r="A78" s="520"/>
      <c r="B78" s="13" t="str">
        <f>B59</f>
        <v>Air Comp</v>
      </c>
      <c r="C78" s="20">
        <f>'2M - SGS'!C78</f>
        <v>8.5109000000000004E-2</v>
      </c>
      <c r="D78" s="20">
        <f>'2M - SGS'!D78</f>
        <v>7.7715000000000006E-2</v>
      </c>
      <c r="E78" s="20">
        <f>'2M - SGS'!E78</f>
        <v>8.6136000000000004E-2</v>
      </c>
      <c r="F78" s="20">
        <f>'2M - SGS'!F78</f>
        <v>7.9796000000000006E-2</v>
      </c>
      <c r="G78" s="20">
        <f>'2M - SGS'!G78</f>
        <v>8.5334999999999994E-2</v>
      </c>
      <c r="H78" s="20">
        <f>'2M - SGS'!H78</f>
        <v>8.1994999999999998E-2</v>
      </c>
      <c r="I78" s="20">
        <f>'2M - SGS'!I78</f>
        <v>8.4098999999999993E-2</v>
      </c>
      <c r="J78" s="20">
        <f>'2M - SGS'!J78</f>
        <v>8.4198999999999996E-2</v>
      </c>
      <c r="K78" s="20">
        <f>'2M - SGS'!K78</f>
        <v>8.2512000000000002E-2</v>
      </c>
      <c r="L78" s="20">
        <f>'2M - SGS'!L78</f>
        <v>8.5277000000000006E-2</v>
      </c>
      <c r="M78" s="20">
        <f>'2M - SGS'!M78</f>
        <v>8.2588999999999996E-2</v>
      </c>
      <c r="N78" s="20">
        <f>'2M - SGS'!N78</f>
        <v>8.5237999999999994E-2</v>
      </c>
      <c r="O78" s="20">
        <f>'2M - SGS'!O78</f>
        <v>8.5109000000000004E-2</v>
      </c>
      <c r="P78" s="20">
        <f>'2M - SGS'!P78</f>
        <v>7.7715000000000006E-2</v>
      </c>
      <c r="Q78" s="20">
        <f>'2M - SGS'!Q78</f>
        <v>8.6136000000000004E-2</v>
      </c>
      <c r="R78" s="20">
        <f>'2M - SGS'!R78</f>
        <v>7.9796000000000006E-2</v>
      </c>
      <c r="S78" s="20">
        <f>'2M - SGS'!S78</f>
        <v>8.5334999999999994E-2</v>
      </c>
      <c r="T78" s="20">
        <f>'2M - SGS'!T78</f>
        <v>8.1994999999999998E-2</v>
      </c>
      <c r="U78" s="20">
        <f>'2M - SGS'!U78</f>
        <v>8.4098999999999993E-2</v>
      </c>
    </row>
    <row r="79" spans="1:21" ht="15.75" x14ac:dyDescent="0.25">
      <c r="A79" s="520"/>
      <c r="B79" s="13" t="str">
        <f t="shared" ref="B79:B90" si="49">B60</f>
        <v>Building Shell</v>
      </c>
      <c r="C79" s="20">
        <f>'2M - SGS'!C79</f>
        <v>0.107824</v>
      </c>
      <c r="D79" s="20">
        <f>'2M - SGS'!D79</f>
        <v>9.1051999999999994E-2</v>
      </c>
      <c r="E79" s="20">
        <f>'2M - SGS'!E79</f>
        <v>7.1135000000000004E-2</v>
      </c>
      <c r="F79" s="20">
        <f>'2M - SGS'!F79</f>
        <v>4.1179E-2</v>
      </c>
      <c r="G79" s="20">
        <f>'2M - SGS'!G79</f>
        <v>4.4423999999999998E-2</v>
      </c>
      <c r="H79" s="20">
        <f>'2M - SGS'!H79</f>
        <v>0.106128</v>
      </c>
      <c r="I79" s="20">
        <f>'2M - SGS'!I79</f>
        <v>0.14288100000000001</v>
      </c>
      <c r="J79" s="20">
        <f>'2M - SGS'!J79</f>
        <v>0.133494</v>
      </c>
      <c r="K79" s="20">
        <f>'2M - SGS'!K79</f>
        <v>5.781E-2</v>
      </c>
      <c r="L79" s="20">
        <f>'2M - SGS'!L79</f>
        <v>3.8018000000000003E-2</v>
      </c>
      <c r="M79" s="20">
        <f>'2M - SGS'!M79</f>
        <v>6.2103999999999999E-2</v>
      </c>
      <c r="N79" s="20">
        <f>'2M - SGS'!N79</f>
        <v>0.10395</v>
      </c>
      <c r="O79" s="20">
        <f>'2M - SGS'!O79</f>
        <v>0.107824</v>
      </c>
      <c r="P79" s="20">
        <f>'2M - SGS'!P79</f>
        <v>9.1051999999999994E-2</v>
      </c>
      <c r="Q79" s="20">
        <f>'2M - SGS'!Q79</f>
        <v>7.1135000000000004E-2</v>
      </c>
      <c r="R79" s="20">
        <f>'2M - SGS'!R79</f>
        <v>4.1179E-2</v>
      </c>
      <c r="S79" s="20">
        <f>'2M - SGS'!S79</f>
        <v>4.4423999999999998E-2</v>
      </c>
      <c r="T79" s="20">
        <f>'2M - SGS'!T79</f>
        <v>0.106128</v>
      </c>
      <c r="U79" s="20">
        <f>'2M - SGS'!U79</f>
        <v>0.14288100000000001</v>
      </c>
    </row>
    <row r="80" spans="1:21" ht="15.75" x14ac:dyDescent="0.25">
      <c r="A80" s="520"/>
      <c r="B80" s="13" t="str">
        <f t="shared" si="49"/>
        <v>Cooking</v>
      </c>
      <c r="C80" s="20">
        <f>'2M - SGS'!C80</f>
        <v>8.6096000000000006E-2</v>
      </c>
      <c r="D80" s="20">
        <f>'2M - SGS'!D80</f>
        <v>7.8608999999999998E-2</v>
      </c>
      <c r="E80" s="20">
        <f>'2M - SGS'!E80</f>
        <v>8.1547999999999995E-2</v>
      </c>
      <c r="F80" s="20">
        <f>'2M - SGS'!F80</f>
        <v>7.2947999999999999E-2</v>
      </c>
      <c r="G80" s="20">
        <f>'2M - SGS'!G80</f>
        <v>8.6277000000000006E-2</v>
      </c>
      <c r="H80" s="20">
        <f>'2M - SGS'!H80</f>
        <v>8.3294000000000007E-2</v>
      </c>
      <c r="I80" s="20">
        <f>'2M - SGS'!I80</f>
        <v>8.5859000000000005E-2</v>
      </c>
      <c r="J80" s="20">
        <f>'2M - SGS'!J80</f>
        <v>8.5885000000000003E-2</v>
      </c>
      <c r="K80" s="20">
        <f>'2M - SGS'!K80</f>
        <v>8.3474999999999994E-2</v>
      </c>
      <c r="L80" s="20">
        <f>'2M - SGS'!L80</f>
        <v>8.6262000000000005E-2</v>
      </c>
      <c r="M80" s="20">
        <f>'2M - SGS'!M80</f>
        <v>8.3496000000000001E-2</v>
      </c>
      <c r="N80" s="20">
        <f>'2M - SGS'!N80</f>
        <v>8.6250999999999994E-2</v>
      </c>
      <c r="O80" s="20">
        <f>'2M - SGS'!O80</f>
        <v>8.6096000000000006E-2</v>
      </c>
      <c r="P80" s="20">
        <f>'2M - SGS'!P80</f>
        <v>7.8608999999999998E-2</v>
      </c>
      <c r="Q80" s="20">
        <f>'2M - SGS'!Q80</f>
        <v>8.1547999999999995E-2</v>
      </c>
      <c r="R80" s="20">
        <f>'2M - SGS'!R80</f>
        <v>7.2947999999999999E-2</v>
      </c>
      <c r="S80" s="20">
        <f>'2M - SGS'!S80</f>
        <v>8.6277000000000006E-2</v>
      </c>
      <c r="T80" s="20">
        <f>'2M - SGS'!T80</f>
        <v>8.3294000000000007E-2</v>
      </c>
      <c r="U80" s="20">
        <f>'2M - SGS'!U80</f>
        <v>8.5859000000000005E-2</v>
      </c>
    </row>
    <row r="81" spans="1:21" ht="15.75" x14ac:dyDescent="0.25">
      <c r="A81" s="520"/>
      <c r="B81" s="13" t="str">
        <f t="shared" si="49"/>
        <v>Cooling</v>
      </c>
      <c r="C81" s="20">
        <f>'2M - SGS'!C81</f>
        <v>6.0000000000000002E-6</v>
      </c>
      <c r="D81" s="20">
        <f>'2M - SGS'!D81</f>
        <v>2.4699999999999999E-4</v>
      </c>
      <c r="E81" s="20">
        <f>'2M - SGS'!E81</f>
        <v>7.2360000000000002E-3</v>
      </c>
      <c r="F81" s="20">
        <f>'2M - SGS'!F81</f>
        <v>2.1690999999999998E-2</v>
      </c>
      <c r="G81" s="20">
        <f>'2M - SGS'!G81</f>
        <v>6.2979999999999994E-2</v>
      </c>
      <c r="H81" s="20">
        <f>'2M - SGS'!H81</f>
        <v>0.21317</v>
      </c>
      <c r="I81" s="20">
        <f>'2M - SGS'!I81</f>
        <v>0.29002899999999998</v>
      </c>
      <c r="J81" s="20">
        <f>'2M - SGS'!J81</f>
        <v>0.270206</v>
      </c>
      <c r="K81" s="20">
        <f>'2M - SGS'!K81</f>
        <v>0.108695</v>
      </c>
      <c r="L81" s="20">
        <f>'2M - SGS'!L81</f>
        <v>1.9643000000000001E-2</v>
      </c>
      <c r="M81" s="20">
        <f>'2M - SGS'!M81</f>
        <v>6.0299999999999998E-3</v>
      </c>
      <c r="N81" s="20">
        <f>'2M - SGS'!N81</f>
        <v>6.3999999999999997E-5</v>
      </c>
      <c r="O81" s="20">
        <f>'2M - SGS'!O81</f>
        <v>6.0000000000000002E-6</v>
      </c>
      <c r="P81" s="20">
        <f>'2M - SGS'!P81</f>
        <v>2.4699999999999999E-4</v>
      </c>
      <c r="Q81" s="20">
        <f>'2M - SGS'!Q81</f>
        <v>7.2360000000000002E-3</v>
      </c>
      <c r="R81" s="20">
        <f>'2M - SGS'!R81</f>
        <v>2.1690999999999998E-2</v>
      </c>
      <c r="S81" s="20">
        <f>'2M - SGS'!S81</f>
        <v>6.2979999999999994E-2</v>
      </c>
      <c r="T81" s="20">
        <f>'2M - SGS'!T81</f>
        <v>0.21317</v>
      </c>
      <c r="U81" s="20">
        <f>'2M - SGS'!U81</f>
        <v>0.29002899999999998</v>
      </c>
    </row>
    <row r="82" spans="1:21" ht="15.75" x14ac:dyDescent="0.25">
      <c r="A82" s="520"/>
      <c r="B82" s="13" t="str">
        <f t="shared" si="49"/>
        <v>Ext Lighting</v>
      </c>
      <c r="C82" s="20">
        <f>'2M - SGS'!C82</f>
        <v>0.106265</v>
      </c>
      <c r="D82" s="20">
        <f>'2M - SGS'!D82</f>
        <v>8.2161999999999999E-2</v>
      </c>
      <c r="E82" s="20">
        <f>'2M - SGS'!E82</f>
        <v>7.0887000000000006E-2</v>
      </c>
      <c r="F82" s="20">
        <f>'2M - SGS'!F82</f>
        <v>6.8145999999999998E-2</v>
      </c>
      <c r="G82" s="20">
        <f>'2M - SGS'!G82</f>
        <v>8.1852999999999995E-2</v>
      </c>
      <c r="H82" s="20">
        <f>'2M - SGS'!H82</f>
        <v>6.7163E-2</v>
      </c>
      <c r="I82" s="20">
        <f>'2M - SGS'!I82</f>
        <v>8.6751999999999996E-2</v>
      </c>
      <c r="J82" s="20">
        <f>'2M - SGS'!J82</f>
        <v>6.9401000000000004E-2</v>
      </c>
      <c r="K82" s="20">
        <f>'2M - SGS'!K82</f>
        <v>8.2907999999999996E-2</v>
      </c>
      <c r="L82" s="20">
        <f>'2M - SGS'!L82</f>
        <v>0.100507</v>
      </c>
      <c r="M82" s="20">
        <f>'2M - SGS'!M82</f>
        <v>8.7251999999999996E-2</v>
      </c>
      <c r="N82" s="20">
        <f>'2M - SGS'!N82</f>
        <v>9.6703999999999998E-2</v>
      </c>
      <c r="O82" s="20">
        <f>'2M - SGS'!O82</f>
        <v>0.106265</v>
      </c>
      <c r="P82" s="20">
        <f>'2M - SGS'!P82</f>
        <v>8.2161999999999999E-2</v>
      </c>
      <c r="Q82" s="20">
        <f>'2M - SGS'!Q82</f>
        <v>7.0887000000000006E-2</v>
      </c>
      <c r="R82" s="20">
        <f>'2M - SGS'!R82</f>
        <v>6.8145999999999998E-2</v>
      </c>
      <c r="S82" s="20">
        <f>'2M - SGS'!S82</f>
        <v>8.1852999999999995E-2</v>
      </c>
      <c r="T82" s="20">
        <f>'2M - SGS'!T82</f>
        <v>6.7163E-2</v>
      </c>
      <c r="U82" s="20">
        <f>'2M - SGS'!U82</f>
        <v>8.6751999999999996E-2</v>
      </c>
    </row>
    <row r="83" spans="1:21" ht="15.75" x14ac:dyDescent="0.25">
      <c r="A83" s="520"/>
      <c r="B83" s="13" t="str">
        <f t="shared" si="49"/>
        <v>Heating</v>
      </c>
      <c r="C83" s="20">
        <f>'2M - SGS'!C83</f>
        <v>0.210397</v>
      </c>
      <c r="D83" s="20">
        <f>'2M - SGS'!D83</f>
        <v>0.17743600000000001</v>
      </c>
      <c r="E83" s="20">
        <f>'2M - SGS'!E83</f>
        <v>0.13192400000000001</v>
      </c>
      <c r="F83" s="20">
        <f>'2M - SGS'!F83</f>
        <v>5.9718E-2</v>
      </c>
      <c r="G83" s="20">
        <f>'2M - SGS'!G83</f>
        <v>2.6769000000000001E-2</v>
      </c>
      <c r="H83" s="20">
        <f>'2M - SGS'!H83</f>
        <v>4.2950000000000002E-3</v>
      </c>
      <c r="I83" s="20">
        <f>'2M - SGS'!I83</f>
        <v>2.895E-3</v>
      </c>
      <c r="J83" s="20">
        <f>'2M - SGS'!J83</f>
        <v>3.4320000000000002E-3</v>
      </c>
      <c r="K83" s="20">
        <f>'2M - SGS'!K83</f>
        <v>9.4020000000000006E-3</v>
      </c>
      <c r="L83" s="20">
        <f>'2M - SGS'!L83</f>
        <v>5.5496999999999998E-2</v>
      </c>
      <c r="M83" s="20">
        <f>'2M - SGS'!M83</f>
        <v>0.115452</v>
      </c>
      <c r="N83" s="20">
        <f>'2M - SGS'!N83</f>
        <v>0.20278099999999999</v>
      </c>
      <c r="O83" s="20">
        <f>'2M - SGS'!O83</f>
        <v>0.210397</v>
      </c>
      <c r="P83" s="20">
        <f>'2M - SGS'!P83</f>
        <v>0.17743600000000001</v>
      </c>
      <c r="Q83" s="20">
        <f>'2M - SGS'!Q83</f>
        <v>0.13192400000000001</v>
      </c>
      <c r="R83" s="20">
        <f>'2M - SGS'!R83</f>
        <v>5.9718E-2</v>
      </c>
      <c r="S83" s="20">
        <f>'2M - SGS'!S83</f>
        <v>2.6769000000000001E-2</v>
      </c>
      <c r="T83" s="20">
        <f>'2M - SGS'!T83</f>
        <v>4.2950000000000002E-3</v>
      </c>
      <c r="U83" s="20">
        <f>'2M - SGS'!U83</f>
        <v>2.895E-3</v>
      </c>
    </row>
    <row r="84" spans="1:21" ht="15.75" x14ac:dyDescent="0.25">
      <c r="A84" s="520"/>
      <c r="B84" s="13" t="str">
        <f t="shared" si="49"/>
        <v>HVAC</v>
      </c>
      <c r="C84" s="20">
        <f>'2M - SGS'!C84</f>
        <v>0.107824</v>
      </c>
      <c r="D84" s="20">
        <f>'2M - SGS'!D84</f>
        <v>9.1051999999999994E-2</v>
      </c>
      <c r="E84" s="20">
        <f>'2M - SGS'!E84</f>
        <v>7.1135000000000004E-2</v>
      </c>
      <c r="F84" s="20">
        <f>'2M - SGS'!F84</f>
        <v>4.1179E-2</v>
      </c>
      <c r="G84" s="20">
        <f>'2M - SGS'!G84</f>
        <v>4.4423999999999998E-2</v>
      </c>
      <c r="H84" s="20">
        <f>'2M - SGS'!H84</f>
        <v>0.106128</v>
      </c>
      <c r="I84" s="20">
        <f>'2M - SGS'!I84</f>
        <v>0.14288100000000001</v>
      </c>
      <c r="J84" s="20">
        <f>'2M - SGS'!J84</f>
        <v>0.133494</v>
      </c>
      <c r="K84" s="20">
        <f>'2M - SGS'!K84</f>
        <v>5.781E-2</v>
      </c>
      <c r="L84" s="20">
        <f>'2M - SGS'!L84</f>
        <v>3.8018000000000003E-2</v>
      </c>
      <c r="M84" s="20">
        <f>'2M - SGS'!M84</f>
        <v>6.2103999999999999E-2</v>
      </c>
      <c r="N84" s="20">
        <f>'2M - SGS'!N84</f>
        <v>0.10395</v>
      </c>
      <c r="O84" s="20">
        <f>'2M - SGS'!O84</f>
        <v>0.107824</v>
      </c>
      <c r="P84" s="20">
        <f>'2M - SGS'!P84</f>
        <v>9.1051999999999994E-2</v>
      </c>
      <c r="Q84" s="20">
        <f>'2M - SGS'!Q84</f>
        <v>7.1135000000000004E-2</v>
      </c>
      <c r="R84" s="20">
        <f>'2M - SGS'!R84</f>
        <v>4.1179E-2</v>
      </c>
      <c r="S84" s="20">
        <f>'2M - SGS'!S84</f>
        <v>4.4423999999999998E-2</v>
      </c>
      <c r="T84" s="20">
        <f>'2M - SGS'!T84</f>
        <v>0.106128</v>
      </c>
      <c r="U84" s="20">
        <f>'2M - SGS'!U84</f>
        <v>0.14288100000000001</v>
      </c>
    </row>
    <row r="85" spans="1:21" ht="15.75" x14ac:dyDescent="0.25">
      <c r="A85" s="520"/>
      <c r="B85" s="13" t="str">
        <f t="shared" si="49"/>
        <v>Lighting</v>
      </c>
      <c r="C85" s="20">
        <f>'2M - SGS'!C85</f>
        <v>9.3563999999999994E-2</v>
      </c>
      <c r="D85" s="20">
        <f>'2M - SGS'!D85</f>
        <v>7.2162000000000004E-2</v>
      </c>
      <c r="E85" s="20">
        <f>'2M - SGS'!E85</f>
        <v>7.8372999999999998E-2</v>
      </c>
      <c r="F85" s="20">
        <f>'2M - SGS'!F85</f>
        <v>7.6534000000000005E-2</v>
      </c>
      <c r="G85" s="20">
        <f>'2M - SGS'!G85</f>
        <v>9.4246999999999997E-2</v>
      </c>
      <c r="H85" s="20">
        <f>'2M - SGS'!H85</f>
        <v>7.5599E-2</v>
      </c>
      <c r="I85" s="20">
        <f>'2M - SGS'!I85</f>
        <v>9.6199999999999994E-2</v>
      </c>
      <c r="J85" s="20">
        <f>'2M - SGS'!J85</f>
        <v>7.7077999999999994E-2</v>
      </c>
      <c r="K85" s="20">
        <f>'2M - SGS'!K85</f>
        <v>8.1374000000000002E-2</v>
      </c>
      <c r="L85" s="20">
        <f>'2M - SGS'!L85</f>
        <v>9.4072000000000003E-2</v>
      </c>
      <c r="M85" s="20">
        <f>'2M - SGS'!M85</f>
        <v>7.6706999999999997E-2</v>
      </c>
      <c r="N85" s="20">
        <f>'2M - SGS'!N85</f>
        <v>8.4089999999999998E-2</v>
      </c>
      <c r="O85" s="20">
        <f>'2M - SGS'!O85</f>
        <v>9.3563999999999994E-2</v>
      </c>
      <c r="P85" s="20">
        <f>'2M - SGS'!P85</f>
        <v>7.2162000000000004E-2</v>
      </c>
      <c r="Q85" s="20">
        <f>'2M - SGS'!Q85</f>
        <v>7.8372999999999998E-2</v>
      </c>
      <c r="R85" s="20">
        <f>'2M - SGS'!R85</f>
        <v>7.6534000000000005E-2</v>
      </c>
      <c r="S85" s="20">
        <f>'2M - SGS'!S85</f>
        <v>9.4246999999999997E-2</v>
      </c>
      <c r="T85" s="20">
        <f>'2M - SGS'!T85</f>
        <v>7.5599E-2</v>
      </c>
      <c r="U85" s="20">
        <f>'2M - SGS'!U85</f>
        <v>9.6199999999999994E-2</v>
      </c>
    </row>
    <row r="86" spans="1:21" ht="15.75" x14ac:dyDescent="0.25">
      <c r="A86" s="520"/>
      <c r="B86" s="13" t="str">
        <f t="shared" si="49"/>
        <v>Miscellaneous</v>
      </c>
      <c r="C86" s="20">
        <f>'2M - SGS'!C86</f>
        <v>8.5109000000000004E-2</v>
      </c>
      <c r="D86" s="20">
        <f>'2M - SGS'!D86</f>
        <v>7.7715000000000006E-2</v>
      </c>
      <c r="E86" s="20">
        <f>'2M - SGS'!E86</f>
        <v>8.6136000000000004E-2</v>
      </c>
      <c r="F86" s="20">
        <f>'2M - SGS'!F86</f>
        <v>7.9796000000000006E-2</v>
      </c>
      <c r="G86" s="20">
        <f>'2M - SGS'!G86</f>
        <v>8.5334999999999994E-2</v>
      </c>
      <c r="H86" s="20">
        <f>'2M - SGS'!H86</f>
        <v>8.1994999999999998E-2</v>
      </c>
      <c r="I86" s="20">
        <f>'2M - SGS'!I86</f>
        <v>8.4098999999999993E-2</v>
      </c>
      <c r="J86" s="20">
        <f>'2M - SGS'!J86</f>
        <v>8.4198999999999996E-2</v>
      </c>
      <c r="K86" s="20">
        <f>'2M - SGS'!K86</f>
        <v>8.2512000000000002E-2</v>
      </c>
      <c r="L86" s="20">
        <f>'2M - SGS'!L86</f>
        <v>8.5277000000000006E-2</v>
      </c>
      <c r="M86" s="20">
        <f>'2M - SGS'!M86</f>
        <v>8.2588999999999996E-2</v>
      </c>
      <c r="N86" s="20">
        <f>'2M - SGS'!N86</f>
        <v>8.5237999999999994E-2</v>
      </c>
      <c r="O86" s="20">
        <f>'2M - SGS'!O86</f>
        <v>8.5109000000000004E-2</v>
      </c>
      <c r="P86" s="20">
        <f>'2M - SGS'!P86</f>
        <v>7.7715000000000006E-2</v>
      </c>
      <c r="Q86" s="20">
        <f>'2M - SGS'!Q86</f>
        <v>8.6136000000000004E-2</v>
      </c>
      <c r="R86" s="20">
        <f>'2M - SGS'!R86</f>
        <v>7.9796000000000006E-2</v>
      </c>
      <c r="S86" s="20">
        <f>'2M - SGS'!S86</f>
        <v>8.5334999999999994E-2</v>
      </c>
      <c r="T86" s="20">
        <f>'2M - SGS'!T86</f>
        <v>8.1994999999999998E-2</v>
      </c>
      <c r="U86" s="20">
        <f>'2M - SGS'!U86</f>
        <v>8.4098999999999993E-2</v>
      </c>
    </row>
    <row r="87" spans="1:21" ht="15.75" x14ac:dyDescent="0.25">
      <c r="A87" s="520"/>
      <c r="B87" s="13" t="str">
        <f t="shared" si="49"/>
        <v>Motors</v>
      </c>
      <c r="C87" s="20">
        <f>'2M - SGS'!C87</f>
        <v>8.5109000000000004E-2</v>
      </c>
      <c r="D87" s="20">
        <f>'2M - SGS'!D87</f>
        <v>7.7715000000000006E-2</v>
      </c>
      <c r="E87" s="20">
        <f>'2M - SGS'!E87</f>
        <v>8.6136000000000004E-2</v>
      </c>
      <c r="F87" s="20">
        <f>'2M - SGS'!F87</f>
        <v>7.9796000000000006E-2</v>
      </c>
      <c r="G87" s="20">
        <f>'2M - SGS'!G87</f>
        <v>8.5334999999999994E-2</v>
      </c>
      <c r="H87" s="20">
        <f>'2M - SGS'!H87</f>
        <v>8.1994999999999998E-2</v>
      </c>
      <c r="I87" s="20">
        <f>'2M - SGS'!I87</f>
        <v>8.4098999999999993E-2</v>
      </c>
      <c r="J87" s="20">
        <f>'2M - SGS'!J87</f>
        <v>8.4198999999999996E-2</v>
      </c>
      <c r="K87" s="20">
        <f>'2M - SGS'!K87</f>
        <v>8.2512000000000002E-2</v>
      </c>
      <c r="L87" s="20">
        <f>'2M - SGS'!L87</f>
        <v>8.5277000000000006E-2</v>
      </c>
      <c r="M87" s="20">
        <f>'2M - SGS'!M87</f>
        <v>8.2588999999999996E-2</v>
      </c>
      <c r="N87" s="20">
        <f>'2M - SGS'!N87</f>
        <v>8.5237999999999994E-2</v>
      </c>
      <c r="O87" s="20">
        <f>'2M - SGS'!O87</f>
        <v>8.5109000000000004E-2</v>
      </c>
      <c r="P87" s="20">
        <f>'2M - SGS'!P87</f>
        <v>7.7715000000000006E-2</v>
      </c>
      <c r="Q87" s="20">
        <f>'2M - SGS'!Q87</f>
        <v>8.6136000000000004E-2</v>
      </c>
      <c r="R87" s="20">
        <f>'2M - SGS'!R87</f>
        <v>7.9796000000000006E-2</v>
      </c>
      <c r="S87" s="20">
        <f>'2M - SGS'!S87</f>
        <v>8.5334999999999994E-2</v>
      </c>
      <c r="T87" s="20">
        <f>'2M - SGS'!T87</f>
        <v>8.1994999999999998E-2</v>
      </c>
      <c r="U87" s="20">
        <f>'2M - SGS'!U87</f>
        <v>8.4098999999999993E-2</v>
      </c>
    </row>
    <row r="88" spans="1:21" ht="15.75" x14ac:dyDescent="0.25">
      <c r="A88" s="520"/>
      <c r="B88" s="13" t="str">
        <f t="shared" si="49"/>
        <v>Process</v>
      </c>
      <c r="C88" s="20">
        <f>'2M - SGS'!C88</f>
        <v>8.5109000000000004E-2</v>
      </c>
      <c r="D88" s="20">
        <f>'2M - SGS'!D88</f>
        <v>7.7715000000000006E-2</v>
      </c>
      <c r="E88" s="20">
        <f>'2M - SGS'!E88</f>
        <v>8.6136000000000004E-2</v>
      </c>
      <c r="F88" s="20">
        <f>'2M - SGS'!F88</f>
        <v>7.9796000000000006E-2</v>
      </c>
      <c r="G88" s="20">
        <f>'2M - SGS'!G88</f>
        <v>8.5334999999999994E-2</v>
      </c>
      <c r="H88" s="20">
        <f>'2M - SGS'!H88</f>
        <v>8.1994999999999998E-2</v>
      </c>
      <c r="I88" s="20">
        <f>'2M - SGS'!I88</f>
        <v>8.4098999999999993E-2</v>
      </c>
      <c r="J88" s="20">
        <f>'2M - SGS'!J88</f>
        <v>8.4198999999999996E-2</v>
      </c>
      <c r="K88" s="20">
        <f>'2M - SGS'!K88</f>
        <v>8.2512000000000002E-2</v>
      </c>
      <c r="L88" s="20">
        <f>'2M - SGS'!L88</f>
        <v>8.5277000000000006E-2</v>
      </c>
      <c r="M88" s="20">
        <f>'2M - SGS'!M88</f>
        <v>8.2588999999999996E-2</v>
      </c>
      <c r="N88" s="20">
        <f>'2M - SGS'!N88</f>
        <v>8.5237999999999994E-2</v>
      </c>
      <c r="O88" s="20">
        <f>'2M - SGS'!O88</f>
        <v>8.5109000000000004E-2</v>
      </c>
      <c r="P88" s="20">
        <f>'2M - SGS'!P88</f>
        <v>7.7715000000000006E-2</v>
      </c>
      <c r="Q88" s="20">
        <f>'2M - SGS'!Q88</f>
        <v>8.6136000000000004E-2</v>
      </c>
      <c r="R88" s="20">
        <f>'2M - SGS'!R88</f>
        <v>7.9796000000000006E-2</v>
      </c>
      <c r="S88" s="20">
        <f>'2M - SGS'!S88</f>
        <v>8.5334999999999994E-2</v>
      </c>
      <c r="T88" s="20">
        <f>'2M - SGS'!T88</f>
        <v>8.1994999999999998E-2</v>
      </c>
      <c r="U88" s="20">
        <f>'2M - SGS'!U88</f>
        <v>8.4098999999999993E-2</v>
      </c>
    </row>
    <row r="89" spans="1:21" ht="15.75" x14ac:dyDescent="0.25">
      <c r="A89" s="520"/>
      <c r="B89" s="13" t="str">
        <f t="shared" si="49"/>
        <v>Refrigeration</v>
      </c>
      <c r="C89" s="20">
        <f>'2M - SGS'!C89</f>
        <v>8.3486000000000005E-2</v>
      </c>
      <c r="D89" s="20">
        <f>'2M - SGS'!D89</f>
        <v>7.6158000000000003E-2</v>
      </c>
      <c r="E89" s="20">
        <f>'2M - SGS'!E89</f>
        <v>8.3346000000000003E-2</v>
      </c>
      <c r="F89" s="20">
        <f>'2M - SGS'!F89</f>
        <v>8.0782999999999994E-2</v>
      </c>
      <c r="G89" s="20">
        <f>'2M - SGS'!G89</f>
        <v>8.5133E-2</v>
      </c>
      <c r="H89" s="20">
        <f>'2M - SGS'!H89</f>
        <v>8.4294999999999995E-2</v>
      </c>
      <c r="I89" s="20">
        <f>'2M - SGS'!I89</f>
        <v>8.7456999999999993E-2</v>
      </c>
      <c r="J89" s="20">
        <f>'2M - SGS'!J89</f>
        <v>8.7230000000000002E-2</v>
      </c>
      <c r="K89" s="20">
        <f>'2M - SGS'!K89</f>
        <v>8.3319000000000004E-2</v>
      </c>
      <c r="L89" s="20">
        <f>'2M - SGS'!L89</f>
        <v>8.4562999999999999E-2</v>
      </c>
      <c r="M89" s="20">
        <f>'2M - SGS'!M89</f>
        <v>8.1112000000000004E-2</v>
      </c>
      <c r="N89" s="20">
        <f>'2M - SGS'!N89</f>
        <v>8.3118999999999998E-2</v>
      </c>
      <c r="O89" s="20">
        <f>'2M - SGS'!O89</f>
        <v>8.3486000000000005E-2</v>
      </c>
      <c r="P89" s="20">
        <f>'2M - SGS'!P89</f>
        <v>7.6158000000000003E-2</v>
      </c>
      <c r="Q89" s="20">
        <f>'2M - SGS'!Q89</f>
        <v>8.3346000000000003E-2</v>
      </c>
      <c r="R89" s="20">
        <f>'2M - SGS'!R89</f>
        <v>8.0782999999999994E-2</v>
      </c>
      <c r="S89" s="20">
        <f>'2M - SGS'!S89</f>
        <v>8.5133E-2</v>
      </c>
      <c r="T89" s="20">
        <f>'2M - SGS'!T89</f>
        <v>8.4294999999999995E-2</v>
      </c>
      <c r="U89" s="20">
        <f>'2M - SGS'!U89</f>
        <v>8.7456999999999993E-2</v>
      </c>
    </row>
    <row r="90" spans="1:21" ht="16.5" thickBot="1" x14ac:dyDescent="0.3">
      <c r="A90" s="521"/>
      <c r="B90" s="14" t="str">
        <f t="shared" si="49"/>
        <v>Water Heating</v>
      </c>
      <c r="C90" s="21">
        <f>'2M - SGS'!C90</f>
        <v>0.108255</v>
      </c>
      <c r="D90" s="21">
        <f>'2M - SGS'!D90</f>
        <v>9.1078000000000006E-2</v>
      </c>
      <c r="E90" s="21">
        <f>'2M - SGS'!E90</f>
        <v>8.5239999999999996E-2</v>
      </c>
      <c r="F90" s="21">
        <f>'2M - SGS'!F90</f>
        <v>7.2980000000000003E-2</v>
      </c>
      <c r="G90" s="21">
        <f>'2M - SGS'!G90</f>
        <v>7.9849000000000003E-2</v>
      </c>
      <c r="H90" s="21">
        <f>'2M - SGS'!H90</f>
        <v>7.2720999999999994E-2</v>
      </c>
      <c r="I90" s="21">
        <f>'2M - SGS'!I90</f>
        <v>7.4929999999999997E-2</v>
      </c>
      <c r="J90" s="21">
        <f>'2M - SGS'!J90</f>
        <v>7.5861999999999999E-2</v>
      </c>
      <c r="K90" s="21">
        <f>'2M - SGS'!K90</f>
        <v>7.5733999999999996E-2</v>
      </c>
      <c r="L90" s="21">
        <f>'2M - SGS'!L90</f>
        <v>8.2808000000000007E-2</v>
      </c>
      <c r="M90" s="21">
        <f>'2M - SGS'!M90</f>
        <v>8.6345000000000005E-2</v>
      </c>
      <c r="N90" s="21">
        <f>'2M - SGS'!N90</f>
        <v>9.4200000000000006E-2</v>
      </c>
      <c r="O90" s="21">
        <f>'2M - SGS'!O90</f>
        <v>0.108255</v>
      </c>
      <c r="P90" s="21">
        <f>'2M - SGS'!P90</f>
        <v>9.1078000000000006E-2</v>
      </c>
      <c r="Q90" s="21">
        <f>'2M - SGS'!Q90</f>
        <v>8.5239999999999996E-2</v>
      </c>
      <c r="R90" s="21">
        <f>'2M - SGS'!R90</f>
        <v>7.2980000000000003E-2</v>
      </c>
      <c r="S90" s="21">
        <f>'2M - SGS'!S90</f>
        <v>7.9849000000000003E-2</v>
      </c>
      <c r="T90" s="21">
        <f>'2M - SGS'!T90</f>
        <v>7.2720999999999994E-2</v>
      </c>
      <c r="U90" s="21">
        <f>'2M - SGS'!U90</f>
        <v>7.4929999999999997E-2</v>
      </c>
    </row>
    <row r="91" spans="1:21" ht="15.75" thickBot="1" x14ac:dyDescent="0.3"/>
    <row r="92" spans="1:21" ht="15" customHeight="1" x14ac:dyDescent="0.25">
      <c r="A92" s="524" t="s">
        <v>28</v>
      </c>
      <c r="B92" s="91" t="s">
        <v>32</v>
      </c>
      <c r="C92" s="92">
        <f>C77</f>
        <v>43466</v>
      </c>
      <c r="D92" s="92">
        <f t="shared" ref="D92:U92" si="50">D77</f>
        <v>43497</v>
      </c>
      <c r="E92" s="92">
        <f t="shared" si="50"/>
        <v>43525</v>
      </c>
      <c r="F92" s="92">
        <f t="shared" si="50"/>
        <v>43556</v>
      </c>
      <c r="G92" s="92">
        <f t="shared" si="50"/>
        <v>43586</v>
      </c>
      <c r="H92" s="92">
        <f t="shared" si="50"/>
        <v>43617</v>
      </c>
      <c r="I92" s="92">
        <f t="shared" si="50"/>
        <v>43647</v>
      </c>
      <c r="J92" s="92">
        <f t="shared" si="50"/>
        <v>43678</v>
      </c>
      <c r="K92" s="92">
        <f t="shared" si="50"/>
        <v>43709</v>
      </c>
      <c r="L92" s="92">
        <f t="shared" si="50"/>
        <v>43739</v>
      </c>
      <c r="M92" s="92">
        <f t="shared" si="50"/>
        <v>43770</v>
      </c>
      <c r="N92" s="92">
        <f t="shared" si="50"/>
        <v>43800</v>
      </c>
      <c r="O92" s="92">
        <f t="shared" si="50"/>
        <v>43831</v>
      </c>
      <c r="P92" s="92">
        <f t="shared" si="50"/>
        <v>43862</v>
      </c>
      <c r="Q92" s="92">
        <f t="shared" si="50"/>
        <v>43891</v>
      </c>
      <c r="R92" s="92">
        <f t="shared" si="50"/>
        <v>43922</v>
      </c>
      <c r="S92" s="92">
        <f t="shared" si="50"/>
        <v>43952</v>
      </c>
      <c r="T92" s="92">
        <f t="shared" si="50"/>
        <v>43983</v>
      </c>
      <c r="U92" s="92">
        <f t="shared" si="50"/>
        <v>44013</v>
      </c>
    </row>
    <row r="93" spans="1:21" ht="15.75" customHeight="1" x14ac:dyDescent="0.25">
      <c r="A93" s="525"/>
      <c r="B93" s="11" t="str">
        <f>B78</f>
        <v>Air Comp</v>
      </c>
      <c r="C93" s="90">
        <v>2.9367000000000001E-2</v>
      </c>
      <c r="D93" s="90">
        <v>2.8156E-2</v>
      </c>
      <c r="E93" s="90">
        <v>2.9522E-2</v>
      </c>
      <c r="F93" s="90">
        <v>2.9638000000000001E-2</v>
      </c>
      <c r="G93" s="90">
        <v>3.1688000000000001E-2</v>
      </c>
      <c r="H93" s="90">
        <v>6.3760999999999998E-2</v>
      </c>
      <c r="I93" s="90">
        <v>6.2198999999999997E-2</v>
      </c>
      <c r="J93" s="90">
        <v>6.2283999999999999E-2</v>
      </c>
      <c r="K93" s="90">
        <v>6.1713999999999998E-2</v>
      </c>
      <c r="L93" s="90">
        <v>3.0110000000000001E-2</v>
      </c>
      <c r="M93" s="90">
        <v>2.9600999999999999E-2</v>
      </c>
      <c r="N93" s="90">
        <v>2.9519E-2</v>
      </c>
      <c r="O93" s="90">
        <v>2.9367000000000001E-2</v>
      </c>
      <c r="P93" s="90">
        <v>2.8156E-2</v>
      </c>
      <c r="Q93" s="90">
        <v>2.9522E-2</v>
      </c>
      <c r="R93" s="255">
        <v>3.4296E-2</v>
      </c>
      <c r="S93" s="255">
        <v>3.6755000000000003E-2</v>
      </c>
      <c r="T93" s="255">
        <v>6.7155999999999993E-2</v>
      </c>
      <c r="U93" s="255">
        <v>6.5257999999999997E-2</v>
      </c>
    </row>
    <row r="94" spans="1:21" x14ac:dyDescent="0.25">
      <c r="A94" s="525"/>
      <c r="B94" s="11" t="str">
        <f t="shared" ref="B94:B105" si="51">B79</f>
        <v>Building Shell</v>
      </c>
      <c r="C94" s="90">
        <v>3.4631000000000002E-2</v>
      </c>
      <c r="D94" s="90">
        <v>3.2668000000000003E-2</v>
      </c>
      <c r="E94" s="90">
        <v>3.2861000000000001E-2</v>
      </c>
      <c r="F94" s="90">
        <v>2.86E-2</v>
      </c>
      <c r="G94" s="90">
        <v>4.0344999999999999E-2</v>
      </c>
      <c r="H94" s="90">
        <v>8.4531999999999996E-2</v>
      </c>
      <c r="I94" s="90">
        <v>7.7313000000000007E-2</v>
      </c>
      <c r="J94" s="90">
        <v>8.0699000000000007E-2</v>
      </c>
      <c r="K94" s="90">
        <v>8.3918000000000006E-2</v>
      </c>
      <c r="L94" s="90">
        <v>3.0360999999999999E-2</v>
      </c>
      <c r="M94" s="90">
        <v>2.8774000000000001E-2</v>
      </c>
      <c r="N94" s="90">
        <v>3.3151E-2</v>
      </c>
      <c r="O94" s="90">
        <v>3.4631000000000002E-2</v>
      </c>
      <c r="P94" s="90">
        <v>3.2668000000000003E-2</v>
      </c>
      <c r="Q94" s="90">
        <v>3.2861000000000001E-2</v>
      </c>
      <c r="R94" s="255">
        <v>3.3238999999999998E-2</v>
      </c>
      <c r="S94" s="255">
        <v>4.5739000000000002E-2</v>
      </c>
      <c r="T94" s="255">
        <v>8.8426000000000005E-2</v>
      </c>
      <c r="U94" s="255">
        <v>8.0951999999999996E-2</v>
      </c>
    </row>
    <row r="95" spans="1:21" x14ac:dyDescent="0.25">
      <c r="A95" s="525"/>
      <c r="B95" s="11" t="str">
        <f t="shared" si="51"/>
        <v>Cooking</v>
      </c>
      <c r="C95" s="90">
        <v>2.8072E-2</v>
      </c>
      <c r="D95" s="90">
        <v>2.8181000000000001E-2</v>
      </c>
      <c r="E95" s="90">
        <v>3.1021E-2</v>
      </c>
      <c r="F95" s="90">
        <v>3.3510999999999999E-2</v>
      </c>
      <c r="G95" s="90">
        <v>3.4118000000000002E-2</v>
      </c>
      <c r="H95" s="90">
        <v>7.0125000000000007E-2</v>
      </c>
      <c r="I95" s="90">
        <v>6.7216999999999999E-2</v>
      </c>
      <c r="J95" s="90">
        <v>6.8351999999999996E-2</v>
      </c>
      <c r="K95" s="90">
        <v>6.7033999999999996E-2</v>
      </c>
      <c r="L95" s="90">
        <v>3.2272000000000002E-2</v>
      </c>
      <c r="M95" s="90">
        <v>3.2064000000000002E-2</v>
      </c>
      <c r="N95" s="90">
        <v>2.9187000000000001E-2</v>
      </c>
      <c r="O95" s="90">
        <v>2.8072E-2</v>
      </c>
      <c r="P95" s="90">
        <v>2.8181000000000001E-2</v>
      </c>
      <c r="Q95" s="90">
        <v>3.1021E-2</v>
      </c>
      <c r="R95" s="255">
        <v>3.8190000000000002E-2</v>
      </c>
      <c r="S95" s="255">
        <v>3.9288999999999998E-2</v>
      </c>
      <c r="T95" s="255">
        <v>7.3688000000000003E-2</v>
      </c>
      <c r="U95" s="255">
        <v>7.0596999999999993E-2</v>
      </c>
    </row>
    <row r="96" spans="1:21" x14ac:dyDescent="0.25">
      <c r="A96" s="525"/>
      <c r="B96" s="11" t="str">
        <f t="shared" si="51"/>
        <v>Cooling</v>
      </c>
      <c r="C96" s="90">
        <v>1.8259000000000001E-2</v>
      </c>
      <c r="D96" s="90">
        <v>1.6681000000000001E-2</v>
      </c>
      <c r="E96" s="90">
        <v>1.8474000000000001E-2</v>
      </c>
      <c r="F96" s="90">
        <v>3.3536999999999997E-2</v>
      </c>
      <c r="G96" s="90">
        <v>5.0122E-2</v>
      </c>
      <c r="H96" s="90">
        <v>8.5609000000000005E-2</v>
      </c>
      <c r="I96" s="90">
        <v>7.7784000000000006E-2</v>
      </c>
      <c r="J96" s="90">
        <v>8.1327999999999998E-2</v>
      </c>
      <c r="K96" s="90">
        <v>8.8529999999999998E-2</v>
      </c>
      <c r="L96" s="90">
        <v>3.2809999999999999E-2</v>
      </c>
      <c r="M96" s="90">
        <v>1.8471000000000001E-2</v>
      </c>
      <c r="N96" s="90">
        <v>1.8622E-2</v>
      </c>
      <c r="O96" s="90">
        <v>1.8259000000000001E-2</v>
      </c>
      <c r="P96" s="90">
        <v>1.6681000000000001E-2</v>
      </c>
      <c r="Q96" s="90">
        <v>1.8474000000000001E-2</v>
      </c>
      <c r="R96" s="255">
        <v>3.6686999999999997E-2</v>
      </c>
      <c r="S96" s="255">
        <v>5.5877000000000003E-2</v>
      </c>
      <c r="T96" s="255">
        <v>8.9525999999999994E-2</v>
      </c>
      <c r="U96" s="255">
        <v>8.1436999999999996E-2</v>
      </c>
    </row>
    <row r="97" spans="1:21" x14ac:dyDescent="0.25">
      <c r="A97" s="525"/>
      <c r="B97" s="11" t="str">
        <f t="shared" si="51"/>
        <v>Ext Lighting</v>
      </c>
      <c r="C97" s="90">
        <v>2.0098999999999999E-2</v>
      </c>
      <c r="D97" s="90">
        <v>1.6704E-2</v>
      </c>
      <c r="E97" s="90">
        <v>1.873E-2</v>
      </c>
      <c r="F97" s="90">
        <v>2.0250000000000001E-2</v>
      </c>
      <c r="G97" s="90">
        <v>1.9354E-2</v>
      </c>
      <c r="H97" s="90">
        <v>3.5238999999999999E-2</v>
      </c>
      <c r="I97" s="90">
        <v>3.4765999999999998E-2</v>
      </c>
      <c r="J97" s="90">
        <v>3.4934E-2</v>
      </c>
      <c r="K97" s="90">
        <v>3.5014000000000003E-2</v>
      </c>
      <c r="L97" s="90">
        <v>1.8803E-2</v>
      </c>
      <c r="M97" s="90">
        <v>1.8644999999999998E-2</v>
      </c>
      <c r="N97" s="90">
        <v>1.8645999999999999E-2</v>
      </c>
      <c r="O97" s="90">
        <v>2.0098999999999999E-2</v>
      </c>
      <c r="P97" s="90">
        <v>1.6704E-2</v>
      </c>
      <c r="Q97" s="90">
        <v>1.873E-2</v>
      </c>
      <c r="R97" s="255">
        <v>2.4778999999999999E-2</v>
      </c>
      <c r="S97" s="255">
        <v>2.3963000000000002E-2</v>
      </c>
      <c r="T97" s="255">
        <v>3.7585E-2</v>
      </c>
      <c r="U97" s="255">
        <v>3.7498999999999998E-2</v>
      </c>
    </row>
    <row r="98" spans="1:21" x14ac:dyDescent="0.25">
      <c r="A98" s="525"/>
      <c r="B98" s="11" t="str">
        <f t="shared" si="51"/>
        <v>Heating</v>
      </c>
      <c r="C98" s="90">
        <v>3.4632000000000003E-2</v>
      </c>
      <c r="D98" s="90">
        <v>3.2691999999999999E-2</v>
      </c>
      <c r="E98" s="90">
        <v>3.3374000000000001E-2</v>
      </c>
      <c r="F98" s="90">
        <v>3.1897000000000002E-2</v>
      </c>
      <c r="G98" s="90">
        <v>3.0089000000000001E-2</v>
      </c>
      <c r="H98" s="90">
        <v>3.4695999999999998E-2</v>
      </c>
      <c r="I98" s="90">
        <v>3.4215000000000002E-2</v>
      </c>
      <c r="J98" s="90">
        <v>3.4411999999999998E-2</v>
      </c>
      <c r="K98" s="90">
        <v>6.4382999999999996E-2</v>
      </c>
      <c r="L98" s="90">
        <v>3.2739999999999998E-2</v>
      </c>
      <c r="M98" s="90">
        <v>2.9295999999999999E-2</v>
      </c>
      <c r="N98" s="90">
        <v>3.3158E-2</v>
      </c>
      <c r="O98" s="90">
        <v>3.4632000000000003E-2</v>
      </c>
      <c r="P98" s="90">
        <v>3.2691999999999999E-2</v>
      </c>
      <c r="Q98" s="90">
        <v>3.3374000000000001E-2</v>
      </c>
      <c r="R98" s="255">
        <v>3.6565E-2</v>
      </c>
      <c r="S98" s="255">
        <v>3.5090999999999997E-2</v>
      </c>
      <c r="T98" s="255">
        <v>3.7016E-2</v>
      </c>
      <c r="U98" s="255">
        <v>3.6936999999999998E-2</v>
      </c>
    </row>
    <row r="99" spans="1:21" x14ac:dyDescent="0.25">
      <c r="A99" s="525"/>
      <c r="B99" s="11" t="str">
        <f t="shared" si="51"/>
        <v>HVAC</v>
      </c>
      <c r="C99" s="90">
        <v>3.4631000000000002E-2</v>
      </c>
      <c r="D99" s="90">
        <v>3.2668000000000003E-2</v>
      </c>
      <c r="E99" s="90">
        <v>3.2861000000000001E-2</v>
      </c>
      <c r="F99" s="90">
        <v>2.86E-2</v>
      </c>
      <c r="G99" s="90">
        <v>4.0344999999999999E-2</v>
      </c>
      <c r="H99" s="90">
        <v>8.4531999999999996E-2</v>
      </c>
      <c r="I99" s="90">
        <v>7.7313000000000007E-2</v>
      </c>
      <c r="J99" s="90">
        <v>8.0699000000000007E-2</v>
      </c>
      <c r="K99" s="90">
        <v>8.3918000000000006E-2</v>
      </c>
      <c r="L99" s="90">
        <v>3.0360999999999999E-2</v>
      </c>
      <c r="M99" s="90">
        <v>2.8774000000000001E-2</v>
      </c>
      <c r="N99" s="90">
        <v>3.3151E-2</v>
      </c>
      <c r="O99" s="90">
        <v>3.4631000000000002E-2</v>
      </c>
      <c r="P99" s="90">
        <v>3.2668000000000003E-2</v>
      </c>
      <c r="Q99" s="90">
        <v>3.2861000000000001E-2</v>
      </c>
      <c r="R99" s="255">
        <v>3.3238999999999998E-2</v>
      </c>
      <c r="S99" s="255">
        <v>4.5739000000000002E-2</v>
      </c>
      <c r="T99" s="255">
        <v>8.8426000000000005E-2</v>
      </c>
      <c r="U99" s="255">
        <v>8.0951999999999996E-2</v>
      </c>
    </row>
    <row r="100" spans="1:21" x14ac:dyDescent="0.25">
      <c r="A100" s="525"/>
      <c r="B100" s="11" t="str">
        <f t="shared" si="51"/>
        <v>Lighting</v>
      </c>
      <c r="C100" s="90">
        <v>3.0348E-2</v>
      </c>
      <c r="D100" s="90">
        <v>2.9642000000000002E-2</v>
      </c>
      <c r="E100" s="90">
        <v>3.0255000000000001E-2</v>
      </c>
      <c r="F100" s="90">
        <v>3.2835999999999997E-2</v>
      </c>
      <c r="G100" s="90">
        <v>3.4421E-2</v>
      </c>
      <c r="H100" s="90">
        <v>6.8874000000000005E-2</v>
      </c>
      <c r="I100" s="90">
        <v>6.6078999999999999E-2</v>
      </c>
      <c r="J100" s="90">
        <v>6.7052E-2</v>
      </c>
      <c r="K100" s="90">
        <v>6.4139000000000002E-2</v>
      </c>
      <c r="L100" s="90">
        <v>3.2704999999999998E-2</v>
      </c>
      <c r="M100" s="90">
        <v>3.1579000000000003E-2</v>
      </c>
      <c r="N100" s="90">
        <v>2.9846000000000001E-2</v>
      </c>
      <c r="O100" s="90">
        <v>3.0348E-2</v>
      </c>
      <c r="P100" s="90">
        <v>2.9642000000000002E-2</v>
      </c>
      <c r="Q100" s="90">
        <v>3.0255000000000001E-2</v>
      </c>
      <c r="R100" s="255">
        <v>3.7511000000000003E-2</v>
      </c>
      <c r="S100" s="255">
        <v>3.9602999999999999E-2</v>
      </c>
      <c r="T100" s="255">
        <v>7.2403999999999996E-2</v>
      </c>
      <c r="U100" s="255">
        <v>6.9433999999999996E-2</v>
      </c>
    </row>
    <row r="101" spans="1:21" x14ac:dyDescent="0.25">
      <c r="A101" s="525"/>
      <c r="B101" s="11" t="str">
        <f t="shared" si="51"/>
        <v>Miscellaneous</v>
      </c>
      <c r="C101" s="90">
        <v>2.9367000000000001E-2</v>
      </c>
      <c r="D101" s="90">
        <v>2.8156E-2</v>
      </c>
      <c r="E101" s="90">
        <v>2.9522E-2</v>
      </c>
      <c r="F101" s="90">
        <v>2.9638000000000001E-2</v>
      </c>
      <c r="G101" s="90">
        <v>3.1688000000000001E-2</v>
      </c>
      <c r="H101" s="90">
        <v>6.3760999999999998E-2</v>
      </c>
      <c r="I101" s="90">
        <v>6.2198999999999997E-2</v>
      </c>
      <c r="J101" s="90">
        <v>6.2283999999999999E-2</v>
      </c>
      <c r="K101" s="90">
        <v>6.1713999999999998E-2</v>
      </c>
      <c r="L101" s="90">
        <v>3.0110000000000001E-2</v>
      </c>
      <c r="M101" s="90">
        <v>2.9600999999999999E-2</v>
      </c>
      <c r="N101" s="90">
        <v>2.9519E-2</v>
      </c>
      <c r="O101" s="90">
        <v>2.9367000000000001E-2</v>
      </c>
      <c r="P101" s="90">
        <v>2.8156E-2</v>
      </c>
      <c r="Q101" s="90">
        <v>2.9522E-2</v>
      </c>
      <c r="R101" s="255">
        <v>3.4296E-2</v>
      </c>
      <c r="S101" s="255">
        <v>3.6755000000000003E-2</v>
      </c>
      <c r="T101" s="255">
        <v>6.7155999999999993E-2</v>
      </c>
      <c r="U101" s="255">
        <v>6.5257999999999997E-2</v>
      </c>
    </row>
    <row r="102" spans="1:21" x14ac:dyDescent="0.25">
      <c r="A102" s="525"/>
      <c r="B102" s="11" t="str">
        <f t="shared" si="51"/>
        <v>Motors</v>
      </c>
      <c r="C102" s="90">
        <v>2.9367000000000001E-2</v>
      </c>
      <c r="D102" s="90">
        <v>2.8156E-2</v>
      </c>
      <c r="E102" s="90">
        <v>2.9522E-2</v>
      </c>
      <c r="F102" s="90">
        <v>2.9638000000000001E-2</v>
      </c>
      <c r="G102" s="90">
        <v>3.1688000000000001E-2</v>
      </c>
      <c r="H102" s="90">
        <v>6.3760999999999998E-2</v>
      </c>
      <c r="I102" s="90">
        <v>6.2198999999999997E-2</v>
      </c>
      <c r="J102" s="90">
        <v>6.2283999999999999E-2</v>
      </c>
      <c r="K102" s="90">
        <v>6.1713999999999998E-2</v>
      </c>
      <c r="L102" s="90">
        <v>3.0110000000000001E-2</v>
      </c>
      <c r="M102" s="90">
        <v>2.9600999999999999E-2</v>
      </c>
      <c r="N102" s="90">
        <v>2.9519E-2</v>
      </c>
      <c r="O102" s="90">
        <v>2.9367000000000001E-2</v>
      </c>
      <c r="P102" s="90">
        <v>2.8156E-2</v>
      </c>
      <c r="Q102" s="90">
        <v>2.9522E-2</v>
      </c>
      <c r="R102" s="255">
        <v>3.4296E-2</v>
      </c>
      <c r="S102" s="255">
        <v>3.6755000000000003E-2</v>
      </c>
      <c r="T102" s="255">
        <v>6.7155999999999993E-2</v>
      </c>
      <c r="U102" s="255">
        <v>6.5257999999999997E-2</v>
      </c>
    </row>
    <row r="103" spans="1:21" x14ac:dyDescent="0.25">
      <c r="A103" s="525"/>
      <c r="B103" s="11" t="str">
        <f t="shared" si="51"/>
        <v>Process</v>
      </c>
      <c r="C103" s="90">
        <v>2.9367000000000001E-2</v>
      </c>
      <c r="D103" s="90">
        <v>2.8156E-2</v>
      </c>
      <c r="E103" s="90">
        <v>2.9522E-2</v>
      </c>
      <c r="F103" s="90">
        <v>2.9638000000000001E-2</v>
      </c>
      <c r="G103" s="90">
        <v>3.1688000000000001E-2</v>
      </c>
      <c r="H103" s="90">
        <v>6.3760999999999998E-2</v>
      </c>
      <c r="I103" s="90">
        <v>6.2198999999999997E-2</v>
      </c>
      <c r="J103" s="90">
        <v>6.2283999999999999E-2</v>
      </c>
      <c r="K103" s="90">
        <v>6.1713999999999998E-2</v>
      </c>
      <c r="L103" s="90">
        <v>3.0110000000000001E-2</v>
      </c>
      <c r="M103" s="90">
        <v>2.9600999999999999E-2</v>
      </c>
      <c r="N103" s="90">
        <v>2.9519E-2</v>
      </c>
      <c r="O103" s="90">
        <v>2.9367000000000001E-2</v>
      </c>
      <c r="P103" s="90">
        <v>2.8156E-2</v>
      </c>
      <c r="Q103" s="90">
        <v>2.9522E-2</v>
      </c>
      <c r="R103" s="255">
        <v>3.4296E-2</v>
      </c>
      <c r="S103" s="255">
        <v>3.6755000000000003E-2</v>
      </c>
      <c r="T103" s="255">
        <v>6.7155999999999993E-2</v>
      </c>
      <c r="U103" s="255">
        <v>6.5257999999999997E-2</v>
      </c>
    </row>
    <row r="104" spans="1:21" x14ac:dyDescent="0.25">
      <c r="A104" s="525"/>
      <c r="B104" s="11" t="str">
        <f t="shared" si="51"/>
        <v>Refrigeration</v>
      </c>
      <c r="C104" s="90">
        <v>2.666E-2</v>
      </c>
      <c r="D104" s="90">
        <v>2.6023000000000001E-2</v>
      </c>
      <c r="E104" s="90">
        <v>2.8083E-2</v>
      </c>
      <c r="F104" s="90">
        <v>2.9250999999999999E-2</v>
      </c>
      <c r="G104" s="90">
        <v>2.9905000000000001E-2</v>
      </c>
      <c r="H104" s="90">
        <v>6.0088000000000003E-2</v>
      </c>
      <c r="I104" s="90">
        <v>5.8245999999999999E-2</v>
      </c>
      <c r="J104" s="90">
        <v>5.8860000000000003E-2</v>
      </c>
      <c r="K104" s="90">
        <v>5.8139000000000003E-2</v>
      </c>
      <c r="L104" s="90">
        <v>2.8407000000000002E-2</v>
      </c>
      <c r="M104" s="90">
        <v>2.8223999999999999E-2</v>
      </c>
      <c r="N104" s="90">
        <v>2.7203999999999999E-2</v>
      </c>
      <c r="O104" s="90">
        <v>2.666E-2</v>
      </c>
      <c r="P104" s="90">
        <v>2.6023000000000001E-2</v>
      </c>
      <c r="Q104" s="90">
        <v>2.8083E-2</v>
      </c>
      <c r="R104" s="255">
        <v>3.3975999999999999E-2</v>
      </c>
      <c r="S104" s="255">
        <v>3.5005000000000001E-2</v>
      </c>
      <c r="T104" s="255">
        <v>5.5447999999999997E-2</v>
      </c>
      <c r="U104" s="255">
        <v>6.1511999999999997E-2</v>
      </c>
    </row>
    <row r="105" spans="1:21" ht="15.75" thickBot="1" x14ac:dyDescent="0.3">
      <c r="A105" s="526"/>
      <c r="B105" s="15" t="str">
        <f t="shared" si="51"/>
        <v>Water Heating</v>
      </c>
      <c r="C105" s="44">
        <v>2.6605E-2</v>
      </c>
      <c r="D105" s="44">
        <v>2.7127999999999999E-2</v>
      </c>
      <c r="E105" s="44">
        <v>3.0259000000000001E-2</v>
      </c>
      <c r="F105" s="44">
        <v>3.2666000000000001E-2</v>
      </c>
      <c r="G105" s="44">
        <v>3.3575000000000001E-2</v>
      </c>
      <c r="H105" s="44">
        <v>7.0024000000000003E-2</v>
      </c>
      <c r="I105" s="44">
        <v>6.6151000000000001E-2</v>
      </c>
      <c r="J105" s="44">
        <v>6.8273E-2</v>
      </c>
      <c r="K105" s="44">
        <v>6.5836000000000006E-2</v>
      </c>
      <c r="L105" s="44">
        <v>3.1794999999999997E-2</v>
      </c>
      <c r="M105" s="44">
        <v>3.1565000000000003E-2</v>
      </c>
      <c r="N105" s="44">
        <v>2.8226000000000001E-2</v>
      </c>
      <c r="O105" s="44">
        <v>2.6605E-2</v>
      </c>
      <c r="P105" s="44">
        <v>2.7127999999999999E-2</v>
      </c>
      <c r="Q105" s="44">
        <v>3.0259000000000001E-2</v>
      </c>
      <c r="R105" s="254">
        <v>3.7339999999999998E-2</v>
      </c>
      <c r="S105" s="254">
        <v>3.8724000000000001E-2</v>
      </c>
      <c r="T105" s="254">
        <v>7.3583999999999997E-2</v>
      </c>
      <c r="U105" s="254">
        <v>6.9506999999999999E-2</v>
      </c>
    </row>
    <row r="107" spans="1:21" ht="14.45" hidden="1" customHeight="1" x14ac:dyDescent="0.25">
      <c r="A107" s="527" t="s">
        <v>111</v>
      </c>
      <c r="B107" s="530" t="s">
        <v>112</v>
      </c>
      <c r="C107" s="531"/>
      <c r="D107" s="531"/>
      <c r="E107" s="531"/>
      <c r="F107" s="531"/>
      <c r="G107" s="531"/>
      <c r="H107" s="531"/>
      <c r="I107" s="531"/>
      <c r="J107" s="531"/>
      <c r="K107" s="531"/>
      <c r="L107" s="531"/>
      <c r="M107" s="531"/>
      <c r="N107" s="545"/>
      <c r="O107" s="530" t="s">
        <v>112</v>
      </c>
      <c r="P107" s="531"/>
      <c r="Q107" s="531"/>
      <c r="R107" s="531"/>
      <c r="S107" s="531"/>
      <c r="T107" s="531"/>
      <c r="U107" s="531"/>
    </row>
    <row r="108" spans="1:21" ht="14.45" hidden="1" customHeight="1" x14ac:dyDescent="0.25">
      <c r="A108" s="528"/>
      <c r="B108" s="532" t="s">
        <v>113</v>
      </c>
      <c r="C108" s="546"/>
      <c r="D108" s="546"/>
      <c r="E108" s="546"/>
      <c r="F108" s="546"/>
      <c r="G108" s="546"/>
      <c r="H108" s="546"/>
      <c r="I108" s="546"/>
      <c r="J108" s="546"/>
      <c r="K108" s="546"/>
      <c r="L108" s="546"/>
      <c r="M108" s="546"/>
      <c r="N108" s="547"/>
      <c r="O108" s="532" t="s">
        <v>113</v>
      </c>
      <c r="P108" s="546"/>
      <c r="Q108" s="546"/>
      <c r="R108" s="546"/>
      <c r="S108" s="546"/>
      <c r="T108" s="546"/>
      <c r="U108" s="546"/>
    </row>
    <row r="109" spans="1:21" hidden="1" x14ac:dyDescent="0.25">
      <c r="A109" s="528"/>
      <c r="B109" s="124" t="s">
        <v>133</v>
      </c>
      <c r="C109" s="181">
        <f>C4</f>
        <v>43466</v>
      </c>
      <c r="D109" s="181">
        <f t="shared" ref="D109:U109" si="52">D4</f>
        <v>43497</v>
      </c>
      <c r="E109" s="181">
        <f t="shared" si="52"/>
        <v>43525</v>
      </c>
      <c r="F109" s="181">
        <f t="shared" si="52"/>
        <v>43556</v>
      </c>
      <c r="G109" s="181">
        <f t="shared" si="52"/>
        <v>43586</v>
      </c>
      <c r="H109" s="181">
        <f t="shared" si="52"/>
        <v>43617</v>
      </c>
      <c r="I109" s="181">
        <f t="shared" si="52"/>
        <v>43647</v>
      </c>
      <c r="J109" s="181">
        <f t="shared" si="52"/>
        <v>43678</v>
      </c>
      <c r="K109" s="181">
        <f t="shared" si="52"/>
        <v>43709</v>
      </c>
      <c r="L109" s="181">
        <f t="shared" si="52"/>
        <v>43739</v>
      </c>
      <c r="M109" s="181">
        <f t="shared" si="52"/>
        <v>43770</v>
      </c>
      <c r="N109" s="181">
        <f t="shared" si="52"/>
        <v>43800</v>
      </c>
      <c r="O109" s="181">
        <f t="shared" si="52"/>
        <v>43831</v>
      </c>
      <c r="P109" s="181">
        <f t="shared" si="52"/>
        <v>43862</v>
      </c>
      <c r="Q109" s="181">
        <f t="shared" si="52"/>
        <v>43891</v>
      </c>
      <c r="R109" s="181">
        <f t="shared" si="52"/>
        <v>43922</v>
      </c>
      <c r="S109" s="181">
        <f t="shared" si="52"/>
        <v>43952</v>
      </c>
      <c r="T109" s="181">
        <f t="shared" si="52"/>
        <v>43983</v>
      </c>
      <c r="U109" s="181">
        <f t="shared" si="52"/>
        <v>44013</v>
      </c>
    </row>
    <row r="110" spans="1:21" hidden="1" x14ac:dyDescent="0.25">
      <c r="A110" s="528"/>
      <c r="B110" s="126" t="s">
        <v>20</v>
      </c>
      <c r="C110" s="127">
        <v>2.6726E-2</v>
      </c>
      <c r="D110" s="127">
        <v>2.6533999999999999E-2</v>
      </c>
      <c r="E110" s="127">
        <v>2.6903E-2</v>
      </c>
      <c r="F110" s="127">
        <v>2.7161000000000001E-2</v>
      </c>
      <c r="G110" s="127">
        <v>2.8766E-2</v>
      </c>
      <c r="H110" s="127">
        <v>5.5142999999999998E-2</v>
      </c>
      <c r="I110" s="127">
        <v>5.4059000000000003E-2</v>
      </c>
      <c r="J110" s="127">
        <v>5.4113000000000001E-2</v>
      </c>
      <c r="K110" s="127">
        <v>5.3721999999999999E-2</v>
      </c>
      <c r="L110" s="127">
        <v>2.7324000000000001E-2</v>
      </c>
      <c r="M110" s="127">
        <v>2.7061999999999999E-2</v>
      </c>
      <c r="N110" s="127">
        <v>2.6912999999999999E-2</v>
      </c>
      <c r="O110" s="127">
        <v>2.6726E-2</v>
      </c>
      <c r="P110" s="127">
        <v>2.6533999999999999E-2</v>
      </c>
      <c r="Q110" s="127">
        <v>2.6903E-2</v>
      </c>
      <c r="R110" s="262">
        <v>3.141E-2</v>
      </c>
      <c r="S110" s="262">
        <v>3.3187000000000001E-2</v>
      </c>
      <c r="T110" s="262">
        <v>5.7666000000000002E-2</v>
      </c>
      <c r="U110" s="262">
        <v>5.6468999999999998E-2</v>
      </c>
    </row>
    <row r="111" spans="1:21" hidden="1" x14ac:dyDescent="0.25">
      <c r="A111" s="528"/>
      <c r="B111" s="126" t="s">
        <v>0</v>
      </c>
      <c r="C111" s="127">
        <v>3.0702E-2</v>
      </c>
      <c r="D111" s="127">
        <v>2.9954000000000001E-2</v>
      </c>
      <c r="E111" s="127">
        <v>2.9420999999999999E-2</v>
      </c>
      <c r="F111" s="127">
        <v>2.6374000000000002E-2</v>
      </c>
      <c r="G111" s="127">
        <v>3.5390999999999999E-2</v>
      </c>
      <c r="H111" s="127">
        <v>6.9829000000000002E-2</v>
      </c>
      <c r="I111" s="127">
        <v>6.4756999999999995E-2</v>
      </c>
      <c r="J111" s="127">
        <v>6.7129000000000008E-2</v>
      </c>
      <c r="K111" s="127">
        <v>6.9459999999999994E-2</v>
      </c>
      <c r="L111" s="127">
        <v>2.7512999999999999E-2</v>
      </c>
      <c r="M111" s="127">
        <v>2.6438E-2</v>
      </c>
      <c r="N111" s="127">
        <v>2.9661E-2</v>
      </c>
      <c r="O111" s="127">
        <v>3.0702E-2</v>
      </c>
      <c r="P111" s="127">
        <v>2.9954000000000001E-2</v>
      </c>
      <c r="Q111" s="127">
        <v>2.9420999999999999E-2</v>
      </c>
      <c r="R111" s="262">
        <v>3.0629999999999998E-2</v>
      </c>
      <c r="S111" s="262">
        <v>3.9796999999999999E-2</v>
      </c>
      <c r="T111" s="262">
        <v>7.2358000000000006E-2</v>
      </c>
      <c r="U111" s="262">
        <v>6.7395999999999998E-2</v>
      </c>
    </row>
    <row r="112" spans="1:21" hidden="1" x14ac:dyDescent="0.25">
      <c r="A112" s="528"/>
      <c r="B112" s="126" t="s">
        <v>21</v>
      </c>
      <c r="C112" s="127">
        <v>2.5749000000000001E-2</v>
      </c>
      <c r="D112" s="127">
        <v>2.6553E-2</v>
      </c>
      <c r="E112" s="127">
        <v>2.8032000000000001E-2</v>
      </c>
      <c r="F112" s="127">
        <v>3.0106999999999998E-2</v>
      </c>
      <c r="G112" s="127">
        <v>3.0620000000000001E-2</v>
      </c>
      <c r="H112" s="127">
        <v>5.9631000000000003E-2</v>
      </c>
      <c r="I112" s="127">
        <v>5.7606000000000004E-2</v>
      </c>
      <c r="J112" s="127">
        <v>5.8391999999999999E-2</v>
      </c>
      <c r="K112" s="127">
        <v>5.7479000000000002E-2</v>
      </c>
      <c r="L112" s="127">
        <v>2.8948999999999999E-2</v>
      </c>
      <c r="M112" s="127">
        <v>2.8922E-2</v>
      </c>
      <c r="N112" s="127">
        <v>2.6662000000000002E-2</v>
      </c>
      <c r="O112" s="127">
        <v>2.5749000000000001E-2</v>
      </c>
      <c r="P112" s="127">
        <v>2.6553E-2</v>
      </c>
      <c r="Q112" s="127">
        <v>2.8032000000000001E-2</v>
      </c>
      <c r="R112" s="262">
        <v>3.4287999999999999E-2</v>
      </c>
      <c r="S112" s="262">
        <v>3.5048000000000003E-2</v>
      </c>
      <c r="T112" s="262">
        <v>6.2170000000000003E-2</v>
      </c>
      <c r="U112" s="262">
        <v>6.0176E-2</v>
      </c>
    </row>
    <row r="113" spans="1:21" hidden="1" x14ac:dyDescent="0.25">
      <c r="A113" s="528"/>
      <c r="B113" s="126" t="s">
        <v>1</v>
      </c>
      <c r="C113" s="127">
        <v>1.8259000000000001E-2</v>
      </c>
      <c r="D113" s="127">
        <v>1.6681000000000001E-2</v>
      </c>
      <c r="E113" s="127">
        <v>1.8474000000000001E-2</v>
      </c>
      <c r="F113" s="127">
        <v>3.0127000000000001E-2</v>
      </c>
      <c r="G113" s="127">
        <v>4.2909999999999997E-2</v>
      </c>
      <c r="H113" s="127">
        <v>7.0594000000000004E-2</v>
      </c>
      <c r="I113" s="127">
        <v>6.509100000000001E-2</v>
      </c>
      <c r="J113" s="127">
        <v>6.7574999999999996E-2</v>
      </c>
      <c r="K113" s="127">
        <v>7.2743000000000002E-2</v>
      </c>
      <c r="L113" s="127">
        <v>2.9353000000000001E-2</v>
      </c>
      <c r="M113" s="127">
        <v>1.8471000000000001E-2</v>
      </c>
      <c r="N113" s="127">
        <v>1.8622E-2</v>
      </c>
      <c r="O113" s="127">
        <v>1.8259000000000001E-2</v>
      </c>
      <c r="P113" s="127">
        <v>1.6681000000000001E-2</v>
      </c>
      <c r="Q113" s="127">
        <v>1.8474000000000001E-2</v>
      </c>
      <c r="R113" s="262">
        <v>3.3175999999999997E-2</v>
      </c>
      <c r="S113" s="262">
        <v>4.7296999999999999E-2</v>
      </c>
      <c r="T113" s="262">
        <v>7.3122000000000006E-2</v>
      </c>
      <c r="U113" s="262">
        <v>6.7735000000000004E-2</v>
      </c>
    </row>
    <row r="114" spans="1:21" hidden="1" x14ac:dyDescent="0.25">
      <c r="A114" s="528"/>
      <c r="B114" s="126" t="s">
        <v>22</v>
      </c>
      <c r="C114" s="127">
        <v>1.9753999999999997E-2</v>
      </c>
      <c r="D114" s="127">
        <v>1.6704E-2</v>
      </c>
      <c r="E114" s="127">
        <v>1.873E-2</v>
      </c>
      <c r="F114" s="127">
        <v>2.0065E-2</v>
      </c>
      <c r="G114" s="127">
        <v>1.9354E-2</v>
      </c>
      <c r="H114" s="127">
        <v>3.5236000000000003E-2</v>
      </c>
      <c r="I114" s="127">
        <v>3.4765999999999998E-2</v>
      </c>
      <c r="J114" s="127">
        <v>3.4934E-2</v>
      </c>
      <c r="K114" s="127">
        <v>3.5009999999999999E-2</v>
      </c>
      <c r="L114" s="127">
        <v>1.8803E-2</v>
      </c>
      <c r="M114" s="127">
        <v>1.8644999999999998E-2</v>
      </c>
      <c r="N114" s="127">
        <v>1.8645999999999999E-2</v>
      </c>
      <c r="O114" s="127">
        <v>1.9753999999999997E-2</v>
      </c>
      <c r="P114" s="127">
        <v>1.6704E-2</v>
      </c>
      <c r="Q114" s="127">
        <v>1.873E-2</v>
      </c>
      <c r="R114" s="262">
        <v>2.4410999999999999E-2</v>
      </c>
      <c r="S114" s="262">
        <v>2.3886999999999999E-2</v>
      </c>
      <c r="T114" s="262">
        <v>3.7404E-2</v>
      </c>
      <c r="U114" s="262">
        <v>3.7322000000000001E-2</v>
      </c>
    </row>
    <row r="115" spans="1:21" hidden="1" x14ac:dyDescent="0.25">
      <c r="A115" s="528"/>
      <c r="B115" s="128" t="s">
        <v>9</v>
      </c>
      <c r="C115" s="127">
        <v>3.0703000000000001E-2</v>
      </c>
      <c r="D115" s="127">
        <v>2.9971999999999999E-2</v>
      </c>
      <c r="E115" s="127">
        <v>2.9808999999999999E-2</v>
      </c>
      <c r="F115" s="127">
        <v>2.8878000000000001E-2</v>
      </c>
      <c r="G115" s="127">
        <v>2.7549000000000001E-2</v>
      </c>
      <c r="H115" s="127">
        <v>3.4695999999999998E-2</v>
      </c>
      <c r="I115" s="127">
        <v>3.4215000000000002E-2</v>
      </c>
      <c r="J115" s="127">
        <v>3.4411999999999998E-2</v>
      </c>
      <c r="K115" s="127">
        <v>5.5604000000000001E-2</v>
      </c>
      <c r="L115" s="127">
        <v>2.9301000000000001E-2</v>
      </c>
      <c r="M115" s="127">
        <v>2.6832000000000002E-2</v>
      </c>
      <c r="N115" s="127">
        <v>2.9666999999999999E-2</v>
      </c>
      <c r="O115" s="127">
        <v>3.0703000000000001E-2</v>
      </c>
      <c r="P115" s="127">
        <v>2.9971999999999999E-2</v>
      </c>
      <c r="Q115" s="127">
        <v>2.9808999999999999E-2</v>
      </c>
      <c r="R115" s="262">
        <v>3.3085999999999997E-2</v>
      </c>
      <c r="S115" s="262">
        <v>3.1968000000000003E-2</v>
      </c>
      <c r="T115" s="262">
        <v>3.7016E-2</v>
      </c>
      <c r="U115" s="262">
        <v>3.6936999999999998E-2</v>
      </c>
    </row>
    <row r="116" spans="1:21" hidden="1" x14ac:dyDescent="0.25">
      <c r="A116" s="528"/>
      <c r="B116" s="128" t="s">
        <v>3</v>
      </c>
      <c r="C116" s="127">
        <v>3.0702E-2</v>
      </c>
      <c r="D116" s="127">
        <v>2.9954000000000001E-2</v>
      </c>
      <c r="E116" s="127">
        <v>2.9420999999999999E-2</v>
      </c>
      <c r="F116" s="127">
        <v>2.6374000000000002E-2</v>
      </c>
      <c r="G116" s="127">
        <v>3.5390999999999999E-2</v>
      </c>
      <c r="H116" s="127">
        <v>6.9829000000000002E-2</v>
      </c>
      <c r="I116" s="127">
        <v>6.4756999999999995E-2</v>
      </c>
      <c r="J116" s="127">
        <v>6.7129000000000008E-2</v>
      </c>
      <c r="K116" s="127">
        <v>6.9459999999999994E-2</v>
      </c>
      <c r="L116" s="127">
        <v>2.7512999999999999E-2</v>
      </c>
      <c r="M116" s="127">
        <v>2.6438E-2</v>
      </c>
      <c r="N116" s="127">
        <v>2.9661E-2</v>
      </c>
      <c r="O116" s="127">
        <v>3.0702E-2</v>
      </c>
      <c r="P116" s="127">
        <v>2.9954000000000001E-2</v>
      </c>
      <c r="Q116" s="127">
        <v>2.9420999999999999E-2</v>
      </c>
      <c r="R116" s="262">
        <v>3.0629999999999998E-2</v>
      </c>
      <c r="S116" s="262">
        <v>3.9796999999999999E-2</v>
      </c>
      <c r="T116" s="262">
        <v>7.2358000000000006E-2</v>
      </c>
      <c r="U116" s="262">
        <v>6.7395999999999998E-2</v>
      </c>
    </row>
    <row r="117" spans="1:21" hidden="1" x14ac:dyDescent="0.25">
      <c r="A117" s="528"/>
      <c r="B117" s="128" t="s">
        <v>4</v>
      </c>
      <c r="C117" s="127">
        <v>2.7466999999999998E-2</v>
      </c>
      <c r="D117" s="127">
        <v>2.7660000000000001E-2</v>
      </c>
      <c r="E117" s="127">
        <v>2.7455E-2</v>
      </c>
      <c r="F117" s="127">
        <v>2.9593000000000001E-2</v>
      </c>
      <c r="G117" s="127">
        <v>3.0852000000000001E-2</v>
      </c>
      <c r="H117" s="127">
        <v>5.8748000000000002E-2</v>
      </c>
      <c r="I117" s="127">
        <v>5.6800999999999997E-2</v>
      </c>
      <c r="J117" s="127">
        <v>5.7473999999999997E-2</v>
      </c>
      <c r="K117" s="127">
        <v>5.5432000000000002E-2</v>
      </c>
      <c r="L117" s="127">
        <v>2.9274000000000001E-2</v>
      </c>
      <c r="M117" s="127">
        <v>2.8555000000000001E-2</v>
      </c>
      <c r="N117" s="127">
        <v>2.716E-2</v>
      </c>
      <c r="O117" s="127">
        <v>2.7466999999999998E-2</v>
      </c>
      <c r="P117" s="127">
        <v>2.7660000000000001E-2</v>
      </c>
      <c r="Q117" s="127">
        <v>2.7455E-2</v>
      </c>
      <c r="R117" s="262">
        <v>3.3785999999999997E-2</v>
      </c>
      <c r="S117" s="262">
        <v>3.5278999999999998E-2</v>
      </c>
      <c r="T117" s="262">
        <v>6.1283999999999998E-2</v>
      </c>
      <c r="U117" s="262">
        <v>5.9367999999999997E-2</v>
      </c>
    </row>
    <row r="118" spans="1:21" hidden="1" x14ac:dyDescent="0.25">
      <c r="A118" s="528"/>
      <c r="B118" s="128" t="s">
        <v>5</v>
      </c>
      <c r="C118" s="127">
        <v>2.6726E-2</v>
      </c>
      <c r="D118" s="127">
        <v>2.6533999999999999E-2</v>
      </c>
      <c r="E118" s="127">
        <v>2.6903E-2</v>
      </c>
      <c r="F118" s="127">
        <v>2.7161000000000001E-2</v>
      </c>
      <c r="G118" s="127">
        <v>2.8766E-2</v>
      </c>
      <c r="H118" s="127">
        <v>5.5142999999999998E-2</v>
      </c>
      <c r="I118" s="127">
        <v>5.4059000000000003E-2</v>
      </c>
      <c r="J118" s="127">
        <v>5.4113000000000001E-2</v>
      </c>
      <c r="K118" s="127">
        <v>5.3721999999999999E-2</v>
      </c>
      <c r="L118" s="127">
        <v>2.7324000000000001E-2</v>
      </c>
      <c r="M118" s="127">
        <v>2.7061999999999999E-2</v>
      </c>
      <c r="N118" s="127">
        <v>2.6912999999999999E-2</v>
      </c>
      <c r="O118" s="127">
        <v>2.6726E-2</v>
      </c>
      <c r="P118" s="127">
        <v>2.6533999999999999E-2</v>
      </c>
      <c r="Q118" s="127">
        <v>2.6903E-2</v>
      </c>
      <c r="R118" s="262">
        <v>3.141E-2</v>
      </c>
      <c r="S118" s="262">
        <v>3.3187000000000001E-2</v>
      </c>
      <c r="T118" s="262">
        <v>5.7666000000000002E-2</v>
      </c>
      <c r="U118" s="262">
        <v>5.6468999999999998E-2</v>
      </c>
    </row>
    <row r="119" spans="1:21" hidden="1" x14ac:dyDescent="0.25">
      <c r="A119" s="528"/>
      <c r="B119" s="128" t="s">
        <v>23</v>
      </c>
      <c r="C119" s="127">
        <v>2.6726E-2</v>
      </c>
      <c r="D119" s="127">
        <v>2.6533999999999999E-2</v>
      </c>
      <c r="E119" s="127">
        <v>2.6903E-2</v>
      </c>
      <c r="F119" s="127">
        <v>2.7161000000000001E-2</v>
      </c>
      <c r="G119" s="127">
        <v>2.8766E-2</v>
      </c>
      <c r="H119" s="127">
        <v>5.5142999999999998E-2</v>
      </c>
      <c r="I119" s="127">
        <v>5.4059000000000003E-2</v>
      </c>
      <c r="J119" s="127">
        <v>5.4113000000000001E-2</v>
      </c>
      <c r="K119" s="127">
        <v>5.3721999999999999E-2</v>
      </c>
      <c r="L119" s="127">
        <v>2.7324000000000001E-2</v>
      </c>
      <c r="M119" s="127">
        <v>2.7061999999999999E-2</v>
      </c>
      <c r="N119" s="127">
        <v>2.6912999999999999E-2</v>
      </c>
      <c r="O119" s="127">
        <v>2.6726E-2</v>
      </c>
      <c r="P119" s="127">
        <v>2.6533999999999999E-2</v>
      </c>
      <c r="Q119" s="127">
        <v>2.6903E-2</v>
      </c>
      <c r="R119" s="262">
        <v>3.141E-2</v>
      </c>
      <c r="S119" s="262">
        <v>3.3187000000000001E-2</v>
      </c>
      <c r="T119" s="262">
        <v>5.7666000000000002E-2</v>
      </c>
      <c r="U119" s="262">
        <v>5.6468999999999998E-2</v>
      </c>
    </row>
    <row r="120" spans="1:21" hidden="1" x14ac:dyDescent="0.25">
      <c r="A120" s="528"/>
      <c r="B120" s="128" t="s">
        <v>24</v>
      </c>
      <c r="C120" s="127">
        <v>2.6726E-2</v>
      </c>
      <c r="D120" s="127">
        <v>2.6533999999999999E-2</v>
      </c>
      <c r="E120" s="127">
        <v>2.6903E-2</v>
      </c>
      <c r="F120" s="127">
        <v>2.7161000000000001E-2</v>
      </c>
      <c r="G120" s="127">
        <v>2.8766E-2</v>
      </c>
      <c r="H120" s="127">
        <v>5.5142999999999998E-2</v>
      </c>
      <c r="I120" s="127">
        <v>5.4059000000000003E-2</v>
      </c>
      <c r="J120" s="127">
        <v>5.4113000000000001E-2</v>
      </c>
      <c r="K120" s="127">
        <v>5.3721999999999999E-2</v>
      </c>
      <c r="L120" s="127">
        <v>2.7324000000000001E-2</v>
      </c>
      <c r="M120" s="127">
        <v>2.7061999999999999E-2</v>
      </c>
      <c r="N120" s="127">
        <v>2.6912999999999999E-2</v>
      </c>
      <c r="O120" s="127">
        <v>2.6726E-2</v>
      </c>
      <c r="P120" s="127">
        <v>2.6533999999999999E-2</v>
      </c>
      <c r="Q120" s="127">
        <v>2.6903E-2</v>
      </c>
      <c r="R120" s="262">
        <v>3.141E-2</v>
      </c>
      <c r="S120" s="262">
        <v>3.3187000000000001E-2</v>
      </c>
      <c r="T120" s="262">
        <v>5.7666000000000002E-2</v>
      </c>
      <c r="U120" s="262">
        <v>5.6468999999999998E-2</v>
      </c>
    </row>
    <row r="121" spans="1:21" hidden="1" x14ac:dyDescent="0.25">
      <c r="A121" s="528"/>
      <c r="B121" s="128" t="s">
        <v>7</v>
      </c>
      <c r="C121" s="127">
        <v>2.4684000000000001E-2</v>
      </c>
      <c r="D121" s="127">
        <v>2.4920999999999999E-2</v>
      </c>
      <c r="E121" s="127">
        <v>2.5819000000000002E-2</v>
      </c>
      <c r="F121" s="127">
        <v>2.6866999999999999E-2</v>
      </c>
      <c r="G121" s="127">
        <v>2.7408999999999999E-2</v>
      </c>
      <c r="H121" s="127">
        <v>5.2560000000000003E-2</v>
      </c>
      <c r="I121" s="127">
        <v>5.1268000000000001E-2</v>
      </c>
      <c r="J121" s="127">
        <v>5.1702999999999999E-2</v>
      </c>
      <c r="K121" s="127">
        <v>5.1207999999999997E-2</v>
      </c>
      <c r="L121" s="127">
        <v>2.6046000000000003E-2</v>
      </c>
      <c r="M121" s="127">
        <v>2.6023000000000001E-2</v>
      </c>
      <c r="N121" s="127">
        <v>2.5166000000000001E-2</v>
      </c>
      <c r="O121" s="127">
        <v>2.4684000000000001E-2</v>
      </c>
      <c r="P121" s="127">
        <v>2.4920999999999999E-2</v>
      </c>
      <c r="Q121" s="127">
        <v>2.5819000000000002E-2</v>
      </c>
      <c r="R121" s="262">
        <v>3.1116000000000001E-2</v>
      </c>
      <c r="S121" s="262">
        <v>3.1826E-2</v>
      </c>
      <c r="T121" s="262">
        <v>5.5056000000000001E-2</v>
      </c>
      <c r="U121" s="262">
        <v>5.3829999999999996E-2</v>
      </c>
    </row>
    <row r="122" spans="1:21" ht="15.75" hidden="1" thickBot="1" x14ac:dyDescent="0.3">
      <c r="A122" s="529"/>
      <c r="B122" s="129" t="s">
        <v>8</v>
      </c>
      <c r="C122" s="130">
        <v>2.4643000000000002E-2</v>
      </c>
      <c r="D122" s="130">
        <v>2.5756000000000001E-2</v>
      </c>
      <c r="E122" s="130">
        <v>2.7458E-2</v>
      </c>
      <c r="F122" s="130">
        <v>2.9463E-2</v>
      </c>
      <c r="G122" s="130">
        <v>3.0204999999999999E-2</v>
      </c>
      <c r="H122" s="130">
        <v>5.9560000000000002E-2</v>
      </c>
      <c r="I122" s="130">
        <v>5.6852E-2</v>
      </c>
      <c r="J122" s="130">
        <v>5.8337E-2</v>
      </c>
      <c r="K122" s="130">
        <v>5.6631000000000001E-2</v>
      </c>
      <c r="L122" s="130">
        <v>2.8590000000000001E-2</v>
      </c>
      <c r="M122" s="130">
        <v>2.8545000000000001E-2</v>
      </c>
      <c r="N122" s="130">
        <v>2.5937000000000002E-2</v>
      </c>
      <c r="O122" s="130">
        <v>2.4643000000000002E-2</v>
      </c>
      <c r="P122" s="130">
        <v>2.5756000000000001E-2</v>
      </c>
      <c r="Q122" s="130">
        <v>2.7458E-2</v>
      </c>
      <c r="R122" s="262">
        <v>3.3659000000000001E-2</v>
      </c>
      <c r="S122" s="262">
        <v>3.4633000000000004E-2</v>
      </c>
      <c r="T122" s="262">
        <v>6.2099000000000001E-2</v>
      </c>
      <c r="U122" s="262">
        <v>5.9419E-2</v>
      </c>
    </row>
    <row r="123" spans="1:21" hidden="1" x14ac:dyDescent="0.25">
      <c r="A123" s="131"/>
      <c r="B123" s="131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</row>
    <row r="124" spans="1:21" hidden="1" x14ac:dyDescent="0.25">
      <c r="B124" s="230"/>
    </row>
    <row r="125" spans="1:21" ht="15" hidden="1" customHeight="1" thickBot="1" x14ac:dyDescent="0.3">
      <c r="B125" s="230"/>
      <c r="C125" s="541" t="s">
        <v>115</v>
      </c>
      <c r="D125" s="542"/>
      <c r="E125" s="542"/>
      <c r="F125" s="542"/>
      <c r="G125" s="542"/>
      <c r="H125" s="542"/>
      <c r="I125" s="542"/>
      <c r="J125" s="542"/>
      <c r="K125" s="542"/>
      <c r="L125" s="542"/>
      <c r="M125" s="542"/>
      <c r="N125" s="543"/>
      <c r="O125" s="544" t="s">
        <v>115</v>
      </c>
      <c r="P125" s="542"/>
      <c r="Q125" s="542"/>
      <c r="R125" s="542"/>
      <c r="S125" s="542"/>
      <c r="T125" s="542"/>
      <c r="U125" s="542"/>
    </row>
    <row r="126" spans="1:21" hidden="1" x14ac:dyDescent="0.25">
      <c r="A126" s="527" t="s">
        <v>116</v>
      </c>
      <c r="B126" s="433" t="s">
        <v>133</v>
      </c>
      <c r="C126" s="181">
        <f>C4</f>
        <v>43466</v>
      </c>
      <c r="D126" s="181">
        <f t="shared" ref="D126:U126" si="53">D4</f>
        <v>43497</v>
      </c>
      <c r="E126" s="181">
        <f t="shared" si="53"/>
        <v>43525</v>
      </c>
      <c r="F126" s="181">
        <f t="shared" si="53"/>
        <v>43556</v>
      </c>
      <c r="G126" s="181">
        <f t="shared" si="53"/>
        <v>43586</v>
      </c>
      <c r="H126" s="181">
        <f t="shared" si="53"/>
        <v>43617</v>
      </c>
      <c r="I126" s="181">
        <f t="shared" si="53"/>
        <v>43647</v>
      </c>
      <c r="J126" s="181">
        <f t="shared" si="53"/>
        <v>43678</v>
      </c>
      <c r="K126" s="181">
        <f t="shared" si="53"/>
        <v>43709</v>
      </c>
      <c r="L126" s="181">
        <f t="shared" si="53"/>
        <v>43739</v>
      </c>
      <c r="M126" s="181">
        <f t="shared" si="53"/>
        <v>43770</v>
      </c>
      <c r="N126" s="181">
        <f t="shared" si="53"/>
        <v>43800</v>
      </c>
      <c r="O126" s="181">
        <f t="shared" si="53"/>
        <v>43831</v>
      </c>
      <c r="P126" s="181">
        <f t="shared" si="53"/>
        <v>43862</v>
      </c>
      <c r="Q126" s="181">
        <f t="shared" si="53"/>
        <v>43891</v>
      </c>
      <c r="R126" s="181">
        <f t="shared" si="53"/>
        <v>43922</v>
      </c>
      <c r="S126" s="181">
        <f t="shared" si="53"/>
        <v>43952</v>
      </c>
      <c r="T126" s="181">
        <f t="shared" si="53"/>
        <v>43983</v>
      </c>
      <c r="U126" s="181">
        <f t="shared" si="53"/>
        <v>44013</v>
      </c>
    </row>
    <row r="127" spans="1:21" hidden="1" x14ac:dyDescent="0.25">
      <c r="A127" s="528"/>
      <c r="B127" s="126" t="s">
        <v>20</v>
      </c>
      <c r="C127" s="137">
        <v>2.6410000000000001E-3</v>
      </c>
      <c r="D127" s="137">
        <v>1.622E-3</v>
      </c>
      <c r="E127" s="137">
        <v>2.6189999999999998E-3</v>
      </c>
      <c r="F127" s="137">
        <v>2.477E-3</v>
      </c>
      <c r="G127" s="137">
        <v>2.9220000000000001E-3</v>
      </c>
      <c r="H127" s="137">
        <v>8.6180000000000007E-3</v>
      </c>
      <c r="I127" s="137">
        <v>8.1399999999999997E-3</v>
      </c>
      <c r="J127" s="137">
        <v>8.1709999999999994E-3</v>
      </c>
      <c r="K127" s="137">
        <v>7.9920000000000008E-3</v>
      </c>
      <c r="L127" s="137">
        <v>2.7859999999999998E-3</v>
      </c>
      <c r="M127" s="137">
        <v>2.539E-3</v>
      </c>
      <c r="N127" s="137">
        <v>2.6059999999999998E-3</v>
      </c>
      <c r="O127" s="137">
        <v>2.6410000000000001E-3</v>
      </c>
      <c r="P127" s="137">
        <v>1.622E-3</v>
      </c>
      <c r="Q127" s="137">
        <v>2.6189999999999998E-3</v>
      </c>
      <c r="R127" s="262">
        <v>2.8860000000000001E-3</v>
      </c>
      <c r="S127" s="262">
        <v>3.568E-3</v>
      </c>
      <c r="T127" s="262">
        <v>9.4900000000000002E-3</v>
      </c>
      <c r="U127" s="262">
        <v>8.7889999999999999E-3</v>
      </c>
    </row>
    <row r="128" spans="1:21" hidden="1" x14ac:dyDescent="0.25">
      <c r="A128" s="528"/>
      <c r="B128" s="126" t="s">
        <v>0</v>
      </c>
      <c r="C128" s="137">
        <v>3.9290000000000002E-3</v>
      </c>
      <c r="D128" s="137">
        <v>2.7139999999999998E-3</v>
      </c>
      <c r="E128" s="137">
        <v>3.4399999999999999E-3</v>
      </c>
      <c r="F128" s="137">
        <v>2.2260000000000001E-3</v>
      </c>
      <c r="G128" s="137">
        <v>4.9540000000000001E-3</v>
      </c>
      <c r="H128" s="137">
        <v>1.4703000000000001E-2</v>
      </c>
      <c r="I128" s="137">
        <v>1.2555999999999999E-2</v>
      </c>
      <c r="J128" s="137">
        <v>1.357E-2</v>
      </c>
      <c r="K128" s="137">
        <v>1.4458E-2</v>
      </c>
      <c r="L128" s="137">
        <v>2.8479999999999998E-3</v>
      </c>
      <c r="M128" s="137">
        <v>2.336E-3</v>
      </c>
      <c r="N128" s="137">
        <v>3.49E-3</v>
      </c>
      <c r="O128" s="137">
        <v>3.9290000000000002E-3</v>
      </c>
      <c r="P128" s="137">
        <v>2.7139999999999998E-3</v>
      </c>
      <c r="Q128" s="137">
        <v>3.4399999999999999E-3</v>
      </c>
      <c r="R128" s="262">
        <v>2.6090000000000002E-3</v>
      </c>
      <c r="S128" s="262">
        <v>5.9420000000000002E-3</v>
      </c>
      <c r="T128" s="262">
        <v>1.6067999999999999E-2</v>
      </c>
      <c r="U128" s="262">
        <v>1.3556E-2</v>
      </c>
    </row>
    <row r="129" spans="1:21" hidden="1" x14ac:dyDescent="0.25">
      <c r="A129" s="528"/>
      <c r="B129" s="126" t="s">
        <v>21</v>
      </c>
      <c r="C129" s="137">
        <v>2.323E-3</v>
      </c>
      <c r="D129" s="137">
        <v>1.6280000000000001E-3</v>
      </c>
      <c r="E129" s="137">
        <v>2.9889999999999999E-3</v>
      </c>
      <c r="F129" s="137">
        <v>3.4039999999999999E-3</v>
      </c>
      <c r="G129" s="137">
        <v>3.4979999999999998E-3</v>
      </c>
      <c r="H129" s="137">
        <v>1.0494E-2</v>
      </c>
      <c r="I129" s="137">
        <v>9.6109999999999998E-3</v>
      </c>
      <c r="J129" s="137">
        <v>9.9600000000000001E-3</v>
      </c>
      <c r="K129" s="137">
        <v>9.5549999999999993E-3</v>
      </c>
      <c r="L129" s="137">
        <v>3.323E-3</v>
      </c>
      <c r="M129" s="137">
        <v>3.1419999999999998E-3</v>
      </c>
      <c r="N129" s="137">
        <v>2.5249999999999999E-3</v>
      </c>
      <c r="O129" s="137">
        <v>2.323E-3</v>
      </c>
      <c r="P129" s="137">
        <v>1.6280000000000001E-3</v>
      </c>
      <c r="Q129" s="137">
        <v>2.9889999999999999E-3</v>
      </c>
      <c r="R129" s="262">
        <v>3.9020000000000001E-3</v>
      </c>
      <c r="S129" s="262">
        <v>4.241E-3</v>
      </c>
      <c r="T129" s="262">
        <v>1.1518E-2</v>
      </c>
      <c r="U129" s="262">
        <v>1.0421E-2</v>
      </c>
    </row>
    <row r="130" spans="1:21" hidden="1" x14ac:dyDescent="0.25">
      <c r="A130" s="528"/>
      <c r="B130" s="126" t="s">
        <v>1</v>
      </c>
      <c r="C130" s="137">
        <v>0</v>
      </c>
      <c r="D130" s="137">
        <v>0</v>
      </c>
      <c r="E130" s="137">
        <v>0</v>
      </c>
      <c r="F130" s="137">
        <v>3.4099999999999998E-3</v>
      </c>
      <c r="G130" s="137">
        <v>7.2119999999999997E-3</v>
      </c>
      <c r="H130" s="137">
        <v>1.5015000000000001E-2</v>
      </c>
      <c r="I130" s="137">
        <v>1.2692999999999999E-2</v>
      </c>
      <c r="J130" s="137">
        <v>1.3753E-2</v>
      </c>
      <c r="K130" s="137">
        <v>1.5786999999999999E-2</v>
      </c>
      <c r="L130" s="137">
        <v>3.457E-3</v>
      </c>
      <c r="M130" s="137">
        <v>0</v>
      </c>
      <c r="N130" s="137">
        <v>0</v>
      </c>
      <c r="O130" s="137">
        <v>0</v>
      </c>
      <c r="P130" s="137">
        <v>0</v>
      </c>
      <c r="Q130" s="137">
        <v>0</v>
      </c>
      <c r="R130" s="262">
        <v>3.5109999999999998E-3</v>
      </c>
      <c r="S130" s="262">
        <v>8.5800000000000008E-3</v>
      </c>
      <c r="T130" s="262">
        <v>1.6403999999999998E-2</v>
      </c>
      <c r="U130" s="262">
        <v>1.3702000000000001E-2</v>
      </c>
    </row>
    <row r="131" spans="1:21" hidden="1" x14ac:dyDescent="0.25">
      <c r="A131" s="528"/>
      <c r="B131" s="126" t="s">
        <v>22</v>
      </c>
      <c r="C131" s="137">
        <v>3.4499999999999998E-4</v>
      </c>
      <c r="D131" s="137">
        <v>0</v>
      </c>
      <c r="E131" s="137">
        <v>0</v>
      </c>
      <c r="F131" s="137">
        <v>1.85E-4</v>
      </c>
      <c r="G131" s="137">
        <v>0</v>
      </c>
      <c r="H131" s="137">
        <v>3.0000000000000001E-6</v>
      </c>
      <c r="I131" s="137">
        <v>0</v>
      </c>
      <c r="J131" s="137">
        <v>0</v>
      </c>
      <c r="K131" s="137">
        <v>3.9999999999999998E-6</v>
      </c>
      <c r="L131" s="137">
        <v>0</v>
      </c>
      <c r="M131" s="137">
        <v>0</v>
      </c>
      <c r="N131" s="137">
        <v>0</v>
      </c>
      <c r="O131" s="137">
        <v>3.4499999999999998E-4</v>
      </c>
      <c r="P131" s="137">
        <v>0</v>
      </c>
      <c r="Q131" s="137">
        <v>0</v>
      </c>
      <c r="R131" s="262">
        <v>3.68E-4</v>
      </c>
      <c r="S131" s="262">
        <v>7.6000000000000004E-5</v>
      </c>
      <c r="T131" s="262">
        <v>1.8100000000000001E-4</v>
      </c>
      <c r="U131" s="262">
        <v>1.7699999999999999E-4</v>
      </c>
    </row>
    <row r="132" spans="1:21" hidden="1" x14ac:dyDescent="0.25">
      <c r="A132" s="528"/>
      <c r="B132" s="128" t="s">
        <v>9</v>
      </c>
      <c r="C132" s="137">
        <v>3.9290000000000002E-3</v>
      </c>
      <c r="D132" s="137">
        <v>2.7200000000000002E-3</v>
      </c>
      <c r="E132" s="137">
        <v>3.565E-3</v>
      </c>
      <c r="F132" s="137">
        <v>3.019E-3</v>
      </c>
      <c r="G132" s="137">
        <v>2.5400000000000002E-3</v>
      </c>
      <c r="H132" s="137">
        <v>0</v>
      </c>
      <c r="I132" s="137">
        <v>0</v>
      </c>
      <c r="J132" s="137">
        <v>0</v>
      </c>
      <c r="K132" s="137">
        <v>8.7790000000000003E-3</v>
      </c>
      <c r="L132" s="137">
        <v>3.4390000000000002E-3</v>
      </c>
      <c r="M132" s="137">
        <v>2.464E-3</v>
      </c>
      <c r="N132" s="137">
        <v>3.4910000000000002E-3</v>
      </c>
      <c r="O132" s="137">
        <v>3.9290000000000002E-3</v>
      </c>
      <c r="P132" s="137">
        <v>2.7200000000000002E-3</v>
      </c>
      <c r="Q132" s="137">
        <v>3.565E-3</v>
      </c>
      <c r="R132" s="262">
        <v>3.4789999999999999E-3</v>
      </c>
      <c r="S132" s="262">
        <v>3.1229999999999999E-3</v>
      </c>
      <c r="T132" s="262">
        <v>0</v>
      </c>
      <c r="U132" s="262">
        <v>0</v>
      </c>
    </row>
    <row r="133" spans="1:21" hidden="1" x14ac:dyDescent="0.25">
      <c r="A133" s="528"/>
      <c r="B133" s="128" t="s">
        <v>3</v>
      </c>
      <c r="C133" s="137">
        <v>3.9290000000000002E-3</v>
      </c>
      <c r="D133" s="137">
        <v>2.7139999999999998E-3</v>
      </c>
      <c r="E133" s="137">
        <v>3.4399999999999999E-3</v>
      </c>
      <c r="F133" s="137">
        <v>2.2260000000000001E-3</v>
      </c>
      <c r="G133" s="137">
        <v>4.9540000000000001E-3</v>
      </c>
      <c r="H133" s="137">
        <v>1.4703000000000001E-2</v>
      </c>
      <c r="I133" s="137">
        <v>1.2555999999999999E-2</v>
      </c>
      <c r="J133" s="137">
        <v>1.357E-2</v>
      </c>
      <c r="K133" s="137">
        <v>1.4458E-2</v>
      </c>
      <c r="L133" s="137">
        <v>2.8479999999999998E-3</v>
      </c>
      <c r="M133" s="137">
        <v>2.336E-3</v>
      </c>
      <c r="N133" s="137">
        <v>3.49E-3</v>
      </c>
      <c r="O133" s="137">
        <v>3.9290000000000002E-3</v>
      </c>
      <c r="P133" s="137">
        <v>2.7139999999999998E-3</v>
      </c>
      <c r="Q133" s="137">
        <v>3.4399999999999999E-3</v>
      </c>
      <c r="R133" s="262">
        <v>2.6090000000000002E-3</v>
      </c>
      <c r="S133" s="262">
        <v>5.9420000000000002E-3</v>
      </c>
      <c r="T133" s="262">
        <v>1.6067999999999999E-2</v>
      </c>
      <c r="U133" s="262">
        <v>1.3556E-2</v>
      </c>
    </row>
    <row r="134" spans="1:21" hidden="1" x14ac:dyDescent="0.25">
      <c r="A134" s="528"/>
      <c r="B134" s="128" t="s">
        <v>4</v>
      </c>
      <c r="C134" s="137">
        <v>2.8809999999999999E-3</v>
      </c>
      <c r="D134" s="137">
        <v>1.9819999999999998E-3</v>
      </c>
      <c r="E134" s="137">
        <v>2.8E-3</v>
      </c>
      <c r="F134" s="137">
        <v>3.2429999999999998E-3</v>
      </c>
      <c r="G134" s="137">
        <v>3.5690000000000001E-3</v>
      </c>
      <c r="H134" s="137">
        <v>1.0126E-2</v>
      </c>
      <c r="I134" s="137">
        <v>9.2779999999999998E-3</v>
      </c>
      <c r="J134" s="137">
        <v>9.5779999999999997E-3</v>
      </c>
      <c r="K134" s="137">
        <v>8.7069999999999995E-3</v>
      </c>
      <c r="L134" s="137">
        <v>3.431E-3</v>
      </c>
      <c r="M134" s="137">
        <v>3.0240000000000002E-3</v>
      </c>
      <c r="N134" s="137">
        <v>2.686E-3</v>
      </c>
      <c r="O134" s="137">
        <v>2.8809999999999999E-3</v>
      </c>
      <c r="P134" s="137">
        <v>1.9819999999999998E-3</v>
      </c>
      <c r="Q134" s="137">
        <v>2.8E-3</v>
      </c>
      <c r="R134" s="262">
        <v>3.725E-3</v>
      </c>
      <c r="S134" s="262">
        <v>4.3239999999999997E-3</v>
      </c>
      <c r="T134" s="262">
        <v>1.112E-2</v>
      </c>
      <c r="U134" s="262">
        <v>1.0066E-2</v>
      </c>
    </row>
    <row r="135" spans="1:21" hidden="1" x14ac:dyDescent="0.25">
      <c r="A135" s="528"/>
      <c r="B135" s="128" t="s">
        <v>5</v>
      </c>
      <c r="C135" s="137">
        <v>2.6410000000000001E-3</v>
      </c>
      <c r="D135" s="137">
        <v>1.622E-3</v>
      </c>
      <c r="E135" s="137">
        <v>2.6189999999999998E-3</v>
      </c>
      <c r="F135" s="137">
        <v>2.477E-3</v>
      </c>
      <c r="G135" s="137">
        <v>2.9220000000000001E-3</v>
      </c>
      <c r="H135" s="137">
        <v>8.6180000000000007E-3</v>
      </c>
      <c r="I135" s="137">
        <v>8.1399999999999997E-3</v>
      </c>
      <c r="J135" s="137">
        <v>8.1709999999999994E-3</v>
      </c>
      <c r="K135" s="137">
        <v>7.9920000000000008E-3</v>
      </c>
      <c r="L135" s="137">
        <v>2.7859999999999998E-3</v>
      </c>
      <c r="M135" s="137">
        <v>2.539E-3</v>
      </c>
      <c r="N135" s="137">
        <v>2.6059999999999998E-3</v>
      </c>
      <c r="O135" s="137">
        <v>2.6410000000000001E-3</v>
      </c>
      <c r="P135" s="137">
        <v>1.622E-3</v>
      </c>
      <c r="Q135" s="137">
        <v>2.6189999999999998E-3</v>
      </c>
      <c r="R135" s="262">
        <v>2.8860000000000001E-3</v>
      </c>
      <c r="S135" s="262">
        <v>3.568E-3</v>
      </c>
      <c r="T135" s="262">
        <v>9.4900000000000002E-3</v>
      </c>
      <c r="U135" s="262">
        <v>8.7889999999999999E-3</v>
      </c>
    </row>
    <row r="136" spans="1:21" hidden="1" x14ac:dyDescent="0.25">
      <c r="A136" s="528"/>
      <c r="B136" s="128" t="s">
        <v>23</v>
      </c>
      <c r="C136" s="137">
        <v>2.6410000000000001E-3</v>
      </c>
      <c r="D136" s="137">
        <v>1.622E-3</v>
      </c>
      <c r="E136" s="137">
        <v>2.6189999999999998E-3</v>
      </c>
      <c r="F136" s="137">
        <v>2.477E-3</v>
      </c>
      <c r="G136" s="137">
        <v>2.9220000000000001E-3</v>
      </c>
      <c r="H136" s="137">
        <v>8.6180000000000007E-3</v>
      </c>
      <c r="I136" s="137">
        <v>8.1399999999999997E-3</v>
      </c>
      <c r="J136" s="137">
        <v>8.1709999999999994E-3</v>
      </c>
      <c r="K136" s="137">
        <v>7.9920000000000008E-3</v>
      </c>
      <c r="L136" s="137">
        <v>2.7859999999999998E-3</v>
      </c>
      <c r="M136" s="137">
        <v>2.539E-3</v>
      </c>
      <c r="N136" s="137">
        <v>2.6059999999999998E-3</v>
      </c>
      <c r="O136" s="137">
        <v>2.6410000000000001E-3</v>
      </c>
      <c r="P136" s="137">
        <v>1.622E-3</v>
      </c>
      <c r="Q136" s="137">
        <v>2.6189999999999998E-3</v>
      </c>
      <c r="R136" s="262">
        <v>2.8860000000000001E-3</v>
      </c>
      <c r="S136" s="262">
        <v>3.568E-3</v>
      </c>
      <c r="T136" s="262">
        <v>9.4900000000000002E-3</v>
      </c>
      <c r="U136" s="262">
        <v>8.7889999999999999E-3</v>
      </c>
    </row>
    <row r="137" spans="1:21" hidden="1" x14ac:dyDescent="0.25">
      <c r="A137" s="528"/>
      <c r="B137" s="128" t="s">
        <v>24</v>
      </c>
      <c r="C137" s="137">
        <v>2.6410000000000001E-3</v>
      </c>
      <c r="D137" s="137">
        <v>1.622E-3</v>
      </c>
      <c r="E137" s="137">
        <v>2.6189999999999998E-3</v>
      </c>
      <c r="F137" s="137">
        <v>2.477E-3</v>
      </c>
      <c r="G137" s="137">
        <v>2.9220000000000001E-3</v>
      </c>
      <c r="H137" s="137">
        <v>8.6180000000000007E-3</v>
      </c>
      <c r="I137" s="137">
        <v>8.1399999999999997E-3</v>
      </c>
      <c r="J137" s="137">
        <v>8.1709999999999994E-3</v>
      </c>
      <c r="K137" s="137">
        <v>7.9920000000000008E-3</v>
      </c>
      <c r="L137" s="137">
        <v>2.7859999999999998E-3</v>
      </c>
      <c r="M137" s="137">
        <v>2.539E-3</v>
      </c>
      <c r="N137" s="137">
        <v>2.6059999999999998E-3</v>
      </c>
      <c r="O137" s="137">
        <v>2.6410000000000001E-3</v>
      </c>
      <c r="P137" s="137">
        <v>1.622E-3</v>
      </c>
      <c r="Q137" s="137">
        <v>2.6189999999999998E-3</v>
      </c>
      <c r="R137" s="262">
        <v>2.8860000000000001E-3</v>
      </c>
      <c r="S137" s="262">
        <v>3.568E-3</v>
      </c>
      <c r="T137" s="262">
        <v>9.4900000000000002E-3</v>
      </c>
      <c r="U137" s="262">
        <v>8.7889999999999999E-3</v>
      </c>
    </row>
    <row r="138" spans="1:21" hidden="1" x14ac:dyDescent="0.25">
      <c r="A138" s="528"/>
      <c r="B138" s="128" t="s">
        <v>7</v>
      </c>
      <c r="C138" s="137">
        <v>1.9759999999999999E-3</v>
      </c>
      <c r="D138" s="137">
        <v>1.1019999999999999E-3</v>
      </c>
      <c r="E138" s="137">
        <v>2.264E-3</v>
      </c>
      <c r="F138" s="137">
        <v>2.3839999999999998E-3</v>
      </c>
      <c r="G138" s="137">
        <v>2.496E-3</v>
      </c>
      <c r="H138" s="137">
        <v>7.528E-3</v>
      </c>
      <c r="I138" s="137">
        <v>6.9779999999999998E-3</v>
      </c>
      <c r="J138" s="137">
        <v>7.1570000000000002E-3</v>
      </c>
      <c r="K138" s="137">
        <v>6.9309999999999997E-3</v>
      </c>
      <c r="L138" s="137">
        <v>2.3609999999999998E-3</v>
      </c>
      <c r="M138" s="137">
        <v>2.2009999999999998E-3</v>
      </c>
      <c r="N138" s="137">
        <v>2.0379999999999999E-3</v>
      </c>
      <c r="O138" s="137">
        <v>1.9759999999999999E-3</v>
      </c>
      <c r="P138" s="137">
        <v>1.1019999999999999E-3</v>
      </c>
      <c r="Q138" s="137">
        <v>2.264E-3</v>
      </c>
      <c r="R138" s="262">
        <v>2.8600000000000001E-3</v>
      </c>
      <c r="S138" s="262">
        <v>3.179E-3</v>
      </c>
      <c r="T138" s="262">
        <v>3.9199999999999999E-4</v>
      </c>
      <c r="U138" s="262">
        <v>7.6819999999999996E-3</v>
      </c>
    </row>
    <row r="139" spans="1:21" ht="15.75" hidden="1" thickBot="1" x14ac:dyDescent="0.3">
      <c r="A139" s="529"/>
      <c r="B139" s="129" t="s">
        <v>8</v>
      </c>
      <c r="C139" s="139">
        <v>1.9620000000000002E-3</v>
      </c>
      <c r="D139" s="139">
        <v>1.372E-3</v>
      </c>
      <c r="E139" s="139">
        <v>2.8010000000000001E-3</v>
      </c>
      <c r="F139" s="139">
        <v>3.2030000000000001E-3</v>
      </c>
      <c r="G139" s="139">
        <v>3.3700000000000002E-3</v>
      </c>
      <c r="H139" s="139">
        <v>1.0463999999999999E-2</v>
      </c>
      <c r="I139" s="139">
        <v>9.299E-3</v>
      </c>
      <c r="J139" s="139">
        <v>9.9360000000000004E-3</v>
      </c>
      <c r="K139" s="139">
        <v>9.2049999999999996E-3</v>
      </c>
      <c r="L139" s="139">
        <v>3.2049999999999999E-3</v>
      </c>
      <c r="M139" s="139">
        <v>3.0200000000000001E-3</v>
      </c>
      <c r="N139" s="139">
        <v>2.2889999999999998E-3</v>
      </c>
      <c r="O139" s="139">
        <v>1.9620000000000002E-3</v>
      </c>
      <c r="P139" s="139">
        <v>1.372E-3</v>
      </c>
      <c r="Q139" s="139">
        <v>2.8010000000000001E-3</v>
      </c>
      <c r="R139" s="262">
        <v>3.6809999999999998E-3</v>
      </c>
      <c r="S139" s="262">
        <v>4.091E-3</v>
      </c>
      <c r="T139" s="262">
        <v>1.1485E-2</v>
      </c>
      <c r="U139" s="262">
        <v>1.0088E-2</v>
      </c>
    </row>
    <row r="140" spans="1:21" hidden="1" x14ac:dyDescent="0.25"/>
    <row r="141" spans="1:21" hidden="1" x14ac:dyDescent="0.25">
      <c r="A141" s="131"/>
      <c r="B141" s="131"/>
      <c r="C141" s="140"/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</row>
    <row r="142" spans="1:21" ht="15.75" hidden="1" x14ac:dyDescent="0.25">
      <c r="A142" s="538" t="s">
        <v>117</v>
      </c>
      <c r="B142" s="141" t="s">
        <v>114</v>
      </c>
      <c r="C142" s="142">
        <v>43466</v>
      </c>
      <c r="D142" s="142">
        <v>43497</v>
      </c>
      <c r="E142" s="142">
        <v>43525</v>
      </c>
      <c r="F142" s="142">
        <v>43556</v>
      </c>
      <c r="G142" s="142">
        <v>43586</v>
      </c>
      <c r="H142" s="142">
        <v>43617</v>
      </c>
      <c r="I142" s="142">
        <v>43647</v>
      </c>
      <c r="J142" s="142">
        <v>43678</v>
      </c>
      <c r="K142" s="142">
        <v>43709</v>
      </c>
      <c r="L142" s="142">
        <v>43739</v>
      </c>
      <c r="M142" s="142">
        <v>43770</v>
      </c>
      <c r="N142" s="142">
        <v>43800</v>
      </c>
      <c r="O142" s="142">
        <v>43831</v>
      </c>
      <c r="P142" s="142">
        <v>43862</v>
      </c>
      <c r="Q142" s="142">
        <v>43891</v>
      </c>
      <c r="R142" s="142">
        <v>43922</v>
      </c>
      <c r="S142" s="142">
        <v>43952</v>
      </c>
      <c r="T142" s="142">
        <v>43983</v>
      </c>
      <c r="U142" s="142">
        <v>44013</v>
      </c>
    </row>
    <row r="143" spans="1:21" hidden="1" x14ac:dyDescent="0.25">
      <c r="A143" s="539"/>
      <c r="B143" s="143" t="s">
        <v>20</v>
      </c>
      <c r="C143" s="27">
        <f>IF(C23=0,0,((C5*0.5)-C41)*C78*C110*C$2)</f>
        <v>0</v>
      </c>
      <c r="D143" s="27">
        <f>IF(D23=0,0,((D5*0.5)+C23-D41)*D78*D110*D$2)</f>
        <v>0</v>
      </c>
      <c r="E143" s="27">
        <f t="shared" ref="E143:L143" si="54">IF(E23=0,0,((E5*0.5)+D23-E41)*E78*E110*E$2)</f>
        <v>0</v>
      </c>
      <c r="F143" s="27">
        <f t="shared" si="54"/>
        <v>0</v>
      </c>
      <c r="G143" s="27">
        <f t="shared" si="54"/>
        <v>0</v>
      </c>
      <c r="H143" s="27">
        <f t="shared" si="54"/>
        <v>0</v>
      </c>
      <c r="I143" s="27">
        <f t="shared" si="54"/>
        <v>0</v>
      </c>
      <c r="J143" s="27">
        <f t="shared" si="54"/>
        <v>0</v>
      </c>
      <c r="K143" s="27">
        <f t="shared" si="54"/>
        <v>0</v>
      </c>
      <c r="L143" s="27">
        <f t="shared" si="54"/>
        <v>0</v>
      </c>
      <c r="M143" s="27">
        <f t="shared" ref="M143:M155" si="55">IF(M23=0,0,((M5*0.5)+L23-M41)*M78*M110*M$2)</f>
        <v>57.601933906937717</v>
      </c>
      <c r="N143" s="231">
        <f t="shared" ref="N143:N155" si="56">IF(N23=0,0,((N5*0.5)+M23-N41)*N78*N110*N$2)</f>
        <v>118.2443301134183</v>
      </c>
      <c r="O143" s="231">
        <f t="shared" ref="O143:O155" si="57">IF(O23=0,0,((O5*0.5)+N23-O41)*O78*O110*O$2)</f>
        <v>117.24502258938605</v>
      </c>
      <c r="P143" s="146">
        <f t="shared" ref="P143:P155" si="58">IF(P23=0,0,((P5*0.5)+O23-P41)*P78*P110*P$2)</f>
        <v>106.29003228751685</v>
      </c>
      <c r="Q143" s="146">
        <f t="shared" ref="Q143:Q155" si="59">IF(Q23=0,0,((Q5*0.5)+P23-Q41)*Q78*Q110*Q$2)</f>
        <v>119.44566000388001</v>
      </c>
      <c r="R143" s="146">
        <f t="shared" ref="R143:R155" si="60">IF(R23=0,0,((R5*0.5)+Q23-R41)*R78*R110*R$2)</f>
        <v>88.621587321242359</v>
      </c>
      <c r="S143" s="146">
        <f t="shared" ref="S143:S155" si="61">IF(S23=0,0,((S5*0.5)+R23-S41)*S78*S110*S$2)</f>
        <v>100.13494292399217</v>
      </c>
      <c r="T143" s="146">
        <f t="shared" ref="T143:T155" si="62">IF(T23=0,0,((T5*0.5)+S23-T41)*T78*T110*T$2)</f>
        <v>167.18513656975961</v>
      </c>
      <c r="U143" s="146">
        <f t="shared" ref="U143:U155" si="63">IF(U23=0,0,((U5*0.5)+T23-U41)*U78*U110*U$2)</f>
        <v>167.91573514142917</v>
      </c>
    </row>
    <row r="144" spans="1:21" hidden="1" x14ac:dyDescent="0.25">
      <c r="A144" s="539"/>
      <c r="B144" s="143" t="s">
        <v>0</v>
      </c>
      <c r="C144" s="27">
        <f t="shared" ref="C144:C155" si="64">IF(C24=0,0,((C6*0.5)-C42)*C79*C111*C$2)</f>
        <v>0</v>
      </c>
      <c r="D144" s="27">
        <f t="shared" ref="D144:L155" si="65">IF(D24=0,0,((D6*0.5)+C24-D42)*D79*D111*D$2)</f>
        <v>0</v>
      </c>
      <c r="E144" s="27">
        <f t="shared" si="65"/>
        <v>0</v>
      </c>
      <c r="F144" s="27">
        <f t="shared" si="65"/>
        <v>0</v>
      </c>
      <c r="G144" s="27">
        <f t="shared" si="65"/>
        <v>0</v>
      </c>
      <c r="H144" s="27">
        <f t="shared" si="65"/>
        <v>0</v>
      </c>
      <c r="I144" s="27">
        <f t="shared" si="65"/>
        <v>0</v>
      </c>
      <c r="J144" s="27">
        <f t="shared" si="65"/>
        <v>0</v>
      </c>
      <c r="K144" s="27">
        <f t="shared" si="65"/>
        <v>0</v>
      </c>
      <c r="L144" s="27">
        <f t="shared" si="65"/>
        <v>0</v>
      </c>
      <c r="M144" s="27">
        <f t="shared" si="55"/>
        <v>0</v>
      </c>
      <c r="N144" s="231">
        <f t="shared" si="56"/>
        <v>0</v>
      </c>
      <c r="O144" s="231">
        <f t="shared" si="57"/>
        <v>0</v>
      </c>
      <c r="P144" s="146">
        <f t="shared" si="58"/>
        <v>0</v>
      </c>
      <c r="Q144" s="146">
        <f t="shared" si="59"/>
        <v>0</v>
      </c>
      <c r="R144" s="146">
        <f t="shared" si="60"/>
        <v>0</v>
      </c>
      <c r="S144" s="146">
        <f t="shared" si="61"/>
        <v>0</v>
      </c>
      <c r="T144" s="146">
        <f t="shared" si="62"/>
        <v>0</v>
      </c>
      <c r="U144" s="146">
        <f t="shared" si="63"/>
        <v>0</v>
      </c>
    </row>
    <row r="145" spans="1:21" hidden="1" x14ac:dyDescent="0.25">
      <c r="A145" s="539"/>
      <c r="B145" s="143" t="s">
        <v>21</v>
      </c>
      <c r="C145" s="27">
        <f t="shared" si="64"/>
        <v>0</v>
      </c>
      <c r="D145" s="27">
        <f t="shared" si="65"/>
        <v>0</v>
      </c>
      <c r="E145" s="27">
        <f t="shared" si="65"/>
        <v>0</v>
      </c>
      <c r="F145" s="27">
        <f t="shared" si="65"/>
        <v>0</v>
      </c>
      <c r="G145" s="27">
        <f t="shared" si="65"/>
        <v>0</v>
      </c>
      <c r="H145" s="27">
        <f t="shared" si="65"/>
        <v>0</v>
      </c>
      <c r="I145" s="27">
        <f t="shared" si="65"/>
        <v>0</v>
      </c>
      <c r="J145" s="27">
        <f t="shared" si="65"/>
        <v>0</v>
      </c>
      <c r="K145" s="27">
        <f t="shared" si="65"/>
        <v>0</v>
      </c>
      <c r="L145" s="27">
        <f t="shared" si="65"/>
        <v>0</v>
      </c>
      <c r="M145" s="27">
        <f t="shared" si="55"/>
        <v>0</v>
      </c>
      <c r="N145" s="231">
        <f t="shared" si="56"/>
        <v>0</v>
      </c>
      <c r="O145" s="231">
        <f t="shared" si="57"/>
        <v>0</v>
      </c>
      <c r="P145" s="146">
        <f t="shared" si="58"/>
        <v>0</v>
      </c>
      <c r="Q145" s="146">
        <f t="shared" si="59"/>
        <v>0</v>
      </c>
      <c r="R145" s="146">
        <f t="shared" si="60"/>
        <v>0</v>
      </c>
      <c r="S145" s="146">
        <f t="shared" si="61"/>
        <v>0</v>
      </c>
      <c r="T145" s="146">
        <f t="shared" si="62"/>
        <v>0</v>
      </c>
      <c r="U145" s="146">
        <f t="shared" si="63"/>
        <v>0</v>
      </c>
    </row>
    <row r="146" spans="1:21" hidden="1" x14ac:dyDescent="0.25">
      <c r="A146" s="539"/>
      <c r="B146" s="143" t="s">
        <v>1</v>
      </c>
      <c r="C146" s="27">
        <f t="shared" si="64"/>
        <v>0</v>
      </c>
      <c r="D146" s="27">
        <f t="shared" si="65"/>
        <v>0</v>
      </c>
      <c r="E146" s="27">
        <f t="shared" si="65"/>
        <v>0</v>
      </c>
      <c r="F146" s="27">
        <f t="shared" si="65"/>
        <v>0</v>
      </c>
      <c r="G146" s="27">
        <f t="shared" si="65"/>
        <v>0</v>
      </c>
      <c r="H146" s="27">
        <f t="shared" si="65"/>
        <v>1361.6355040170617</v>
      </c>
      <c r="I146" s="27">
        <f t="shared" si="65"/>
        <v>4414.1918608487367</v>
      </c>
      <c r="J146" s="27">
        <f t="shared" si="65"/>
        <v>5306.6264168557518</v>
      </c>
      <c r="K146" s="27">
        <f t="shared" si="65"/>
        <v>2329.1401317825953</v>
      </c>
      <c r="L146" s="27">
        <f t="shared" si="65"/>
        <v>181.49263467177411</v>
      </c>
      <c r="M146" s="27">
        <f t="shared" si="55"/>
        <v>43.373255907940504</v>
      </c>
      <c r="N146" s="231">
        <f t="shared" si="56"/>
        <v>1.2985947653490408</v>
      </c>
      <c r="O146" s="231">
        <f t="shared" si="57"/>
        <v>0.19011364071760739</v>
      </c>
      <c r="P146" s="146">
        <f t="shared" si="58"/>
        <v>7.1499676258299187</v>
      </c>
      <c r="Q146" s="146">
        <f t="shared" si="59"/>
        <v>231.97679143064775</v>
      </c>
      <c r="R146" s="146">
        <f t="shared" si="60"/>
        <v>738.1795959132553</v>
      </c>
      <c r="S146" s="146">
        <f t="shared" si="61"/>
        <v>3055.5872628186685</v>
      </c>
      <c r="T146" s="146">
        <f t="shared" si="62"/>
        <v>15989.415442851505</v>
      </c>
      <c r="U146" s="146">
        <f t="shared" si="63"/>
        <v>20151.760836596724</v>
      </c>
    </row>
    <row r="147" spans="1:21" hidden="1" x14ac:dyDescent="0.25">
      <c r="A147" s="539"/>
      <c r="B147" s="143" t="s">
        <v>22</v>
      </c>
      <c r="C147" s="27">
        <f t="shared" si="64"/>
        <v>0</v>
      </c>
      <c r="D147" s="27">
        <f t="shared" si="65"/>
        <v>0</v>
      </c>
      <c r="E147" s="27">
        <f t="shared" si="65"/>
        <v>0</v>
      </c>
      <c r="F147" s="27">
        <f t="shared" si="65"/>
        <v>0</v>
      </c>
      <c r="G147" s="27">
        <f t="shared" si="65"/>
        <v>0</v>
      </c>
      <c r="H147" s="27">
        <f t="shared" si="65"/>
        <v>0</v>
      </c>
      <c r="I147" s="27">
        <f t="shared" si="65"/>
        <v>0</v>
      </c>
      <c r="J147" s="27">
        <f t="shared" si="65"/>
        <v>0</v>
      </c>
      <c r="K147" s="27">
        <f t="shared" si="65"/>
        <v>0</v>
      </c>
      <c r="L147" s="27">
        <f t="shared" si="65"/>
        <v>0</v>
      </c>
      <c r="M147" s="27">
        <f t="shared" si="55"/>
        <v>0</v>
      </c>
      <c r="N147" s="231">
        <f t="shared" si="56"/>
        <v>0</v>
      </c>
      <c r="O147" s="231">
        <f t="shared" si="57"/>
        <v>0</v>
      </c>
      <c r="P147" s="146">
        <f t="shared" si="58"/>
        <v>0</v>
      </c>
      <c r="Q147" s="146">
        <f t="shared" si="59"/>
        <v>0</v>
      </c>
      <c r="R147" s="146">
        <f t="shared" si="60"/>
        <v>0</v>
      </c>
      <c r="S147" s="146">
        <f t="shared" si="61"/>
        <v>0</v>
      </c>
      <c r="T147" s="146">
        <f t="shared" si="62"/>
        <v>0</v>
      </c>
      <c r="U147" s="146">
        <f t="shared" si="63"/>
        <v>0</v>
      </c>
    </row>
    <row r="148" spans="1:21" hidden="1" x14ac:dyDescent="0.25">
      <c r="A148" s="539"/>
      <c r="B148" s="144" t="s">
        <v>9</v>
      </c>
      <c r="C148" s="27">
        <f t="shared" si="64"/>
        <v>0</v>
      </c>
      <c r="D148" s="27">
        <f t="shared" si="65"/>
        <v>0</v>
      </c>
      <c r="E148" s="27">
        <f t="shared" si="65"/>
        <v>0</v>
      </c>
      <c r="F148" s="27">
        <f t="shared" si="65"/>
        <v>0</v>
      </c>
      <c r="G148" s="27">
        <f t="shared" si="65"/>
        <v>0</v>
      </c>
      <c r="H148" s="27">
        <f t="shared" si="65"/>
        <v>0</v>
      </c>
      <c r="I148" s="27">
        <f t="shared" si="65"/>
        <v>0</v>
      </c>
      <c r="J148" s="27">
        <f t="shared" si="65"/>
        <v>0</v>
      </c>
      <c r="K148" s="27">
        <f t="shared" si="65"/>
        <v>0</v>
      </c>
      <c r="L148" s="27">
        <f t="shared" si="65"/>
        <v>0</v>
      </c>
      <c r="M148" s="27">
        <f t="shared" si="55"/>
        <v>0</v>
      </c>
      <c r="N148" s="231">
        <f t="shared" si="56"/>
        <v>0</v>
      </c>
      <c r="O148" s="231">
        <f t="shared" si="57"/>
        <v>0</v>
      </c>
      <c r="P148" s="146">
        <f t="shared" si="58"/>
        <v>0</v>
      </c>
      <c r="Q148" s="146">
        <f t="shared" si="59"/>
        <v>0</v>
      </c>
      <c r="R148" s="146">
        <f t="shared" si="60"/>
        <v>0</v>
      </c>
      <c r="S148" s="146">
        <f t="shared" si="61"/>
        <v>0</v>
      </c>
      <c r="T148" s="146">
        <f t="shared" si="62"/>
        <v>0</v>
      </c>
      <c r="U148" s="146">
        <f t="shared" si="63"/>
        <v>0</v>
      </c>
    </row>
    <row r="149" spans="1:21" hidden="1" x14ac:dyDescent="0.25">
      <c r="A149" s="539"/>
      <c r="B149" s="144" t="s">
        <v>3</v>
      </c>
      <c r="C149" s="27">
        <f t="shared" si="64"/>
        <v>0</v>
      </c>
      <c r="D149" s="27">
        <f t="shared" si="65"/>
        <v>0</v>
      </c>
      <c r="E149" s="27">
        <f t="shared" si="65"/>
        <v>0</v>
      </c>
      <c r="F149" s="27">
        <f t="shared" si="65"/>
        <v>0</v>
      </c>
      <c r="G149" s="27">
        <f t="shared" si="65"/>
        <v>0</v>
      </c>
      <c r="H149" s="27">
        <f t="shared" si="65"/>
        <v>0</v>
      </c>
      <c r="I149" s="27">
        <f t="shared" si="65"/>
        <v>0</v>
      </c>
      <c r="J149" s="27">
        <f t="shared" si="65"/>
        <v>18.310793573700217</v>
      </c>
      <c r="K149" s="27">
        <f t="shared" si="65"/>
        <v>16.409788611593019</v>
      </c>
      <c r="L149" s="27">
        <f t="shared" si="65"/>
        <v>4.274570189880067</v>
      </c>
      <c r="M149" s="27">
        <f t="shared" si="55"/>
        <v>6.7098592404611468</v>
      </c>
      <c r="N149" s="231">
        <f t="shared" si="56"/>
        <v>148.67476118682472</v>
      </c>
      <c r="O149" s="231">
        <f t="shared" si="57"/>
        <v>305.7275724735095</v>
      </c>
      <c r="P149" s="146">
        <f t="shared" si="58"/>
        <v>251.88181655454321</v>
      </c>
      <c r="Q149" s="146">
        <f t="shared" si="59"/>
        <v>193.28282626871544</v>
      </c>
      <c r="R149" s="146">
        <f t="shared" si="60"/>
        <v>82.787459115476892</v>
      </c>
      <c r="S149" s="146">
        <f t="shared" si="61"/>
        <v>116.04054407761002</v>
      </c>
      <c r="T149" s="146">
        <f t="shared" si="62"/>
        <v>504.03221505762491</v>
      </c>
      <c r="U149" s="146">
        <f t="shared" si="63"/>
        <v>632.04843976361587</v>
      </c>
    </row>
    <row r="150" spans="1:21" ht="15.75" hidden="1" customHeight="1" x14ac:dyDescent="0.25">
      <c r="A150" s="539"/>
      <c r="B150" s="144" t="s">
        <v>4</v>
      </c>
      <c r="C150" s="27">
        <f t="shared" si="64"/>
        <v>0</v>
      </c>
      <c r="D150" s="27">
        <f t="shared" si="65"/>
        <v>0</v>
      </c>
      <c r="E150" s="145">
        <f t="shared" si="65"/>
        <v>0</v>
      </c>
      <c r="F150" s="27">
        <f t="shared" si="65"/>
        <v>170.13399435151533</v>
      </c>
      <c r="G150" s="27">
        <f t="shared" si="65"/>
        <v>1013.0407583428239</v>
      </c>
      <c r="H150" s="27">
        <f t="shared" si="65"/>
        <v>3822.6631222260348</v>
      </c>
      <c r="I150" s="27">
        <f t="shared" si="65"/>
        <v>7553.2471627265586</v>
      </c>
      <c r="J150" s="27">
        <f t="shared" si="65"/>
        <v>8046.5991401238261</v>
      </c>
      <c r="K150" s="27">
        <f t="shared" si="65"/>
        <v>12376.316491299829</v>
      </c>
      <c r="L150" s="27">
        <f t="shared" si="65"/>
        <v>9857.7440411029584</v>
      </c>
      <c r="M150" s="27">
        <f t="shared" si="55"/>
        <v>8786.4441751976447</v>
      </c>
      <c r="N150" s="231">
        <f t="shared" si="56"/>
        <v>14826.632590037876</v>
      </c>
      <c r="O150" s="231">
        <f t="shared" si="57"/>
        <v>22295.745626587388</v>
      </c>
      <c r="P150" s="146">
        <f t="shared" si="58"/>
        <v>17316.604186396315</v>
      </c>
      <c r="Q150" s="146">
        <f t="shared" si="59"/>
        <v>18667.661289137344</v>
      </c>
      <c r="R150" s="146">
        <f t="shared" si="60"/>
        <v>11458.305562932899</v>
      </c>
      <c r="S150" s="146">
        <f t="shared" si="61"/>
        <v>14733.740316476455</v>
      </c>
      <c r="T150" s="146">
        <f t="shared" si="62"/>
        <v>20530.161442051944</v>
      </c>
      <c r="U150" s="146">
        <f t="shared" si="63"/>
        <v>25307.934420240708</v>
      </c>
    </row>
    <row r="151" spans="1:21" hidden="1" x14ac:dyDescent="0.25">
      <c r="A151" s="539"/>
      <c r="B151" s="144" t="s">
        <v>5</v>
      </c>
      <c r="C151" s="27">
        <f t="shared" si="64"/>
        <v>0</v>
      </c>
      <c r="D151" s="27">
        <f t="shared" si="65"/>
        <v>0</v>
      </c>
      <c r="E151" s="27">
        <f t="shared" si="65"/>
        <v>0</v>
      </c>
      <c r="F151" s="27">
        <f t="shared" si="65"/>
        <v>0</v>
      </c>
      <c r="G151" s="27">
        <f t="shared" si="65"/>
        <v>14.891478841586901</v>
      </c>
      <c r="H151" s="27">
        <f t="shared" si="65"/>
        <v>54.857866777837877</v>
      </c>
      <c r="I151" s="27">
        <f t="shared" si="65"/>
        <v>55.159458614420586</v>
      </c>
      <c r="J151" s="27">
        <f t="shared" si="65"/>
        <v>55.280212110299189</v>
      </c>
      <c r="K151" s="27">
        <f t="shared" si="65"/>
        <v>53.781194281680889</v>
      </c>
      <c r="L151" s="27">
        <f t="shared" si="65"/>
        <v>28.270751024227753</v>
      </c>
      <c r="M151" s="27">
        <f t="shared" si="55"/>
        <v>35.314399551031627</v>
      </c>
      <c r="N151" s="231">
        <f t="shared" si="56"/>
        <v>104.62699516939908</v>
      </c>
      <c r="O151" s="231">
        <f t="shared" si="57"/>
        <v>163.2029127641058</v>
      </c>
      <c r="P151" s="146">
        <f t="shared" si="58"/>
        <v>147.95376796391164</v>
      </c>
      <c r="Q151" s="146">
        <f t="shared" si="59"/>
        <v>166.26615952760292</v>
      </c>
      <c r="R151" s="146">
        <f t="shared" si="60"/>
        <v>179.83222256355603</v>
      </c>
      <c r="S151" s="146">
        <f t="shared" si="61"/>
        <v>203.19529232783211</v>
      </c>
      <c r="T151" s="146">
        <f t="shared" si="62"/>
        <v>339.25452700309461</v>
      </c>
      <c r="U151" s="146">
        <f t="shared" si="63"/>
        <v>340.73706832193642</v>
      </c>
    </row>
    <row r="152" spans="1:21" hidden="1" x14ac:dyDescent="0.25">
      <c r="A152" s="539"/>
      <c r="B152" s="144" t="s">
        <v>23</v>
      </c>
      <c r="C152" s="27">
        <f t="shared" si="64"/>
        <v>0</v>
      </c>
      <c r="D152" s="27">
        <f t="shared" si="65"/>
        <v>0</v>
      </c>
      <c r="E152" s="27">
        <f t="shared" si="65"/>
        <v>0</v>
      </c>
      <c r="F152" s="27">
        <f t="shared" si="65"/>
        <v>0</v>
      </c>
      <c r="G152" s="27">
        <f t="shared" si="65"/>
        <v>0</v>
      </c>
      <c r="H152" s="27">
        <f t="shared" si="65"/>
        <v>245.90654730575815</v>
      </c>
      <c r="I152" s="27">
        <f t="shared" si="65"/>
        <v>494.51693315230415</v>
      </c>
      <c r="J152" s="27">
        <f t="shared" si="65"/>
        <v>495.59951535940525</v>
      </c>
      <c r="K152" s="27">
        <f t="shared" si="65"/>
        <v>482.16048390460514</v>
      </c>
      <c r="L152" s="27">
        <f t="shared" si="65"/>
        <v>253.45363144587711</v>
      </c>
      <c r="M152" s="27">
        <f t="shared" si="55"/>
        <v>243.1108966438847</v>
      </c>
      <c r="N152" s="231">
        <f t="shared" si="56"/>
        <v>599.94426063844412</v>
      </c>
      <c r="O152" s="231">
        <f t="shared" si="57"/>
        <v>942.32973505294945</v>
      </c>
      <c r="P152" s="146">
        <f t="shared" si="58"/>
        <v>854.28153581448942</v>
      </c>
      <c r="Q152" s="146">
        <f t="shared" si="59"/>
        <v>960.01684897854682</v>
      </c>
      <c r="R152" s="146">
        <f t="shared" si="60"/>
        <v>245.74331743653306</v>
      </c>
      <c r="S152" s="146">
        <f t="shared" si="61"/>
        <v>277.66928814150651</v>
      </c>
      <c r="T152" s="146">
        <f t="shared" si="62"/>
        <v>463.5961883395953</v>
      </c>
      <c r="U152" s="146">
        <f t="shared" si="63"/>
        <v>465.62210236509856</v>
      </c>
    </row>
    <row r="153" spans="1:21" hidden="1" x14ac:dyDescent="0.25">
      <c r="A153" s="539"/>
      <c r="B153" s="144" t="s">
        <v>24</v>
      </c>
      <c r="C153" s="27">
        <f t="shared" si="64"/>
        <v>0</v>
      </c>
      <c r="D153" s="27">
        <f t="shared" si="65"/>
        <v>0</v>
      </c>
      <c r="E153" s="27">
        <f t="shared" si="65"/>
        <v>0</v>
      </c>
      <c r="F153" s="27">
        <f t="shared" si="65"/>
        <v>0</v>
      </c>
      <c r="G153" s="27">
        <f t="shared" si="65"/>
        <v>0</v>
      </c>
      <c r="H153" s="27">
        <f t="shared" si="65"/>
        <v>0</v>
      </c>
      <c r="I153" s="27">
        <f t="shared" si="65"/>
        <v>0</v>
      </c>
      <c r="J153" s="27">
        <f t="shared" si="65"/>
        <v>0</v>
      </c>
      <c r="K153" s="27">
        <f t="shared" si="65"/>
        <v>0</v>
      </c>
      <c r="L153" s="27">
        <f t="shared" si="65"/>
        <v>0</v>
      </c>
      <c r="M153" s="27">
        <f t="shared" si="55"/>
        <v>0</v>
      </c>
      <c r="N153" s="231">
        <f t="shared" si="56"/>
        <v>0</v>
      </c>
      <c r="O153" s="231">
        <f t="shared" si="57"/>
        <v>0</v>
      </c>
      <c r="P153" s="146">
        <f t="shared" si="58"/>
        <v>0</v>
      </c>
      <c r="Q153" s="146">
        <f t="shared" si="59"/>
        <v>0</v>
      </c>
      <c r="R153" s="146">
        <f t="shared" si="60"/>
        <v>0</v>
      </c>
      <c r="S153" s="146">
        <f t="shared" si="61"/>
        <v>0</v>
      </c>
      <c r="T153" s="146">
        <f t="shared" si="62"/>
        <v>0</v>
      </c>
      <c r="U153" s="146">
        <f t="shared" si="63"/>
        <v>0</v>
      </c>
    </row>
    <row r="154" spans="1:21" ht="15.75" hidden="1" customHeight="1" x14ac:dyDescent="0.25">
      <c r="A154" s="539"/>
      <c r="B154" s="144" t="s">
        <v>7</v>
      </c>
      <c r="C154" s="27">
        <f t="shared" si="64"/>
        <v>0</v>
      </c>
      <c r="D154" s="27">
        <f t="shared" si="65"/>
        <v>0</v>
      </c>
      <c r="E154" s="27">
        <f t="shared" si="65"/>
        <v>0</v>
      </c>
      <c r="F154" s="27">
        <f t="shared" si="65"/>
        <v>0</v>
      </c>
      <c r="G154" s="27">
        <f t="shared" si="65"/>
        <v>0</v>
      </c>
      <c r="H154" s="27">
        <f t="shared" si="65"/>
        <v>0</v>
      </c>
      <c r="I154" s="27">
        <f t="shared" si="65"/>
        <v>0</v>
      </c>
      <c r="J154" s="27">
        <f t="shared" si="65"/>
        <v>0</v>
      </c>
      <c r="K154" s="27">
        <f t="shared" si="65"/>
        <v>0</v>
      </c>
      <c r="L154" s="27">
        <f t="shared" si="65"/>
        <v>0</v>
      </c>
      <c r="M154" s="27">
        <f t="shared" si="55"/>
        <v>0</v>
      </c>
      <c r="N154" s="231">
        <f t="shared" si="56"/>
        <v>0</v>
      </c>
      <c r="O154" s="231">
        <f t="shared" si="57"/>
        <v>0</v>
      </c>
      <c r="P154" s="146">
        <f t="shared" si="58"/>
        <v>0</v>
      </c>
      <c r="Q154" s="146">
        <f t="shared" si="59"/>
        <v>0</v>
      </c>
      <c r="R154" s="146">
        <f t="shared" si="60"/>
        <v>0</v>
      </c>
      <c r="S154" s="146">
        <f t="shared" si="61"/>
        <v>0</v>
      </c>
      <c r="T154" s="146">
        <f t="shared" si="62"/>
        <v>0</v>
      </c>
      <c r="U154" s="146">
        <f t="shared" si="63"/>
        <v>0</v>
      </c>
    </row>
    <row r="155" spans="1:21" ht="15.75" hidden="1" customHeight="1" x14ac:dyDescent="0.25">
      <c r="A155" s="539"/>
      <c r="B155" s="144" t="s">
        <v>8</v>
      </c>
      <c r="C155" s="27">
        <f t="shared" si="64"/>
        <v>0</v>
      </c>
      <c r="D155" s="27">
        <f t="shared" si="65"/>
        <v>0</v>
      </c>
      <c r="E155" s="27">
        <f t="shared" si="65"/>
        <v>0</v>
      </c>
      <c r="F155" s="27">
        <f t="shared" si="65"/>
        <v>0</v>
      </c>
      <c r="G155" s="27">
        <f t="shared" si="65"/>
        <v>0</v>
      </c>
      <c r="H155" s="27">
        <f t="shared" si="65"/>
        <v>0</v>
      </c>
      <c r="I155" s="27">
        <f t="shared" si="65"/>
        <v>0</v>
      </c>
      <c r="J155" s="27">
        <f t="shared" si="65"/>
        <v>0</v>
      </c>
      <c r="K155" s="27">
        <f t="shared" si="65"/>
        <v>0</v>
      </c>
      <c r="L155" s="27">
        <f t="shared" si="65"/>
        <v>0</v>
      </c>
      <c r="M155" s="27">
        <f t="shared" si="55"/>
        <v>0</v>
      </c>
      <c r="N155" s="231">
        <f t="shared" si="56"/>
        <v>0</v>
      </c>
      <c r="O155" s="231">
        <f t="shared" si="57"/>
        <v>0</v>
      </c>
      <c r="P155" s="146">
        <f t="shared" si="58"/>
        <v>0</v>
      </c>
      <c r="Q155" s="146">
        <f t="shared" si="59"/>
        <v>0</v>
      </c>
      <c r="R155" s="146">
        <f t="shared" si="60"/>
        <v>0</v>
      </c>
      <c r="S155" s="146">
        <f t="shared" si="61"/>
        <v>0</v>
      </c>
      <c r="T155" s="146">
        <f t="shared" si="62"/>
        <v>0</v>
      </c>
      <c r="U155" s="146">
        <f t="shared" si="63"/>
        <v>0</v>
      </c>
    </row>
    <row r="156" spans="1:21" ht="15.75" hidden="1" customHeight="1" x14ac:dyDescent="0.25">
      <c r="A156" s="539"/>
      <c r="B156" s="3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232"/>
      <c r="O156" s="232"/>
      <c r="P156" s="114"/>
      <c r="Q156" s="114"/>
      <c r="R156" s="114"/>
      <c r="S156" s="114"/>
      <c r="T156" s="114"/>
      <c r="U156" s="114"/>
    </row>
    <row r="157" spans="1:21" ht="15.75" hidden="1" customHeight="1" x14ac:dyDescent="0.25">
      <c r="A157" s="539"/>
      <c r="B157" s="33" t="s">
        <v>26</v>
      </c>
      <c r="C157" s="27">
        <f>SUM(C143:C155)</f>
        <v>0</v>
      </c>
      <c r="D157" s="27">
        <f t="shared" ref="D157:L157" si="66">SUM(D143:D155)</f>
        <v>0</v>
      </c>
      <c r="E157" s="27">
        <f t="shared" si="66"/>
        <v>0</v>
      </c>
      <c r="F157" s="27">
        <f t="shared" si="66"/>
        <v>170.13399435151533</v>
      </c>
      <c r="G157" s="27">
        <f t="shared" si="66"/>
        <v>1027.9322371844107</v>
      </c>
      <c r="H157" s="27">
        <f t="shared" si="66"/>
        <v>5485.0630403266923</v>
      </c>
      <c r="I157" s="27">
        <f t="shared" si="66"/>
        <v>12517.115415342019</v>
      </c>
      <c r="J157" s="27">
        <f t="shared" si="66"/>
        <v>13922.416078022981</v>
      </c>
      <c r="K157" s="27">
        <f t="shared" si="66"/>
        <v>15257.808089880302</v>
      </c>
      <c r="L157" s="27">
        <f t="shared" si="66"/>
        <v>10325.235628434717</v>
      </c>
      <c r="M157" s="27">
        <f t="shared" ref="M157:U157" si="67">SUM(M143:M155)</f>
        <v>9172.5545204478985</v>
      </c>
      <c r="N157" s="231">
        <f t="shared" si="67"/>
        <v>15799.421531911312</v>
      </c>
      <c r="O157" s="231">
        <f t="shared" si="67"/>
        <v>23824.440983108059</v>
      </c>
      <c r="P157" s="146">
        <f t="shared" si="67"/>
        <v>18684.161306642607</v>
      </c>
      <c r="Q157" s="146">
        <f t="shared" si="67"/>
        <v>20338.649575346739</v>
      </c>
      <c r="R157" s="146">
        <f t="shared" si="67"/>
        <v>12793.469745282962</v>
      </c>
      <c r="S157" s="146">
        <f t="shared" si="67"/>
        <v>18486.367646766066</v>
      </c>
      <c r="T157" s="146">
        <f t="shared" si="67"/>
        <v>37993.644951873524</v>
      </c>
      <c r="U157" s="146">
        <f t="shared" si="67"/>
        <v>47066.018602429511</v>
      </c>
    </row>
    <row r="158" spans="1:21" ht="16.5" hidden="1" customHeight="1" thickBot="1" x14ac:dyDescent="0.3">
      <c r="A158" s="540"/>
      <c r="B158" s="50" t="s">
        <v>27</v>
      </c>
      <c r="C158" s="28">
        <f>C157</f>
        <v>0</v>
      </c>
      <c r="D158" s="28">
        <f>C158+D157</f>
        <v>0</v>
      </c>
      <c r="E158" s="28">
        <f t="shared" ref="E158:L158" si="68">D158+E157</f>
        <v>0</v>
      </c>
      <c r="F158" s="28">
        <f t="shared" si="68"/>
        <v>170.13399435151533</v>
      </c>
      <c r="G158" s="28">
        <f t="shared" si="68"/>
        <v>1198.0662315359261</v>
      </c>
      <c r="H158" s="28">
        <f t="shared" si="68"/>
        <v>6683.1292718626182</v>
      </c>
      <c r="I158" s="28">
        <f t="shared" si="68"/>
        <v>19200.244687204638</v>
      </c>
      <c r="J158" s="28">
        <f t="shared" si="68"/>
        <v>33122.660765227622</v>
      </c>
      <c r="K158" s="28">
        <f t="shared" si="68"/>
        <v>48380.468855107923</v>
      </c>
      <c r="L158" s="28">
        <f t="shared" si="68"/>
        <v>58705.704483542642</v>
      </c>
      <c r="M158" s="28">
        <f t="shared" ref="M158" si="69">L158+M157</f>
        <v>67878.259003990534</v>
      </c>
      <c r="N158" s="233">
        <f t="shared" ref="N158" si="70">M158+N157</f>
        <v>83677.680535901847</v>
      </c>
      <c r="O158" s="233">
        <f t="shared" ref="O158" si="71">N158+O157</f>
        <v>107502.1215190099</v>
      </c>
      <c r="P158" s="234">
        <f t="shared" ref="P158" si="72">O158+P157</f>
        <v>126186.28282565251</v>
      </c>
      <c r="Q158" s="234">
        <f t="shared" ref="Q158" si="73">P158+Q157</f>
        <v>146524.93240099924</v>
      </c>
      <c r="R158" s="234">
        <f t="shared" ref="R158" si="74">Q158+R157</f>
        <v>159318.4021462822</v>
      </c>
      <c r="S158" s="234">
        <f t="shared" ref="S158" si="75">R158+S157</f>
        <v>177804.76979304827</v>
      </c>
      <c r="T158" s="234">
        <f t="shared" ref="T158" si="76">S158+T157</f>
        <v>215798.41474492179</v>
      </c>
      <c r="U158" s="234">
        <f t="shared" ref="U158" si="77">T158+U157</f>
        <v>262864.43334735127</v>
      </c>
    </row>
    <row r="159" spans="1:21" hidden="1" x14ac:dyDescent="0.25">
      <c r="A159" s="131"/>
      <c r="B159" s="131"/>
      <c r="C159" s="140"/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230"/>
    </row>
    <row r="160" spans="1:21" hidden="1" x14ac:dyDescent="0.25">
      <c r="A160" s="131"/>
      <c r="B160" s="131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230"/>
    </row>
    <row r="161" spans="1:21" ht="15.75" hidden="1" x14ac:dyDescent="0.25">
      <c r="A161" s="538" t="s">
        <v>118</v>
      </c>
      <c r="B161" s="141" t="s">
        <v>114</v>
      </c>
      <c r="C161" s="142">
        <v>43466</v>
      </c>
      <c r="D161" s="142">
        <v>43497</v>
      </c>
      <c r="E161" s="142">
        <v>43525</v>
      </c>
      <c r="F161" s="142">
        <v>43556</v>
      </c>
      <c r="G161" s="142">
        <v>43586</v>
      </c>
      <c r="H161" s="142">
        <v>43617</v>
      </c>
      <c r="I161" s="142">
        <v>43647</v>
      </c>
      <c r="J161" s="142">
        <v>43678</v>
      </c>
      <c r="K161" s="142">
        <v>43709</v>
      </c>
      <c r="L161" s="142">
        <v>43739</v>
      </c>
      <c r="M161" s="142">
        <v>43770</v>
      </c>
      <c r="N161" s="142">
        <v>43800</v>
      </c>
      <c r="O161" s="142">
        <v>43831</v>
      </c>
      <c r="P161" s="142">
        <v>43862</v>
      </c>
      <c r="Q161" s="142">
        <v>43891</v>
      </c>
      <c r="R161" s="142">
        <v>43922</v>
      </c>
      <c r="S161" s="142">
        <v>43952</v>
      </c>
      <c r="T161" s="142">
        <v>43983</v>
      </c>
      <c r="U161" s="142">
        <v>44013</v>
      </c>
    </row>
    <row r="162" spans="1:21" hidden="1" x14ac:dyDescent="0.25">
      <c r="A162" s="539"/>
      <c r="B162" s="143" t="s">
        <v>20</v>
      </c>
      <c r="C162" s="27">
        <f>IF(C23=0,0,((C5*0.5)-C41)*C78*C127*C$2)</f>
        <v>0</v>
      </c>
      <c r="D162" s="27">
        <f>IF(D23=0,0,((D5*0.5)+C23-D41)*D78*D127*D$2)</f>
        <v>0</v>
      </c>
      <c r="E162" s="27">
        <f t="shared" ref="E162:L162" si="78">IF(E23=0,0,((E5*0.5)+D23-E41)*E78*E127*E$2)</f>
        <v>0</v>
      </c>
      <c r="F162" s="27">
        <f t="shared" si="78"/>
        <v>0</v>
      </c>
      <c r="G162" s="27">
        <f t="shared" si="78"/>
        <v>0</v>
      </c>
      <c r="H162" s="27">
        <f t="shared" si="78"/>
        <v>0</v>
      </c>
      <c r="I162" s="27">
        <f t="shared" si="78"/>
        <v>0</v>
      </c>
      <c r="J162" s="27">
        <f t="shared" si="78"/>
        <v>0</v>
      </c>
      <c r="K162" s="27">
        <f t="shared" si="78"/>
        <v>0</v>
      </c>
      <c r="L162" s="27">
        <f t="shared" si="78"/>
        <v>0</v>
      </c>
      <c r="M162" s="27">
        <f t="shared" ref="M162:M174" si="79">IF(M23=0,0,((M5*0.5)+L23-M41)*M78*M127*M$2)</f>
        <v>5.404305305953546</v>
      </c>
      <c r="N162" s="27">
        <f t="shared" ref="N162:N174" si="80">IF(N23=0,0,((N5*0.5)+M23-N41)*N78*N127*N$2)</f>
        <v>11.449660917607405</v>
      </c>
      <c r="O162" s="27">
        <f t="shared" ref="O162:O174" si="81">IF(O23=0,0,((O5*0.5)+N23-O41)*O78*O127*O$2)</f>
        <v>11.585875352038038</v>
      </c>
      <c r="P162" s="27">
        <f t="shared" ref="P162:P174" si="82">IF(P23=0,0,((P5*0.5)+O23-P41)*P78*P127*P$2)</f>
        <v>6.4974158577806715</v>
      </c>
      <c r="Q162" s="27">
        <f t="shared" ref="Q162:Q174" si="83">IF(Q23=0,0,((Q5*0.5)+P23-Q41)*Q78*Q127*Q$2)</f>
        <v>11.62800370033683</v>
      </c>
      <c r="R162" s="27">
        <f t="shared" ref="R162:R174" si="84">IF(R23=0,0,((R5*0.5)+Q23-R41)*R78*R127*R$2)</f>
        <v>8.1426902581695462</v>
      </c>
      <c r="S162" s="27">
        <f t="shared" ref="S162:S174" si="85">IF(S23=0,0,((S5*0.5)+R23-S41)*S78*S127*S$2)</f>
        <v>10.765705738777353</v>
      </c>
      <c r="T162" s="27">
        <f t="shared" ref="T162:T174" si="86">IF(T23=0,0,((T5*0.5)+S23-T41)*T78*T127*T$2)</f>
        <v>27.51338650239342</v>
      </c>
      <c r="U162" s="27">
        <f t="shared" ref="U162:U174" si="87">IF(U23=0,0,((U5*0.5)+T23-U41)*U78*U127*U$2)</f>
        <v>26.134895184225343</v>
      </c>
    </row>
    <row r="163" spans="1:21" hidden="1" x14ac:dyDescent="0.25">
      <c r="A163" s="539"/>
      <c r="B163" s="143" t="s">
        <v>0</v>
      </c>
      <c r="C163" s="27">
        <f t="shared" ref="C163:C174" si="88">IF(C24=0,0,((C6*0.5)-C42)*C79*C128*C$2)</f>
        <v>0</v>
      </c>
      <c r="D163" s="27">
        <f t="shared" ref="D163:L174" si="89">IF(D24=0,0,((D6*0.5)+C24-D42)*D79*D128*D$2)</f>
        <v>0</v>
      </c>
      <c r="E163" s="27">
        <f t="shared" si="89"/>
        <v>0</v>
      </c>
      <c r="F163" s="27">
        <f t="shared" si="89"/>
        <v>0</v>
      </c>
      <c r="G163" s="27">
        <f t="shared" si="89"/>
        <v>0</v>
      </c>
      <c r="H163" s="27">
        <f t="shared" si="89"/>
        <v>0</v>
      </c>
      <c r="I163" s="27">
        <f t="shared" si="89"/>
        <v>0</v>
      </c>
      <c r="J163" s="27">
        <f t="shared" si="89"/>
        <v>0</v>
      </c>
      <c r="K163" s="27">
        <f t="shared" si="89"/>
        <v>0</v>
      </c>
      <c r="L163" s="27">
        <f t="shared" si="89"/>
        <v>0</v>
      </c>
      <c r="M163" s="27">
        <f t="shared" si="79"/>
        <v>0</v>
      </c>
      <c r="N163" s="27">
        <f t="shared" si="80"/>
        <v>0</v>
      </c>
      <c r="O163" s="27">
        <f t="shared" si="81"/>
        <v>0</v>
      </c>
      <c r="P163" s="27">
        <f t="shared" si="82"/>
        <v>0</v>
      </c>
      <c r="Q163" s="27">
        <f t="shared" si="83"/>
        <v>0</v>
      </c>
      <c r="R163" s="27">
        <f t="shared" si="84"/>
        <v>0</v>
      </c>
      <c r="S163" s="27">
        <f t="shared" si="85"/>
        <v>0</v>
      </c>
      <c r="T163" s="27">
        <f t="shared" si="86"/>
        <v>0</v>
      </c>
      <c r="U163" s="27">
        <f t="shared" si="87"/>
        <v>0</v>
      </c>
    </row>
    <row r="164" spans="1:21" hidden="1" x14ac:dyDescent="0.25">
      <c r="A164" s="539"/>
      <c r="B164" s="143" t="s">
        <v>21</v>
      </c>
      <c r="C164" s="27">
        <f t="shared" si="88"/>
        <v>0</v>
      </c>
      <c r="D164" s="27">
        <f t="shared" si="89"/>
        <v>0</v>
      </c>
      <c r="E164" s="27">
        <f t="shared" si="89"/>
        <v>0</v>
      </c>
      <c r="F164" s="27">
        <f t="shared" si="89"/>
        <v>0</v>
      </c>
      <c r="G164" s="27">
        <f t="shared" si="89"/>
        <v>0</v>
      </c>
      <c r="H164" s="27">
        <f t="shared" si="89"/>
        <v>0</v>
      </c>
      <c r="I164" s="27">
        <f t="shared" si="89"/>
        <v>0</v>
      </c>
      <c r="J164" s="27">
        <f t="shared" si="89"/>
        <v>0</v>
      </c>
      <c r="K164" s="27">
        <f t="shared" si="89"/>
        <v>0</v>
      </c>
      <c r="L164" s="27">
        <f t="shared" si="89"/>
        <v>0</v>
      </c>
      <c r="M164" s="27">
        <f t="shared" si="79"/>
        <v>0</v>
      </c>
      <c r="N164" s="27">
        <f t="shared" si="80"/>
        <v>0</v>
      </c>
      <c r="O164" s="27">
        <f t="shared" si="81"/>
        <v>0</v>
      </c>
      <c r="P164" s="27">
        <f t="shared" si="82"/>
        <v>0</v>
      </c>
      <c r="Q164" s="27">
        <f t="shared" si="83"/>
        <v>0</v>
      </c>
      <c r="R164" s="27">
        <f t="shared" si="84"/>
        <v>0</v>
      </c>
      <c r="S164" s="27">
        <f t="shared" si="85"/>
        <v>0</v>
      </c>
      <c r="T164" s="27">
        <f t="shared" si="86"/>
        <v>0</v>
      </c>
      <c r="U164" s="27">
        <f t="shared" si="87"/>
        <v>0</v>
      </c>
    </row>
    <row r="165" spans="1:21" hidden="1" x14ac:dyDescent="0.25">
      <c r="A165" s="539"/>
      <c r="B165" s="143" t="s">
        <v>1</v>
      </c>
      <c r="C165" s="27">
        <f t="shared" si="88"/>
        <v>0</v>
      </c>
      <c r="D165" s="27">
        <f t="shared" si="89"/>
        <v>0</v>
      </c>
      <c r="E165" s="27">
        <f t="shared" si="89"/>
        <v>0</v>
      </c>
      <c r="F165" s="27">
        <f t="shared" si="89"/>
        <v>0</v>
      </c>
      <c r="G165" s="27">
        <f t="shared" si="89"/>
        <v>0</v>
      </c>
      <c r="H165" s="27">
        <f t="shared" si="89"/>
        <v>289.61324040026318</v>
      </c>
      <c r="I165" s="27">
        <f t="shared" si="89"/>
        <v>860.7847058695213</v>
      </c>
      <c r="J165" s="27">
        <f t="shared" si="89"/>
        <v>1080.0152883613343</v>
      </c>
      <c r="K165" s="27">
        <f t="shared" si="89"/>
        <v>505.4800497704498</v>
      </c>
      <c r="L165" s="27">
        <f t="shared" si="89"/>
        <v>21.374988521116176</v>
      </c>
      <c r="M165" s="27">
        <f t="shared" si="79"/>
        <v>0</v>
      </c>
      <c r="N165" s="27">
        <f t="shared" si="80"/>
        <v>0</v>
      </c>
      <c r="O165" s="27">
        <f t="shared" si="81"/>
        <v>0</v>
      </c>
      <c r="P165" s="27">
        <f t="shared" si="82"/>
        <v>0</v>
      </c>
      <c r="Q165" s="27">
        <f t="shared" si="83"/>
        <v>0</v>
      </c>
      <c r="R165" s="27">
        <f t="shared" si="84"/>
        <v>78.121188848910037</v>
      </c>
      <c r="S165" s="27">
        <f t="shared" si="85"/>
        <v>554.30447417350308</v>
      </c>
      <c r="T165" s="27">
        <f t="shared" si="86"/>
        <v>3587.0240273041773</v>
      </c>
      <c r="U165" s="27">
        <f t="shared" si="87"/>
        <v>4076.4660365106411</v>
      </c>
    </row>
    <row r="166" spans="1:21" hidden="1" x14ac:dyDescent="0.25">
      <c r="A166" s="539"/>
      <c r="B166" s="143" t="s">
        <v>22</v>
      </c>
      <c r="C166" s="27">
        <f t="shared" si="88"/>
        <v>0</v>
      </c>
      <c r="D166" s="27">
        <f t="shared" si="89"/>
        <v>0</v>
      </c>
      <c r="E166" s="27">
        <f t="shared" si="89"/>
        <v>0</v>
      </c>
      <c r="F166" s="27">
        <f t="shared" si="89"/>
        <v>0</v>
      </c>
      <c r="G166" s="27">
        <f t="shared" si="89"/>
        <v>0</v>
      </c>
      <c r="H166" s="27">
        <f t="shared" si="89"/>
        <v>0</v>
      </c>
      <c r="I166" s="27">
        <f t="shared" si="89"/>
        <v>0</v>
      </c>
      <c r="J166" s="27">
        <f t="shared" si="89"/>
        <v>0</v>
      </c>
      <c r="K166" s="27">
        <f t="shared" si="89"/>
        <v>0</v>
      </c>
      <c r="L166" s="27">
        <f t="shared" si="89"/>
        <v>0</v>
      </c>
      <c r="M166" s="27">
        <f t="shared" si="79"/>
        <v>0</v>
      </c>
      <c r="N166" s="27">
        <f t="shared" si="80"/>
        <v>0</v>
      </c>
      <c r="O166" s="27">
        <f t="shared" si="81"/>
        <v>0</v>
      </c>
      <c r="P166" s="27">
        <f t="shared" si="82"/>
        <v>0</v>
      </c>
      <c r="Q166" s="27">
        <f t="shared" si="83"/>
        <v>0</v>
      </c>
      <c r="R166" s="27">
        <f t="shared" si="84"/>
        <v>0</v>
      </c>
      <c r="S166" s="27">
        <f t="shared" si="85"/>
        <v>0</v>
      </c>
      <c r="T166" s="27">
        <f t="shared" si="86"/>
        <v>0</v>
      </c>
      <c r="U166" s="27">
        <f t="shared" si="87"/>
        <v>0</v>
      </c>
    </row>
    <row r="167" spans="1:21" hidden="1" x14ac:dyDescent="0.25">
      <c r="A167" s="539"/>
      <c r="B167" s="144" t="s">
        <v>9</v>
      </c>
      <c r="C167" s="27">
        <f t="shared" si="88"/>
        <v>0</v>
      </c>
      <c r="D167" s="27">
        <f t="shared" si="89"/>
        <v>0</v>
      </c>
      <c r="E167" s="27">
        <f t="shared" si="89"/>
        <v>0</v>
      </c>
      <c r="F167" s="27">
        <f t="shared" si="89"/>
        <v>0</v>
      </c>
      <c r="G167" s="27">
        <f t="shared" si="89"/>
        <v>0</v>
      </c>
      <c r="H167" s="27">
        <f t="shared" si="89"/>
        <v>0</v>
      </c>
      <c r="I167" s="27">
        <f t="shared" si="89"/>
        <v>0</v>
      </c>
      <c r="J167" s="27">
        <f t="shared" si="89"/>
        <v>0</v>
      </c>
      <c r="K167" s="27">
        <f t="shared" si="89"/>
        <v>0</v>
      </c>
      <c r="L167" s="27">
        <f t="shared" si="89"/>
        <v>0</v>
      </c>
      <c r="M167" s="27">
        <f t="shared" si="79"/>
        <v>0</v>
      </c>
      <c r="N167" s="27">
        <f t="shared" si="80"/>
        <v>0</v>
      </c>
      <c r="O167" s="27">
        <f t="shared" si="81"/>
        <v>0</v>
      </c>
      <c r="P167" s="27">
        <f t="shared" si="82"/>
        <v>0</v>
      </c>
      <c r="Q167" s="27">
        <f t="shared" si="83"/>
        <v>0</v>
      </c>
      <c r="R167" s="27">
        <f t="shared" si="84"/>
        <v>0</v>
      </c>
      <c r="S167" s="27">
        <f t="shared" si="85"/>
        <v>0</v>
      </c>
      <c r="T167" s="27">
        <f t="shared" si="86"/>
        <v>0</v>
      </c>
      <c r="U167" s="27">
        <f t="shared" si="87"/>
        <v>0</v>
      </c>
    </row>
    <row r="168" spans="1:21" hidden="1" x14ac:dyDescent="0.25">
      <c r="A168" s="539"/>
      <c r="B168" s="144" t="s">
        <v>3</v>
      </c>
      <c r="C168" s="27">
        <f t="shared" si="88"/>
        <v>0</v>
      </c>
      <c r="D168" s="27">
        <f t="shared" si="89"/>
        <v>0</v>
      </c>
      <c r="E168" s="27">
        <f t="shared" si="89"/>
        <v>0</v>
      </c>
      <c r="F168" s="27">
        <f t="shared" si="89"/>
        <v>0</v>
      </c>
      <c r="G168" s="27">
        <f t="shared" si="89"/>
        <v>0</v>
      </c>
      <c r="H168" s="27">
        <f t="shared" si="89"/>
        <v>0</v>
      </c>
      <c r="I168" s="27">
        <f t="shared" si="89"/>
        <v>0</v>
      </c>
      <c r="J168" s="27">
        <f t="shared" si="89"/>
        <v>3.7014921836331824</v>
      </c>
      <c r="K168" s="27">
        <f t="shared" si="89"/>
        <v>3.4156741109474789</v>
      </c>
      <c r="L168" s="27">
        <f t="shared" si="89"/>
        <v>0.44248085998540437</v>
      </c>
      <c r="M168" s="27">
        <f t="shared" si="79"/>
        <v>0.59286750834848478</v>
      </c>
      <c r="N168" s="27">
        <f t="shared" si="80"/>
        <v>17.493507182563576</v>
      </c>
      <c r="O168" s="27">
        <f t="shared" si="81"/>
        <v>39.124605310677453</v>
      </c>
      <c r="P168" s="27">
        <f t="shared" si="82"/>
        <v>22.821901920579226</v>
      </c>
      <c r="Q168" s="27">
        <f t="shared" si="83"/>
        <v>22.599263191746751</v>
      </c>
      <c r="R168" s="27">
        <f t="shared" si="84"/>
        <v>7.0516644084975262</v>
      </c>
      <c r="S168" s="27">
        <f t="shared" si="85"/>
        <v>17.325751009100156</v>
      </c>
      <c r="T168" s="27">
        <f t="shared" si="86"/>
        <v>111.92666507567812</v>
      </c>
      <c r="U168" s="27">
        <f t="shared" si="87"/>
        <v>127.12992832565102</v>
      </c>
    </row>
    <row r="169" spans="1:21" ht="15.75" hidden="1" customHeight="1" x14ac:dyDescent="0.25">
      <c r="A169" s="539"/>
      <c r="B169" s="144" t="s">
        <v>4</v>
      </c>
      <c r="C169" s="27">
        <f t="shared" si="88"/>
        <v>0</v>
      </c>
      <c r="D169" s="27">
        <f t="shared" si="89"/>
        <v>0</v>
      </c>
      <c r="E169" s="27">
        <f t="shared" si="89"/>
        <v>0</v>
      </c>
      <c r="F169" s="27">
        <f t="shared" si="89"/>
        <v>18.644427522791343</v>
      </c>
      <c r="G169" s="27">
        <f t="shared" si="89"/>
        <v>117.18988935970242</v>
      </c>
      <c r="H169" s="27">
        <f t="shared" si="89"/>
        <v>658.88688594779103</v>
      </c>
      <c r="I169" s="27">
        <f t="shared" si="89"/>
        <v>1233.7639685177551</v>
      </c>
      <c r="J169" s="27">
        <f t="shared" si="89"/>
        <v>1340.9598525264641</v>
      </c>
      <c r="K169" s="27">
        <f t="shared" si="89"/>
        <v>1944.0140656975682</v>
      </c>
      <c r="L169" s="27">
        <f t="shared" si="89"/>
        <v>1155.3569653967429</v>
      </c>
      <c r="M169" s="27">
        <f t="shared" si="79"/>
        <v>930.49228456654441</v>
      </c>
      <c r="N169" s="27">
        <f t="shared" si="80"/>
        <v>1466.2862716068385</v>
      </c>
      <c r="O169" s="27">
        <f t="shared" si="81"/>
        <v>2338.5896949138337</v>
      </c>
      <c r="P169" s="27">
        <f t="shared" si="82"/>
        <v>1240.8354843614422</v>
      </c>
      <c r="Q169" s="27">
        <f t="shared" si="83"/>
        <v>1903.8226774570958</v>
      </c>
      <c r="R169" s="27">
        <f t="shared" si="84"/>
        <v>1263.3098982396571</v>
      </c>
      <c r="S169" s="27">
        <f t="shared" si="85"/>
        <v>1805.8531457366757</v>
      </c>
      <c r="T169" s="27">
        <f t="shared" si="86"/>
        <v>3725.203890666693</v>
      </c>
      <c r="U169" s="27">
        <f t="shared" si="87"/>
        <v>4291.026611543979</v>
      </c>
    </row>
    <row r="170" spans="1:21" hidden="1" x14ac:dyDescent="0.25">
      <c r="A170" s="539"/>
      <c r="B170" s="144" t="s">
        <v>5</v>
      </c>
      <c r="C170" s="27">
        <f t="shared" si="88"/>
        <v>0</v>
      </c>
      <c r="D170" s="27">
        <f t="shared" si="89"/>
        <v>0</v>
      </c>
      <c r="E170" s="27">
        <f t="shared" si="89"/>
        <v>0</v>
      </c>
      <c r="F170" s="27">
        <f t="shared" si="89"/>
        <v>0</v>
      </c>
      <c r="G170" s="27">
        <f t="shared" si="89"/>
        <v>1.512650391959846</v>
      </c>
      <c r="H170" s="27">
        <f t="shared" si="89"/>
        <v>8.5734380772066601</v>
      </c>
      <c r="I170" s="27">
        <f t="shared" si="89"/>
        <v>8.3057029009301608</v>
      </c>
      <c r="J170" s="27">
        <f t="shared" si="89"/>
        <v>8.3472476697513454</v>
      </c>
      <c r="K170" s="27">
        <f t="shared" si="89"/>
        <v>8.0008060887382033</v>
      </c>
      <c r="L170" s="27">
        <f t="shared" si="89"/>
        <v>2.8825322922521779</v>
      </c>
      <c r="M170" s="27">
        <f t="shared" si="79"/>
        <v>3.3132532872688389</v>
      </c>
      <c r="N170" s="27">
        <f t="shared" si="80"/>
        <v>10.131087185057558</v>
      </c>
      <c r="O170" s="27">
        <f t="shared" si="81"/>
        <v>16.127325174362173</v>
      </c>
      <c r="P170" s="27">
        <f t="shared" si="82"/>
        <v>9.0442832455515454</v>
      </c>
      <c r="Q170" s="27">
        <f t="shared" si="83"/>
        <v>16.185967059539532</v>
      </c>
      <c r="R170" s="27">
        <f t="shared" si="84"/>
        <v>16.523266294760354</v>
      </c>
      <c r="S170" s="27">
        <f t="shared" si="85"/>
        <v>21.845927713433117</v>
      </c>
      <c r="T170" s="27">
        <f t="shared" si="86"/>
        <v>55.830566733592882</v>
      </c>
      <c r="U170" s="27">
        <f t="shared" si="87"/>
        <v>53.033311967300627</v>
      </c>
    </row>
    <row r="171" spans="1:21" hidden="1" x14ac:dyDescent="0.25">
      <c r="A171" s="539"/>
      <c r="B171" s="144" t="s">
        <v>23</v>
      </c>
      <c r="C171" s="27">
        <f t="shared" si="88"/>
        <v>0</v>
      </c>
      <c r="D171" s="27">
        <f t="shared" si="89"/>
        <v>0</v>
      </c>
      <c r="E171" s="27">
        <f t="shared" si="89"/>
        <v>0</v>
      </c>
      <c r="F171" s="27">
        <f t="shared" si="89"/>
        <v>0</v>
      </c>
      <c r="G171" s="27">
        <f t="shared" si="89"/>
        <v>0</v>
      </c>
      <c r="H171" s="27">
        <f t="shared" si="89"/>
        <v>38.431398811835123</v>
      </c>
      <c r="I171" s="27">
        <f t="shared" si="89"/>
        <v>74.462491645419917</v>
      </c>
      <c r="J171" s="27">
        <f t="shared" si="89"/>
        <v>74.834949827244841</v>
      </c>
      <c r="K171" s="27">
        <f t="shared" si="89"/>
        <v>71.729023256126084</v>
      </c>
      <c r="L171" s="27">
        <f t="shared" si="89"/>
        <v>25.842549304941212</v>
      </c>
      <c r="M171" s="27">
        <f t="shared" si="79"/>
        <v>22.809052050063681</v>
      </c>
      <c r="N171" s="27">
        <f t="shared" si="80"/>
        <v>58.092919526763481</v>
      </c>
      <c r="O171" s="27">
        <f t="shared" si="81"/>
        <v>93.118791823499208</v>
      </c>
      <c r="P171" s="27">
        <f t="shared" si="82"/>
        <v>52.221476260311363</v>
      </c>
      <c r="Q171" s="27">
        <f t="shared" si="83"/>
        <v>93.457388673189385</v>
      </c>
      <c r="R171" s="27">
        <f t="shared" si="84"/>
        <v>22.579280933519087</v>
      </c>
      <c r="S171" s="27">
        <f t="shared" si="85"/>
        <v>29.8527742817638</v>
      </c>
      <c r="T171" s="27">
        <f t="shared" si="86"/>
        <v>76.293272072672977</v>
      </c>
      <c r="U171" s="27">
        <f t="shared" si="87"/>
        <v>72.470783220649395</v>
      </c>
    </row>
    <row r="172" spans="1:21" hidden="1" x14ac:dyDescent="0.25">
      <c r="A172" s="539"/>
      <c r="B172" s="144" t="s">
        <v>24</v>
      </c>
      <c r="C172" s="27">
        <f t="shared" si="88"/>
        <v>0</v>
      </c>
      <c r="D172" s="27">
        <f t="shared" si="89"/>
        <v>0</v>
      </c>
      <c r="E172" s="27">
        <f t="shared" si="89"/>
        <v>0</v>
      </c>
      <c r="F172" s="27">
        <f t="shared" si="89"/>
        <v>0</v>
      </c>
      <c r="G172" s="27">
        <f t="shared" si="89"/>
        <v>0</v>
      </c>
      <c r="H172" s="27">
        <f t="shared" si="89"/>
        <v>0</v>
      </c>
      <c r="I172" s="27">
        <f t="shared" si="89"/>
        <v>0</v>
      </c>
      <c r="J172" s="27">
        <f t="shared" si="89"/>
        <v>0</v>
      </c>
      <c r="K172" s="27">
        <f t="shared" si="89"/>
        <v>0</v>
      </c>
      <c r="L172" s="27">
        <f t="shared" si="89"/>
        <v>0</v>
      </c>
      <c r="M172" s="27">
        <f t="shared" si="79"/>
        <v>0</v>
      </c>
      <c r="N172" s="27">
        <f t="shared" si="80"/>
        <v>0</v>
      </c>
      <c r="O172" s="27">
        <f t="shared" si="81"/>
        <v>0</v>
      </c>
      <c r="P172" s="27">
        <f t="shared" si="82"/>
        <v>0</v>
      </c>
      <c r="Q172" s="27">
        <f t="shared" si="83"/>
        <v>0</v>
      </c>
      <c r="R172" s="27">
        <f t="shared" si="84"/>
        <v>0</v>
      </c>
      <c r="S172" s="27">
        <f t="shared" si="85"/>
        <v>0</v>
      </c>
      <c r="T172" s="27">
        <f t="shared" si="86"/>
        <v>0</v>
      </c>
      <c r="U172" s="27">
        <f t="shared" si="87"/>
        <v>0</v>
      </c>
    </row>
    <row r="173" spans="1:21" ht="15.75" hidden="1" customHeight="1" x14ac:dyDescent="0.25">
      <c r="A173" s="539"/>
      <c r="B173" s="144" t="s">
        <v>7</v>
      </c>
      <c r="C173" s="27">
        <f t="shared" si="88"/>
        <v>0</v>
      </c>
      <c r="D173" s="27">
        <f t="shared" si="89"/>
        <v>0</v>
      </c>
      <c r="E173" s="27">
        <f t="shared" si="89"/>
        <v>0</v>
      </c>
      <c r="F173" s="27">
        <f t="shared" si="89"/>
        <v>0</v>
      </c>
      <c r="G173" s="27">
        <f t="shared" si="89"/>
        <v>0</v>
      </c>
      <c r="H173" s="27">
        <f t="shared" si="89"/>
        <v>0</v>
      </c>
      <c r="I173" s="27">
        <f t="shared" si="89"/>
        <v>0</v>
      </c>
      <c r="J173" s="27">
        <f t="shared" si="89"/>
        <v>0</v>
      </c>
      <c r="K173" s="27">
        <f t="shared" si="89"/>
        <v>0</v>
      </c>
      <c r="L173" s="27">
        <f t="shared" si="89"/>
        <v>0</v>
      </c>
      <c r="M173" s="27">
        <f t="shared" si="79"/>
        <v>0</v>
      </c>
      <c r="N173" s="27">
        <f t="shared" si="80"/>
        <v>0</v>
      </c>
      <c r="O173" s="27">
        <f t="shared" si="81"/>
        <v>0</v>
      </c>
      <c r="P173" s="27">
        <f t="shared" si="82"/>
        <v>0</v>
      </c>
      <c r="Q173" s="27">
        <f t="shared" si="83"/>
        <v>0</v>
      </c>
      <c r="R173" s="27">
        <f t="shared" si="84"/>
        <v>0</v>
      </c>
      <c r="S173" s="27">
        <f t="shared" si="85"/>
        <v>0</v>
      </c>
      <c r="T173" s="27">
        <f t="shared" si="86"/>
        <v>0</v>
      </c>
      <c r="U173" s="27">
        <f t="shared" si="87"/>
        <v>0</v>
      </c>
    </row>
    <row r="174" spans="1:21" ht="15.75" hidden="1" customHeight="1" x14ac:dyDescent="0.25">
      <c r="A174" s="539"/>
      <c r="B174" s="144" t="s">
        <v>8</v>
      </c>
      <c r="C174" s="27">
        <f t="shared" si="88"/>
        <v>0</v>
      </c>
      <c r="D174" s="27">
        <f t="shared" si="89"/>
        <v>0</v>
      </c>
      <c r="E174" s="27">
        <f t="shared" si="89"/>
        <v>0</v>
      </c>
      <c r="F174" s="27">
        <f t="shared" si="89"/>
        <v>0</v>
      </c>
      <c r="G174" s="27">
        <f t="shared" si="89"/>
        <v>0</v>
      </c>
      <c r="H174" s="27">
        <f t="shared" si="89"/>
        <v>0</v>
      </c>
      <c r="I174" s="27">
        <f t="shared" si="89"/>
        <v>0</v>
      </c>
      <c r="J174" s="27">
        <f t="shared" si="89"/>
        <v>0</v>
      </c>
      <c r="K174" s="27">
        <f t="shared" si="89"/>
        <v>0</v>
      </c>
      <c r="L174" s="27">
        <f t="shared" si="89"/>
        <v>0</v>
      </c>
      <c r="M174" s="27">
        <f t="shared" si="79"/>
        <v>0</v>
      </c>
      <c r="N174" s="27">
        <f t="shared" si="80"/>
        <v>0</v>
      </c>
      <c r="O174" s="27">
        <f t="shared" si="81"/>
        <v>0</v>
      </c>
      <c r="P174" s="27">
        <f t="shared" si="82"/>
        <v>0</v>
      </c>
      <c r="Q174" s="27">
        <f t="shared" si="83"/>
        <v>0</v>
      </c>
      <c r="R174" s="27">
        <f t="shared" si="84"/>
        <v>0</v>
      </c>
      <c r="S174" s="27">
        <f t="shared" si="85"/>
        <v>0</v>
      </c>
      <c r="T174" s="27">
        <f t="shared" si="86"/>
        <v>0</v>
      </c>
      <c r="U174" s="27">
        <f t="shared" si="87"/>
        <v>0</v>
      </c>
    </row>
    <row r="175" spans="1:21" ht="15.75" hidden="1" customHeight="1" x14ac:dyDescent="0.25">
      <c r="A175" s="539"/>
      <c r="B175" s="3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spans="1:21" ht="15.75" hidden="1" customHeight="1" x14ac:dyDescent="0.25">
      <c r="A176" s="539"/>
      <c r="B176" s="33" t="s">
        <v>26</v>
      </c>
      <c r="C176" s="27">
        <f>SUM(C162:C174)</f>
        <v>0</v>
      </c>
      <c r="D176" s="27">
        <f t="shared" ref="D176:L176" si="90">SUM(D162:D174)</f>
        <v>0</v>
      </c>
      <c r="E176" s="27">
        <f t="shared" si="90"/>
        <v>0</v>
      </c>
      <c r="F176" s="27">
        <f t="shared" si="90"/>
        <v>18.644427522791343</v>
      </c>
      <c r="G176" s="27">
        <f t="shared" si="90"/>
        <v>118.70253975166227</v>
      </c>
      <c r="H176" s="27">
        <f t="shared" si="90"/>
        <v>995.50496323709604</v>
      </c>
      <c r="I176" s="27">
        <f t="shared" si="90"/>
        <v>2177.3168689336262</v>
      </c>
      <c r="J176" s="27">
        <f t="shared" si="90"/>
        <v>2507.8588305684279</v>
      </c>
      <c r="K176" s="27">
        <f t="shared" si="90"/>
        <v>2532.6396189238294</v>
      </c>
      <c r="L176" s="27">
        <f t="shared" si="90"/>
        <v>1205.8995163750378</v>
      </c>
      <c r="M176" s="27">
        <f t="shared" ref="M176:U176" si="91">SUM(M162:M174)</f>
        <v>962.61176271817897</v>
      </c>
      <c r="N176" s="27">
        <f t="shared" si="91"/>
        <v>1563.4534464188307</v>
      </c>
      <c r="O176" s="27">
        <f t="shared" si="91"/>
        <v>2498.5462925744105</v>
      </c>
      <c r="P176" s="27">
        <f t="shared" si="91"/>
        <v>1331.420561645665</v>
      </c>
      <c r="Q176" s="27">
        <f t="shared" si="91"/>
        <v>2047.6933000819083</v>
      </c>
      <c r="R176" s="27">
        <f t="shared" si="91"/>
        <v>1395.7279889835136</v>
      </c>
      <c r="S176" s="27">
        <f t="shared" si="91"/>
        <v>2439.947778653253</v>
      </c>
      <c r="T176" s="27">
        <f t="shared" si="91"/>
        <v>7583.7918083552076</v>
      </c>
      <c r="U176" s="27">
        <f t="shared" si="91"/>
        <v>8646.2615667524478</v>
      </c>
    </row>
    <row r="177" spans="1:21" ht="16.5" hidden="1" customHeight="1" thickBot="1" x14ac:dyDescent="0.3">
      <c r="A177" s="540"/>
      <c r="B177" s="50" t="s">
        <v>27</v>
      </c>
      <c r="C177" s="28">
        <f>C176</f>
        <v>0</v>
      </c>
      <c r="D177" s="28">
        <f>C177+D176</f>
        <v>0</v>
      </c>
      <c r="E177" s="28">
        <f t="shared" ref="E177:L177" si="92">D177+E176</f>
        <v>0</v>
      </c>
      <c r="F177" s="28">
        <f t="shared" si="92"/>
        <v>18.644427522791343</v>
      </c>
      <c r="G177" s="28">
        <f t="shared" si="92"/>
        <v>137.34696727445362</v>
      </c>
      <c r="H177" s="28">
        <f t="shared" si="92"/>
        <v>1132.8519305115497</v>
      </c>
      <c r="I177" s="28">
        <f t="shared" si="92"/>
        <v>3310.1687994451759</v>
      </c>
      <c r="J177" s="28">
        <f t="shared" si="92"/>
        <v>5818.0276300136038</v>
      </c>
      <c r="K177" s="28">
        <f t="shared" si="92"/>
        <v>8350.6672489374323</v>
      </c>
      <c r="L177" s="28">
        <f t="shared" si="92"/>
        <v>9556.5667653124692</v>
      </c>
      <c r="M177" s="28">
        <f t="shared" ref="M177" si="93">L177+M176</f>
        <v>10519.178528030649</v>
      </c>
      <c r="N177" s="28">
        <f t="shared" ref="N177" si="94">M177+N176</f>
        <v>12082.631974449479</v>
      </c>
      <c r="O177" s="28">
        <f t="shared" ref="O177" si="95">N177+O176</f>
        <v>14581.17826702389</v>
      </c>
      <c r="P177" s="28">
        <f t="shared" ref="P177" si="96">O177+P176</f>
        <v>15912.598828669556</v>
      </c>
      <c r="Q177" s="28">
        <f t="shared" ref="Q177" si="97">P177+Q176</f>
        <v>17960.292128751465</v>
      </c>
      <c r="R177" s="28">
        <f t="shared" ref="R177" si="98">Q177+R176</f>
        <v>19356.020117734981</v>
      </c>
      <c r="S177" s="28">
        <f t="shared" ref="S177" si="99">R177+S176</f>
        <v>21795.967896388232</v>
      </c>
      <c r="T177" s="28">
        <f t="shared" ref="T177" si="100">S177+T176</f>
        <v>29379.759704743439</v>
      </c>
      <c r="U177" s="28">
        <f t="shared" ref="U177" si="101">T177+U176</f>
        <v>38026.021271495891</v>
      </c>
    </row>
    <row r="178" spans="1:21" s="148" customFormat="1" hidden="1" x14ac:dyDescent="0.25">
      <c r="A178" s="131"/>
      <c r="B178" s="522" t="s">
        <v>135</v>
      </c>
      <c r="C178" s="147">
        <f t="shared" ref="C178:D178" si="102">C157+C176</f>
        <v>0</v>
      </c>
      <c r="D178" s="147">
        <f t="shared" si="102"/>
        <v>0</v>
      </c>
      <c r="E178" s="147">
        <f>E157+E176</f>
        <v>0</v>
      </c>
      <c r="F178" s="147">
        <f t="shared" ref="F178:L178" si="103">F157+F176</f>
        <v>188.77842187430667</v>
      </c>
      <c r="G178" s="147">
        <f t="shared" si="103"/>
        <v>1146.634776936073</v>
      </c>
      <c r="H178" s="147">
        <f t="shared" si="103"/>
        <v>6480.5680035637888</v>
      </c>
      <c r="I178" s="147">
        <f t="shared" si="103"/>
        <v>14694.432284275645</v>
      </c>
      <c r="J178" s="147">
        <f t="shared" si="103"/>
        <v>16430.274908591411</v>
      </c>
      <c r="K178" s="147">
        <f t="shared" si="103"/>
        <v>17790.447708804131</v>
      </c>
      <c r="L178" s="147">
        <f t="shared" si="103"/>
        <v>11531.135144809756</v>
      </c>
      <c r="M178" s="147">
        <f t="shared" ref="M178:U178" si="104">M157+M176</f>
        <v>10135.166283166078</v>
      </c>
      <c r="N178" s="147">
        <f t="shared" si="104"/>
        <v>17362.874978330143</v>
      </c>
      <c r="O178" s="147">
        <f t="shared" si="104"/>
        <v>26322.98727568247</v>
      </c>
      <c r="P178" s="147">
        <f t="shared" si="104"/>
        <v>20015.581868288271</v>
      </c>
      <c r="Q178" s="147">
        <f t="shared" si="104"/>
        <v>22386.342875428647</v>
      </c>
      <c r="R178" s="147">
        <f t="shared" si="104"/>
        <v>14189.197734266476</v>
      </c>
      <c r="S178" s="147">
        <f t="shared" si="104"/>
        <v>20926.315425419318</v>
      </c>
      <c r="T178" s="147">
        <f t="shared" si="104"/>
        <v>45577.436760228731</v>
      </c>
      <c r="U178" s="147">
        <f t="shared" si="104"/>
        <v>55712.280169181962</v>
      </c>
    </row>
    <row r="179" spans="1:21" hidden="1" x14ac:dyDescent="0.25">
      <c r="A179" s="131"/>
      <c r="B179" s="523"/>
      <c r="C179" s="140"/>
      <c r="D179" s="140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140"/>
      <c r="U179" s="140"/>
    </row>
    <row r="180" spans="1:21" hidden="1" x14ac:dyDescent="0.25">
      <c r="A180" s="236" t="s">
        <v>144</v>
      </c>
      <c r="B180" s="131"/>
      <c r="C180" s="140"/>
      <c r="D180" s="140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140"/>
      <c r="U180" s="140"/>
    </row>
    <row r="181" spans="1:21" ht="15.75" hidden="1" thickBot="1" x14ac:dyDescent="0.3">
      <c r="A181" s="131"/>
      <c r="B181" s="149" t="s">
        <v>40</v>
      </c>
      <c r="C181" s="150">
        <v>43466</v>
      </c>
      <c r="D181" s="151">
        <v>43497</v>
      </c>
      <c r="E181" s="151">
        <v>43525</v>
      </c>
      <c r="F181" s="151">
        <v>43556</v>
      </c>
      <c r="G181" s="151">
        <v>43586</v>
      </c>
      <c r="H181" s="151">
        <v>43617</v>
      </c>
      <c r="I181" s="151">
        <v>43647</v>
      </c>
      <c r="J181" s="151">
        <v>43678</v>
      </c>
      <c r="K181" s="151">
        <v>43709</v>
      </c>
      <c r="L181" s="151">
        <v>43739</v>
      </c>
      <c r="M181" s="151">
        <v>43770</v>
      </c>
      <c r="N181" s="153">
        <v>43800</v>
      </c>
      <c r="O181" s="151">
        <v>43831</v>
      </c>
      <c r="P181" s="151">
        <v>43862</v>
      </c>
      <c r="Q181" s="151">
        <v>43891</v>
      </c>
      <c r="R181" s="151">
        <v>43922</v>
      </c>
      <c r="S181" s="151">
        <v>43952</v>
      </c>
      <c r="T181" s="151">
        <v>43983</v>
      </c>
      <c r="U181" s="151">
        <v>44013</v>
      </c>
    </row>
    <row r="182" spans="1:21" hidden="1" x14ac:dyDescent="0.25">
      <c r="A182" s="131"/>
      <c r="B182" s="154" t="s">
        <v>120</v>
      </c>
      <c r="C182" s="155">
        <f>C157*SUMMARY!C41</f>
        <v>0</v>
      </c>
      <c r="D182" s="155">
        <f>D157*SUMMARY!D41</f>
        <v>0</v>
      </c>
      <c r="E182" s="155">
        <f>E157*SUMMARY!E41</f>
        <v>0</v>
      </c>
      <c r="F182" s="155">
        <f>F157*SUMMARY!F41</f>
        <v>170.13399435151533</v>
      </c>
      <c r="G182" s="155">
        <f>G157*SUMMARY!G41</f>
        <v>511.36370328806896</v>
      </c>
      <c r="H182" s="155">
        <f>H157*SUMMARY!H41</f>
        <v>3894.3947586319514</v>
      </c>
      <c r="I182" s="155">
        <f>I157*SUMMARY!I41</f>
        <v>0</v>
      </c>
      <c r="J182" s="155">
        <f>J157*SUMMARY!J41</f>
        <v>5012.0697880882735</v>
      </c>
      <c r="K182" s="155">
        <f>K157*SUMMARY!K41</f>
        <v>14494.917685386286</v>
      </c>
      <c r="L182" s="155">
        <f>L157*SUMMARY!L41</f>
        <v>6091.8890207764825</v>
      </c>
      <c r="M182" s="155">
        <f>M157*SUMMARY!M41</f>
        <v>5503.5327122687386</v>
      </c>
      <c r="N182" s="155">
        <f>N157*SUMMARY!N41</f>
        <v>11796.220093111517</v>
      </c>
      <c r="O182" s="219">
        <f>O157*SUMMARY!O41</f>
        <v>0</v>
      </c>
      <c r="P182" s="219">
        <f>P157*SUMMARY!P41</f>
        <v>0</v>
      </c>
      <c r="Q182" s="219">
        <f>Q157*SUMMARY!Q41</f>
        <v>0</v>
      </c>
      <c r="R182" s="219">
        <f>R157*SUMMARY!R41</f>
        <v>0</v>
      </c>
      <c r="S182" s="219">
        <f>S157*SUMMARY!S41</f>
        <v>0</v>
      </c>
      <c r="T182" s="219">
        <f>T157*SUMMARY!T41</f>
        <v>0</v>
      </c>
      <c r="U182" s="219">
        <f>U157*SUMMARY!U41</f>
        <v>0</v>
      </c>
    </row>
    <row r="183" spans="1:21" ht="15.75" hidden="1" thickBot="1" x14ac:dyDescent="0.3">
      <c r="A183" s="131"/>
      <c r="B183" s="156" t="s">
        <v>121</v>
      </c>
      <c r="C183" s="157">
        <f>C176*SUMMARY!C41</f>
        <v>0</v>
      </c>
      <c r="D183" s="157">
        <f>D176*SUMMARY!D41</f>
        <v>0</v>
      </c>
      <c r="E183" s="157">
        <f>E176*SUMMARY!E41</f>
        <v>0</v>
      </c>
      <c r="F183" s="157">
        <f>F176*SUMMARY!F41</f>
        <v>18.644427522791343</v>
      </c>
      <c r="G183" s="157">
        <f>G176*SUMMARY!G41</f>
        <v>59.050750741480684</v>
      </c>
      <c r="H183" s="157">
        <f>H176*SUMMARY!H41</f>
        <v>706.80852389833819</v>
      </c>
      <c r="I183" s="157">
        <f>I176*SUMMARY!I41</f>
        <v>0</v>
      </c>
      <c r="J183" s="157">
        <f>J176*SUMMARY!J41</f>
        <v>902.82917900463406</v>
      </c>
      <c r="K183" s="157">
        <f>K176*SUMMARY!K41</f>
        <v>2406.0076379776378</v>
      </c>
      <c r="L183" s="157">
        <f>L176*SUMMARY!L41</f>
        <v>711.48071466127226</v>
      </c>
      <c r="M183" s="157">
        <f>M176*SUMMARY!M41</f>
        <v>577.56705763090736</v>
      </c>
      <c r="N183" s="157">
        <f>N176*SUMMARY!N41</f>
        <v>1167.3111526292168</v>
      </c>
      <c r="O183" s="220">
        <f>O176*SUMMARY!O41</f>
        <v>0</v>
      </c>
      <c r="P183" s="220">
        <f>P176*SUMMARY!P41</f>
        <v>0</v>
      </c>
      <c r="Q183" s="220">
        <f>Q176*SUMMARY!Q41</f>
        <v>0</v>
      </c>
      <c r="R183" s="220">
        <f>R176*SUMMARY!R41</f>
        <v>0</v>
      </c>
      <c r="S183" s="220">
        <f>S176*SUMMARY!S41</f>
        <v>0</v>
      </c>
      <c r="T183" s="220">
        <f>T176*SUMMARY!T41</f>
        <v>0</v>
      </c>
      <c r="U183" s="220">
        <f>U176*SUMMARY!U41</f>
        <v>0</v>
      </c>
    </row>
    <row r="184" spans="1:21" hidden="1" x14ac:dyDescent="0.25">
      <c r="A184" s="131"/>
      <c r="B184" s="154" t="s">
        <v>122</v>
      </c>
      <c r="C184" s="158">
        <f>IFERROR(C182/C73,0)</f>
        <v>0</v>
      </c>
      <c r="D184" s="158">
        <f>IFERROR(D182/D73,0)</f>
        <v>0</v>
      </c>
      <c r="E184" s="158">
        <f>IFERROR(E182/E73,0)</f>
        <v>0</v>
      </c>
      <c r="F184" s="158">
        <f>IFERROR(F182/F73,0)</f>
        <v>0.90123644780119383</v>
      </c>
      <c r="G184" s="158">
        <f t="shared" ref="G184:L184" si="105">IFERROR(G182/G73,0)</f>
        <v>0.44596912074696166</v>
      </c>
      <c r="H184" s="158">
        <f t="shared" si="105"/>
        <v>0.60093417066071186</v>
      </c>
      <c r="I184" s="158">
        <f t="shared" si="105"/>
        <v>0</v>
      </c>
      <c r="J184" s="158">
        <f t="shared" si="105"/>
        <v>0.30505087808770964</v>
      </c>
      <c r="K184" s="158">
        <f t="shared" si="105"/>
        <v>0.8147584547977984</v>
      </c>
      <c r="L184" s="158">
        <f t="shared" si="105"/>
        <v>0.52829916086088746</v>
      </c>
      <c r="M184" s="158">
        <f>IFERROR(M182/M73,0)</f>
        <v>0.5430135587819398</v>
      </c>
      <c r="N184" s="159">
        <f>IFERROR(N182/N73,0)</f>
        <v>0.67939325185684252</v>
      </c>
      <c r="O184" s="222">
        <f t="shared" ref="O184:U184" si="106">IFERROR(O182/O73,0)</f>
        <v>0</v>
      </c>
      <c r="P184" s="221">
        <f t="shared" si="106"/>
        <v>0</v>
      </c>
      <c r="Q184" s="221">
        <f t="shared" si="106"/>
        <v>0</v>
      </c>
      <c r="R184" s="221">
        <f t="shared" si="106"/>
        <v>0</v>
      </c>
      <c r="S184" s="221">
        <f t="shared" si="106"/>
        <v>0</v>
      </c>
      <c r="T184" s="221">
        <f t="shared" si="106"/>
        <v>0</v>
      </c>
      <c r="U184" s="221">
        <f t="shared" si="106"/>
        <v>0</v>
      </c>
    </row>
    <row r="185" spans="1:21" ht="15.75" hidden="1" thickBot="1" x14ac:dyDescent="0.3">
      <c r="A185" s="131"/>
      <c r="B185" s="161" t="s">
        <v>123</v>
      </c>
      <c r="C185" s="182">
        <f>IFERROR(C183/C73,0)</f>
        <v>0</v>
      </c>
      <c r="D185" s="163">
        <f>IFERROR(D183/D73,0)</f>
        <v>0</v>
      </c>
      <c r="E185" s="162">
        <f>IFERROR(E183/E73,0)</f>
        <v>0</v>
      </c>
      <c r="F185" s="162">
        <f>F183/F73</f>
        <v>9.8763552198806184E-2</v>
      </c>
      <c r="G185" s="162">
        <f t="shared" ref="G185:L185" si="107">G183/G73</f>
        <v>5.1499179973653351E-2</v>
      </c>
      <c r="H185" s="162">
        <f t="shared" si="107"/>
        <v>0.10906582933928793</v>
      </c>
      <c r="I185" s="162">
        <f t="shared" si="107"/>
        <v>0</v>
      </c>
      <c r="J185" s="162">
        <f t="shared" si="107"/>
        <v>5.4949121912290316E-2</v>
      </c>
      <c r="K185" s="162">
        <f t="shared" si="107"/>
        <v>0.13524154520220161</v>
      </c>
      <c r="L185" s="162">
        <f t="shared" si="107"/>
        <v>6.1700839139112396E-2</v>
      </c>
      <c r="M185" s="183">
        <f>IFERROR(M183/M73,0)</f>
        <v>5.6986441218059992E-2</v>
      </c>
      <c r="N185" s="164">
        <f>IFERROR(N183/N73,0)</f>
        <v>6.7230291877703893E-2</v>
      </c>
      <c r="O185" s="224">
        <f>IFERROR(O183/O73,0)</f>
        <v>0</v>
      </c>
      <c r="P185" s="223">
        <f t="shared" ref="P185:U185" si="108">IFERROR(P183/P73,0)</f>
        <v>0</v>
      </c>
      <c r="Q185" s="223">
        <f t="shared" si="108"/>
        <v>0</v>
      </c>
      <c r="R185" s="223">
        <f t="shared" si="108"/>
        <v>0</v>
      </c>
      <c r="S185" s="223">
        <f t="shared" si="108"/>
        <v>0</v>
      </c>
      <c r="T185" s="223">
        <f t="shared" si="108"/>
        <v>0</v>
      </c>
      <c r="U185" s="223">
        <f t="shared" si="108"/>
        <v>0</v>
      </c>
    </row>
    <row r="186" spans="1:21" s="1" customFormat="1" ht="15.75" hidden="1" thickBot="1" x14ac:dyDescent="0.3">
      <c r="A186" s="165"/>
      <c r="B186" s="166" t="s">
        <v>124</v>
      </c>
      <c r="C186" s="167">
        <f>C184+C185</f>
        <v>0</v>
      </c>
      <c r="D186" s="168">
        <f t="shared" ref="D186:N186" si="109">D184+D185</f>
        <v>0</v>
      </c>
      <c r="E186" s="169">
        <f t="shared" si="109"/>
        <v>0</v>
      </c>
      <c r="F186" s="169">
        <f t="shared" si="109"/>
        <v>1</v>
      </c>
      <c r="G186" s="169">
        <f t="shared" si="109"/>
        <v>0.49746830072061499</v>
      </c>
      <c r="H186" s="169">
        <f t="shared" si="109"/>
        <v>0.70999999999999974</v>
      </c>
      <c r="I186" s="169">
        <f t="shared" si="109"/>
        <v>0</v>
      </c>
      <c r="J186" s="169">
        <f t="shared" si="109"/>
        <v>0.36</v>
      </c>
      <c r="K186" s="169">
        <f t="shared" si="109"/>
        <v>0.95</v>
      </c>
      <c r="L186" s="169">
        <f t="shared" si="109"/>
        <v>0.58999999999999986</v>
      </c>
      <c r="M186" s="170">
        <f t="shared" si="109"/>
        <v>0.59999999999999976</v>
      </c>
      <c r="N186" s="170">
        <f t="shared" si="109"/>
        <v>0.74662354373454642</v>
      </c>
      <c r="O186" s="225">
        <f>O184+O185</f>
        <v>0</v>
      </c>
      <c r="P186" s="225">
        <f t="shared" ref="P186:U186" si="110">P184+P185</f>
        <v>0</v>
      </c>
      <c r="Q186" s="226">
        <f t="shared" si="110"/>
        <v>0</v>
      </c>
      <c r="R186" s="226">
        <f t="shared" si="110"/>
        <v>0</v>
      </c>
      <c r="S186" s="226">
        <f t="shared" si="110"/>
        <v>0</v>
      </c>
      <c r="T186" s="226">
        <f t="shared" si="110"/>
        <v>0</v>
      </c>
      <c r="U186" s="226">
        <f t="shared" si="110"/>
        <v>0</v>
      </c>
    </row>
    <row r="187" spans="1:21" hidden="1" x14ac:dyDescent="0.25">
      <c r="A187" s="131"/>
      <c r="B187" s="131"/>
      <c r="C187" s="140"/>
      <c r="D187" s="140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140"/>
      <c r="U187" s="140"/>
    </row>
    <row r="188" spans="1:21" ht="15.75" hidden="1" thickBot="1" x14ac:dyDescent="0.3">
      <c r="A188" s="131"/>
      <c r="B188" s="149" t="s">
        <v>38</v>
      </c>
      <c r="C188" s="150">
        <v>43466</v>
      </c>
      <c r="D188" s="151">
        <v>43497</v>
      </c>
      <c r="E188" s="151">
        <v>43525</v>
      </c>
      <c r="F188" s="151">
        <v>43556</v>
      </c>
      <c r="G188" s="151">
        <v>43586</v>
      </c>
      <c r="H188" s="151">
        <v>43617</v>
      </c>
      <c r="I188" s="151">
        <v>43647</v>
      </c>
      <c r="J188" s="151">
        <v>43678</v>
      </c>
      <c r="K188" s="151">
        <v>43709</v>
      </c>
      <c r="L188" s="151">
        <v>43739</v>
      </c>
      <c r="M188" s="151">
        <v>43770</v>
      </c>
      <c r="N188" s="153">
        <v>43800</v>
      </c>
      <c r="O188" s="151">
        <v>43831</v>
      </c>
      <c r="P188" s="151">
        <v>43862</v>
      </c>
      <c r="Q188" s="151">
        <v>43891</v>
      </c>
      <c r="R188" s="151">
        <v>43922</v>
      </c>
      <c r="S188" s="151">
        <v>43952</v>
      </c>
      <c r="T188" s="151">
        <v>43983</v>
      </c>
      <c r="U188" s="151">
        <v>44013</v>
      </c>
    </row>
    <row r="189" spans="1:21" hidden="1" x14ac:dyDescent="0.25">
      <c r="A189" s="131"/>
      <c r="B189" s="154" t="s">
        <v>125</v>
      </c>
      <c r="C189" s="155">
        <f>C157*SUMMARY!C42</f>
        <v>0</v>
      </c>
      <c r="D189" s="155">
        <f>D157*SUMMARY!D42</f>
        <v>0</v>
      </c>
      <c r="E189" s="155">
        <f>E157*SUMMARY!E42</f>
        <v>0</v>
      </c>
      <c r="F189" s="155">
        <f>F157*SUMMARY!F42</f>
        <v>0</v>
      </c>
      <c r="G189" s="155">
        <f>G157*SUMMARY!G42</f>
        <v>516.56853389634171</v>
      </c>
      <c r="H189" s="155">
        <f>H157*SUMMARY!H42</f>
        <v>1590.6682816947407</v>
      </c>
      <c r="I189" s="155">
        <f>I157*SUMMARY!I42</f>
        <v>12517.115415342019</v>
      </c>
      <c r="J189" s="155">
        <f>J157*SUMMARY!J42</f>
        <v>8910.3462899347087</v>
      </c>
      <c r="K189" s="155">
        <f>K157*SUMMARY!K42</f>
        <v>762.89040449401512</v>
      </c>
      <c r="L189" s="155">
        <f>L157*SUMMARY!L42</f>
        <v>4233.3466076582336</v>
      </c>
      <c r="M189" s="155">
        <f>M157*SUMMARY!M42</f>
        <v>3669.0218081791595</v>
      </c>
      <c r="N189" s="155">
        <f>N157*SUMMARY!N42</f>
        <v>4003.2014387997956</v>
      </c>
      <c r="O189" s="219">
        <f>O157*SUMMARY!O42</f>
        <v>0</v>
      </c>
      <c r="P189" s="219">
        <f>P157*SUMMARY!P42</f>
        <v>0</v>
      </c>
      <c r="Q189" s="219">
        <f>Q157*SUMMARY!Q42</f>
        <v>0</v>
      </c>
      <c r="R189" s="219">
        <f>R157*SUMMARY!R42</f>
        <v>0</v>
      </c>
      <c r="S189" s="219">
        <f>S157*SUMMARY!S42</f>
        <v>0</v>
      </c>
      <c r="T189" s="219">
        <f>T157*SUMMARY!T42</f>
        <v>0</v>
      </c>
      <c r="U189" s="219">
        <f>U157*SUMMARY!U42</f>
        <v>0</v>
      </c>
    </row>
    <row r="190" spans="1:21" ht="15.75" hidden="1" thickBot="1" x14ac:dyDescent="0.3">
      <c r="A190" s="131"/>
      <c r="B190" s="156" t="s">
        <v>126</v>
      </c>
      <c r="C190" s="157">
        <f>C176*SUMMARY!C42</f>
        <v>0</v>
      </c>
      <c r="D190" s="157">
        <f>D176*SUMMARY!D42</f>
        <v>0</v>
      </c>
      <c r="E190" s="157">
        <f>E176*SUMMARY!E42</f>
        <v>0</v>
      </c>
      <c r="F190" s="157">
        <f>F176*SUMMARY!F42</f>
        <v>0</v>
      </c>
      <c r="G190" s="157">
        <f>G176*SUMMARY!G42</f>
        <v>59.651789010181588</v>
      </c>
      <c r="H190" s="157">
        <f>H176*SUMMARY!H42</f>
        <v>288.69643933875784</v>
      </c>
      <c r="I190" s="157">
        <f>I176*SUMMARY!I42</f>
        <v>2177.3168689336262</v>
      </c>
      <c r="J190" s="157">
        <f>J176*SUMMARY!J42</f>
        <v>1605.029651563794</v>
      </c>
      <c r="K190" s="157">
        <f>K176*SUMMARY!K42</f>
        <v>126.63198094619148</v>
      </c>
      <c r="L190" s="157">
        <f>L176*SUMMARY!L42</f>
        <v>494.4188017137655</v>
      </c>
      <c r="M190" s="157">
        <f>M176*SUMMARY!M42</f>
        <v>385.04470508727161</v>
      </c>
      <c r="N190" s="157">
        <f>N176*SUMMARY!N42</f>
        <v>396.14229378961386</v>
      </c>
      <c r="O190" s="220">
        <f>O176*SUMMARY!O42</f>
        <v>0</v>
      </c>
      <c r="P190" s="220">
        <f>P176*SUMMARY!P42</f>
        <v>0</v>
      </c>
      <c r="Q190" s="220">
        <f>Q176*SUMMARY!Q42</f>
        <v>0</v>
      </c>
      <c r="R190" s="220">
        <f>R176*SUMMARY!R42</f>
        <v>0</v>
      </c>
      <c r="S190" s="220">
        <f>S176*SUMMARY!S42</f>
        <v>0</v>
      </c>
      <c r="T190" s="220">
        <f>T176*SUMMARY!T42</f>
        <v>0</v>
      </c>
      <c r="U190" s="220">
        <f>U176*SUMMARY!U42</f>
        <v>0</v>
      </c>
    </row>
    <row r="191" spans="1:21" hidden="1" x14ac:dyDescent="0.25">
      <c r="A191" s="131"/>
      <c r="B191" s="154" t="s">
        <v>127</v>
      </c>
      <c r="C191" s="160">
        <f t="shared" ref="C191:D191" si="111">IFERROR(C189/C73,0)</f>
        <v>0</v>
      </c>
      <c r="D191" s="160">
        <f t="shared" si="111"/>
        <v>0</v>
      </c>
      <c r="E191" s="160">
        <f>IFERROR(E189/E73,0)</f>
        <v>0</v>
      </c>
      <c r="F191" s="160">
        <f t="shared" ref="F191:L191" si="112">F189/F73</f>
        <v>0</v>
      </c>
      <c r="G191" s="160">
        <f t="shared" si="112"/>
        <v>0.45050834344713181</v>
      </c>
      <c r="H191" s="160">
        <f t="shared" si="112"/>
        <v>0.24545198519944569</v>
      </c>
      <c r="I191" s="160">
        <f t="shared" si="112"/>
        <v>0.8518270847888727</v>
      </c>
      <c r="J191" s="160">
        <f t="shared" si="112"/>
        <v>0.54231267215592827</v>
      </c>
      <c r="K191" s="160">
        <f t="shared" si="112"/>
        <v>4.288202393672623E-2</v>
      </c>
      <c r="L191" s="160">
        <f t="shared" si="112"/>
        <v>0.36712314568298959</v>
      </c>
      <c r="M191" s="160">
        <f>IFERROR(M189/M73,0)</f>
        <v>0.3620090391879599</v>
      </c>
      <c r="N191" s="173">
        <f>IFERROR(N189/N73,0)</f>
        <v>0.23056097816726895</v>
      </c>
      <c r="O191" s="229">
        <f>IFERROR(O189/O73,0)</f>
        <v>0</v>
      </c>
      <c r="P191" s="229">
        <f t="shared" ref="P191:U191" si="113">IFERROR(P189/P73,0)</f>
        <v>0</v>
      </c>
      <c r="Q191" s="229">
        <f t="shared" si="113"/>
        <v>0</v>
      </c>
      <c r="R191" s="229">
        <f t="shared" si="113"/>
        <v>0</v>
      </c>
      <c r="S191" s="229">
        <f t="shared" si="113"/>
        <v>0</v>
      </c>
      <c r="T191" s="229">
        <f t="shared" si="113"/>
        <v>0</v>
      </c>
      <c r="U191" s="229">
        <f t="shared" si="113"/>
        <v>0</v>
      </c>
    </row>
    <row r="192" spans="1:21" ht="15.75" hidden="1" thickBot="1" x14ac:dyDescent="0.3">
      <c r="A192" s="131"/>
      <c r="B192" s="161" t="s">
        <v>128</v>
      </c>
      <c r="C192" s="162">
        <f>IFERROR(C190/C73,0)</f>
        <v>0</v>
      </c>
      <c r="D192" s="162">
        <f t="shared" ref="D192:N192" si="114">IFERROR(D190/D73,0)</f>
        <v>0</v>
      </c>
      <c r="E192" s="162">
        <f t="shared" si="114"/>
        <v>0</v>
      </c>
      <c r="F192" s="162">
        <f t="shared" si="114"/>
        <v>0</v>
      </c>
      <c r="G192" s="162">
        <f>G190/G73</f>
        <v>5.202335583225319E-2</v>
      </c>
      <c r="H192" s="162">
        <f t="shared" ref="H192:L192" si="115">H190/H73</f>
        <v>4.4548014800554224E-2</v>
      </c>
      <c r="I192" s="162">
        <f t="shared" si="115"/>
        <v>0.14817291521112724</v>
      </c>
      <c r="J192" s="162">
        <f t="shared" si="115"/>
        <v>9.7687327844071678E-2</v>
      </c>
      <c r="K192" s="162">
        <f t="shared" si="115"/>
        <v>7.1179760632737689E-3</v>
      </c>
      <c r="L192" s="162">
        <f t="shared" si="115"/>
        <v>4.2876854317010313E-2</v>
      </c>
      <c r="M192" s="162">
        <f t="shared" si="114"/>
        <v>3.7990960812039995E-2</v>
      </c>
      <c r="N192" s="163">
        <f t="shared" si="114"/>
        <v>2.2815478098184898E-2</v>
      </c>
      <c r="O192" s="223">
        <f>IFERROR(O190/O73,0)</f>
        <v>0</v>
      </c>
      <c r="P192" s="223">
        <f t="shared" ref="P192:U192" si="116">IFERROR(P190/P73,0)</f>
        <v>0</v>
      </c>
      <c r="Q192" s="223">
        <f t="shared" si="116"/>
        <v>0</v>
      </c>
      <c r="R192" s="223">
        <f t="shared" si="116"/>
        <v>0</v>
      </c>
      <c r="S192" s="223">
        <f t="shared" si="116"/>
        <v>0</v>
      </c>
      <c r="T192" s="223">
        <f t="shared" si="116"/>
        <v>0</v>
      </c>
      <c r="U192" s="223">
        <f t="shared" si="116"/>
        <v>0</v>
      </c>
    </row>
    <row r="193" spans="1:21" s="1" customFormat="1" ht="15.75" hidden="1" thickBot="1" x14ac:dyDescent="0.3">
      <c r="A193" s="165"/>
      <c r="B193" s="166" t="s">
        <v>129</v>
      </c>
      <c r="C193" s="167">
        <f>C191+C192</f>
        <v>0</v>
      </c>
      <c r="D193" s="168">
        <f t="shared" ref="D193:L193" si="117">D191+D192</f>
        <v>0</v>
      </c>
      <c r="E193" s="169">
        <f t="shared" si="117"/>
        <v>0</v>
      </c>
      <c r="F193" s="169">
        <f t="shared" si="117"/>
        <v>0</v>
      </c>
      <c r="G193" s="169">
        <f t="shared" si="117"/>
        <v>0.50253169927938501</v>
      </c>
      <c r="H193" s="169">
        <f t="shared" si="117"/>
        <v>0.28999999999999992</v>
      </c>
      <c r="I193" s="169">
        <f t="shared" si="117"/>
        <v>1</v>
      </c>
      <c r="J193" s="169">
        <f t="shared" si="117"/>
        <v>0.6399999999999999</v>
      </c>
      <c r="K193" s="169">
        <f t="shared" si="117"/>
        <v>4.9999999999999996E-2</v>
      </c>
      <c r="L193" s="169">
        <f t="shared" si="117"/>
        <v>0.40999999999999992</v>
      </c>
      <c r="M193" s="170">
        <f>M191+M192</f>
        <v>0.39999999999999991</v>
      </c>
      <c r="N193" s="170">
        <f>N191+N192</f>
        <v>0.25337645626545385</v>
      </c>
      <c r="O193" s="225">
        <f>O191+O192</f>
        <v>0</v>
      </c>
      <c r="P193" s="225">
        <f t="shared" ref="P193:U193" si="118">P191+P192</f>
        <v>0</v>
      </c>
      <c r="Q193" s="226">
        <f t="shared" si="118"/>
        <v>0</v>
      </c>
      <c r="R193" s="226">
        <f t="shared" si="118"/>
        <v>0</v>
      </c>
      <c r="S193" s="226">
        <f t="shared" si="118"/>
        <v>0</v>
      </c>
      <c r="T193" s="226">
        <f t="shared" si="118"/>
        <v>0</v>
      </c>
      <c r="U193" s="226">
        <f t="shared" si="118"/>
        <v>0</v>
      </c>
    </row>
    <row r="194" spans="1:21" hidden="1" x14ac:dyDescent="0.25">
      <c r="A194" s="131"/>
      <c r="B194" s="131" t="s">
        <v>130</v>
      </c>
      <c r="C194" s="174">
        <f>C186+C193</f>
        <v>0</v>
      </c>
      <c r="D194" s="174">
        <f t="shared" ref="D194:N194" si="119">D186+D193</f>
        <v>0</v>
      </c>
      <c r="E194" s="174">
        <f t="shared" si="119"/>
        <v>0</v>
      </c>
      <c r="F194" s="174">
        <f t="shared" si="119"/>
        <v>1</v>
      </c>
      <c r="G194" s="174">
        <f t="shared" si="119"/>
        <v>1</v>
      </c>
      <c r="H194" s="174">
        <f t="shared" si="119"/>
        <v>0.99999999999999967</v>
      </c>
      <c r="I194" s="174">
        <f t="shared" si="119"/>
        <v>1</v>
      </c>
      <c r="J194" s="174">
        <f t="shared" si="119"/>
        <v>0.99999999999999989</v>
      </c>
      <c r="K194" s="174">
        <f t="shared" si="119"/>
        <v>1</v>
      </c>
      <c r="L194" s="174">
        <f t="shared" si="119"/>
        <v>0.99999999999999978</v>
      </c>
      <c r="M194" s="174">
        <f t="shared" si="119"/>
        <v>0.99999999999999967</v>
      </c>
      <c r="N194" s="174">
        <f t="shared" si="119"/>
        <v>1.0000000000000002</v>
      </c>
      <c r="O194" s="237">
        <f>O186+O193</f>
        <v>0</v>
      </c>
      <c r="P194" s="237">
        <f t="shared" ref="P194:U194" si="120">P186+P193</f>
        <v>0</v>
      </c>
      <c r="Q194" s="237">
        <f t="shared" si="120"/>
        <v>0</v>
      </c>
      <c r="R194" s="237">
        <f t="shared" si="120"/>
        <v>0</v>
      </c>
      <c r="S194" s="237">
        <f t="shared" si="120"/>
        <v>0</v>
      </c>
      <c r="T194" s="237">
        <f t="shared" si="120"/>
        <v>0</v>
      </c>
      <c r="U194" s="237">
        <f t="shared" si="120"/>
        <v>0</v>
      </c>
    </row>
    <row r="195" spans="1:21" hidden="1" x14ac:dyDescent="0.25">
      <c r="A195" s="131"/>
      <c r="B195" s="131"/>
      <c r="C195" s="140"/>
      <c r="D195" s="140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140"/>
      <c r="U195" s="140"/>
    </row>
    <row r="196" spans="1:21" s="148" customFormat="1" hidden="1" x14ac:dyDescent="0.25">
      <c r="A196" s="131"/>
      <c r="B196" s="131" t="s">
        <v>131</v>
      </c>
      <c r="C196" s="175">
        <f t="shared" ref="C196:D196" si="121">SUM(C182:C183)</f>
        <v>0</v>
      </c>
      <c r="D196" s="175">
        <f t="shared" si="121"/>
        <v>0</v>
      </c>
      <c r="E196" s="176">
        <f>SUM(E182:E183)</f>
        <v>0</v>
      </c>
      <c r="F196" s="176">
        <f t="shared" ref="F196:P196" si="122">SUM(F182:F183)</f>
        <v>188.77842187430667</v>
      </c>
      <c r="G196" s="176">
        <f t="shared" si="122"/>
        <v>570.41445402954969</v>
      </c>
      <c r="H196" s="176">
        <f t="shared" si="122"/>
        <v>4601.2032825302895</v>
      </c>
      <c r="I196" s="176">
        <f t="shared" si="122"/>
        <v>0</v>
      </c>
      <c r="J196" s="176">
        <f t="shared" si="122"/>
        <v>5914.8989670929077</v>
      </c>
      <c r="K196" s="176">
        <f t="shared" si="122"/>
        <v>16900.925323363925</v>
      </c>
      <c r="L196" s="176">
        <f t="shared" si="122"/>
        <v>6803.3697354377546</v>
      </c>
      <c r="M196" s="177">
        <f t="shared" si="122"/>
        <v>6081.0997698996462</v>
      </c>
      <c r="N196" s="177">
        <f t="shared" si="122"/>
        <v>12963.531245740734</v>
      </c>
      <c r="O196" s="238">
        <f t="shared" si="122"/>
        <v>0</v>
      </c>
      <c r="P196" s="238">
        <f t="shared" si="122"/>
        <v>0</v>
      </c>
      <c r="Q196" s="239">
        <f>SUM(Q182:Q183)</f>
        <v>0</v>
      </c>
      <c r="R196" s="239">
        <f t="shared" ref="R196:U196" si="123">SUM(R182:R183)</f>
        <v>0</v>
      </c>
      <c r="S196" s="239">
        <f t="shared" si="123"/>
        <v>0</v>
      </c>
      <c r="T196" s="239">
        <f t="shared" si="123"/>
        <v>0</v>
      </c>
      <c r="U196" s="239">
        <f t="shared" si="123"/>
        <v>0</v>
      </c>
    </row>
    <row r="197" spans="1:21" s="148" customFormat="1" hidden="1" x14ac:dyDescent="0.25">
      <c r="A197" s="131"/>
      <c r="B197" s="131" t="s">
        <v>132</v>
      </c>
      <c r="C197" s="175">
        <f t="shared" ref="C197:D197" si="124">SUM(C189:C190)</f>
        <v>0</v>
      </c>
      <c r="D197" s="175">
        <f t="shared" si="124"/>
        <v>0</v>
      </c>
      <c r="E197" s="176">
        <f>SUM(E189:E190)</f>
        <v>0</v>
      </c>
      <c r="F197" s="176">
        <f t="shared" ref="F197:P197" si="125">SUM(F189:F190)</f>
        <v>0</v>
      </c>
      <c r="G197" s="176">
        <f t="shared" si="125"/>
        <v>576.22032290652328</v>
      </c>
      <c r="H197" s="176">
        <f t="shared" si="125"/>
        <v>1879.3647210334984</v>
      </c>
      <c r="I197" s="176">
        <f t="shared" si="125"/>
        <v>14694.432284275645</v>
      </c>
      <c r="J197" s="176">
        <f t="shared" si="125"/>
        <v>10515.375941498503</v>
      </c>
      <c r="K197" s="176">
        <f t="shared" si="125"/>
        <v>889.52238544020656</v>
      </c>
      <c r="L197" s="176">
        <f t="shared" si="125"/>
        <v>4727.7654093719993</v>
      </c>
      <c r="M197" s="177">
        <f t="shared" si="125"/>
        <v>4054.0665132664312</v>
      </c>
      <c r="N197" s="177">
        <f t="shared" si="125"/>
        <v>4399.3437325894092</v>
      </c>
      <c r="O197" s="238">
        <f t="shared" si="125"/>
        <v>0</v>
      </c>
      <c r="P197" s="238">
        <f t="shared" si="125"/>
        <v>0</v>
      </c>
      <c r="Q197" s="239">
        <f>SUM(Q189:Q190)</f>
        <v>0</v>
      </c>
      <c r="R197" s="239">
        <f t="shared" ref="R197:U197" si="126">SUM(R189:R190)</f>
        <v>0</v>
      </c>
      <c r="S197" s="239">
        <f t="shared" si="126"/>
        <v>0</v>
      </c>
      <c r="T197" s="239">
        <f t="shared" si="126"/>
        <v>0</v>
      </c>
      <c r="U197" s="239">
        <f t="shared" si="126"/>
        <v>0</v>
      </c>
    </row>
    <row r="198" spans="1:21" s="148" customFormat="1" hidden="1" x14ac:dyDescent="0.25">
      <c r="A198" s="131"/>
      <c r="B198" s="131" t="s">
        <v>119</v>
      </c>
      <c r="C198" s="178">
        <f t="shared" ref="C198:E198" si="127">SUM(C196:C197)</f>
        <v>0</v>
      </c>
      <c r="D198" s="178">
        <f t="shared" si="127"/>
        <v>0</v>
      </c>
      <c r="E198" s="178">
        <f t="shared" si="127"/>
        <v>0</v>
      </c>
      <c r="F198" s="178">
        <f>SUM(F196:F197)</f>
        <v>188.77842187430667</v>
      </c>
      <c r="G198" s="178">
        <f t="shared" ref="G198:L198" si="128">SUM(G196:G197)</f>
        <v>1146.634776936073</v>
      </c>
      <c r="H198" s="178">
        <f t="shared" si="128"/>
        <v>6480.5680035637879</v>
      </c>
      <c r="I198" s="178">
        <f t="shared" si="128"/>
        <v>14694.432284275645</v>
      </c>
      <c r="J198" s="178">
        <f t="shared" si="128"/>
        <v>16430.274908591411</v>
      </c>
      <c r="K198" s="178">
        <f t="shared" si="128"/>
        <v>17790.447708804131</v>
      </c>
      <c r="L198" s="178">
        <f t="shared" si="128"/>
        <v>11531.135144809754</v>
      </c>
      <c r="M198" s="179">
        <f>SUM(M196:M197)</f>
        <v>10135.166283166078</v>
      </c>
      <c r="N198" s="179">
        <f t="shared" ref="N198:Q198" si="129">SUM(N196:N197)</f>
        <v>17362.874978330143</v>
      </c>
      <c r="O198" s="240">
        <f t="shared" si="129"/>
        <v>0</v>
      </c>
      <c r="P198" s="240">
        <f t="shared" si="129"/>
        <v>0</v>
      </c>
      <c r="Q198" s="240">
        <f t="shared" si="129"/>
        <v>0</v>
      </c>
      <c r="R198" s="240">
        <f>SUM(R196:R197)</f>
        <v>0</v>
      </c>
      <c r="S198" s="240">
        <f t="shared" ref="S198:U198" si="130">SUM(S196:S197)</f>
        <v>0</v>
      </c>
      <c r="T198" s="240">
        <f t="shared" si="130"/>
        <v>0</v>
      </c>
      <c r="U198" s="240">
        <f t="shared" si="130"/>
        <v>0</v>
      </c>
    </row>
    <row r="199" spans="1:21" hidden="1" x14ac:dyDescent="0.25"/>
  </sheetData>
  <mergeCells count="17">
    <mergeCell ref="O108:U108"/>
    <mergeCell ref="O107:U107"/>
    <mergeCell ref="A126:A139"/>
    <mergeCell ref="A142:A158"/>
    <mergeCell ref="A161:A177"/>
    <mergeCell ref="C125:N125"/>
    <mergeCell ref="O125:U125"/>
    <mergeCell ref="B178:B179"/>
    <mergeCell ref="A92:A105"/>
    <mergeCell ref="A77:A90"/>
    <mergeCell ref="A4:A19"/>
    <mergeCell ref="A22:A37"/>
    <mergeCell ref="A40:A55"/>
    <mergeCell ref="A58:A74"/>
    <mergeCell ref="A107:A122"/>
    <mergeCell ref="B107:N107"/>
    <mergeCell ref="B108:N10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W199"/>
  <sheetViews>
    <sheetView zoomScale="90" zoomScaleNormal="90" workbookViewId="0">
      <pane xSplit="2" topLeftCell="C1" activePane="topRight" state="frozen"/>
      <selection activeCell="J98" sqref="J98"/>
      <selection pane="topRight" activeCell="G37" sqref="G37"/>
    </sheetView>
  </sheetViews>
  <sheetFormatPr defaultRowHeight="15" x14ac:dyDescent="0.25"/>
  <cols>
    <col min="1" max="1" width="9.42578125" customWidth="1"/>
    <col min="2" max="2" width="24.5703125" customWidth="1"/>
    <col min="3" max="3" width="15.5703125" bestFit="1" customWidth="1"/>
    <col min="4" max="10" width="13.5703125" customWidth="1"/>
    <col min="11" max="11" width="15.42578125" customWidth="1"/>
    <col min="12" max="21" width="14.42578125" bestFit="1" customWidth="1"/>
    <col min="22" max="23" width="10.5703125" bestFit="1" customWidth="1"/>
  </cols>
  <sheetData>
    <row r="1" spans="1:23" s="2" customFormat="1" ht="15.75" thickBo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/>
      <c r="W1"/>
    </row>
    <row r="2" spans="1:23" ht="15.75" thickBot="1" x14ac:dyDescent="0.3">
      <c r="A2" s="18"/>
      <c r="B2" s="30" t="s">
        <v>13</v>
      </c>
      <c r="C2" s="336">
        <v>0</v>
      </c>
      <c r="D2" s="336">
        <v>0</v>
      </c>
      <c r="E2" s="337">
        <f>' 1M - RES'!E2</f>
        <v>0.76774979104266816</v>
      </c>
      <c r="F2" s="334">
        <f>E2</f>
        <v>0.76774979104266816</v>
      </c>
      <c r="G2" s="334">
        <f t="shared" ref="G2:U2" si="0">F2</f>
        <v>0.76774979104266816</v>
      </c>
      <c r="H2" s="334">
        <f t="shared" si="0"/>
        <v>0.76774979104266816</v>
      </c>
      <c r="I2" s="334">
        <f t="shared" si="0"/>
        <v>0.76774979104266816</v>
      </c>
      <c r="J2" s="334">
        <f t="shared" si="0"/>
        <v>0.76774979104266816</v>
      </c>
      <c r="K2" s="334">
        <f t="shared" si="0"/>
        <v>0.76774979104266816</v>
      </c>
      <c r="L2" s="334">
        <f t="shared" si="0"/>
        <v>0.76774979104266816</v>
      </c>
      <c r="M2" s="334">
        <f t="shared" si="0"/>
        <v>0.76774979104266816</v>
      </c>
      <c r="N2" s="334">
        <f t="shared" si="0"/>
        <v>0.76774979104266816</v>
      </c>
      <c r="O2" s="334">
        <f t="shared" si="0"/>
        <v>0.76774979104266816</v>
      </c>
      <c r="P2" s="334">
        <f t="shared" si="0"/>
        <v>0.76774979104266816</v>
      </c>
      <c r="Q2" s="334">
        <f t="shared" si="0"/>
        <v>0.76774979104266816</v>
      </c>
      <c r="R2" s="334">
        <f t="shared" si="0"/>
        <v>0.76774979104266816</v>
      </c>
      <c r="S2" s="334">
        <f t="shared" si="0"/>
        <v>0.76774979104266816</v>
      </c>
      <c r="T2" s="334">
        <f t="shared" si="0"/>
        <v>0.76774979104266816</v>
      </c>
      <c r="U2" s="334">
        <f t="shared" si="0"/>
        <v>0.76774979104266816</v>
      </c>
    </row>
    <row r="3" spans="1:23" s="7" customFormat="1" ht="15.75" thickBot="1" x14ac:dyDescent="0.3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342" t="s">
        <v>156</v>
      </c>
      <c r="Q3" s="339" t="str">
        <f>IF(SUM(C19:N19)='BIZ kWh ENTRY'!BK177,"ok","ERROR")</f>
        <v>ok</v>
      </c>
      <c r="R3" s="18"/>
      <c r="S3" s="18"/>
      <c r="T3" s="18"/>
      <c r="U3" s="18"/>
    </row>
    <row r="4" spans="1:23" ht="15.75" customHeight="1" x14ac:dyDescent="0.25">
      <c r="A4" s="504" t="s">
        <v>14</v>
      </c>
      <c r="B4" s="17" t="s">
        <v>10</v>
      </c>
      <c r="C4" s="10">
        <f>' 1M - RES'!C4</f>
        <v>43466</v>
      </c>
      <c r="D4" s="10">
        <f>' 1M - RES'!D4</f>
        <v>43497</v>
      </c>
      <c r="E4" s="10">
        <f>' 1M - RES'!E4</f>
        <v>43525</v>
      </c>
      <c r="F4" s="10">
        <f>' 1M - RES'!F4</f>
        <v>43556</v>
      </c>
      <c r="G4" s="10">
        <f>' 1M - RES'!G4</f>
        <v>43586</v>
      </c>
      <c r="H4" s="10">
        <f>' 1M - RES'!H4</f>
        <v>43617</v>
      </c>
      <c r="I4" s="10">
        <f>' 1M - RES'!I4</f>
        <v>43647</v>
      </c>
      <c r="J4" s="10">
        <f>' 1M - RES'!J4</f>
        <v>43678</v>
      </c>
      <c r="K4" s="10">
        <f>' 1M - RES'!K4</f>
        <v>43709</v>
      </c>
      <c r="L4" s="10">
        <f>' 1M - RES'!L4</f>
        <v>43739</v>
      </c>
      <c r="M4" s="10">
        <f>' 1M - RES'!M4</f>
        <v>43770</v>
      </c>
      <c r="N4" s="10">
        <f>' 1M - RES'!N4</f>
        <v>43800</v>
      </c>
      <c r="O4" s="10">
        <f>' 1M - RES'!O4</f>
        <v>43831</v>
      </c>
      <c r="P4" s="10">
        <f>' 1M - RES'!P4</f>
        <v>43862</v>
      </c>
      <c r="Q4" s="10">
        <f>' 1M - RES'!Q4</f>
        <v>43891</v>
      </c>
      <c r="R4" s="10">
        <f>' 1M - RES'!R4</f>
        <v>43922</v>
      </c>
      <c r="S4" s="10">
        <f>' 1M - RES'!S4</f>
        <v>43952</v>
      </c>
      <c r="T4" s="10">
        <f>' 1M - RES'!T4</f>
        <v>43983</v>
      </c>
      <c r="U4" s="10">
        <f>' 1M - RES'!U4</f>
        <v>44013</v>
      </c>
    </row>
    <row r="5" spans="1:23" ht="15" customHeight="1" x14ac:dyDescent="0.25">
      <c r="A5" s="505"/>
      <c r="B5" s="11" t="s">
        <v>20</v>
      </c>
      <c r="C5" s="3">
        <f>'BIZ kWh ENTRY'!AY164</f>
        <v>0</v>
      </c>
      <c r="D5" s="3">
        <f>'BIZ kWh ENTRY'!AZ164</f>
        <v>0</v>
      </c>
      <c r="E5" s="3">
        <f>'BIZ kWh ENTRY'!BA164</f>
        <v>0</v>
      </c>
      <c r="F5" s="3">
        <f>'BIZ kWh ENTRY'!BB164</f>
        <v>0</v>
      </c>
      <c r="G5" s="3">
        <f>'BIZ kWh ENTRY'!BC164</f>
        <v>0</v>
      </c>
      <c r="H5" s="3">
        <f>'BIZ kWh ENTRY'!BD164</f>
        <v>0</v>
      </c>
      <c r="I5" s="3">
        <f>'BIZ kWh ENTRY'!BE164</f>
        <v>0</v>
      </c>
      <c r="J5" s="3">
        <f>'BIZ kWh ENTRY'!BF164</f>
        <v>0</v>
      </c>
      <c r="K5" s="3">
        <f>'BIZ kWh ENTRY'!BG164</f>
        <v>0</v>
      </c>
      <c r="L5" s="3">
        <f>'BIZ kWh ENTRY'!BH164</f>
        <v>0</v>
      </c>
      <c r="M5" s="3">
        <f>'BIZ kWh ENTRY'!BI164</f>
        <v>338254.02670913929</v>
      </c>
      <c r="N5" s="3">
        <f>'BIZ kWh ENTRY'!BJ164</f>
        <v>421090.0115639462</v>
      </c>
      <c r="O5" s="215">
        <v>0</v>
      </c>
      <c r="P5" s="215">
        <v>0</v>
      </c>
      <c r="Q5" s="215">
        <v>0</v>
      </c>
      <c r="R5" s="215">
        <v>0</v>
      </c>
      <c r="S5" s="215">
        <v>0</v>
      </c>
      <c r="T5" s="215">
        <v>0</v>
      </c>
      <c r="U5" s="215">
        <v>0</v>
      </c>
    </row>
    <row r="6" spans="1:23" x14ac:dyDescent="0.25">
      <c r="A6" s="505"/>
      <c r="B6" s="12" t="s">
        <v>0</v>
      </c>
      <c r="C6" s="3">
        <f>'BIZ kWh ENTRY'!AY165</f>
        <v>0</v>
      </c>
      <c r="D6" s="3">
        <f>'BIZ kWh ENTRY'!AZ165</f>
        <v>0</v>
      </c>
      <c r="E6" s="3">
        <f>'BIZ kWh ENTRY'!BA165</f>
        <v>0</v>
      </c>
      <c r="F6" s="3">
        <f>'BIZ kWh ENTRY'!BB165</f>
        <v>0</v>
      </c>
      <c r="G6" s="3">
        <f>'BIZ kWh ENTRY'!BC165</f>
        <v>0</v>
      </c>
      <c r="H6" s="3">
        <f>'BIZ kWh ENTRY'!BD165</f>
        <v>0</v>
      </c>
      <c r="I6" s="3">
        <f>'BIZ kWh ENTRY'!BE165</f>
        <v>0</v>
      </c>
      <c r="J6" s="3">
        <f>'BIZ kWh ENTRY'!BF165</f>
        <v>0</v>
      </c>
      <c r="K6" s="3">
        <f>'BIZ kWh ENTRY'!BG165</f>
        <v>0</v>
      </c>
      <c r="L6" s="3">
        <f>'BIZ kWh ENTRY'!BH165</f>
        <v>0</v>
      </c>
      <c r="M6" s="3">
        <f>'BIZ kWh ENTRY'!BI165</f>
        <v>0</v>
      </c>
      <c r="N6" s="3">
        <f>'BIZ kWh ENTRY'!BJ165</f>
        <v>0</v>
      </c>
      <c r="O6" s="215">
        <v>0</v>
      </c>
      <c r="P6" s="215">
        <v>0</v>
      </c>
      <c r="Q6" s="215">
        <v>0</v>
      </c>
      <c r="R6" s="215">
        <v>0</v>
      </c>
      <c r="S6" s="215">
        <v>0</v>
      </c>
      <c r="T6" s="215">
        <v>0</v>
      </c>
      <c r="U6" s="215">
        <v>0</v>
      </c>
    </row>
    <row r="7" spans="1:23" x14ac:dyDescent="0.25">
      <c r="A7" s="505"/>
      <c r="B7" s="11" t="s">
        <v>21</v>
      </c>
      <c r="C7" s="3">
        <f>'BIZ kWh ENTRY'!AY166</f>
        <v>0</v>
      </c>
      <c r="D7" s="3">
        <f>'BIZ kWh ENTRY'!AZ166</f>
        <v>0</v>
      </c>
      <c r="E7" s="3">
        <f>'BIZ kWh ENTRY'!BA166</f>
        <v>0</v>
      </c>
      <c r="F7" s="3">
        <f>'BIZ kWh ENTRY'!BB166</f>
        <v>0</v>
      </c>
      <c r="G7" s="3">
        <f>'BIZ kWh ENTRY'!BC166</f>
        <v>0</v>
      </c>
      <c r="H7" s="3">
        <f>'BIZ kWh ENTRY'!BD166</f>
        <v>0</v>
      </c>
      <c r="I7" s="3">
        <f>'BIZ kWh ENTRY'!BE166</f>
        <v>0</v>
      </c>
      <c r="J7" s="3">
        <f>'BIZ kWh ENTRY'!BF166</f>
        <v>0</v>
      </c>
      <c r="K7" s="3">
        <f>'BIZ kWh ENTRY'!BG166</f>
        <v>0</v>
      </c>
      <c r="L7" s="3">
        <f>'BIZ kWh ENTRY'!BH166</f>
        <v>0</v>
      </c>
      <c r="M7" s="3">
        <f>'BIZ kWh ENTRY'!BI166</f>
        <v>0</v>
      </c>
      <c r="N7" s="3">
        <f>'BIZ kWh ENTRY'!BJ166</f>
        <v>0</v>
      </c>
      <c r="O7" s="215">
        <v>0</v>
      </c>
      <c r="P7" s="215">
        <v>0</v>
      </c>
      <c r="Q7" s="215">
        <v>0</v>
      </c>
      <c r="R7" s="215">
        <v>0</v>
      </c>
      <c r="S7" s="215">
        <v>0</v>
      </c>
      <c r="T7" s="215">
        <v>0</v>
      </c>
      <c r="U7" s="215">
        <v>0</v>
      </c>
    </row>
    <row r="8" spans="1:23" x14ac:dyDescent="0.25">
      <c r="A8" s="505"/>
      <c r="B8" s="11" t="s">
        <v>1</v>
      </c>
      <c r="C8" s="3">
        <f>'BIZ kWh ENTRY'!AY167</f>
        <v>0</v>
      </c>
      <c r="D8" s="3">
        <f>'BIZ kWh ENTRY'!AZ167</f>
        <v>0</v>
      </c>
      <c r="E8" s="3">
        <f>'BIZ kWh ENTRY'!BA167</f>
        <v>0</v>
      </c>
      <c r="F8" s="3">
        <f>'BIZ kWh ENTRY'!BB167</f>
        <v>0</v>
      </c>
      <c r="G8" s="3">
        <f>'BIZ kWh ENTRY'!BC167</f>
        <v>0</v>
      </c>
      <c r="H8" s="3">
        <f>'BIZ kWh ENTRY'!BD167</f>
        <v>0</v>
      </c>
      <c r="I8" s="3">
        <f>'BIZ kWh ENTRY'!BE167</f>
        <v>0</v>
      </c>
      <c r="J8" s="3">
        <f>'BIZ kWh ENTRY'!BF167</f>
        <v>0</v>
      </c>
      <c r="K8" s="3">
        <f>'BIZ kWh ENTRY'!BG167</f>
        <v>0</v>
      </c>
      <c r="L8" s="3">
        <f>'BIZ kWh ENTRY'!BH167</f>
        <v>355675.9574647533</v>
      </c>
      <c r="M8" s="3">
        <f>'BIZ kWh ENTRY'!BI167</f>
        <v>163302.98648704513</v>
      </c>
      <c r="N8" s="3">
        <f>'BIZ kWh ENTRY'!BJ167</f>
        <v>1792336.9463922041</v>
      </c>
      <c r="O8" s="215">
        <v>0</v>
      </c>
      <c r="P8" s="215">
        <v>0</v>
      </c>
      <c r="Q8" s="215">
        <v>0</v>
      </c>
      <c r="R8" s="215">
        <v>0</v>
      </c>
      <c r="S8" s="215">
        <v>0</v>
      </c>
      <c r="T8" s="215">
        <v>0</v>
      </c>
      <c r="U8" s="215">
        <v>0</v>
      </c>
    </row>
    <row r="9" spans="1:23" x14ac:dyDescent="0.25">
      <c r="A9" s="505"/>
      <c r="B9" s="12" t="s">
        <v>22</v>
      </c>
      <c r="C9" s="3">
        <f>'BIZ kWh ENTRY'!AY168</f>
        <v>0</v>
      </c>
      <c r="D9" s="3">
        <f>'BIZ kWh ENTRY'!AZ168</f>
        <v>0</v>
      </c>
      <c r="E9" s="3">
        <f>'BIZ kWh ENTRY'!BA168</f>
        <v>0</v>
      </c>
      <c r="F9" s="3">
        <f>'BIZ kWh ENTRY'!BB168</f>
        <v>0</v>
      </c>
      <c r="G9" s="3">
        <f>'BIZ kWh ENTRY'!BC168</f>
        <v>0</v>
      </c>
      <c r="H9" s="3">
        <f>'BIZ kWh ENTRY'!BD168</f>
        <v>0</v>
      </c>
      <c r="I9" s="3">
        <f>'BIZ kWh ENTRY'!BE168</f>
        <v>0</v>
      </c>
      <c r="J9" s="3">
        <f>'BIZ kWh ENTRY'!BF168</f>
        <v>0</v>
      </c>
      <c r="K9" s="3">
        <f>'BIZ kWh ENTRY'!BG168</f>
        <v>0</v>
      </c>
      <c r="L9" s="3">
        <f>'BIZ kWh ENTRY'!BH168</f>
        <v>0</v>
      </c>
      <c r="M9" s="3">
        <f>'BIZ kWh ENTRY'!BI168</f>
        <v>0</v>
      </c>
      <c r="N9" s="3">
        <f>'BIZ kWh ENTRY'!BJ168</f>
        <v>0</v>
      </c>
      <c r="O9" s="215">
        <v>0</v>
      </c>
      <c r="P9" s="215">
        <v>0</v>
      </c>
      <c r="Q9" s="215">
        <v>0</v>
      </c>
      <c r="R9" s="215">
        <v>0</v>
      </c>
      <c r="S9" s="215">
        <v>0</v>
      </c>
      <c r="T9" s="215">
        <v>0</v>
      </c>
      <c r="U9" s="215">
        <v>0</v>
      </c>
    </row>
    <row r="10" spans="1:23" x14ac:dyDescent="0.25">
      <c r="A10" s="505"/>
      <c r="B10" s="11" t="s">
        <v>9</v>
      </c>
      <c r="C10" s="3">
        <f>'BIZ kWh ENTRY'!AY169</f>
        <v>0</v>
      </c>
      <c r="D10" s="3">
        <f>'BIZ kWh ENTRY'!AZ169</f>
        <v>0</v>
      </c>
      <c r="E10" s="3">
        <f>'BIZ kWh ENTRY'!BA169</f>
        <v>0</v>
      </c>
      <c r="F10" s="3">
        <f>'BIZ kWh ENTRY'!BB169</f>
        <v>0</v>
      </c>
      <c r="G10" s="3">
        <f>'BIZ kWh ENTRY'!BC169</f>
        <v>0</v>
      </c>
      <c r="H10" s="3">
        <f>'BIZ kWh ENTRY'!BD169</f>
        <v>0</v>
      </c>
      <c r="I10" s="3">
        <f>'BIZ kWh ENTRY'!BE169</f>
        <v>0</v>
      </c>
      <c r="J10" s="3">
        <f>'BIZ kWh ENTRY'!BF169</f>
        <v>0</v>
      </c>
      <c r="K10" s="3">
        <f>'BIZ kWh ENTRY'!BG169</f>
        <v>0</v>
      </c>
      <c r="L10" s="3">
        <f>'BIZ kWh ENTRY'!BH169</f>
        <v>0</v>
      </c>
      <c r="M10" s="3">
        <f>'BIZ kWh ENTRY'!BI169</f>
        <v>0</v>
      </c>
      <c r="N10" s="3">
        <f>'BIZ kWh ENTRY'!BJ169</f>
        <v>0</v>
      </c>
      <c r="O10" s="215">
        <v>0</v>
      </c>
      <c r="P10" s="215">
        <v>0</v>
      </c>
      <c r="Q10" s="215">
        <v>0</v>
      </c>
      <c r="R10" s="215">
        <v>0</v>
      </c>
      <c r="S10" s="215">
        <v>0</v>
      </c>
      <c r="T10" s="215">
        <v>0</v>
      </c>
      <c r="U10" s="215">
        <v>0</v>
      </c>
    </row>
    <row r="11" spans="1:23" x14ac:dyDescent="0.25">
      <c r="A11" s="505"/>
      <c r="B11" s="11" t="s">
        <v>3</v>
      </c>
      <c r="C11" s="3">
        <f>'BIZ kWh ENTRY'!AY170</f>
        <v>0</v>
      </c>
      <c r="D11" s="3">
        <f>'BIZ kWh ENTRY'!AZ170</f>
        <v>0</v>
      </c>
      <c r="E11" s="3">
        <f>'BIZ kWh ENTRY'!BA170</f>
        <v>0</v>
      </c>
      <c r="F11" s="3">
        <f>'BIZ kWh ENTRY'!BB170</f>
        <v>0</v>
      </c>
      <c r="G11" s="3">
        <f>'BIZ kWh ENTRY'!BC170</f>
        <v>0</v>
      </c>
      <c r="H11" s="3">
        <f>'BIZ kWh ENTRY'!BD170</f>
        <v>0</v>
      </c>
      <c r="I11" s="3">
        <f>'BIZ kWh ENTRY'!BE170</f>
        <v>0</v>
      </c>
      <c r="J11" s="3">
        <f>'BIZ kWh ENTRY'!BF170</f>
        <v>0</v>
      </c>
      <c r="K11" s="3">
        <f>'BIZ kWh ENTRY'!BG170</f>
        <v>0</v>
      </c>
      <c r="L11" s="3">
        <f>'BIZ kWh ENTRY'!BH170</f>
        <v>0</v>
      </c>
      <c r="M11" s="3">
        <f>'BIZ kWh ENTRY'!BI170</f>
        <v>0</v>
      </c>
      <c r="N11" s="3">
        <f>'BIZ kWh ENTRY'!BJ170</f>
        <v>462078.80433866009</v>
      </c>
      <c r="O11" s="215">
        <v>0</v>
      </c>
      <c r="P11" s="215">
        <v>0</v>
      </c>
      <c r="Q11" s="215">
        <v>0</v>
      </c>
      <c r="R11" s="215">
        <v>0</v>
      </c>
      <c r="S11" s="215">
        <v>0</v>
      </c>
      <c r="T11" s="215">
        <v>0</v>
      </c>
      <c r="U11" s="215">
        <v>0</v>
      </c>
    </row>
    <row r="12" spans="1:23" x14ac:dyDescent="0.25">
      <c r="A12" s="505"/>
      <c r="B12" s="11" t="s">
        <v>4</v>
      </c>
      <c r="C12" s="3">
        <f>'BIZ kWh ENTRY'!AY171</f>
        <v>0</v>
      </c>
      <c r="D12" s="3">
        <f>'BIZ kWh ENTRY'!AZ171</f>
        <v>0</v>
      </c>
      <c r="E12" s="3">
        <f>'BIZ kWh ENTRY'!BA171</f>
        <v>0</v>
      </c>
      <c r="F12" s="3">
        <f>'BIZ kWh ENTRY'!BB171</f>
        <v>105817.63611918641</v>
      </c>
      <c r="G12" s="3">
        <f>'BIZ kWh ENTRY'!BC171</f>
        <v>61021.208716039313</v>
      </c>
      <c r="H12" s="3">
        <f>'BIZ kWh ENTRY'!BD171</f>
        <v>32256.701662712214</v>
      </c>
      <c r="I12" s="3">
        <f>'BIZ kWh ENTRY'!BE171</f>
        <v>0</v>
      </c>
      <c r="J12" s="3">
        <f>'BIZ kWh ENTRY'!BF171</f>
        <v>99714.495996913887</v>
      </c>
      <c r="K12" s="3">
        <f>'BIZ kWh ENTRY'!BG171</f>
        <v>44090.838513858624</v>
      </c>
      <c r="L12" s="3">
        <f>'BIZ kWh ENTRY'!BH171</f>
        <v>52637.871926106433</v>
      </c>
      <c r="M12" s="3">
        <f>'BIZ kWh ENTRY'!BI171</f>
        <v>115333.67827272373</v>
      </c>
      <c r="N12" s="3">
        <f>'BIZ kWh ENTRY'!BJ171</f>
        <v>467241.80757547606</v>
      </c>
      <c r="O12" s="215">
        <v>0</v>
      </c>
      <c r="P12" s="215">
        <v>0</v>
      </c>
      <c r="Q12" s="215">
        <v>0</v>
      </c>
      <c r="R12" s="215">
        <v>0</v>
      </c>
      <c r="S12" s="215">
        <v>0</v>
      </c>
      <c r="T12" s="215">
        <v>0</v>
      </c>
      <c r="U12" s="215">
        <v>0</v>
      </c>
    </row>
    <row r="13" spans="1:23" x14ac:dyDescent="0.25">
      <c r="A13" s="505"/>
      <c r="B13" s="11" t="s">
        <v>5</v>
      </c>
      <c r="C13" s="3">
        <f>'BIZ kWh ENTRY'!AY172</f>
        <v>0</v>
      </c>
      <c r="D13" s="3">
        <f>'BIZ kWh ENTRY'!AZ172</f>
        <v>0</v>
      </c>
      <c r="E13" s="3">
        <f>'BIZ kWh ENTRY'!BA172</f>
        <v>0</v>
      </c>
      <c r="F13" s="3">
        <f>'BIZ kWh ENTRY'!BB172</f>
        <v>0</v>
      </c>
      <c r="G13" s="3">
        <f>'BIZ kWh ENTRY'!BC172</f>
        <v>0</v>
      </c>
      <c r="H13" s="3">
        <f>'BIZ kWh ENTRY'!BD172</f>
        <v>0</v>
      </c>
      <c r="I13" s="3">
        <f>'BIZ kWh ENTRY'!BE172</f>
        <v>0</v>
      </c>
      <c r="J13" s="3">
        <f>'BIZ kWh ENTRY'!BF172</f>
        <v>0</v>
      </c>
      <c r="K13" s="3">
        <f>'BIZ kWh ENTRY'!BG172</f>
        <v>0</v>
      </c>
      <c r="L13" s="3">
        <f>'BIZ kWh ENTRY'!BH172</f>
        <v>0</v>
      </c>
      <c r="M13" s="3">
        <f>'BIZ kWh ENTRY'!BI172</f>
        <v>82043.552982129331</v>
      </c>
      <c r="N13" s="3">
        <f>'BIZ kWh ENTRY'!BJ172</f>
        <v>0</v>
      </c>
      <c r="O13" s="215">
        <v>0</v>
      </c>
      <c r="P13" s="215">
        <v>0</v>
      </c>
      <c r="Q13" s="215">
        <v>0</v>
      </c>
      <c r="R13" s="215">
        <v>0</v>
      </c>
      <c r="S13" s="215">
        <v>0</v>
      </c>
      <c r="T13" s="215">
        <v>0</v>
      </c>
      <c r="U13" s="215">
        <v>0</v>
      </c>
    </row>
    <row r="14" spans="1:23" x14ac:dyDescent="0.25">
      <c r="A14" s="505"/>
      <c r="B14" s="11" t="s">
        <v>23</v>
      </c>
      <c r="C14" s="3">
        <f>'BIZ kWh ENTRY'!AY173</f>
        <v>0</v>
      </c>
      <c r="D14" s="3">
        <f>'BIZ kWh ENTRY'!AZ173</f>
        <v>0</v>
      </c>
      <c r="E14" s="3">
        <f>'BIZ kWh ENTRY'!BA173</f>
        <v>0</v>
      </c>
      <c r="F14" s="3">
        <f>'BIZ kWh ENTRY'!BB173</f>
        <v>0</v>
      </c>
      <c r="G14" s="3">
        <f>'BIZ kWh ENTRY'!BC173</f>
        <v>0</v>
      </c>
      <c r="H14" s="3">
        <f>'BIZ kWh ENTRY'!BD173</f>
        <v>0</v>
      </c>
      <c r="I14" s="3">
        <f>'BIZ kWh ENTRY'!BE173</f>
        <v>0</v>
      </c>
      <c r="J14" s="3">
        <f>'BIZ kWh ENTRY'!BF173</f>
        <v>0</v>
      </c>
      <c r="K14" s="3">
        <f>'BIZ kWh ENTRY'!BG173</f>
        <v>0</v>
      </c>
      <c r="L14" s="3">
        <f>'BIZ kWh ENTRY'!BH173</f>
        <v>0</v>
      </c>
      <c r="M14" s="3">
        <f>'BIZ kWh ENTRY'!BI173</f>
        <v>0</v>
      </c>
      <c r="N14" s="3">
        <f>'BIZ kWh ENTRY'!BJ173</f>
        <v>0</v>
      </c>
      <c r="O14" s="215">
        <v>0</v>
      </c>
      <c r="P14" s="215">
        <v>0</v>
      </c>
      <c r="Q14" s="215">
        <v>0</v>
      </c>
      <c r="R14" s="215">
        <v>0</v>
      </c>
      <c r="S14" s="215">
        <v>0</v>
      </c>
      <c r="T14" s="215">
        <v>0</v>
      </c>
      <c r="U14" s="215">
        <v>0</v>
      </c>
    </row>
    <row r="15" spans="1:23" x14ac:dyDescent="0.25">
      <c r="A15" s="505"/>
      <c r="B15" s="11" t="s">
        <v>24</v>
      </c>
      <c r="C15" s="3">
        <f>'BIZ kWh ENTRY'!AY174</f>
        <v>0</v>
      </c>
      <c r="D15" s="3">
        <f>'BIZ kWh ENTRY'!AZ174</f>
        <v>0</v>
      </c>
      <c r="E15" s="3">
        <f>'BIZ kWh ENTRY'!BA174</f>
        <v>0</v>
      </c>
      <c r="F15" s="3">
        <f>'BIZ kWh ENTRY'!BB174</f>
        <v>0</v>
      </c>
      <c r="G15" s="3">
        <f>'BIZ kWh ENTRY'!BC174</f>
        <v>0</v>
      </c>
      <c r="H15" s="3">
        <f>'BIZ kWh ENTRY'!BD174</f>
        <v>0</v>
      </c>
      <c r="I15" s="3">
        <f>'BIZ kWh ENTRY'!BE174</f>
        <v>0</v>
      </c>
      <c r="J15" s="3">
        <f>'BIZ kWh ENTRY'!BF174</f>
        <v>0</v>
      </c>
      <c r="K15" s="3">
        <f>'BIZ kWh ENTRY'!BG174</f>
        <v>0</v>
      </c>
      <c r="L15" s="3">
        <f>'BIZ kWh ENTRY'!BH174</f>
        <v>0</v>
      </c>
      <c r="M15" s="3">
        <f>'BIZ kWh ENTRY'!BI174</f>
        <v>0</v>
      </c>
      <c r="N15" s="3">
        <f>'BIZ kWh ENTRY'!BJ174</f>
        <v>0</v>
      </c>
      <c r="O15" s="215">
        <v>0</v>
      </c>
      <c r="P15" s="215">
        <v>0</v>
      </c>
      <c r="Q15" s="215">
        <v>0</v>
      </c>
      <c r="R15" s="215">
        <v>0</v>
      </c>
      <c r="S15" s="215">
        <v>0</v>
      </c>
      <c r="T15" s="215">
        <v>0</v>
      </c>
      <c r="U15" s="215">
        <v>0</v>
      </c>
    </row>
    <row r="16" spans="1:23" x14ac:dyDescent="0.25">
      <c r="A16" s="505"/>
      <c r="B16" s="11" t="s">
        <v>7</v>
      </c>
      <c r="C16" s="3">
        <f>'BIZ kWh ENTRY'!AY175</f>
        <v>0</v>
      </c>
      <c r="D16" s="3">
        <f>'BIZ kWh ENTRY'!AZ175</f>
        <v>0</v>
      </c>
      <c r="E16" s="3">
        <f>'BIZ kWh ENTRY'!BA175</f>
        <v>0</v>
      </c>
      <c r="F16" s="3">
        <f>'BIZ kWh ENTRY'!BB175</f>
        <v>0</v>
      </c>
      <c r="G16" s="3">
        <f>'BIZ kWh ENTRY'!BC175</f>
        <v>0</v>
      </c>
      <c r="H16" s="3">
        <f>'BIZ kWh ENTRY'!BD175</f>
        <v>0</v>
      </c>
      <c r="I16" s="3">
        <f>'BIZ kWh ENTRY'!BE175</f>
        <v>0</v>
      </c>
      <c r="J16" s="3">
        <f>'BIZ kWh ENTRY'!BF175</f>
        <v>0</v>
      </c>
      <c r="K16" s="3">
        <f>'BIZ kWh ENTRY'!BG175</f>
        <v>0</v>
      </c>
      <c r="L16" s="3">
        <f>'BIZ kWh ENTRY'!BH175</f>
        <v>0</v>
      </c>
      <c r="M16" s="3">
        <f>'BIZ kWh ENTRY'!BI175</f>
        <v>0</v>
      </c>
      <c r="N16" s="3">
        <f>'BIZ kWh ENTRY'!BJ175</f>
        <v>0</v>
      </c>
      <c r="O16" s="215">
        <v>0</v>
      </c>
      <c r="P16" s="215">
        <v>0</v>
      </c>
      <c r="Q16" s="215">
        <v>0</v>
      </c>
      <c r="R16" s="215">
        <v>0</v>
      </c>
      <c r="S16" s="215">
        <v>0</v>
      </c>
      <c r="T16" s="215">
        <v>0</v>
      </c>
      <c r="U16" s="215">
        <v>0</v>
      </c>
    </row>
    <row r="17" spans="1:21" x14ac:dyDescent="0.25">
      <c r="A17" s="505"/>
      <c r="B17" s="11" t="s">
        <v>8</v>
      </c>
      <c r="C17" s="3">
        <f>'BIZ kWh ENTRY'!AY176</f>
        <v>0</v>
      </c>
      <c r="D17" s="3">
        <f>'BIZ kWh ENTRY'!AZ176</f>
        <v>0</v>
      </c>
      <c r="E17" s="3">
        <f>'BIZ kWh ENTRY'!BA176</f>
        <v>0</v>
      </c>
      <c r="F17" s="3">
        <f>'BIZ kWh ENTRY'!BB176</f>
        <v>0</v>
      </c>
      <c r="G17" s="3">
        <f>'BIZ kWh ENTRY'!BC176</f>
        <v>0</v>
      </c>
      <c r="H17" s="3">
        <f>'BIZ kWh ENTRY'!BD176</f>
        <v>0</v>
      </c>
      <c r="I17" s="3">
        <f>'BIZ kWh ENTRY'!BE176</f>
        <v>0</v>
      </c>
      <c r="J17" s="3">
        <f>'BIZ kWh ENTRY'!BF176</f>
        <v>0</v>
      </c>
      <c r="K17" s="3">
        <f>'BIZ kWh ENTRY'!BG176</f>
        <v>0</v>
      </c>
      <c r="L17" s="3">
        <f>'BIZ kWh ENTRY'!BH176</f>
        <v>0</v>
      </c>
      <c r="M17" s="3">
        <f>'BIZ kWh ENTRY'!BI176</f>
        <v>0</v>
      </c>
      <c r="N17" s="3">
        <f>'BIZ kWh ENTRY'!BJ176</f>
        <v>0</v>
      </c>
      <c r="O17" s="215">
        <v>0</v>
      </c>
      <c r="P17" s="215">
        <v>0</v>
      </c>
      <c r="Q17" s="215">
        <v>0</v>
      </c>
      <c r="R17" s="215">
        <v>0</v>
      </c>
      <c r="S17" s="215">
        <v>0</v>
      </c>
      <c r="T17" s="215">
        <v>0</v>
      </c>
      <c r="U17" s="215">
        <v>0</v>
      </c>
    </row>
    <row r="18" spans="1:21" x14ac:dyDescent="0.25">
      <c r="A18" s="505"/>
      <c r="B18" s="11" t="s">
        <v>11</v>
      </c>
      <c r="C18" s="3"/>
      <c r="D18" s="3"/>
      <c r="E18" s="4"/>
      <c r="F18" s="4"/>
      <c r="G18" s="4"/>
      <c r="H18" s="4"/>
      <c r="I18" s="4"/>
      <c r="J18" s="4"/>
      <c r="K18" s="4"/>
      <c r="L18" s="4"/>
      <c r="M18" s="4"/>
      <c r="N18" s="4"/>
      <c r="O18" s="215"/>
      <c r="P18" s="215"/>
      <c r="Q18" s="215"/>
      <c r="R18" s="215"/>
      <c r="S18" s="215"/>
      <c r="T18" s="215"/>
      <c r="U18" s="215"/>
    </row>
    <row r="19" spans="1:21" ht="15.75" thickBot="1" x14ac:dyDescent="0.3">
      <c r="A19" s="506"/>
      <c r="B19" s="15" t="str">
        <f>' 1M - RES'!B16</f>
        <v>Monthly kWh</v>
      </c>
      <c r="C19" s="49">
        <f>SUM(C5:C17)</f>
        <v>0</v>
      </c>
      <c r="D19" s="49">
        <f t="shared" ref="D19:N19" si="1">SUM(D5:D17)</f>
        <v>0</v>
      </c>
      <c r="E19" s="49">
        <f t="shared" si="1"/>
        <v>0</v>
      </c>
      <c r="F19" s="49">
        <f t="shared" si="1"/>
        <v>105817.63611918641</v>
      </c>
      <c r="G19" s="49">
        <f t="shared" si="1"/>
        <v>61021.208716039313</v>
      </c>
      <c r="H19" s="49">
        <f t="shared" si="1"/>
        <v>32256.701662712214</v>
      </c>
      <c r="I19" s="49">
        <f t="shared" si="1"/>
        <v>0</v>
      </c>
      <c r="J19" s="49">
        <f t="shared" si="1"/>
        <v>99714.495996913887</v>
      </c>
      <c r="K19" s="49">
        <f t="shared" si="1"/>
        <v>44090.838513858624</v>
      </c>
      <c r="L19" s="49">
        <f t="shared" si="1"/>
        <v>408313.82939085976</v>
      </c>
      <c r="M19" s="49">
        <f t="shared" si="1"/>
        <v>698934.24445103738</v>
      </c>
      <c r="N19" s="49">
        <f t="shared" si="1"/>
        <v>3142747.5698702862</v>
      </c>
      <c r="O19" s="216">
        <f t="shared" ref="O19:U19" si="2">SUM(O5:O17)</f>
        <v>0</v>
      </c>
      <c r="P19" s="216">
        <f t="shared" si="2"/>
        <v>0</v>
      </c>
      <c r="Q19" s="216">
        <f t="shared" si="2"/>
        <v>0</v>
      </c>
      <c r="R19" s="216">
        <f t="shared" si="2"/>
        <v>0</v>
      </c>
      <c r="S19" s="216">
        <f t="shared" si="2"/>
        <v>0</v>
      </c>
      <c r="T19" s="216">
        <f t="shared" si="2"/>
        <v>0</v>
      </c>
      <c r="U19" s="216">
        <f t="shared" si="2"/>
        <v>0</v>
      </c>
    </row>
    <row r="20" spans="1:21" x14ac:dyDescent="0.25">
      <c r="A20" s="45"/>
      <c r="B20" s="25"/>
      <c r="C20" s="9"/>
      <c r="D20" s="31"/>
      <c r="E20" s="9"/>
      <c r="F20" s="31"/>
      <c r="G20" s="31"/>
      <c r="H20" s="9"/>
      <c r="I20" s="31"/>
      <c r="J20" s="31"/>
      <c r="K20" s="9"/>
      <c r="L20" s="31"/>
      <c r="M20" s="31"/>
      <c r="N20" s="9"/>
      <c r="O20" s="31"/>
      <c r="P20" s="31"/>
      <c r="Q20" s="9"/>
      <c r="R20" s="31"/>
      <c r="S20" s="31"/>
      <c r="T20" s="9"/>
      <c r="U20" s="31"/>
    </row>
    <row r="21" spans="1:21" ht="15.75" thickBot="1" x14ac:dyDescent="0.3">
      <c r="A21" s="26"/>
      <c r="B21" s="26"/>
      <c r="C21" s="22"/>
      <c r="D21" s="23"/>
      <c r="E21" s="22"/>
      <c r="F21" s="23"/>
      <c r="G21" s="23"/>
      <c r="H21" s="22"/>
      <c r="I21" s="23"/>
      <c r="J21" s="23"/>
      <c r="K21" s="22"/>
      <c r="L21" s="23"/>
      <c r="M21" s="23"/>
      <c r="N21" s="22"/>
      <c r="O21" s="23"/>
      <c r="P21" s="23"/>
      <c r="Q21" s="22"/>
      <c r="R21" s="23"/>
      <c r="S21" s="23"/>
      <c r="T21" s="22"/>
      <c r="U21" s="23"/>
    </row>
    <row r="22" spans="1:21" s="358" customFormat="1" ht="15.75" x14ac:dyDescent="0.25">
      <c r="A22" s="507" t="s">
        <v>15</v>
      </c>
      <c r="B22" s="17" t="str">
        <f t="shared" ref="B22:U22" si="3">B4</f>
        <v>End Use</v>
      </c>
      <c r="C22" s="10">
        <f t="shared" si="3"/>
        <v>43466</v>
      </c>
      <c r="D22" s="10">
        <f t="shared" si="3"/>
        <v>43497</v>
      </c>
      <c r="E22" s="10">
        <f t="shared" si="3"/>
        <v>43525</v>
      </c>
      <c r="F22" s="10">
        <f t="shared" si="3"/>
        <v>43556</v>
      </c>
      <c r="G22" s="10">
        <f t="shared" si="3"/>
        <v>43586</v>
      </c>
      <c r="H22" s="10">
        <f t="shared" si="3"/>
        <v>43617</v>
      </c>
      <c r="I22" s="10">
        <f t="shared" si="3"/>
        <v>43647</v>
      </c>
      <c r="J22" s="10">
        <f t="shared" si="3"/>
        <v>43678</v>
      </c>
      <c r="K22" s="10">
        <f t="shared" si="3"/>
        <v>43709</v>
      </c>
      <c r="L22" s="10">
        <f t="shared" si="3"/>
        <v>43739</v>
      </c>
      <c r="M22" s="10">
        <f t="shared" si="3"/>
        <v>43770</v>
      </c>
      <c r="N22" s="10">
        <f t="shared" si="3"/>
        <v>43800</v>
      </c>
      <c r="O22" s="10">
        <f t="shared" si="3"/>
        <v>43831</v>
      </c>
      <c r="P22" s="10">
        <f t="shared" si="3"/>
        <v>43862</v>
      </c>
      <c r="Q22" s="10">
        <f t="shared" si="3"/>
        <v>43891</v>
      </c>
      <c r="R22" s="10">
        <f t="shared" si="3"/>
        <v>43922</v>
      </c>
      <c r="S22" s="10">
        <f t="shared" si="3"/>
        <v>43952</v>
      </c>
      <c r="T22" s="10">
        <f t="shared" si="3"/>
        <v>43983</v>
      </c>
      <c r="U22" s="10">
        <f t="shared" si="3"/>
        <v>44013</v>
      </c>
    </row>
    <row r="23" spans="1:21" s="358" customFormat="1" ht="15" customHeight="1" x14ac:dyDescent="0.25">
      <c r="A23" s="508"/>
      <c r="B23" s="359" t="str">
        <f t="shared" ref="B23:C37" si="4">B5</f>
        <v>Air Comp</v>
      </c>
      <c r="C23" s="346">
        <f>C5</f>
        <v>0</v>
      </c>
      <c r="D23" s="346">
        <f>IF(SUM($C$19:$N$19)=0,0,C23+D5)</f>
        <v>0</v>
      </c>
      <c r="E23" s="346">
        <f>IF(SUM($C$19:$N$19)=0,0,D23+E5)</f>
        <v>0</v>
      </c>
      <c r="F23" s="346">
        <f t="shared" ref="F23:U24" si="5">IF(SUM($C$19:$N$19)=0,0,E23+F5)</f>
        <v>0</v>
      </c>
      <c r="G23" s="346">
        <f t="shared" si="5"/>
        <v>0</v>
      </c>
      <c r="H23" s="346">
        <f t="shared" si="5"/>
        <v>0</v>
      </c>
      <c r="I23" s="346">
        <f t="shared" si="5"/>
        <v>0</v>
      </c>
      <c r="J23" s="346">
        <f t="shared" si="5"/>
        <v>0</v>
      </c>
      <c r="K23" s="346">
        <f t="shared" si="5"/>
        <v>0</v>
      </c>
      <c r="L23" s="346">
        <f t="shared" si="5"/>
        <v>0</v>
      </c>
      <c r="M23" s="346">
        <f t="shared" si="5"/>
        <v>338254.02670913929</v>
      </c>
      <c r="N23" s="346">
        <f t="shared" si="5"/>
        <v>759344.03827308549</v>
      </c>
      <c r="O23" s="346">
        <f t="shared" si="5"/>
        <v>759344.03827308549</v>
      </c>
      <c r="P23" s="346">
        <f t="shared" si="5"/>
        <v>759344.03827308549</v>
      </c>
      <c r="Q23" s="346">
        <f t="shared" si="5"/>
        <v>759344.03827308549</v>
      </c>
      <c r="R23" s="346">
        <f t="shared" si="5"/>
        <v>759344.03827308549</v>
      </c>
      <c r="S23" s="346">
        <f t="shared" si="5"/>
        <v>759344.03827308549</v>
      </c>
      <c r="T23" s="346">
        <f t="shared" si="5"/>
        <v>759344.03827308549</v>
      </c>
      <c r="U23" s="346">
        <f t="shared" si="5"/>
        <v>759344.03827308549</v>
      </c>
    </row>
    <row r="24" spans="1:21" s="358" customFormat="1" x14ac:dyDescent="0.25">
      <c r="A24" s="508"/>
      <c r="B24" s="360" t="str">
        <f t="shared" si="4"/>
        <v>Building Shell</v>
      </c>
      <c r="C24" s="346">
        <f t="shared" si="4"/>
        <v>0</v>
      </c>
      <c r="D24" s="346">
        <f>IF(SUM($C$19:$N$19)=0,0,C24+D6)</f>
        <v>0</v>
      </c>
      <c r="E24" s="346">
        <f>IF(SUM($C$19:$N$19)=0,0,D24+E6)</f>
        <v>0</v>
      </c>
      <c r="F24" s="346">
        <f t="shared" si="5"/>
        <v>0</v>
      </c>
      <c r="G24" s="346">
        <f t="shared" si="5"/>
        <v>0</v>
      </c>
      <c r="H24" s="346">
        <f t="shared" si="5"/>
        <v>0</v>
      </c>
      <c r="I24" s="346">
        <f t="shared" si="5"/>
        <v>0</v>
      </c>
      <c r="J24" s="346">
        <f t="shared" si="5"/>
        <v>0</v>
      </c>
      <c r="K24" s="346">
        <f t="shared" si="5"/>
        <v>0</v>
      </c>
      <c r="L24" s="346">
        <f t="shared" si="5"/>
        <v>0</v>
      </c>
      <c r="M24" s="346">
        <f t="shared" si="5"/>
        <v>0</v>
      </c>
      <c r="N24" s="346">
        <f t="shared" si="5"/>
        <v>0</v>
      </c>
      <c r="O24" s="346">
        <f t="shared" si="5"/>
        <v>0</v>
      </c>
      <c r="P24" s="346">
        <f t="shared" si="5"/>
        <v>0</v>
      </c>
      <c r="Q24" s="346">
        <f t="shared" si="5"/>
        <v>0</v>
      </c>
      <c r="R24" s="346">
        <f t="shared" si="5"/>
        <v>0</v>
      </c>
      <c r="S24" s="346">
        <f t="shared" si="5"/>
        <v>0</v>
      </c>
      <c r="T24" s="346">
        <f t="shared" si="5"/>
        <v>0</v>
      </c>
      <c r="U24" s="346">
        <f t="shared" si="5"/>
        <v>0</v>
      </c>
    </row>
    <row r="25" spans="1:21" s="358" customFormat="1" x14ac:dyDescent="0.25">
      <c r="A25" s="508"/>
      <c r="B25" s="359" t="str">
        <f t="shared" si="4"/>
        <v>Cooking</v>
      </c>
      <c r="C25" s="346">
        <f t="shared" si="4"/>
        <v>0</v>
      </c>
      <c r="D25" s="346">
        <f t="shared" ref="D25:U28" si="6">IF(SUM($C$19:$N$19)=0,0,C25+D7)</f>
        <v>0</v>
      </c>
      <c r="E25" s="346">
        <f t="shared" si="6"/>
        <v>0</v>
      </c>
      <c r="F25" s="346">
        <f t="shared" si="6"/>
        <v>0</v>
      </c>
      <c r="G25" s="346">
        <f t="shared" si="6"/>
        <v>0</v>
      </c>
      <c r="H25" s="346">
        <f t="shared" si="6"/>
        <v>0</v>
      </c>
      <c r="I25" s="346">
        <f t="shared" si="6"/>
        <v>0</v>
      </c>
      <c r="J25" s="346">
        <f t="shared" si="6"/>
        <v>0</v>
      </c>
      <c r="K25" s="346">
        <f t="shared" si="6"/>
        <v>0</v>
      </c>
      <c r="L25" s="346">
        <f t="shared" si="6"/>
        <v>0</v>
      </c>
      <c r="M25" s="346">
        <f t="shared" si="6"/>
        <v>0</v>
      </c>
      <c r="N25" s="346">
        <f t="shared" si="6"/>
        <v>0</v>
      </c>
      <c r="O25" s="346">
        <f t="shared" si="6"/>
        <v>0</v>
      </c>
      <c r="P25" s="346">
        <f t="shared" si="6"/>
        <v>0</v>
      </c>
      <c r="Q25" s="346">
        <f t="shared" si="6"/>
        <v>0</v>
      </c>
      <c r="R25" s="346">
        <f t="shared" si="6"/>
        <v>0</v>
      </c>
      <c r="S25" s="346">
        <f t="shared" si="6"/>
        <v>0</v>
      </c>
      <c r="T25" s="346">
        <f t="shared" si="6"/>
        <v>0</v>
      </c>
      <c r="U25" s="346">
        <f t="shared" si="6"/>
        <v>0</v>
      </c>
    </row>
    <row r="26" spans="1:21" s="358" customFormat="1" x14ac:dyDescent="0.25">
      <c r="A26" s="508"/>
      <c r="B26" s="359" t="str">
        <f t="shared" si="4"/>
        <v>Cooling</v>
      </c>
      <c r="C26" s="346">
        <f t="shared" si="4"/>
        <v>0</v>
      </c>
      <c r="D26" s="346">
        <f t="shared" si="6"/>
        <v>0</v>
      </c>
      <c r="E26" s="346">
        <f t="shared" si="6"/>
        <v>0</v>
      </c>
      <c r="F26" s="346">
        <f t="shared" si="6"/>
        <v>0</v>
      </c>
      <c r="G26" s="346">
        <f t="shared" si="6"/>
        <v>0</v>
      </c>
      <c r="H26" s="346">
        <f t="shared" si="6"/>
        <v>0</v>
      </c>
      <c r="I26" s="346">
        <f t="shared" si="6"/>
        <v>0</v>
      </c>
      <c r="J26" s="346">
        <f t="shared" si="6"/>
        <v>0</v>
      </c>
      <c r="K26" s="346">
        <f t="shared" si="6"/>
        <v>0</v>
      </c>
      <c r="L26" s="346">
        <f t="shared" si="6"/>
        <v>355675.9574647533</v>
      </c>
      <c r="M26" s="346">
        <f t="shared" si="6"/>
        <v>518978.94395179843</v>
      </c>
      <c r="N26" s="346">
        <f t="shared" si="6"/>
        <v>2311315.8903440027</v>
      </c>
      <c r="O26" s="346">
        <f t="shared" si="6"/>
        <v>2311315.8903440027</v>
      </c>
      <c r="P26" s="346">
        <f t="shared" si="6"/>
        <v>2311315.8903440027</v>
      </c>
      <c r="Q26" s="346">
        <f t="shared" si="6"/>
        <v>2311315.8903440027</v>
      </c>
      <c r="R26" s="346">
        <f t="shared" si="6"/>
        <v>2311315.8903440027</v>
      </c>
      <c r="S26" s="346">
        <f t="shared" si="6"/>
        <v>2311315.8903440027</v>
      </c>
      <c r="T26" s="346">
        <f t="shared" si="6"/>
        <v>2311315.8903440027</v>
      </c>
      <c r="U26" s="346">
        <f t="shared" si="6"/>
        <v>2311315.8903440027</v>
      </c>
    </row>
    <row r="27" spans="1:21" s="358" customFormat="1" x14ac:dyDescent="0.25">
      <c r="A27" s="508"/>
      <c r="B27" s="360" t="str">
        <f t="shared" si="4"/>
        <v>Ext Lighting</v>
      </c>
      <c r="C27" s="346">
        <f t="shared" si="4"/>
        <v>0</v>
      </c>
      <c r="D27" s="346">
        <f t="shared" si="6"/>
        <v>0</v>
      </c>
      <c r="E27" s="346">
        <f t="shared" si="6"/>
        <v>0</v>
      </c>
      <c r="F27" s="346">
        <f t="shared" si="6"/>
        <v>0</v>
      </c>
      <c r="G27" s="346">
        <f t="shared" si="6"/>
        <v>0</v>
      </c>
      <c r="H27" s="346">
        <f t="shared" si="6"/>
        <v>0</v>
      </c>
      <c r="I27" s="346">
        <f t="shared" si="6"/>
        <v>0</v>
      </c>
      <c r="J27" s="346">
        <f t="shared" si="6"/>
        <v>0</v>
      </c>
      <c r="K27" s="346">
        <f t="shared" si="6"/>
        <v>0</v>
      </c>
      <c r="L27" s="346">
        <f t="shared" si="6"/>
        <v>0</v>
      </c>
      <c r="M27" s="346">
        <f t="shared" si="6"/>
        <v>0</v>
      </c>
      <c r="N27" s="346">
        <f t="shared" si="6"/>
        <v>0</v>
      </c>
      <c r="O27" s="346">
        <f t="shared" si="6"/>
        <v>0</v>
      </c>
      <c r="P27" s="346">
        <f t="shared" si="6"/>
        <v>0</v>
      </c>
      <c r="Q27" s="346">
        <f t="shared" si="6"/>
        <v>0</v>
      </c>
      <c r="R27" s="346">
        <f t="shared" si="6"/>
        <v>0</v>
      </c>
      <c r="S27" s="346">
        <f t="shared" si="6"/>
        <v>0</v>
      </c>
      <c r="T27" s="346">
        <f t="shared" si="6"/>
        <v>0</v>
      </c>
      <c r="U27" s="346">
        <f t="shared" si="6"/>
        <v>0</v>
      </c>
    </row>
    <row r="28" spans="1:21" s="358" customFormat="1" x14ac:dyDescent="0.25">
      <c r="A28" s="508"/>
      <c r="B28" s="359" t="str">
        <f t="shared" si="4"/>
        <v>Heating</v>
      </c>
      <c r="C28" s="346">
        <f t="shared" si="4"/>
        <v>0</v>
      </c>
      <c r="D28" s="346">
        <f t="shared" si="6"/>
        <v>0</v>
      </c>
      <c r="E28" s="346">
        <f t="shared" si="6"/>
        <v>0</v>
      </c>
      <c r="F28" s="346">
        <f t="shared" si="6"/>
        <v>0</v>
      </c>
      <c r="G28" s="346">
        <f t="shared" si="6"/>
        <v>0</v>
      </c>
      <c r="H28" s="346">
        <f t="shared" si="6"/>
        <v>0</v>
      </c>
      <c r="I28" s="346">
        <f t="shared" si="6"/>
        <v>0</v>
      </c>
      <c r="J28" s="346">
        <f t="shared" si="6"/>
        <v>0</v>
      </c>
      <c r="K28" s="346">
        <f t="shared" si="6"/>
        <v>0</v>
      </c>
      <c r="L28" s="346">
        <f t="shared" si="6"/>
        <v>0</v>
      </c>
      <c r="M28" s="346">
        <f t="shared" si="6"/>
        <v>0</v>
      </c>
      <c r="N28" s="346">
        <f t="shared" si="6"/>
        <v>0</v>
      </c>
      <c r="O28" s="346">
        <f t="shared" si="6"/>
        <v>0</v>
      </c>
      <c r="P28" s="346">
        <f t="shared" si="6"/>
        <v>0</v>
      </c>
      <c r="Q28" s="346">
        <f t="shared" si="6"/>
        <v>0</v>
      </c>
      <c r="R28" s="346">
        <f t="shared" si="6"/>
        <v>0</v>
      </c>
      <c r="S28" s="346">
        <f t="shared" si="6"/>
        <v>0</v>
      </c>
      <c r="T28" s="346">
        <f t="shared" si="6"/>
        <v>0</v>
      </c>
      <c r="U28" s="346">
        <f t="shared" si="6"/>
        <v>0</v>
      </c>
    </row>
    <row r="29" spans="1:21" s="358" customFormat="1" x14ac:dyDescent="0.25">
      <c r="A29" s="508"/>
      <c r="B29" s="359" t="str">
        <f t="shared" si="4"/>
        <v>HVAC</v>
      </c>
      <c r="C29" s="346">
        <f t="shared" si="4"/>
        <v>0</v>
      </c>
      <c r="D29" s="346">
        <f t="shared" ref="D29:U32" si="7">IF(SUM($C$19:$N$19)=0,0,C29+D11)</f>
        <v>0</v>
      </c>
      <c r="E29" s="346">
        <f t="shared" si="7"/>
        <v>0</v>
      </c>
      <c r="F29" s="346">
        <f t="shared" si="7"/>
        <v>0</v>
      </c>
      <c r="G29" s="346">
        <f t="shared" si="7"/>
        <v>0</v>
      </c>
      <c r="H29" s="346">
        <f t="shared" si="7"/>
        <v>0</v>
      </c>
      <c r="I29" s="346">
        <f t="shared" si="7"/>
        <v>0</v>
      </c>
      <c r="J29" s="346">
        <f t="shared" si="7"/>
        <v>0</v>
      </c>
      <c r="K29" s="346">
        <f t="shared" si="7"/>
        <v>0</v>
      </c>
      <c r="L29" s="346">
        <f t="shared" si="7"/>
        <v>0</v>
      </c>
      <c r="M29" s="346">
        <f t="shared" si="7"/>
        <v>0</v>
      </c>
      <c r="N29" s="346">
        <f t="shared" si="7"/>
        <v>462078.80433866009</v>
      </c>
      <c r="O29" s="346">
        <f t="shared" si="7"/>
        <v>462078.80433866009</v>
      </c>
      <c r="P29" s="346">
        <f t="shared" si="7"/>
        <v>462078.80433866009</v>
      </c>
      <c r="Q29" s="346">
        <f t="shared" si="7"/>
        <v>462078.80433866009</v>
      </c>
      <c r="R29" s="346">
        <f t="shared" si="7"/>
        <v>462078.80433866009</v>
      </c>
      <c r="S29" s="346">
        <f t="shared" si="7"/>
        <v>462078.80433866009</v>
      </c>
      <c r="T29" s="346">
        <f t="shared" si="7"/>
        <v>462078.80433866009</v>
      </c>
      <c r="U29" s="346">
        <f t="shared" si="7"/>
        <v>462078.80433866009</v>
      </c>
    </row>
    <row r="30" spans="1:21" s="358" customFormat="1" x14ac:dyDescent="0.25">
      <c r="A30" s="508"/>
      <c r="B30" s="359" t="str">
        <f t="shared" si="4"/>
        <v>Lighting</v>
      </c>
      <c r="C30" s="346">
        <f t="shared" si="4"/>
        <v>0</v>
      </c>
      <c r="D30" s="346">
        <f t="shared" si="7"/>
        <v>0</v>
      </c>
      <c r="E30" s="346">
        <f t="shared" si="7"/>
        <v>0</v>
      </c>
      <c r="F30" s="346">
        <f t="shared" si="7"/>
        <v>105817.63611918641</v>
      </c>
      <c r="G30" s="346">
        <f t="shared" si="7"/>
        <v>166838.84483522573</v>
      </c>
      <c r="H30" s="346">
        <f t="shared" si="7"/>
        <v>199095.54649793793</v>
      </c>
      <c r="I30" s="346">
        <f t="shared" si="7"/>
        <v>199095.54649793793</v>
      </c>
      <c r="J30" s="346">
        <f t="shared" si="7"/>
        <v>298810.0424948518</v>
      </c>
      <c r="K30" s="346">
        <f t="shared" si="7"/>
        <v>342900.88100871042</v>
      </c>
      <c r="L30" s="346">
        <f t="shared" si="7"/>
        <v>395538.75293481688</v>
      </c>
      <c r="M30" s="346">
        <f t="shared" si="7"/>
        <v>510872.43120754062</v>
      </c>
      <c r="N30" s="346">
        <f t="shared" si="7"/>
        <v>978114.23878301668</v>
      </c>
      <c r="O30" s="346">
        <f t="shared" si="7"/>
        <v>978114.23878301668</v>
      </c>
      <c r="P30" s="346">
        <f t="shared" si="7"/>
        <v>978114.23878301668</v>
      </c>
      <c r="Q30" s="346">
        <f t="shared" si="7"/>
        <v>978114.23878301668</v>
      </c>
      <c r="R30" s="346">
        <f t="shared" si="7"/>
        <v>978114.23878301668</v>
      </c>
      <c r="S30" s="346">
        <f t="shared" si="7"/>
        <v>978114.23878301668</v>
      </c>
      <c r="T30" s="346">
        <f t="shared" si="7"/>
        <v>978114.23878301668</v>
      </c>
      <c r="U30" s="346">
        <f t="shared" si="7"/>
        <v>978114.23878301668</v>
      </c>
    </row>
    <row r="31" spans="1:21" s="358" customFormat="1" x14ac:dyDescent="0.25">
      <c r="A31" s="508"/>
      <c r="B31" s="359" t="str">
        <f t="shared" si="4"/>
        <v>Miscellaneous</v>
      </c>
      <c r="C31" s="346">
        <f t="shared" si="4"/>
        <v>0</v>
      </c>
      <c r="D31" s="346">
        <f t="shared" si="7"/>
        <v>0</v>
      </c>
      <c r="E31" s="346">
        <f t="shared" si="7"/>
        <v>0</v>
      </c>
      <c r="F31" s="346">
        <f t="shared" si="7"/>
        <v>0</v>
      </c>
      <c r="G31" s="346">
        <f t="shared" si="7"/>
        <v>0</v>
      </c>
      <c r="H31" s="346">
        <f t="shared" si="7"/>
        <v>0</v>
      </c>
      <c r="I31" s="346">
        <f t="shared" si="7"/>
        <v>0</v>
      </c>
      <c r="J31" s="346">
        <f t="shared" si="7"/>
        <v>0</v>
      </c>
      <c r="K31" s="346">
        <f t="shared" si="7"/>
        <v>0</v>
      </c>
      <c r="L31" s="346">
        <f t="shared" si="7"/>
        <v>0</v>
      </c>
      <c r="M31" s="346">
        <f t="shared" si="7"/>
        <v>82043.552982129331</v>
      </c>
      <c r="N31" s="346">
        <f t="shared" si="7"/>
        <v>82043.552982129331</v>
      </c>
      <c r="O31" s="346">
        <f t="shared" si="7"/>
        <v>82043.552982129331</v>
      </c>
      <c r="P31" s="346">
        <f t="shared" si="7"/>
        <v>82043.552982129331</v>
      </c>
      <c r="Q31" s="346">
        <f t="shared" si="7"/>
        <v>82043.552982129331</v>
      </c>
      <c r="R31" s="346">
        <f t="shared" si="7"/>
        <v>82043.552982129331</v>
      </c>
      <c r="S31" s="346">
        <f t="shared" si="7"/>
        <v>82043.552982129331</v>
      </c>
      <c r="T31" s="346">
        <f t="shared" si="7"/>
        <v>82043.552982129331</v>
      </c>
      <c r="U31" s="346">
        <f t="shared" si="7"/>
        <v>82043.552982129331</v>
      </c>
    </row>
    <row r="32" spans="1:21" s="358" customFormat="1" ht="15" customHeight="1" x14ac:dyDescent="0.25">
      <c r="A32" s="508"/>
      <c r="B32" s="359" t="str">
        <f t="shared" si="4"/>
        <v>Motors</v>
      </c>
      <c r="C32" s="346">
        <f t="shared" si="4"/>
        <v>0</v>
      </c>
      <c r="D32" s="346">
        <f t="shared" si="7"/>
        <v>0</v>
      </c>
      <c r="E32" s="346">
        <f t="shared" si="7"/>
        <v>0</v>
      </c>
      <c r="F32" s="346">
        <f t="shared" si="7"/>
        <v>0</v>
      </c>
      <c r="G32" s="346">
        <f t="shared" si="7"/>
        <v>0</v>
      </c>
      <c r="H32" s="346">
        <f t="shared" si="7"/>
        <v>0</v>
      </c>
      <c r="I32" s="346">
        <f t="shared" si="7"/>
        <v>0</v>
      </c>
      <c r="J32" s="346">
        <f t="shared" si="7"/>
        <v>0</v>
      </c>
      <c r="K32" s="346">
        <f t="shared" si="7"/>
        <v>0</v>
      </c>
      <c r="L32" s="346">
        <f t="shared" si="7"/>
        <v>0</v>
      </c>
      <c r="M32" s="346">
        <f t="shared" si="7"/>
        <v>0</v>
      </c>
      <c r="N32" s="346">
        <f t="shared" si="7"/>
        <v>0</v>
      </c>
      <c r="O32" s="346">
        <f t="shared" si="7"/>
        <v>0</v>
      </c>
      <c r="P32" s="346">
        <f t="shared" si="7"/>
        <v>0</v>
      </c>
      <c r="Q32" s="346">
        <f t="shared" si="7"/>
        <v>0</v>
      </c>
      <c r="R32" s="346">
        <f t="shared" si="7"/>
        <v>0</v>
      </c>
      <c r="S32" s="346">
        <f t="shared" si="7"/>
        <v>0</v>
      </c>
      <c r="T32" s="346">
        <f t="shared" si="7"/>
        <v>0</v>
      </c>
      <c r="U32" s="346">
        <f t="shared" si="7"/>
        <v>0</v>
      </c>
    </row>
    <row r="33" spans="1:21" s="358" customFormat="1" x14ac:dyDescent="0.25">
      <c r="A33" s="508"/>
      <c r="B33" s="359" t="str">
        <f t="shared" si="4"/>
        <v>Process</v>
      </c>
      <c r="C33" s="346">
        <f t="shared" si="4"/>
        <v>0</v>
      </c>
      <c r="D33" s="346">
        <f t="shared" ref="D33:U35" si="8">IF(SUM($C$19:$N$19)=0,0,C33+D15)</f>
        <v>0</v>
      </c>
      <c r="E33" s="346">
        <f t="shared" si="8"/>
        <v>0</v>
      </c>
      <c r="F33" s="346">
        <f t="shared" si="8"/>
        <v>0</v>
      </c>
      <c r="G33" s="346">
        <f t="shared" si="8"/>
        <v>0</v>
      </c>
      <c r="H33" s="346">
        <f t="shared" si="8"/>
        <v>0</v>
      </c>
      <c r="I33" s="346">
        <f t="shared" si="8"/>
        <v>0</v>
      </c>
      <c r="J33" s="346">
        <f t="shared" si="8"/>
        <v>0</v>
      </c>
      <c r="K33" s="346">
        <f t="shared" si="8"/>
        <v>0</v>
      </c>
      <c r="L33" s="346">
        <f t="shared" si="8"/>
        <v>0</v>
      </c>
      <c r="M33" s="346">
        <f t="shared" si="8"/>
        <v>0</v>
      </c>
      <c r="N33" s="346">
        <f t="shared" si="8"/>
        <v>0</v>
      </c>
      <c r="O33" s="346">
        <f t="shared" si="8"/>
        <v>0</v>
      </c>
      <c r="P33" s="346">
        <f t="shared" si="8"/>
        <v>0</v>
      </c>
      <c r="Q33" s="346">
        <f t="shared" si="8"/>
        <v>0</v>
      </c>
      <c r="R33" s="346">
        <f t="shared" si="8"/>
        <v>0</v>
      </c>
      <c r="S33" s="346">
        <f t="shared" si="8"/>
        <v>0</v>
      </c>
      <c r="T33" s="346">
        <f t="shared" si="8"/>
        <v>0</v>
      </c>
      <c r="U33" s="346">
        <f t="shared" si="8"/>
        <v>0</v>
      </c>
    </row>
    <row r="34" spans="1:21" s="358" customFormat="1" x14ac:dyDescent="0.25">
      <c r="A34" s="508"/>
      <c r="B34" s="359" t="str">
        <f t="shared" si="4"/>
        <v>Refrigeration</v>
      </c>
      <c r="C34" s="346">
        <f t="shared" si="4"/>
        <v>0</v>
      </c>
      <c r="D34" s="346">
        <f t="shared" si="8"/>
        <v>0</v>
      </c>
      <c r="E34" s="346">
        <f t="shared" si="8"/>
        <v>0</v>
      </c>
      <c r="F34" s="346">
        <f t="shared" si="8"/>
        <v>0</v>
      </c>
      <c r="G34" s="346">
        <f t="shared" si="8"/>
        <v>0</v>
      </c>
      <c r="H34" s="346">
        <f t="shared" si="8"/>
        <v>0</v>
      </c>
      <c r="I34" s="346">
        <f t="shared" si="8"/>
        <v>0</v>
      </c>
      <c r="J34" s="346">
        <f t="shared" si="8"/>
        <v>0</v>
      </c>
      <c r="K34" s="346">
        <f t="shared" si="8"/>
        <v>0</v>
      </c>
      <c r="L34" s="346">
        <f t="shared" si="8"/>
        <v>0</v>
      </c>
      <c r="M34" s="346">
        <f t="shared" si="8"/>
        <v>0</v>
      </c>
      <c r="N34" s="346">
        <f t="shared" si="8"/>
        <v>0</v>
      </c>
      <c r="O34" s="346">
        <f t="shared" si="8"/>
        <v>0</v>
      </c>
      <c r="P34" s="346">
        <f t="shared" si="8"/>
        <v>0</v>
      </c>
      <c r="Q34" s="346">
        <f t="shared" si="8"/>
        <v>0</v>
      </c>
      <c r="R34" s="346">
        <f t="shared" si="8"/>
        <v>0</v>
      </c>
      <c r="S34" s="346">
        <f t="shared" si="8"/>
        <v>0</v>
      </c>
      <c r="T34" s="346">
        <f t="shared" si="8"/>
        <v>0</v>
      </c>
      <c r="U34" s="346">
        <f t="shared" si="8"/>
        <v>0</v>
      </c>
    </row>
    <row r="35" spans="1:21" s="358" customFormat="1" x14ac:dyDescent="0.25">
      <c r="A35" s="508"/>
      <c r="B35" s="359" t="str">
        <f t="shared" si="4"/>
        <v>Water Heating</v>
      </c>
      <c r="C35" s="346">
        <f t="shared" si="4"/>
        <v>0</v>
      </c>
      <c r="D35" s="346">
        <f t="shared" si="8"/>
        <v>0</v>
      </c>
      <c r="E35" s="346">
        <f t="shared" si="8"/>
        <v>0</v>
      </c>
      <c r="F35" s="346">
        <f t="shared" si="8"/>
        <v>0</v>
      </c>
      <c r="G35" s="346">
        <f t="shared" si="8"/>
        <v>0</v>
      </c>
      <c r="H35" s="346">
        <f t="shared" si="8"/>
        <v>0</v>
      </c>
      <c r="I35" s="346">
        <f t="shared" si="8"/>
        <v>0</v>
      </c>
      <c r="J35" s="346">
        <f t="shared" si="8"/>
        <v>0</v>
      </c>
      <c r="K35" s="346">
        <f t="shared" si="8"/>
        <v>0</v>
      </c>
      <c r="L35" s="346">
        <f t="shared" si="8"/>
        <v>0</v>
      </c>
      <c r="M35" s="346">
        <f t="shared" si="8"/>
        <v>0</v>
      </c>
      <c r="N35" s="346">
        <f t="shared" si="8"/>
        <v>0</v>
      </c>
      <c r="O35" s="346">
        <f t="shared" si="8"/>
        <v>0</v>
      </c>
      <c r="P35" s="346">
        <f t="shared" si="8"/>
        <v>0</v>
      </c>
      <c r="Q35" s="346">
        <f t="shared" si="8"/>
        <v>0</v>
      </c>
      <c r="R35" s="346">
        <f t="shared" si="8"/>
        <v>0</v>
      </c>
      <c r="S35" s="346">
        <f t="shared" si="8"/>
        <v>0</v>
      </c>
      <c r="T35" s="346">
        <f t="shared" si="8"/>
        <v>0</v>
      </c>
      <c r="U35" s="346">
        <f t="shared" si="8"/>
        <v>0</v>
      </c>
    </row>
    <row r="36" spans="1:21" s="358" customFormat="1" ht="15" customHeight="1" x14ac:dyDescent="0.25">
      <c r="A36" s="508"/>
      <c r="B36" s="359" t="str">
        <f t="shared" si="4"/>
        <v xml:space="preserve"> </v>
      </c>
      <c r="C36" s="346"/>
      <c r="D36" s="346"/>
      <c r="E36" s="346"/>
      <c r="F36" s="346"/>
      <c r="G36" s="346"/>
      <c r="H36" s="346"/>
      <c r="I36" s="346"/>
      <c r="J36" s="346"/>
      <c r="K36" s="346"/>
      <c r="L36" s="346"/>
      <c r="M36" s="346"/>
      <c r="N36" s="346"/>
      <c r="O36" s="346"/>
      <c r="P36" s="346"/>
      <c r="Q36" s="346"/>
      <c r="R36" s="346"/>
      <c r="S36" s="346"/>
      <c r="T36" s="346"/>
      <c r="U36" s="346"/>
    </row>
    <row r="37" spans="1:21" s="358" customFormat="1" ht="15" customHeight="1" thickBot="1" x14ac:dyDescent="0.3">
      <c r="A37" s="509"/>
      <c r="B37" s="361" t="str">
        <f t="shared" si="4"/>
        <v>Monthly kWh</v>
      </c>
      <c r="C37" s="362">
        <f>SUM(C23:C35)</f>
        <v>0</v>
      </c>
      <c r="D37" s="362">
        <f t="shared" ref="D37:U37" si="9">SUM(D23:D35)</f>
        <v>0</v>
      </c>
      <c r="E37" s="362">
        <f t="shared" si="9"/>
        <v>0</v>
      </c>
      <c r="F37" s="362">
        <f t="shared" si="9"/>
        <v>105817.63611918641</v>
      </c>
      <c r="G37" s="362">
        <f t="shared" si="9"/>
        <v>166838.84483522573</v>
      </c>
      <c r="H37" s="362">
        <f t="shared" si="9"/>
        <v>199095.54649793793</v>
      </c>
      <c r="I37" s="362">
        <f t="shared" si="9"/>
        <v>199095.54649793793</v>
      </c>
      <c r="J37" s="362">
        <f t="shared" si="9"/>
        <v>298810.0424948518</v>
      </c>
      <c r="K37" s="362">
        <f t="shared" si="9"/>
        <v>342900.88100871042</v>
      </c>
      <c r="L37" s="362">
        <f t="shared" si="9"/>
        <v>751214.71039957018</v>
      </c>
      <c r="M37" s="362">
        <f t="shared" si="9"/>
        <v>1450148.9548506078</v>
      </c>
      <c r="N37" s="362">
        <f t="shared" si="9"/>
        <v>4592896.5247208942</v>
      </c>
      <c r="O37" s="362">
        <f t="shared" si="9"/>
        <v>4592896.5247208942</v>
      </c>
      <c r="P37" s="362">
        <f t="shared" si="9"/>
        <v>4592896.5247208942</v>
      </c>
      <c r="Q37" s="362">
        <f t="shared" si="9"/>
        <v>4592896.5247208942</v>
      </c>
      <c r="R37" s="362">
        <f t="shared" si="9"/>
        <v>4592896.5247208942</v>
      </c>
      <c r="S37" s="362">
        <f t="shared" si="9"/>
        <v>4592896.5247208942</v>
      </c>
      <c r="T37" s="362">
        <f t="shared" si="9"/>
        <v>4592896.5247208942</v>
      </c>
      <c r="U37" s="362">
        <f t="shared" si="9"/>
        <v>4592896.5247208942</v>
      </c>
    </row>
    <row r="38" spans="1:21" x14ac:dyDescent="0.25">
      <c r="A38" s="46"/>
      <c r="B38" s="25"/>
      <c r="C38" s="9"/>
      <c r="D38" s="31"/>
      <c r="E38" s="9"/>
      <c r="F38" s="31"/>
      <c r="G38" s="31"/>
      <c r="H38" s="9"/>
      <c r="I38" s="31"/>
      <c r="J38" s="31"/>
      <c r="K38" s="9"/>
      <c r="L38" s="31"/>
      <c r="M38" s="31"/>
      <c r="N38" s="9"/>
      <c r="O38" s="353" t="s">
        <v>157</v>
      </c>
      <c r="P38" s="354">
        <f>SUM(C19:N19)</f>
        <v>4592896.5247208942</v>
      </c>
      <c r="Q38" s="9"/>
      <c r="R38" s="31"/>
      <c r="S38" s="31"/>
      <c r="T38" s="9"/>
      <c r="U38" s="31"/>
    </row>
    <row r="39" spans="1:21" ht="15.75" thickBot="1" x14ac:dyDescent="0.3">
      <c r="A39" s="26"/>
      <c r="B39" s="26"/>
      <c r="C39" s="22"/>
      <c r="D39" s="23"/>
      <c r="E39" s="22"/>
      <c r="F39" s="23"/>
      <c r="G39" s="23"/>
      <c r="H39" s="22"/>
      <c r="I39" s="23"/>
      <c r="J39" s="23"/>
      <c r="K39" s="22"/>
      <c r="L39" s="23"/>
      <c r="M39" s="23"/>
      <c r="N39" s="22"/>
      <c r="O39" s="23"/>
      <c r="P39" s="23"/>
      <c r="Q39" s="22"/>
      <c r="R39" s="212" t="s">
        <v>149</v>
      </c>
      <c r="S39" s="23"/>
      <c r="T39" s="22"/>
      <c r="U39" s="23"/>
    </row>
    <row r="40" spans="1:21" ht="15.75" x14ac:dyDescent="0.25">
      <c r="A40" s="510" t="s">
        <v>16</v>
      </c>
      <c r="B40" s="17" t="str">
        <f t="shared" ref="B40:B55" si="10">B22</f>
        <v>End Use</v>
      </c>
      <c r="C40" s="10">
        <f>C22</f>
        <v>43466</v>
      </c>
      <c r="D40" s="10">
        <f t="shared" ref="D40:U40" si="11">D22</f>
        <v>43497</v>
      </c>
      <c r="E40" s="10">
        <f t="shared" si="11"/>
        <v>43525</v>
      </c>
      <c r="F40" s="10">
        <f t="shared" si="11"/>
        <v>43556</v>
      </c>
      <c r="G40" s="10">
        <f t="shared" si="11"/>
        <v>43586</v>
      </c>
      <c r="H40" s="10">
        <f t="shared" si="11"/>
        <v>43617</v>
      </c>
      <c r="I40" s="10">
        <f t="shared" si="11"/>
        <v>43647</v>
      </c>
      <c r="J40" s="10">
        <f t="shared" si="11"/>
        <v>43678</v>
      </c>
      <c r="K40" s="10">
        <f t="shared" si="11"/>
        <v>43709</v>
      </c>
      <c r="L40" s="10">
        <f t="shared" si="11"/>
        <v>43739</v>
      </c>
      <c r="M40" s="10">
        <f t="shared" si="11"/>
        <v>43770</v>
      </c>
      <c r="N40" s="10">
        <f t="shared" si="11"/>
        <v>43800</v>
      </c>
      <c r="O40" s="10">
        <f t="shared" si="11"/>
        <v>43831</v>
      </c>
      <c r="P40" s="10">
        <f t="shared" si="11"/>
        <v>43862</v>
      </c>
      <c r="Q40" s="10">
        <f t="shared" si="11"/>
        <v>43891</v>
      </c>
      <c r="R40" s="10">
        <f t="shared" si="11"/>
        <v>43922</v>
      </c>
      <c r="S40" s="10">
        <f t="shared" si="11"/>
        <v>43952</v>
      </c>
      <c r="T40" s="10">
        <f t="shared" si="11"/>
        <v>43983</v>
      </c>
      <c r="U40" s="10">
        <f t="shared" si="11"/>
        <v>44013</v>
      </c>
    </row>
    <row r="41" spans="1:21" ht="15" customHeight="1" x14ac:dyDescent="0.25">
      <c r="A41" s="511"/>
      <c r="B41" s="11" t="str">
        <f t="shared" si="10"/>
        <v>Air Comp</v>
      </c>
      <c r="C41" s="3">
        <v>0</v>
      </c>
      <c r="D41" s="3">
        <f>C41</f>
        <v>0</v>
      </c>
      <c r="E41" s="3">
        <f t="shared" ref="E41:Q41" si="12">D41</f>
        <v>0</v>
      </c>
      <c r="F41" s="3">
        <f t="shared" si="12"/>
        <v>0</v>
      </c>
      <c r="G41" s="3">
        <f t="shared" si="12"/>
        <v>0</v>
      </c>
      <c r="H41" s="3">
        <f t="shared" si="12"/>
        <v>0</v>
      </c>
      <c r="I41" s="3">
        <f t="shared" si="12"/>
        <v>0</v>
      </c>
      <c r="J41" s="3">
        <f t="shared" si="12"/>
        <v>0</v>
      </c>
      <c r="K41" s="3">
        <f t="shared" si="12"/>
        <v>0</v>
      </c>
      <c r="L41" s="3">
        <f t="shared" si="12"/>
        <v>0</v>
      </c>
      <c r="M41" s="3">
        <f t="shared" si="12"/>
        <v>0</v>
      </c>
      <c r="N41" s="3">
        <f t="shared" si="12"/>
        <v>0</v>
      </c>
      <c r="O41" s="3">
        <f t="shared" si="12"/>
        <v>0</v>
      </c>
      <c r="P41" s="3">
        <f t="shared" si="12"/>
        <v>0</v>
      </c>
      <c r="Q41" s="3">
        <f t="shared" si="12"/>
        <v>0</v>
      </c>
      <c r="R41" s="251">
        <v>275865.08579288528</v>
      </c>
      <c r="S41" s="3">
        <f>R41</f>
        <v>275865.08579288528</v>
      </c>
      <c r="T41" s="3">
        <f t="shared" ref="T41:U41" si="13">S41</f>
        <v>275865.08579288528</v>
      </c>
      <c r="U41" s="3">
        <f t="shared" si="13"/>
        <v>275865.08579288528</v>
      </c>
    </row>
    <row r="42" spans="1:21" x14ac:dyDescent="0.25">
      <c r="A42" s="511"/>
      <c r="B42" s="12" t="str">
        <f t="shared" si="10"/>
        <v>Building Shell</v>
      </c>
      <c r="C42" s="3">
        <v>0</v>
      </c>
      <c r="D42" s="3">
        <f t="shared" ref="D42:Q42" si="14">C42</f>
        <v>0</v>
      </c>
      <c r="E42" s="3">
        <f t="shared" si="14"/>
        <v>0</v>
      </c>
      <c r="F42" s="3">
        <f t="shared" si="14"/>
        <v>0</v>
      </c>
      <c r="G42" s="3">
        <f t="shared" si="14"/>
        <v>0</v>
      </c>
      <c r="H42" s="3">
        <f t="shared" si="14"/>
        <v>0</v>
      </c>
      <c r="I42" s="3">
        <f t="shared" si="14"/>
        <v>0</v>
      </c>
      <c r="J42" s="3">
        <f t="shared" si="14"/>
        <v>0</v>
      </c>
      <c r="K42" s="3">
        <f t="shared" si="14"/>
        <v>0</v>
      </c>
      <c r="L42" s="3">
        <f t="shared" si="14"/>
        <v>0</v>
      </c>
      <c r="M42" s="3">
        <f t="shared" si="14"/>
        <v>0</v>
      </c>
      <c r="N42" s="3">
        <f t="shared" si="14"/>
        <v>0</v>
      </c>
      <c r="O42" s="3">
        <f t="shared" si="14"/>
        <v>0</v>
      </c>
      <c r="P42" s="3">
        <f t="shared" si="14"/>
        <v>0</v>
      </c>
      <c r="Q42" s="3">
        <f t="shared" si="14"/>
        <v>0</v>
      </c>
      <c r="R42" s="251">
        <v>0</v>
      </c>
      <c r="S42" s="3">
        <f t="shared" ref="S42:U42" si="15">R42</f>
        <v>0</v>
      </c>
      <c r="T42" s="3">
        <f t="shared" si="15"/>
        <v>0</v>
      </c>
      <c r="U42" s="3">
        <f t="shared" si="15"/>
        <v>0</v>
      </c>
    </row>
    <row r="43" spans="1:21" x14ac:dyDescent="0.25">
      <c r="A43" s="511"/>
      <c r="B43" s="11" t="str">
        <f t="shared" si="10"/>
        <v>Cooking</v>
      </c>
      <c r="C43" s="3">
        <v>0</v>
      </c>
      <c r="D43" s="3">
        <f t="shared" ref="D43:Q43" si="16">C43</f>
        <v>0</v>
      </c>
      <c r="E43" s="3">
        <f t="shared" si="16"/>
        <v>0</v>
      </c>
      <c r="F43" s="3">
        <f t="shared" si="16"/>
        <v>0</v>
      </c>
      <c r="G43" s="3">
        <f t="shared" si="16"/>
        <v>0</v>
      </c>
      <c r="H43" s="3">
        <f t="shared" si="16"/>
        <v>0</v>
      </c>
      <c r="I43" s="3">
        <f t="shared" si="16"/>
        <v>0</v>
      </c>
      <c r="J43" s="3">
        <f t="shared" si="16"/>
        <v>0</v>
      </c>
      <c r="K43" s="3">
        <f t="shared" si="16"/>
        <v>0</v>
      </c>
      <c r="L43" s="3">
        <f t="shared" si="16"/>
        <v>0</v>
      </c>
      <c r="M43" s="3">
        <f t="shared" si="16"/>
        <v>0</v>
      </c>
      <c r="N43" s="3">
        <f t="shared" si="16"/>
        <v>0</v>
      </c>
      <c r="O43" s="3">
        <f t="shared" si="16"/>
        <v>0</v>
      </c>
      <c r="P43" s="3">
        <f t="shared" si="16"/>
        <v>0</v>
      </c>
      <c r="Q43" s="3">
        <f t="shared" si="16"/>
        <v>0</v>
      </c>
      <c r="R43" s="251">
        <v>0</v>
      </c>
      <c r="S43" s="3">
        <f t="shared" ref="S43:U43" si="17">R43</f>
        <v>0</v>
      </c>
      <c r="T43" s="3">
        <f t="shared" si="17"/>
        <v>0</v>
      </c>
      <c r="U43" s="3">
        <f t="shared" si="17"/>
        <v>0</v>
      </c>
    </row>
    <row r="44" spans="1:21" x14ac:dyDescent="0.25">
      <c r="A44" s="511"/>
      <c r="B44" s="11" t="str">
        <f t="shared" si="10"/>
        <v>Cooling</v>
      </c>
      <c r="C44" s="3">
        <v>0</v>
      </c>
      <c r="D44" s="3">
        <f t="shared" ref="D44:Q44" si="18">C44</f>
        <v>0</v>
      </c>
      <c r="E44" s="3">
        <f t="shared" si="18"/>
        <v>0</v>
      </c>
      <c r="F44" s="3">
        <f t="shared" si="18"/>
        <v>0</v>
      </c>
      <c r="G44" s="3">
        <f t="shared" si="18"/>
        <v>0</v>
      </c>
      <c r="H44" s="3">
        <f t="shared" si="18"/>
        <v>0</v>
      </c>
      <c r="I44" s="3">
        <f t="shared" si="18"/>
        <v>0</v>
      </c>
      <c r="J44" s="3">
        <f t="shared" si="18"/>
        <v>0</v>
      </c>
      <c r="K44" s="3">
        <f t="shared" si="18"/>
        <v>0</v>
      </c>
      <c r="L44" s="3">
        <f t="shared" si="18"/>
        <v>0</v>
      </c>
      <c r="M44" s="3">
        <f t="shared" si="18"/>
        <v>0</v>
      </c>
      <c r="N44" s="3">
        <f t="shared" si="18"/>
        <v>0</v>
      </c>
      <c r="O44" s="3">
        <f t="shared" si="18"/>
        <v>0</v>
      </c>
      <c r="P44" s="3">
        <f t="shared" si="18"/>
        <v>0</v>
      </c>
      <c r="Q44" s="3">
        <f t="shared" si="18"/>
        <v>0</v>
      </c>
      <c r="R44" s="251">
        <v>329835.8500075342</v>
      </c>
      <c r="S44" s="3">
        <f t="shared" ref="S44:U44" si="19">R44</f>
        <v>329835.8500075342</v>
      </c>
      <c r="T44" s="3">
        <f t="shared" si="19"/>
        <v>329835.8500075342</v>
      </c>
      <c r="U44" s="3">
        <f t="shared" si="19"/>
        <v>329835.8500075342</v>
      </c>
    </row>
    <row r="45" spans="1:21" x14ac:dyDescent="0.25">
      <c r="A45" s="511"/>
      <c r="B45" s="12" t="str">
        <f t="shared" si="10"/>
        <v>Ext Lighting</v>
      </c>
      <c r="C45" s="3">
        <v>0</v>
      </c>
      <c r="D45" s="3">
        <f t="shared" ref="D45:Q45" si="20">C45</f>
        <v>0</v>
      </c>
      <c r="E45" s="3">
        <f t="shared" si="20"/>
        <v>0</v>
      </c>
      <c r="F45" s="3">
        <f t="shared" si="20"/>
        <v>0</v>
      </c>
      <c r="G45" s="3">
        <f t="shared" si="20"/>
        <v>0</v>
      </c>
      <c r="H45" s="3">
        <f t="shared" si="20"/>
        <v>0</v>
      </c>
      <c r="I45" s="3">
        <f t="shared" si="20"/>
        <v>0</v>
      </c>
      <c r="J45" s="3">
        <f t="shared" si="20"/>
        <v>0</v>
      </c>
      <c r="K45" s="3">
        <f t="shared" si="20"/>
        <v>0</v>
      </c>
      <c r="L45" s="3">
        <f t="shared" si="20"/>
        <v>0</v>
      </c>
      <c r="M45" s="3">
        <f t="shared" si="20"/>
        <v>0</v>
      </c>
      <c r="N45" s="3">
        <f t="shared" si="20"/>
        <v>0</v>
      </c>
      <c r="O45" s="3">
        <f t="shared" si="20"/>
        <v>0</v>
      </c>
      <c r="P45" s="3">
        <f t="shared" si="20"/>
        <v>0</v>
      </c>
      <c r="Q45" s="3">
        <f t="shared" si="20"/>
        <v>0</v>
      </c>
      <c r="R45" s="251">
        <v>0</v>
      </c>
      <c r="S45" s="3">
        <f t="shared" ref="S45:U45" si="21">R45</f>
        <v>0</v>
      </c>
      <c r="T45" s="3">
        <f t="shared" si="21"/>
        <v>0</v>
      </c>
      <c r="U45" s="3">
        <f t="shared" si="21"/>
        <v>0</v>
      </c>
    </row>
    <row r="46" spans="1:21" x14ac:dyDescent="0.25">
      <c r="A46" s="511"/>
      <c r="B46" s="11" t="str">
        <f t="shared" si="10"/>
        <v>Heating</v>
      </c>
      <c r="C46" s="3">
        <v>0</v>
      </c>
      <c r="D46" s="3">
        <f t="shared" ref="D46:Q46" si="22">C46</f>
        <v>0</v>
      </c>
      <c r="E46" s="3">
        <f t="shared" si="22"/>
        <v>0</v>
      </c>
      <c r="F46" s="3">
        <f t="shared" si="22"/>
        <v>0</v>
      </c>
      <c r="G46" s="3">
        <f t="shared" si="22"/>
        <v>0</v>
      </c>
      <c r="H46" s="3">
        <f t="shared" si="22"/>
        <v>0</v>
      </c>
      <c r="I46" s="3">
        <f t="shared" si="22"/>
        <v>0</v>
      </c>
      <c r="J46" s="3">
        <f t="shared" si="22"/>
        <v>0</v>
      </c>
      <c r="K46" s="3">
        <f t="shared" si="22"/>
        <v>0</v>
      </c>
      <c r="L46" s="3">
        <f t="shared" si="22"/>
        <v>0</v>
      </c>
      <c r="M46" s="3">
        <f t="shared" si="22"/>
        <v>0</v>
      </c>
      <c r="N46" s="3">
        <f t="shared" si="22"/>
        <v>0</v>
      </c>
      <c r="O46" s="3">
        <f t="shared" si="22"/>
        <v>0</v>
      </c>
      <c r="P46" s="3">
        <f t="shared" si="22"/>
        <v>0</v>
      </c>
      <c r="Q46" s="3">
        <f t="shared" si="22"/>
        <v>0</v>
      </c>
      <c r="R46" s="251">
        <v>0</v>
      </c>
      <c r="S46" s="3">
        <f t="shared" ref="S46:U46" si="23">R46</f>
        <v>0</v>
      </c>
      <c r="T46" s="3">
        <f t="shared" si="23"/>
        <v>0</v>
      </c>
      <c r="U46" s="3">
        <f t="shared" si="23"/>
        <v>0</v>
      </c>
    </row>
    <row r="47" spans="1:21" x14ac:dyDescent="0.25">
      <c r="A47" s="511"/>
      <c r="B47" s="11" t="str">
        <f t="shared" si="10"/>
        <v>HVAC</v>
      </c>
      <c r="C47" s="3">
        <v>0</v>
      </c>
      <c r="D47" s="3">
        <f t="shared" ref="D47:Q47" si="24">C47</f>
        <v>0</v>
      </c>
      <c r="E47" s="3">
        <f t="shared" si="24"/>
        <v>0</v>
      </c>
      <c r="F47" s="3">
        <f t="shared" si="24"/>
        <v>0</v>
      </c>
      <c r="G47" s="3">
        <f t="shared" si="24"/>
        <v>0</v>
      </c>
      <c r="H47" s="3">
        <f t="shared" si="24"/>
        <v>0</v>
      </c>
      <c r="I47" s="3">
        <f t="shared" si="24"/>
        <v>0</v>
      </c>
      <c r="J47" s="3">
        <f t="shared" si="24"/>
        <v>0</v>
      </c>
      <c r="K47" s="3">
        <f t="shared" si="24"/>
        <v>0</v>
      </c>
      <c r="L47" s="3">
        <f t="shared" si="24"/>
        <v>0</v>
      </c>
      <c r="M47" s="3">
        <f t="shared" si="24"/>
        <v>0</v>
      </c>
      <c r="N47" s="3">
        <f t="shared" si="24"/>
        <v>0</v>
      </c>
      <c r="O47" s="3">
        <f t="shared" si="24"/>
        <v>0</v>
      </c>
      <c r="P47" s="3">
        <f t="shared" si="24"/>
        <v>0</v>
      </c>
      <c r="Q47" s="3">
        <f t="shared" si="24"/>
        <v>0</v>
      </c>
      <c r="R47" s="251">
        <v>0</v>
      </c>
      <c r="S47" s="3">
        <f t="shared" ref="S47:U47" si="25">R47</f>
        <v>0</v>
      </c>
      <c r="T47" s="3">
        <f t="shared" si="25"/>
        <v>0</v>
      </c>
      <c r="U47" s="3">
        <f t="shared" si="25"/>
        <v>0</v>
      </c>
    </row>
    <row r="48" spans="1:21" x14ac:dyDescent="0.25">
      <c r="A48" s="511"/>
      <c r="B48" s="11" t="str">
        <f t="shared" si="10"/>
        <v>Lighting</v>
      </c>
      <c r="C48" s="3">
        <v>0</v>
      </c>
      <c r="D48" s="3">
        <f t="shared" ref="D48:Q48" si="26">C48</f>
        <v>0</v>
      </c>
      <c r="E48" s="3">
        <f t="shared" si="26"/>
        <v>0</v>
      </c>
      <c r="F48" s="3">
        <f t="shared" si="26"/>
        <v>0</v>
      </c>
      <c r="G48" s="3">
        <f t="shared" si="26"/>
        <v>0</v>
      </c>
      <c r="H48" s="3">
        <f t="shared" si="26"/>
        <v>0</v>
      </c>
      <c r="I48" s="3">
        <f t="shared" si="26"/>
        <v>0</v>
      </c>
      <c r="J48" s="3">
        <f t="shared" si="26"/>
        <v>0</v>
      </c>
      <c r="K48" s="3">
        <f t="shared" si="26"/>
        <v>0</v>
      </c>
      <c r="L48" s="3">
        <f t="shared" si="26"/>
        <v>0</v>
      </c>
      <c r="M48" s="3">
        <f t="shared" si="26"/>
        <v>0</v>
      </c>
      <c r="N48" s="3">
        <f t="shared" si="26"/>
        <v>0</v>
      </c>
      <c r="O48" s="3">
        <f t="shared" si="26"/>
        <v>0</v>
      </c>
      <c r="P48" s="3">
        <f t="shared" si="26"/>
        <v>0</v>
      </c>
      <c r="Q48" s="3">
        <f t="shared" si="26"/>
        <v>0</v>
      </c>
      <c r="R48" s="251">
        <v>561876.24168594682</v>
      </c>
      <c r="S48" s="3">
        <f t="shared" ref="S48:U48" si="27">R48</f>
        <v>561876.24168594682</v>
      </c>
      <c r="T48" s="3">
        <f t="shared" si="27"/>
        <v>561876.24168594682</v>
      </c>
      <c r="U48" s="3">
        <f t="shared" si="27"/>
        <v>561876.24168594682</v>
      </c>
    </row>
    <row r="49" spans="1:21" x14ac:dyDescent="0.25">
      <c r="A49" s="511"/>
      <c r="B49" s="11" t="str">
        <f t="shared" si="10"/>
        <v>Miscellaneous</v>
      </c>
      <c r="C49" s="3">
        <v>0</v>
      </c>
      <c r="D49" s="3">
        <f t="shared" ref="D49:Q49" si="28">C49</f>
        <v>0</v>
      </c>
      <c r="E49" s="3">
        <f t="shared" si="28"/>
        <v>0</v>
      </c>
      <c r="F49" s="3">
        <f t="shared" si="28"/>
        <v>0</v>
      </c>
      <c r="G49" s="3">
        <f t="shared" si="28"/>
        <v>0</v>
      </c>
      <c r="H49" s="3">
        <f t="shared" si="28"/>
        <v>0</v>
      </c>
      <c r="I49" s="3">
        <f t="shared" si="28"/>
        <v>0</v>
      </c>
      <c r="J49" s="3">
        <f t="shared" si="28"/>
        <v>0</v>
      </c>
      <c r="K49" s="3">
        <f t="shared" si="28"/>
        <v>0</v>
      </c>
      <c r="L49" s="3">
        <f t="shared" si="28"/>
        <v>0</v>
      </c>
      <c r="M49" s="3">
        <f t="shared" si="28"/>
        <v>0</v>
      </c>
      <c r="N49" s="3">
        <f t="shared" si="28"/>
        <v>0</v>
      </c>
      <c r="O49" s="3">
        <f t="shared" si="28"/>
        <v>0</v>
      </c>
      <c r="P49" s="3">
        <f t="shared" si="28"/>
        <v>0</v>
      </c>
      <c r="Q49" s="3">
        <f t="shared" si="28"/>
        <v>0</v>
      </c>
      <c r="R49" s="251">
        <v>83115.402859634487</v>
      </c>
      <c r="S49" s="3">
        <f t="shared" ref="S49:U49" si="29">R49</f>
        <v>83115.402859634487</v>
      </c>
      <c r="T49" s="3">
        <f t="shared" si="29"/>
        <v>83115.402859634487</v>
      </c>
      <c r="U49" s="3">
        <f t="shared" si="29"/>
        <v>83115.402859634487</v>
      </c>
    </row>
    <row r="50" spans="1:21" ht="15" customHeight="1" x14ac:dyDescent="0.25">
      <c r="A50" s="511"/>
      <c r="B50" s="11" t="str">
        <f t="shared" si="10"/>
        <v>Motors</v>
      </c>
      <c r="C50" s="3">
        <v>0</v>
      </c>
      <c r="D50" s="3">
        <f t="shared" ref="D50:Q50" si="30">C50</f>
        <v>0</v>
      </c>
      <c r="E50" s="3">
        <f t="shared" si="30"/>
        <v>0</v>
      </c>
      <c r="F50" s="3">
        <f t="shared" si="30"/>
        <v>0</v>
      </c>
      <c r="G50" s="3">
        <f t="shared" si="30"/>
        <v>0</v>
      </c>
      <c r="H50" s="3">
        <f t="shared" si="30"/>
        <v>0</v>
      </c>
      <c r="I50" s="3">
        <f t="shared" si="30"/>
        <v>0</v>
      </c>
      <c r="J50" s="3">
        <f t="shared" si="30"/>
        <v>0</v>
      </c>
      <c r="K50" s="3">
        <f t="shared" si="30"/>
        <v>0</v>
      </c>
      <c r="L50" s="3">
        <f t="shared" si="30"/>
        <v>0</v>
      </c>
      <c r="M50" s="3">
        <f t="shared" si="30"/>
        <v>0</v>
      </c>
      <c r="N50" s="3">
        <f t="shared" si="30"/>
        <v>0</v>
      </c>
      <c r="O50" s="3">
        <f t="shared" si="30"/>
        <v>0</v>
      </c>
      <c r="P50" s="3">
        <f t="shared" si="30"/>
        <v>0</v>
      </c>
      <c r="Q50" s="3">
        <f t="shared" si="30"/>
        <v>0</v>
      </c>
      <c r="R50" s="251">
        <v>0</v>
      </c>
      <c r="S50" s="3">
        <f t="shared" ref="S50:U50" si="31">R50</f>
        <v>0</v>
      </c>
      <c r="T50" s="3">
        <f t="shared" si="31"/>
        <v>0</v>
      </c>
      <c r="U50" s="3">
        <f t="shared" si="31"/>
        <v>0</v>
      </c>
    </row>
    <row r="51" spans="1:21" x14ac:dyDescent="0.25">
      <c r="A51" s="511"/>
      <c r="B51" s="11" t="str">
        <f t="shared" si="10"/>
        <v>Process</v>
      </c>
      <c r="C51" s="3">
        <v>0</v>
      </c>
      <c r="D51" s="3">
        <f t="shared" ref="D51:Q51" si="32">C51</f>
        <v>0</v>
      </c>
      <c r="E51" s="3">
        <f t="shared" si="32"/>
        <v>0</v>
      </c>
      <c r="F51" s="3">
        <f t="shared" si="32"/>
        <v>0</v>
      </c>
      <c r="G51" s="3">
        <f t="shared" si="32"/>
        <v>0</v>
      </c>
      <c r="H51" s="3">
        <f t="shared" si="32"/>
        <v>0</v>
      </c>
      <c r="I51" s="3">
        <f t="shared" si="32"/>
        <v>0</v>
      </c>
      <c r="J51" s="3">
        <f t="shared" si="32"/>
        <v>0</v>
      </c>
      <c r="K51" s="3">
        <f t="shared" si="32"/>
        <v>0</v>
      </c>
      <c r="L51" s="3">
        <f t="shared" si="32"/>
        <v>0</v>
      </c>
      <c r="M51" s="3">
        <f t="shared" si="32"/>
        <v>0</v>
      </c>
      <c r="N51" s="3">
        <f t="shared" si="32"/>
        <v>0</v>
      </c>
      <c r="O51" s="3">
        <f t="shared" si="32"/>
        <v>0</v>
      </c>
      <c r="P51" s="3">
        <f t="shared" si="32"/>
        <v>0</v>
      </c>
      <c r="Q51" s="3">
        <f t="shared" si="32"/>
        <v>0</v>
      </c>
      <c r="R51" s="251">
        <v>0</v>
      </c>
      <c r="S51" s="3">
        <f t="shared" ref="S51:U51" si="33">R51</f>
        <v>0</v>
      </c>
      <c r="T51" s="3">
        <f t="shared" si="33"/>
        <v>0</v>
      </c>
      <c r="U51" s="3">
        <f t="shared" si="33"/>
        <v>0</v>
      </c>
    </row>
    <row r="52" spans="1:21" x14ac:dyDescent="0.25">
      <c r="A52" s="511"/>
      <c r="B52" s="11" t="str">
        <f t="shared" si="10"/>
        <v>Refrigeration</v>
      </c>
      <c r="C52" s="3">
        <v>0</v>
      </c>
      <c r="D52" s="3">
        <f t="shared" ref="D52:Q52" si="34">C52</f>
        <v>0</v>
      </c>
      <c r="E52" s="3">
        <f t="shared" si="34"/>
        <v>0</v>
      </c>
      <c r="F52" s="3">
        <f t="shared" si="34"/>
        <v>0</v>
      </c>
      <c r="G52" s="3">
        <f t="shared" si="34"/>
        <v>0</v>
      </c>
      <c r="H52" s="3">
        <f t="shared" si="34"/>
        <v>0</v>
      </c>
      <c r="I52" s="3">
        <f t="shared" si="34"/>
        <v>0</v>
      </c>
      <c r="J52" s="3">
        <f t="shared" si="34"/>
        <v>0</v>
      </c>
      <c r="K52" s="3">
        <f t="shared" si="34"/>
        <v>0</v>
      </c>
      <c r="L52" s="3">
        <f t="shared" si="34"/>
        <v>0</v>
      </c>
      <c r="M52" s="3">
        <f t="shared" si="34"/>
        <v>0</v>
      </c>
      <c r="N52" s="3">
        <f t="shared" si="34"/>
        <v>0</v>
      </c>
      <c r="O52" s="3">
        <f t="shared" si="34"/>
        <v>0</v>
      </c>
      <c r="P52" s="3">
        <f t="shared" si="34"/>
        <v>0</v>
      </c>
      <c r="Q52" s="3">
        <f t="shared" si="34"/>
        <v>0</v>
      </c>
      <c r="R52" s="251">
        <v>0</v>
      </c>
      <c r="S52" s="3">
        <f t="shared" ref="S52:U52" si="35">R52</f>
        <v>0</v>
      </c>
      <c r="T52" s="3">
        <f t="shared" si="35"/>
        <v>0</v>
      </c>
      <c r="U52" s="3">
        <f t="shared" si="35"/>
        <v>0</v>
      </c>
    </row>
    <row r="53" spans="1:21" x14ac:dyDescent="0.25">
      <c r="A53" s="511"/>
      <c r="B53" s="11" t="str">
        <f t="shared" si="10"/>
        <v>Water Heating</v>
      </c>
      <c r="C53" s="3">
        <v>0</v>
      </c>
      <c r="D53" s="3">
        <f t="shared" ref="D53:Q53" si="36">C53</f>
        <v>0</v>
      </c>
      <c r="E53" s="3">
        <f t="shared" si="36"/>
        <v>0</v>
      </c>
      <c r="F53" s="3">
        <f t="shared" si="36"/>
        <v>0</v>
      </c>
      <c r="G53" s="3">
        <f t="shared" si="36"/>
        <v>0</v>
      </c>
      <c r="H53" s="3">
        <f t="shared" si="36"/>
        <v>0</v>
      </c>
      <c r="I53" s="3">
        <f t="shared" si="36"/>
        <v>0</v>
      </c>
      <c r="J53" s="3">
        <f t="shared" si="36"/>
        <v>0</v>
      </c>
      <c r="K53" s="3">
        <f t="shared" si="36"/>
        <v>0</v>
      </c>
      <c r="L53" s="3">
        <f t="shared" si="36"/>
        <v>0</v>
      </c>
      <c r="M53" s="3">
        <f t="shared" si="36"/>
        <v>0</v>
      </c>
      <c r="N53" s="3">
        <f t="shared" si="36"/>
        <v>0</v>
      </c>
      <c r="O53" s="3">
        <f t="shared" si="36"/>
        <v>0</v>
      </c>
      <c r="P53" s="3">
        <f t="shared" si="36"/>
        <v>0</v>
      </c>
      <c r="Q53" s="3">
        <f t="shared" si="36"/>
        <v>0</v>
      </c>
      <c r="R53" s="251">
        <v>0</v>
      </c>
      <c r="S53" s="3">
        <f t="shared" ref="S53:U53" si="37">R53</f>
        <v>0</v>
      </c>
      <c r="T53" s="3">
        <f t="shared" si="37"/>
        <v>0</v>
      </c>
      <c r="U53" s="3">
        <f t="shared" si="37"/>
        <v>0</v>
      </c>
    </row>
    <row r="54" spans="1:21" ht="15" customHeight="1" x14ac:dyDescent="0.25">
      <c r="A54" s="511"/>
      <c r="B54" s="11" t="str">
        <f t="shared" si="10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251"/>
      <c r="S54" s="3"/>
      <c r="T54" s="3"/>
      <c r="U54" s="3"/>
    </row>
    <row r="55" spans="1:21" ht="15" customHeight="1" thickBot="1" x14ac:dyDescent="0.3">
      <c r="A55" s="512"/>
      <c r="B55" s="15" t="str">
        <f t="shared" si="10"/>
        <v>Monthly kWh</v>
      </c>
      <c r="C55" s="49">
        <f>SUM(C41:C53)</f>
        <v>0</v>
      </c>
      <c r="D55" s="49">
        <f t="shared" ref="D55:U55" si="38">SUM(D41:D53)</f>
        <v>0</v>
      </c>
      <c r="E55" s="49">
        <f t="shared" si="38"/>
        <v>0</v>
      </c>
      <c r="F55" s="49">
        <f t="shared" si="38"/>
        <v>0</v>
      </c>
      <c r="G55" s="49">
        <f t="shared" si="38"/>
        <v>0</v>
      </c>
      <c r="H55" s="49">
        <f t="shared" si="38"/>
        <v>0</v>
      </c>
      <c r="I55" s="49">
        <f t="shared" si="38"/>
        <v>0</v>
      </c>
      <c r="J55" s="49">
        <f t="shared" si="38"/>
        <v>0</v>
      </c>
      <c r="K55" s="49">
        <f t="shared" si="38"/>
        <v>0</v>
      </c>
      <c r="L55" s="49">
        <f t="shared" si="38"/>
        <v>0</v>
      </c>
      <c r="M55" s="49">
        <f t="shared" si="38"/>
        <v>0</v>
      </c>
      <c r="N55" s="49">
        <f t="shared" si="38"/>
        <v>0</v>
      </c>
      <c r="O55" s="49">
        <f t="shared" si="38"/>
        <v>0</v>
      </c>
      <c r="P55" s="49">
        <f t="shared" si="38"/>
        <v>0</v>
      </c>
      <c r="Q55" s="49">
        <f t="shared" si="38"/>
        <v>0</v>
      </c>
      <c r="R55" s="49">
        <f t="shared" si="38"/>
        <v>1250692.5803460006</v>
      </c>
      <c r="S55" s="49">
        <f t="shared" si="38"/>
        <v>1250692.5803460006</v>
      </c>
      <c r="T55" s="49">
        <f t="shared" si="38"/>
        <v>1250692.5803460006</v>
      </c>
      <c r="U55" s="49">
        <f t="shared" si="38"/>
        <v>1250692.5803460006</v>
      </c>
    </row>
    <row r="56" spans="1:21" x14ac:dyDescent="0.25">
      <c r="A56" s="46"/>
      <c r="B56" s="25"/>
      <c r="C56" s="9"/>
      <c r="D56" s="31"/>
      <c r="E56" s="9"/>
      <c r="F56" s="31"/>
      <c r="G56" s="31"/>
      <c r="H56" s="9"/>
      <c r="I56" s="31"/>
      <c r="J56" s="31"/>
      <c r="K56" s="9"/>
      <c r="L56" s="31"/>
      <c r="M56" s="31"/>
      <c r="N56" s="9"/>
      <c r="O56" s="31"/>
      <c r="P56" s="31"/>
      <c r="Q56" s="9"/>
      <c r="R56" s="31"/>
      <c r="S56" s="31"/>
      <c r="T56" s="9"/>
      <c r="U56" s="31"/>
    </row>
    <row r="57" spans="1:21" ht="15.75" thickBot="1" x14ac:dyDescent="0.3">
      <c r="A57" s="26"/>
      <c r="B57" s="26"/>
      <c r="C57" s="22"/>
      <c r="D57" s="23"/>
      <c r="E57" s="22"/>
      <c r="F57" s="23"/>
      <c r="G57" s="23"/>
      <c r="H57" s="22"/>
      <c r="I57" s="23"/>
      <c r="J57" s="23"/>
      <c r="K57" s="22"/>
      <c r="L57" s="23"/>
      <c r="M57" s="23"/>
      <c r="N57" s="22"/>
      <c r="O57" s="23"/>
      <c r="P57" s="23"/>
      <c r="Q57" s="22"/>
      <c r="R57" s="23"/>
      <c r="S57" s="23"/>
      <c r="T57" s="22"/>
      <c r="U57" s="23"/>
    </row>
    <row r="58" spans="1:21" s="358" customFormat="1" ht="15.75" x14ac:dyDescent="0.25">
      <c r="A58" s="513" t="s">
        <v>17</v>
      </c>
      <c r="B58" s="17" t="s">
        <v>10</v>
      </c>
      <c r="C58" s="10">
        <f>C40</f>
        <v>43466</v>
      </c>
      <c r="D58" s="10">
        <f t="shared" ref="D58:U58" si="39">D40</f>
        <v>43497</v>
      </c>
      <c r="E58" s="10">
        <f t="shared" si="39"/>
        <v>43525</v>
      </c>
      <c r="F58" s="10">
        <f t="shared" si="39"/>
        <v>43556</v>
      </c>
      <c r="G58" s="10">
        <f t="shared" si="39"/>
        <v>43586</v>
      </c>
      <c r="H58" s="10">
        <f t="shared" si="39"/>
        <v>43617</v>
      </c>
      <c r="I58" s="10">
        <f t="shared" si="39"/>
        <v>43647</v>
      </c>
      <c r="J58" s="10">
        <f t="shared" si="39"/>
        <v>43678</v>
      </c>
      <c r="K58" s="10">
        <f t="shared" si="39"/>
        <v>43709</v>
      </c>
      <c r="L58" s="10">
        <f t="shared" si="39"/>
        <v>43739</v>
      </c>
      <c r="M58" s="10">
        <f t="shared" si="39"/>
        <v>43770</v>
      </c>
      <c r="N58" s="10">
        <f t="shared" si="39"/>
        <v>43800</v>
      </c>
      <c r="O58" s="10">
        <f t="shared" si="39"/>
        <v>43831</v>
      </c>
      <c r="P58" s="10">
        <f t="shared" si="39"/>
        <v>43862</v>
      </c>
      <c r="Q58" s="10">
        <f t="shared" si="39"/>
        <v>43891</v>
      </c>
      <c r="R58" s="10">
        <f t="shared" si="39"/>
        <v>43922</v>
      </c>
      <c r="S58" s="10">
        <f t="shared" si="39"/>
        <v>43952</v>
      </c>
      <c r="T58" s="10">
        <f t="shared" si="39"/>
        <v>43983</v>
      </c>
      <c r="U58" s="10">
        <f t="shared" si="39"/>
        <v>44013</v>
      </c>
    </row>
    <row r="59" spans="1:21" s="358" customFormat="1" ht="15" customHeight="1" x14ac:dyDescent="0.25">
      <c r="A59" s="514"/>
      <c r="B59" s="13" t="str">
        <f t="shared" ref="B59:B72" si="40">B41</f>
        <v>Air Comp</v>
      </c>
      <c r="C59" s="367">
        <v>0</v>
      </c>
      <c r="D59" s="367">
        <f t="shared" ref="D59:U62" si="41">IF(D23=0,0,((D5*0.5)+C23-D41)*D78*D93*D$2)</f>
        <v>0</v>
      </c>
      <c r="E59" s="367">
        <f t="shared" ref="E59" si="42">IF(E23=0,0,((E5*0.5)+D23-E41)*E78*E93*E$2)</f>
        <v>0</v>
      </c>
      <c r="F59" s="367">
        <f t="shared" si="41"/>
        <v>0</v>
      </c>
      <c r="G59" s="367">
        <f t="shared" si="41"/>
        <v>0</v>
      </c>
      <c r="H59" s="367">
        <f t="shared" si="41"/>
        <v>0</v>
      </c>
      <c r="I59" s="367">
        <f t="shared" si="41"/>
        <v>0</v>
      </c>
      <c r="J59" s="367">
        <f t="shared" si="41"/>
        <v>0</v>
      </c>
      <c r="K59" s="367">
        <f t="shared" si="41"/>
        <v>0</v>
      </c>
      <c r="L59" s="367">
        <f t="shared" si="41"/>
        <v>0</v>
      </c>
      <c r="M59" s="367">
        <f t="shared" si="41"/>
        <v>268.88166878791463</v>
      </c>
      <c r="N59" s="367">
        <f t="shared" si="41"/>
        <v>866.53801341499627</v>
      </c>
      <c r="O59" s="367">
        <f t="shared" si="41"/>
        <v>1107.5094222271671</v>
      </c>
      <c r="P59" s="367">
        <f t="shared" si="41"/>
        <v>1043.0525650495922</v>
      </c>
      <c r="Q59" s="367">
        <f t="shared" si="41"/>
        <v>1156.376388202252</v>
      </c>
      <c r="R59" s="367">
        <f t="shared" si="41"/>
        <v>811.54594750672766</v>
      </c>
      <c r="S59" s="367">
        <f t="shared" si="41"/>
        <v>990.17839455583612</v>
      </c>
      <c r="T59" s="367">
        <f t="shared" si="41"/>
        <v>1622.9583301469777</v>
      </c>
      <c r="U59" s="367">
        <f t="shared" si="41"/>
        <v>1568.3310540174202</v>
      </c>
    </row>
    <row r="60" spans="1:21" s="358" customFormat="1" ht="15.75" x14ac:dyDescent="0.25">
      <c r="A60" s="514"/>
      <c r="B60" s="13" t="str">
        <f t="shared" si="40"/>
        <v>Building Shell</v>
      </c>
      <c r="C60" s="367">
        <v>0</v>
      </c>
      <c r="D60" s="367">
        <f t="shared" si="41"/>
        <v>0</v>
      </c>
      <c r="E60" s="367">
        <f t="shared" si="41"/>
        <v>0</v>
      </c>
      <c r="F60" s="367">
        <f t="shared" si="41"/>
        <v>0</v>
      </c>
      <c r="G60" s="367">
        <f t="shared" si="41"/>
        <v>0</v>
      </c>
      <c r="H60" s="367">
        <f t="shared" si="41"/>
        <v>0</v>
      </c>
      <c r="I60" s="367">
        <f t="shared" si="41"/>
        <v>0</v>
      </c>
      <c r="J60" s="367">
        <f t="shared" si="41"/>
        <v>0</v>
      </c>
      <c r="K60" s="367">
        <f t="shared" si="41"/>
        <v>0</v>
      </c>
      <c r="L60" s="367">
        <f t="shared" si="41"/>
        <v>0</v>
      </c>
      <c r="M60" s="367">
        <f t="shared" si="41"/>
        <v>0</v>
      </c>
      <c r="N60" s="367">
        <f t="shared" si="41"/>
        <v>0</v>
      </c>
      <c r="O60" s="367">
        <f t="shared" si="41"/>
        <v>0</v>
      </c>
      <c r="P60" s="367">
        <f t="shared" si="41"/>
        <v>0</v>
      </c>
      <c r="Q60" s="367">
        <f t="shared" si="41"/>
        <v>0</v>
      </c>
      <c r="R60" s="367">
        <f t="shared" si="41"/>
        <v>0</v>
      </c>
      <c r="S60" s="367">
        <f t="shared" si="41"/>
        <v>0</v>
      </c>
      <c r="T60" s="367">
        <f t="shared" si="41"/>
        <v>0</v>
      </c>
      <c r="U60" s="367">
        <f t="shared" si="41"/>
        <v>0</v>
      </c>
    </row>
    <row r="61" spans="1:21" s="358" customFormat="1" ht="15.75" x14ac:dyDescent="0.25">
      <c r="A61" s="514"/>
      <c r="B61" s="13" t="str">
        <f t="shared" si="40"/>
        <v>Cooking</v>
      </c>
      <c r="C61" s="367">
        <v>0</v>
      </c>
      <c r="D61" s="367">
        <f t="shared" si="41"/>
        <v>0</v>
      </c>
      <c r="E61" s="367">
        <f t="shared" si="41"/>
        <v>0</v>
      </c>
      <c r="F61" s="367">
        <f t="shared" si="41"/>
        <v>0</v>
      </c>
      <c r="G61" s="367">
        <f t="shared" si="41"/>
        <v>0</v>
      </c>
      <c r="H61" s="367">
        <f t="shared" si="41"/>
        <v>0</v>
      </c>
      <c r="I61" s="367">
        <f t="shared" si="41"/>
        <v>0</v>
      </c>
      <c r="J61" s="367">
        <f t="shared" si="41"/>
        <v>0</v>
      </c>
      <c r="K61" s="367">
        <f t="shared" si="41"/>
        <v>0</v>
      </c>
      <c r="L61" s="367">
        <f t="shared" si="41"/>
        <v>0</v>
      </c>
      <c r="M61" s="367">
        <f t="shared" si="41"/>
        <v>0</v>
      </c>
      <c r="N61" s="367">
        <f t="shared" si="41"/>
        <v>0</v>
      </c>
      <c r="O61" s="367">
        <f t="shared" si="41"/>
        <v>0</v>
      </c>
      <c r="P61" s="367">
        <f t="shared" si="41"/>
        <v>0</v>
      </c>
      <c r="Q61" s="367">
        <f t="shared" si="41"/>
        <v>0</v>
      </c>
      <c r="R61" s="367">
        <f t="shared" si="41"/>
        <v>0</v>
      </c>
      <c r="S61" s="367">
        <f t="shared" si="41"/>
        <v>0</v>
      </c>
      <c r="T61" s="367">
        <f t="shared" si="41"/>
        <v>0</v>
      </c>
      <c r="U61" s="367">
        <f t="shared" si="41"/>
        <v>0</v>
      </c>
    </row>
    <row r="62" spans="1:21" s="358" customFormat="1" ht="15.75" x14ac:dyDescent="0.25">
      <c r="A62" s="514"/>
      <c r="B62" s="13" t="str">
        <f t="shared" si="40"/>
        <v>Cooling</v>
      </c>
      <c r="C62" s="367">
        <v>0</v>
      </c>
      <c r="D62" s="367">
        <f t="shared" si="41"/>
        <v>0</v>
      </c>
      <c r="E62" s="367">
        <f t="shared" si="41"/>
        <v>0</v>
      </c>
      <c r="F62" s="367">
        <f t="shared" si="41"/>
        <v>0</v>
      </c>
      <c r="G62" s="367">
        <f t="shared" si="41"/>
        <v>0</v>
      </c>
      <c r="H62" s="367">
        <f t="shared" si="41"/>
        <v>0</v>
      </c>
      <c r="I62" s="367">
        <f t="shared" si="41"/>
        <v>0</v>
      </c>
      <c r="J62" s="367">
        <f t="shared" si="41"/>
        <v>0</v>
      </c>
      <c r="K62" s="367">
        <f t="shared" si="41"/>
        <v>0</v>
      </c>
      <c r="L62" s="367">
        <f t="shared" si="41"/>
        <v>69.74969210551383</v>
      </c>
      <c r="M62" s="367">
        <f t="shared" si="41"/>
        <v>52.061106840891902</v>
      </c>
      <c r="N62" s="367">
        <f t="shared" si="41"/>
        <v>0.84790569969136509</v>
      </c>
      <c r="O62" s="367">
        <f t="shared" si="41"/>
        <v>0.12983041732056272</v>
      </c>
      <c r="P62" s="367">
        <f t="shared" si="41"/>
        <v>5.3446855130298303</v>
      </c>
      <c r="Q62" s="367">
        <f t="shared" si="41"/>
        <v>318.28711495471407</v>
      </c>
      <c r="R62" s="367">
        <f t="shared" si="41"/>
        <v>936.81616456135976</v>
      </c>
      <c r="S62" s="367">
        <f t="shared" si="41"/>
        <v>4481.6212016090058</v>
      </c>
      <c r="T62" s="367">
        <f t="shared" si="41"/>
        <v>25029.786727982617</v>
      </c>
      <c r="U62" s="367">
        <f t="shared" si="41"/>
        <v>26112.90255254037</v>
      </c>
    </row>
    <row r="63" spans="1:21" s="358" customFormat="1" ht="15.75" x14ac:dyDescent="0.25">
      <c r="A63" s="514"/>
      <c r="B63" s="13" t="str">
        <f t="shared" si="40"/>
        <v>Ext Lighting</v>
      </c>
      <c r="C63" s="367">
        <v>0</v>
      </c>
      <c r="D63" s="367">
        <f t="shared" ref="D63:U66" si="43">IF(D27=0,0,((D9*0.5)+C27-D45)*D82*D97*D$2)</f>
        <v>0</v>
      </c>
      <c r="E63" s="367">
        <f t="shared" si="43"/>
        <v>0</v>
      </c>
      <c r="F63" s="367">
        <f t="shared" si="43"/>
        <v>0</v>
      </c>
      <c r="G63" s="367">
        <f t="shared" si="43"/>
        <v>0</v>
      </c>
      <c r="H63" s="367">
        <f t="shared" si="43"/>
        <v>0</v>
      </c>
      <c r="I63" s="367">
        <f t="shared" si="43"/>
        <v>0</v>
      </c>
      <c r="J63" s="367">
        <f t="shared" si="43"/>
        <v>0</v>
      </c>
      <c r="K63" s="367">
        <f t="shared" si="43"/>
        <v>0</v>
      </c>
      <c r="L63" s="367">
        <f t="shared" si="43"/>
        <v>0</v>
      </c>
      <c r="M63" s="367">
        <f t="shared" si="43"/>
        <v>0</v>
      </c>
      <c r="N63" s="367">
        <f t="shared" si="43"/>
        <v>0</v>
      </c>
      <c r="O63" s="367">
        <f t="shared" si="43"/>
        <v>0</v>
      </c>
      <c r="P63" s="367">
        <f t="shared" si="43"/>
        <v>0</v>
      </c>
      <c r="Q63" s="367">
        <f t="shared" si="43"/>
        <v>0</v>
      </c>
      <c r="R63" s="367">
        <f t="shared" si="43"/>
        <v>0</v>
      </c>
      <c r="S63" s="367">
        <f t="shared" si="43"/>
        <v>0</v>
      </c>
      <c r="T63" s="367">
        <f t="shared" si="43"/>
        <v>0</v>
      </c>
      <c r="U63" s="367">
        <f t="shared" si="43"/>
        <v>0</v>
      </c>
    </row>
    <row r="64" spans="1:21" s="358" customFormat="1" ht="15.75" x14ac:dyDescent="0.25">
      <c r="A64" s="514"/>
      <c r="B64" s="13" t="str">
        <f t="shared" si="40"/>
        <v>Heating</v>
      </c>
      <c r="C64" s="367">
        <v>0</v>
      </c>
      <c r="D64" s="367">
        <f t="shared" si="43"/>
        <v>0</v>
      </c>
      <c r="E64" s="367">
        <f t="shared" si="43"/>
        <v>0</v>
      </c>
      <c r="F64" s="367">
        <f t="shared" si="43"/>
        <v>0</v>
      </c>
      <c r="G64" s="367">
        <f t="shared" si="43"/>
        <v>0</v>
      </c>
      <c r="H64" s="367">
        <f t="shared" si="43"/>
        <v>0</v>
      </c>
      <c r="I64" s="367">
        <f t="shared" si="43"/>
        <v>0</v>
      </c>
      <c r="J64" s="367">
        <f t="shared" si="43"/>
        <v>0</v>
      </c>
      <c r="K64" s="367">
        <f t="shared" si="43"/>
        <v>0</v>
      </c>
      <c r="L64" s="367">
        <f t="shared" si="43"/>
        <v>0</v>
      </c>
      <c r="M64" s="367">
        <f t="shared" si="43"/>
        <v>0</v>
      </c>
      <c r="N64" s="367">
        <f t="shared" si="43"/>
        <v>0</v>
      </c>
      <c r="O64" s="367">
        <f t="shared" si="43"/>
        <v>0</v>
      </c>
      <c r="P64" s="367">
        <f t="shared" si="43"/>
        <v>0</v>
      </c>
      <c r="Q64" s="367">
        <f t="shared" si="43"/>
        <v>0</v>
      </c>
      <c r="R64" s="367">
        <f t="shared" si="43"/>
        <v>0</v>
      </c>
      <c r="S64" s="367">
        <f t="shared" si="43"/>
        <v>0</v>
      </c>
      <c r="T64" s="367">
        <f t="shared" si="43"/>
        <v>0</v>
      </c>
      <c r="U64" s="367">
        <f t="shared" si="43"/>
        <v>0</v>
      </c>
    </row>
    <row r="65" spans="1:21" s="358" customFormat="1" ht="15.75" x14ac:dyDescent="0.25">
      <c r="A65" s="514"/>
      <c r="B65" s="13" t="str">
        <f t="shared" si="40"/>
        <v>HVAC</v>
      </c>
      <c r="C65" s="367">
        <v>0</v>
      </c>
      <c r="D65" s="367">
        <f t="shared" si="43"/>
        <v>0</v>
      </c>
      <c r="E65" s="367">
        <f t="shared" si="43"/>
        <v>0</v>
      </c>
      <c r="F65" s="367">
        <f t="shared" si="43"/>
        <v>0</v>
      </c>
      <c r="G65" s="367">
        <f t="shared" si="43"/>
        <v>0</v>
      </c>
      <c r="H65" s="367">
        <f t="shared" si="43"/>
        <v>0</v>
      </c>
      <c r="I65" s="367">
        <f t="shared" si="43"/>
        <v>0</v>
      </c>
      <c r="J65" s="367">
        <f t="shared" si="43"/>
        <v>0</v>
      </c>
      <c r="K65" s="367">
        <f t="shared" si="43"/>
        <v>0</v>
      </c>
      <c r="L65" s="367">
        <f t="shared" si="43"/>
        <v>0</v>
      </c>
      <c r="M65" s="367">
        <f t="shared" si="43"/>
        <v>0</v>
      </c>
      <c r="N65" s="367">
        <f t="shared" si="43"/>
        <v>423.62908797739561</v>
      </c>
      <c r="O65" s="367">
        <f t="shared" si="43"/>
        <v>1075.2181560640556</v>
      </c>
      <c r="P65" s="367">
        <f t="shared" si="43"/>
        <v>926.86469186786792</v>
      </c>
      <c r="Q65" s="367">
        <f t="shared" si="43"/>
        <v>656.2852577894497</v>
      </c>
      <c r="R65" s="367">
        <f t="shared" si="43"/>
        <v>406.63314575609439</v>
      </c>
      <c r="S65" s="367">
        <f t="shared" si="43"/>
        <v>616.52722794598935</v>
      </c>
      <c r="T65" s="367">
        <f t="shared" si="43"/>
        <v>2866.4500773655964</v>
      </c>
      <c r="U65" s="367">
        <f t="shared" si="43"/>
        <v>2980.4892645987211</v>
      </c>
    </row>
    <row r="66" spans="1:21" s="358" customFormat="1" ht="15.75" x14ac:dyDescent="0.25">
      <c r="A66" s="514"/>
      <c r="B66" s="13" t="str">
        <f t="shared" si="40"/>
        <v>Lighting</v>
      </c>
      <c r="C66" s="367">
        <v>0</v>
      </c>
      <c r="D66" s="367">
        <f t="shared" si="43"/>
        <v>0</v>
      </c>
      <c r="E66" s="367">
        <f t="shared" si="43"/>
        <v>0</v>
      </c>
      <c r="F66" s="367">
        <f t="shared" si="43"/>
        <v>84.163254373063452</v>
      </c>
      <c r="G66" s="367">
        <f t="shared" si="43"/>
        <v>247.25255058175938</v>
      </c>
      <c r="H66" s="367">
        <f t="shared" si="43"/>
        <v>561.82039292093668</v>
      </c>
      <c r="I66" s="367">
        <f t="shared" si="43"/>
        <v>746.07263169449072</v>
      </c>
      <c r="J66" s="367">
        <f t="shared" si="43"/>
        <v>772.04012966735002</v>
      </c>
      <c r="K66" s="367">
        <f t="shared" si="43"/>
        <v>1070.3042873912964</v>
      </c>
      <c r="L66" s="367">
        <f t="shared" si="43"/>
        <v>779.80678786492558</v>
      </c>
      <c r="M66" s="367">
        <f t="shared" si="43"/>
        <v>710.00965401961525</v>
      </c>
      <c r="N66" s="367">
        <f t="shared" si="43"/>
        <v>1206.3240561663877</v>
      </c>
      <c r="O66" s="367">
        <f t="shared" si="43"/>
        <v>1693.3749502135001</v>
      </c>
      <c r="P66" s="367">
        <f t="shared" si="43"/>
        <v>1312.6946257846398</v>
      </c>
      <c r="Q66" s="367">
        <f t="shared" si="43"/>
        <v>1425.3842854398754</v>
      </c>
      <c r="R66" s="367">
        <f t="shared" si="43"/>
        <v>730.33176388237018</v>
      </c>
      <c r="S66" s="367">
        <f t="shared" si="43"/>
        <v>1019.7419030788818</v>
      </c>
      <c r="T66" s="367">
        <f t="shared" si="43"/>
        <v>1413.9248384784069</v>
      </c>
      <c r="U66" s="367">
        <f t="shared" si="43"/>
        <v>1652.5528910047187</v>
      </c>
    </row>
    <row r="67" spans="1:21" s="358" customFormat="1" ht="15.75" x14ac:dyDescent="0.25">
      <c r="A67" s="514"/>
      <c r="B67" s="13" t="str">
        <f t="shared" si="40"/>
        <v>Miscellaneous</v>
      </c>
      <c r="C67" s="367">
        <v>0</v>
      </c>
      <c r="D67" s="367">
        <f t="shared" ref="D67:U70" si="44">IF(D31=0,0,((D13*0.5)+C31-D49)*D86*D101*D$2)</f>
        <v>0</v>
      </c>
      <c r="E67" s="367">
        <f t="shared" si="44"/>
        <v>0</v>
      </c>
      <c r="F67" s="367">
        <f t="shared" si="44"/>
        <v>0</v>
      </c>
      <c r="G67" s="367">
        <f t="shared" si="44"/>
        <v>0</v>
      </c>
      <c r="H67" s="367">
        <f t="shared" si="44"/>
        <v>0</v>
      </c>
      <c r="I67" s="367">
        <f t="shared" si="44"/>
        <v>0</v>
      </c>
      <c r="J67" s="367">
        <f t="shared" si="44"/>
        <v>0</v>
      </c>
      <c r="K67" s="367">
        <f t="shared" si="44"/>
        <v>0</v>
      </c>
      <c r="L67" s="367">
        <f t="shared" si="44"/>
        <v>0</v>
      </c>
      <c r="M67" s="367">
        <f t="shared" si="44"/>
        <v>65.217279610077696</v>
      </c>
      <c r="N67" s="367">
        <f t="shared" si="44"/>
        <v>129.54442920923643</v>
      </c>
      <c r="O67" s="367">
        <f t="shared" si="44"/>
        <v>119.66118568250916</v>
      </c>
      <c r="P67" s="367">
        <f t="shared" si="44"/>
        <v>112.69692533362094</v>
      </c>
      <c r="Q67" s="367">
        <f t="shared" si="44"/>
        <v>124.94103158894525</v>
      </c>
      <c r="R67" s="367">
        <f t="shared" si="44"/>
        <v>-1.799158825761944</v>
      </c>
      <c r="S67" s="367">
        <f t="shared" si="44"/>
        <v>-2.1951784777154053</v>
      </c>
      <c r="T67" s="367">
        <f t="shared" si="44"/>
        <v>-3.5980215445578265</v>
      </c>
      <c r="U67" s="367">
        <f t="shared" si="44"/>
        <v>-3.4769154675972076</v>
      </c>
    </row>
    <row r="68" spans="1:21" s="358" customFormat="1" ht="15.75" customHeight="1" x14ac:dyDescent="0.25">
      <c r="A68" s="514"/>
      <c r="B68" s="13" t="str">
        <f t="shared" si="40"/>
        <v>Motors</v>
      </c>
      <c r="C68" s="367">
        <v>0</v>
      </c>
      <c r="D68" s="367">
        <f t="shared" si="44"/>
        <v>0</v>
      </c>
      <c r="E68" s="367">
        <f t="shared" si="44"/>
        <v>0</v>
      </c>
      <c r="F68" s="367">
        <f t="shared" si="44"/>
        <v>0</v>
      </c>
      <c r="G68" s="367">
        <f t="shared" si="44"/>
        <v>0</v>
      </c>
      <c r="H68" s="367">
        <f t="shared" si="44"/>
        <v>0</v>
      </c>
      <c r="I68" s="367">
        <f t="shared" si="44"/>
        <v>0</v>
      </c>
      <c r="J68" s="367">
        <f t="shared" si="44"/>
        <v>0</v>
      </c>
      <c r="K68" s="367">
        <f t="shared" si="44"/>
        <v>0</v>
      </c>
      <c r="L68" s="367">
        <f t="shared" si="44"/>
        <v>0</v>
      </c>
      <c r="M68" s="367">
        <f t="shared" si="44"/>
        <v>0</v>
      </c>
      <c r="N68" s="367">
        <f t="shared" si="44"/>
        <v>0</v>
      </c>
      <c r="O68" s="367">
        <f t="shared" si="44"/>
        <v>0</v>
      </c>
      <c r="P68" s="367">
        <f t="shared" si="44"/>
        <v>0</v>
      </c>
      <c r="Q68" s="367">
        <f t="shared" si="44"/>
        <v>0</v>
      </c>
      <c r="R68" s="367">
        <f t="shared" si="44"/>
        <v>0</v>
      </c>
      <c r="S68" s="367">
        <f t="shared" si="44"/>
        <v>0</v>
      </c>
      <c r="T68" s="367">
        <f t="shared" si="44"/>
        <v>0</v>
      </c>
      <c r="U68" s="367">
        <f t="shared" si="44"/>
        <v>0</v>
      </c>
    </row>
    <row r="69" spans="1:21" s="358" customFormat="1" ht="15.75" x14ac:dyDescent="0.25">
      <c r="A69" s="514"/>
      <c r="B69" s="13" t="str">
        <f t="shared" si="40"/>
        <v>Process</v>
      </c>
      <c r="C69" s="367">
        <v>0</v>
      </c>
      <c r="D69" s="367">
        <f t="shared" si="44"/>
        <v>0</v>
      </c>
      <c r="E69" s="367">
        <f t="shared" si="44"/>
        <v>0</v>
      </c>
      <c r="F69" s="367">
        <f t="shared" si="44"/>
        <v>0</v>
      </c>
      <c r="G69" s="367">
        <f t="shared" si="44"/>
        <v>0</v>
      </c>
      <c r="H69" s="367">
        <f t="shared" si="44"/>
        <v>0</v>
      </c>
      <c r="I69" s="367">
        <f t="shared" si="44"/>
        <v>0</v>
      </c>
      <c r="J69" s="367">
        <f t="shared" si="44"/>
        <v>0</v>
      </c>
      <c r="K69" s="367">
        <f t="shared" si="44"/>
        <v>0</v>
      </c>
      <c r="L69" s="367">
        <f t="shared" si="44"/>
        <v>0</v>
      </c>
      <c r="M69" s="367">
        <f t="shared" si="44"/>
        <v>0</v>
      </c>
      <c r="N69" s="367">
        <f t="shared" si="44"/>
        <v>0</v>
      </c>
      <c r="O69" s="367">
        <f t="shared" si="44"/>
        <v>0</v>
      </c>
      <c r="P69" s="367">
        <f t="shared" si="44"/>
        <v>0</v>
      </c>
      <c r="Q69" s="367">
        <f t="shared" si="44"/>
        <v>0</v>
      </c>
      <c r="R69" s="367">
        <f t="shared" si="44"/>
        <v>0</v>
      </c>
      <c r="S69" s="367">
        <f t="shared" si="44"/>
        <v>0</v>
      </c>
      <c r="T69" s="367">
        <f t="shared" si="44"/>
        <v>0</v>
      </c>
      <c r="U69" s="367">
        <f t="shared" si="44"/>
        <v>0</v>
      </c>
    </row>
    <row r="70" spans="1:21" s="358" customFormat="1" ht="15.75" x14ac:dyDescent="0.25">
      <c r="A70" s="514"/>
      <c r="B70" s="13" t="str">
        <f t="shared" si="40"/>
        <v>Refrigeration</v>
      </c>
      <c r="C70" s="367">
        <v>0</v>
      </c>
      <c r="D70" s="367">
        <f t="shared" si="44"/>
        <v>0</v>
      </c>
      <c r="E70" s="367">
        <f t="shared" si="44"/>
        <v>0</v>
      </c>
      <c r="F70" s="367">
        <f t="shared" si="44"/>
        <v>0</v>
      </c>
      <c r="G70" s="367">
        <f t="shared" si="44"/>
        <v>0</v>
      </c>
      <c r="H70" s="367">
        <f t="shared" si="44"/>
        <v>0</v>
      </c>
      <c r="I70" s="367">
        <f t="shared" si="44"/>
        <v>0</v>
      </c>
      <c r="J70" s="367">
        <f t="shared" si="44"/>
        <v>0</v>
      </c>
      <c r="K70" s="367">
        <f t="shared" si="44"/>
        <v>0</v>
      </c>
      <c r="L70" s="367">
        <f t="shared" si="44"/>
        <v>0</v>
      </c>
      <c r="M70" s="367">
        <f t="shared" si="44"/>
        <v>0</v>
      </c>
      <c r="N70" s="367">
        <f t="shared" si="44"/>
        <v>0</v>
      </c>
      <c r="O70" s="367">
        <f t="shared" si="44"/>
        <v>0</v>
      </c>
      <c r="P70" s="367">
        <f t="shared" si="44"/>
        <v>0</v>
      </c>
      <c r="Q70" s="367">
        <f t="shared" si="44"/>
        <v>0</v>
      </c>
      <c r="R70" s="367">
        <f t="shared" si="44"/>
        <v>0</v>
      </c>
      <c r="S70" s="367">
        <f t="shared" si="44"/>
        <v>0</v>
      </c>
      <c r="T70" s="367">
        <f t="shared" si="44"/>
        <v>0</v>
      </c>
      <c r="U70" s="367">
        <f t="shared" si="44"/>
        <v>0</v>
      </c>
    </row>
    <row r="71" spans="1:21" s="358" customFormat="1" ht="15.75" x14ac:dyDescent="0.25">
      <c r="A71" s="514"/>
      <c r="B71" s="13" t="str">
        <f t="shared" si="40"/>
        <v>Water Heating</v>
      </c>
      <c r="C71" s="367">
        <v>0</v>
      </c>
      <c r="D71" s="367">
        <f t="shared" ref="D71:U71" si="45">IF(D35=0,0,((D17*0.5)+C35-D53)*D90*D105*D$2)</f>
        <v>0</v>
      </c>
      <c r="E71" s="367">
        <f t="shared" si="45"/>
        <v>0</v>
      </c>
      <c r="F71" s="367">
        <f t="shared" si="45"/>
        <v>0</v>
      </c>
      <c r="G71" s="367">
        <f t="shared" si="45"/>
        <v>0</v>
      </c>
      <c r="H71" s="367">
        <f t="shared" si="45"/>
        <v>0</v>
      </c>
      <c r="I71" s="367">
        <f t="shared" si="45"/>
        <v>0</v>
      </c>
      <c r="J71" s="367">
        <f t="shared" si="45"/>
        <v>0</v>
      </c>
      <c r="K71" s="367">
        <f t="shared" si="45"/>
        <v>0</v>
      </c>
      <c r="L71" s="367">
        <f t="shared" si="45"/>
        <v>0</v>
      </c>
      <c r="M71" s="367">
        <f t="shared" si="45"/>
        <v>0</v>
      </c>
      <c r="N71" s="367">
        <f t="shared" si="45"/>
        <v>0</v>
      </c>
      <c r="O71" s="367">
        <f t="shared" si="45"/>
        <v>0</v>
      </c>
      <c r="P71" s="367">
        <f t="shared" si="45"/>
        <v>0</v>
      </c>
      <c r="Q71" s="367">
        <f t="shared" si="45"/>
        <v>0</v>
      </c>
      <c r="R71" s="367">
        <f t="shared" si="45"/>
        <v>0</v>
      </c>
      <c r="S71" s="367">
        <f t="shared" si="45"/>
        <v>0</v>
      </c>
      <c r="T71" s="367">
        <f t="shared" si="45"/>
        <v>0</v>
      </c>
      <c r="U71" s="367">
        <f t="shared" si="45"/>
        <v>0</v>
      </c>
    </row>
    <row r="72" spans="1:21" s="358" customFormat="1" ht="15.75" customHeight="1" x14ac:dyDescent="0.25">
      <c r="A72" s="514"/>
      <c r="B72" s="13" t="str">
        <f t="shared" si="40"/>
        <v xml:space="preserve"> </v>
      </c>
      <c r="C72" s="346"/>
      <c r="D72" s="346"/>
      <c r="E72" s="346"/>
      <c r="F72" s="346"/>
      <c r="G72" s="346"/>
      <c r="H72" s="346"/>
      <c r="I72" s="346"/>
      <c r="J72" s="346"/>
      <c r="K72" s="346"/>
      <c r="L72" s="346"/>
      <c r="M72" s="346"/>
      <c r="N72" s="346"/>
      <c r="O72" s="346"/>
      <c r="P72" s="346"/>
      <c r="Q72" s="346"/>
      <c r="R72" s="346"/>
      <c r="S72" s="346"/>
      <c r="T72" s="346"/>
      <c r="U72" s="346"/>
    </row>
    <row r="73" spans="1:21" s="358" customFormat="1" ht="15.75" customHeight="1" x14ac:dyDescent="0.25">
      <c r="A73" s="514"/>
      <c r="B73" s="13" t="s">
        <v>26</v>
      </c>
      <c r="C73" s="367">
        <f>SUM(C59:C71)</f>
        <v>0</v>
      </c>
      <c r="D73" s="367">
        <f t="shared" ref="D73:U73" si="46">SUM(D59:D71)</f>
        <v>0</v>
      </c>
      <c r="E73" s="367">
        <f t="shared" si="46"/>
        <v>0</v>
      </c>
      <c r="F73" s="367">
        <f t="shared" si="46"/>
        <v>84.163254373063452</v>
      </c>
      <c r="G73" s="367">
        <f>SUM(G59:G71)</f>
        <v>247.25255058175938</v>
      </c>
      <c r="H73" s="367">
        <f t="shared" si="46"/>
        <v>561.82039292093668</v>
      </c>
      <c r="I73" s="367">
        <f t="shared" si="46"/>
        <v>746.07263169449072</v>
      </c>
      <c r="J73" s="367">
        <f t="shared" si="46"/>
        <v>772.04012966735002</v>
      </c>
      <c r="K73" s="367">
        <f t="shared" si="46"/>
        <v>1070.3042873912964</v>
      </c>
      <c r="L73" s="367">
        <f t="shared" si="46"/>
        <v>849.55647997043945</v>
      </c>
      <c r="M73" s="367">
        <f t="shared" si="46"/>
        <v>1096.1697092584996</v>
      </c>
      <c r="N73" s="367">
        <f t="shared" si="46"/>
        <v>2626.8834924677076</v>
      </c>
      <c r="O73" s="367">
        <f t="shared" si="46"/>
        <v>3995.893544604553</v>
      </c>
      <c r="P73" s="367">
        <f t="shared" si="46"/>
        <v>3400.6534935487507</v>
      </c>
      <c r="Q73" s="367">
        <f t="shared" si="46"/>
        <v>3681.2740779752367</v>
      </c>
      <c r="R73" s="367">
        <f t="shared" si="46"/>
        <v>2883.5278628807901</v>
      </c>
      <c r="S73" s="367">
        <f t="shared" si="46"/>
        <v>7105.8735487119975</v>
      </c>
      <c r="T73" s="367">
        <f t="shared" si="46"/>
        <v>30929.521952429044</v>
      </c>
      <c r="U73" s="367">
        <f t="shared" si="46"/>
        <v>32310.798846693633</v>
      </c>
    </row>
    <row r="74" spans="1:21" s="358" customFormat="1" ht="16.5" customHeight="1" thickBot="1" x14ac:dyDescent="0.3">
      <c r="A74" s="515"/>
      <c r="B74" s="14" t="s">
        <v>27</v>
      </c>
      <c r="C74" s="369">
        <f>C73</f>
        <v>0</v>
      </c>
      <c r="D74" s="369">
        <f>C74+D73</f>
        <v>0</v>
      </c>
      <c r="E74" s="369">
        <f t="shared" ref="E74:U74" si="47">D74+E73</f>
        <v>0</v>
      </c>
      <c r="F74" s="369">
        <f t="shared" si="47"/>
        <v>84.163254373063452</v>
      </c>
      <c r="G74" s="369">
        <f t="shared" si="47"/>
        <v>331.41580495482282</v>
      </c>
      <c r="H74" s="369">
        <f t="shared" si="47"/>
        <v>893.23619787575944</v>
      </c>
      <c r="I74" s="369">
        <f t="shared" si="47"/>
        <v>1639.3088295702501</v>
      </c>
      <c r="J74" s="369">
        <f t="shared" si="47"/>
        <v>2411.3489592376</v>
      </c>
      <c r="K74" s="369">
        <f t="shared" si="47"/>
        <v>3481.6532466288963</v>
      </c>
      <c r="L74" s="369">
        <f t="shared" si="47"/>
        <v>4331.2097265993361</v>
      </c>
      <c r="M74" s="369">
        <f t="shared" si="47"/>
        <v>5427.3794358578361</v>
      </c>
      <c r="N74" s="369">
        <f t="shared" si="47"/>
        <v>8054.2629283255437</v>
      </c>
      <c r="O74" s="373">
        <f t="shared" si="47"/>
        <v>12050.156472930097</v>
      </c>
      <c r="P74" s="369">
        <f t="shared" si="47"/>
        <v>15450.809966478848</v>
      </c>
      <c r="Q74" s="369">
        <f t="shared" si="47"/>
        <v>19132.084044454085</v>
      </c>
      <c r="R74" s="369">
        <f t="shared" si="47"/>
        <v>22015.611907334875</v>
      </c>
      <c r="S74" s="369">
        <f t="shared" si="47"/>
        <v>29121.485456046874</v>
      </c>
      <c r="T74" s="369">
        <f t="shared" si="47"/>
        <v>60051.007408475918</v>
      </c>
      <c r="U74" s="369">
        <f t="shared" si="47"/>
        <v>92361.806255169548</v>
      </c>
    </row>
    <row r="75" spans="1:21" x14ac:dyDescent="0.25">
      <c r="A75" s="8"/>
      <c r="B75" s="36"/>
      <c r="C75" s="31"/>
      <c r="D75" s="37"/>
      <c r="E75" s="31"/>
      <c r="F75" s="37"/>
      <c r="G75" s="31"/>
      <c r="H75" s="37"/>
      <c r="I75" s="31"/>
      <c r="J75" s="37"/>
      <c r="K75" s="31"/>
      <c r="L75" s="37"/>
      <c r="M75" s="31"/>
      <c r="N75" s="37"/>
      <c r="O75" s="31"/>
      <c r="P75" s="37"/>
      <c r="Q75" s="31"/>
      <c r="R75" s="37"/>
      <c r="S75" s="31"/>
      <c r="T75" s="37"/>
      <c r="U75" s="31"/>
    </row>
    <row r="76" spans="1:21" ht="15.75" thickBot="1" x14ac:dyDescent="0.3">
      <c r="B76" s="16"/>
      <c r="C76" s="8"/>
      <c r="D76" s="8"/>
      <c r="E76" s="8"/>
      <c r="F76" s="371"/>
      <c r="G76" s="371"/>
      <c r="H76" s="371"/>
      <c r="I76" s="371"/>
      <c r="J76" s="371"/>
      <c r="K76" s="371"/>
      <c r="L76" s="371"/>
      <c r="M76" s="371"/>
      <c r="N76" s="371"/>
      <c r="O76" s="371"/>
      <c r="P76" s="371"/>
      <c r="Q76" s="371"/>
      <c r="R76" s="371"/>
      <c r="S76" s="371"/>
      <c r="T76" s="371"/>
      <c r="U76" s="371"/>
    </row>
    <row r="77" spans="1:21" ht="15.75" x14ac:dyDescent="0.25">
      <c r="A77" s="519" t="s">
        <v>12</v>
      </c>
      <c r="B77" s="17" t="s">
        <v>12</v>
      </c>
      <c r="C77" s="10">
        <f t="shared" ref="C77:U77" si="48">C58</f>
        <v>43466</v>
      </c>
      <c r="D77" s="10">
        <f t="shared" si="48"/>
        <v>43497</v>
      </c>
      <c r="E77" s="10">
        <f t="shared" si="48"/>
        <v>43525</v>
      </c>
      <c r="F77" s="10">
        <f t="shared" si="48"/>
        <v>43556</v>
      </c>
      <c r="G77" s="10">
        <f t="shared" si="48"/>
        <v>43586</v>
      </c>
      <c r="H77" s="10">
        <f t="shared" si="48"/>
        <v>43617</v>
      </c>
      <c r="I77" s="10">
        <f t="shared" si="48"/>
        <v>43647</v>
      </c>
      <c r="J77" s="10">
        <f t="shared" si="48"/>
        <v>43678</v>
      </c>
      <c r="K77" s="10">
        <f t="shared" si="48"/>
        <v>43709</v>
      </c>
      <c r="L77" s="10">
        <f t="shared" si="48"/>
        <v>43739</v>
      </c>
      <c r="M77" s="10">
        <f t="shared" si="48"/>
        <v>43770</v>
      </c>
      <c r="N77" s="10">
        <f t="shared" si="48"/>
        <v>43800</v>
      </c>
      <c r="O77" s="10">
        <f t="shared" si="48"/>
        <v>43831</v>
      </c>
      <c r="P77" s="10">
        <f t="shared" si="48"/>
        <v>43862</v>
      </c>
      <c r="Q77" s="10">
        <f t="shared" si="48"/>
        <v>43891</v>
      </c>
      <c r="R77" s="10">
        <f t="shared" si="48"/>
        <v>43922</v>
      </c>
      <c r="S77" s="10">
        <f t="shared" si="48"/>
        <v>43952</v>
      </c>
      <c r="T77" s="10">
        <f t="shared" si="48"/>
        <v>43983</v>
      </c>
      <c r="U77" s="10">
        <f t="shared" si="48"/>
        <v>44013</v>
      </c>
    </row>
    <row r="78" spans="1:21" ht="15.75" customHeight="1" x14ac:dyDescent="0.25">
      <c r="A78" s="520"/>
      <c r="B78" s="13" t="str">
        <f>B59</f>
        <v>Air Comp</v>
      </c>
      <c r="C78" s="20">
        <f>'2M - SGS'!C78</f>
        <v>8.5109000000000004E-2</v>
      </c>
      <c r="D78" s="20">
        <f>'2M - SGS'!D78</f>
        <v>7.7715000000000006E-2</v>
      </c>
      <c r="E78" s="20">
        <f>'2M - SGS'!E78</f>
        <v>8.6136000000000004E-2</v>
      </c>
      <c r="F78" s="20">
        <f>'2M - SGS'!F78</f>
        <v>7.9796000000000006E-2</v>
      </c>
      <c r="G78" s="20">
        <f>'2M - SGS'!G78</f>
        <v>8.5334999999999994E-2</v>
      </c>
      <c r="H78" s="20">
        <f>'2M - SGS'!H78</f>
        <v>8.1994999999999998E-2</v>
      </c>
      <c r="I78" s="20">
        <f>'2M - SGS'!I78</f>
        <v>8.4098999999999993E-2</v>
      </c>
      <c r="J78" s="20">
        <f>'2M - SGS'!J78</f>
        <v>8.4198999999999996E-2</v>
      </c>
      <c r="K78" s="20">
        <f>'2M - SGS'!K78</f>
        <v>8.2512000000000002E-2</v>
      </c>
      <c r="L78" s="20">
        <f>'2M - SGS'!L78</f>
        <v>8.5277000000000006E-2</v>
      </c>
      <c r="M78" s="20">
        <f>'2M - SGS'!M78</f>
        <v>8.2588999999999996E-2</v>
      </c>
      <c r="N78" s="20">
        <f>'2M - SGS'!N78</f>
        <v>8.5237999999999994E-2</v>
      </c>
      <c r="O78" s="20">
        <f>'2M - SGS'!O78</f>
        <v>8.5109000000000004E-2</v>
      </c>
      <c r="P78" s="20">
        <f>'2M - SGS'!P78</f>
        <v>7.7715000000000006E-2</v>
      </c>
      <c r="Q78" s="20">
        <f>'2M - SGS'!Q78</f>
        <v>8.6136000000000004E-2</v>
      </c>
      <c r="R78" s="20">
        <f>'2M - SGS'!R78</f>
        <v>7.9796000000000006E-2</v>
      </c>
      <c r="S78" s="20">
        <f>'2M - SGS'!S78</f>
        <v>8.5334999999999994E-2</v>
      </c>
      <c r="T78" s="20">
        <f>'2M - SGS'!T78</f>
        <v>8.1994999999999998E-2</v>
      </c>
      <c r="U78" s="20">
        <f>'2M - SGS'!U78</f>
        <v>8.4098999999999993E-2</v>
      </c>
    </row>
    <row r="79" spans="1:21" ht="15.75" x14ac:dyDescent="0.25">
      <c r="A79" s="520"/>
      <c r="B79" s="13" t="str">
        <f t="shared" ref="B79:B90" si="49">B60</f>
        <v>Building Shell</v>
      </c>
      <c r="C79" s="20">
        <f>'2M - SGS'!C79</f>
        <v>0.107824</v>
      </c>
      <c r="D79" s="20">
        <f>'2M - SGS'!D79</f>
        <v>9.1051999999999994E-2</v>
      </c>
      <c r="E79" s="20">
        <f>'2M - SGS'!E79</f>
        <v>7.1135000000000004E-2</v>
      </c>
      <c r="F79" s="20">
        <f>'2M - SGS'!F79</f>
        <v>4.1179E-2</v>
      </c>
      <c r="G79" s="20">
        <f>'2M - SGS'!G79</f>
        <v>4.4423999999999998E-2</v>
      </c>
      <c r="H79" s="20">
        <f>'2M - SGS'!H79</f>
        <v>0.106128</v>
      </c>
      <c r="I79" s="20">
        <f>'2M - SGS'!I79</f>
        <v>0.14288100000000001</v>
      </c>
      <c r="J79" s="20">
        <f>'2M - SGS'!J79</f>
        <v>0.133494</v>
      </c>
      <c r="K79" s="20">
        <f>'2M - SGS'!K79</f>
        <v>5.781E-2</v>
      </c>
      <c r="L79" s="20">
        <f>'2M - SGS'!L79</f>
        <v>3.8018000000000003E-2</v>
      </c>
      <c r="M79" s="20">
        <f>'2M - SGS'!M79</f>
        <v>6.2103999999999999E-2</v>
      </c>
      <c r="N79" s="20">
        <f>'2M - SGS'!N79</f>
        <v>0.10395</v>
      </c>
      <c r="O79" s="20">
        <f>'2M - SGS'!O79</f>
        <v>0.107824</v>
      </c>
      <c r="P79" s="20">
        <f>'2M - SGS'!P79</f>
        <v>9.1051999999999994E-2</v>
      </c>
      <c r="Q79" s="20">
        <f>'2M - SGS'!Q79</f>
        <v>7.1135000000000004E-2</v>
      </c>
      <c r="R79" s="20">
        <f>'2M - SGS'!R79</f>
        <v>4.1179E-2</v>
      </c>
      <c r="S79" s="20">
        <f>'2M - SGS'!S79</f>
        <v>4.4423999999999998E-2</v>
      </c>
      <c r="T79" s="20">
        <f>'2M - SGS'!T79</f>
        <v>0.106128</v>
      </c>
      <c r="U79" s="20">
        <f>'2M - SGS'!U79</f>
        <v>0.14288100000000001</v>
      </c>
    </row>
    <row r="80" spans="1:21" ht="15.75" x14ac:dyDescent="0.25">
      <c r="A80" s="520"/>
      <c r="B80" s="13" t="str">
        <f t="shared" si="49"/>
        <v>Cooking</v>
      </c>
      <c r="C80" s="20">
        <f>'2M - SGS'!C80</f>
        <v>8.6096000000000006E-2</v>
      </c>
      <c r="D80" s="20">
        <f>'2M - SGS'!D80</f>
        <v>7.8608999999999998E-2</v>
      </c>
      <c r="E80" s="20">
        <f>'2M - SGS'!E80</f>
        <v>8.1547999999999995E-2</v>
      </c>
      <c r="F80" s="20">
        <f>'2M - SGS'!F80</f>
        <v>7.2947999999999999E-2</v>
      </c>
      <c r="G80" s="20">
        <f>'2M - SGS'!G80</f>
        <v>8.6277000000000006E-2</v>
      </c>
      <c r="H80" s="20">
        <f>'2M - SGS'!H80</f>
        <v>8.3294000000000007E-2</v>
      </c>
      <c r="I80" s="20">
        <f>'2M - SGS'!I80</f>
        <v>8.5859000000000005E-2</v>
      </c>
      <c r="J80" s="20">
        <f>'2M - SGS'!J80</f>
        <v>8.5885000000000003E-2</v>
      </c>
      <c r="K80" s="20">
        <f>'2M - SGS'!K80</f>
        <v>8.3474999999999994E-2</v>
      </c>
      <c r="L80" s="20">
        <f>'2M - SGS'!L80</f>
        <v>8.6262000000000005E-2</v>
      </c>
      <c r="M80" s="20">
        <f>'2M - SGS'!M80</f>
        <v>8.3496000000000001E-2</v>
      </c>
      <c r="N80" s="20">
        <f>'2M - SGS'!N80</f>
        <v>8.6250999999999994E-2</v>
      </c>
      <c r="O80" s="20">
        <f>'2M - SGS'!O80</f>
        <v>8.6096000000000006E-2</v>
      </c>
      <c r="P80" s="20">
        <f>'2M - SGS'!P80</f>
        <v>7.8608999999999998E-2</v>
      </c>
      <c r="Q80" s="20">
        <f>'2M - SGS'!Q80</f>
        <v>8.1547999999999995E-2</v>
      </c>
      <c r="R80" s="20">
        <f>'2M - SGS'!R80</f>
        <v>7.2947999999999999E-2</v>
      </c>
      <c r="S80" s="20">
        <f>'2M - SGS'!S80</f>
        <v>8.6277000000000006E-2</v>
      </c>
      <c r="T80" s="20">
        <f>'2M - SGS'!T80</f>
        <v>8.3294000000000007E-2</v>
      </c>
      <c r="U80" s="20">
        <f>'2M - SGS'!U80</f>
        <v>8.5859000000000005E-2</v>
      </c>
    </row>
    <row r="81" spans="1:21" ht="15.75" x14ac:dyDescent="0.25">
      <c r="A81" s="520"/>
      <c r="B81" s="13" t="str">
        <f t="shared" si="49"/>
        <v>Cooling</v>
      </c>
      <c r="C81" s="20">
        <f>'2M - SGS'!C81</f>
        <v>6.0000000000000002E-6</v>
      </c>
      <c r="D81" s="20">
        <f>'2M - SGS'!D81</f>
        <v>2.4699999999999999E-4</v>
      </c>
      <c r="E81" s="20">
        <f>'2M - SGS'!E81</f>
        <v>7.2360000000000002E-3</v>
      </c>
      <c r="F81" s="20">
        <f>'2M - SGS'!F81</f>
        <v>2.1690999999999998E-2</v>
      </c>
      <c r="G81" s="20">
        <f>'2M - SGS'!G81</f>
        <v>6.2979999999999994E-2</v>
      </c>
      <c r="H81" s="20">
        <f>'2M - SGS'!H81</f>
        <v>0.21317</v>
      </c>
      <c r="I81" s="20">
        <f>'2M - SGS'!I81</f>
        <v>0.29002899999999998</v>
      </c>
      <c r="J81" s="20">
        <f>'2M - SGS'!J81</f>
        <v>0.270206</v>
      </c>
      <c r="K81" s="20">
        <f>'2M - SGS'!K81</f>
        <v>0.108695</v>
      </c>
      <c r="L81" s="20">
        <f>'2M - SGS'!L81</f>
        <v>1.9643000000000001E-2</v>
      </c>
      <c r="M81" s="20">
        <f>'2M - SGS'!M81</f>
        <v>6.0299999999999998E-3</v>
      </c>
      <c r="N81" s="20">
        <f>'2M - SGS'!N81</f>
        <v>6.3999999999999997E-5</v>
      </c>
      <c r="O81" s="20">
        <f>'2M - SGS'!O81</f>
        <v>6.0000000000000002E-6</v>
      </c>
      <c r="P81" s="20">
        <f>'2M - SGS'!P81</f>
        <v>2.4699999999999999E-4</v>
      </c>
      <c r="Q81" s="20">
        <f>'2M - SGS'!Q81</f>
        <v>7.2360000000000002E-3</v>
      </c>
      <c r="R81" s="20">
        <f>'2M - SGS'!R81</f>
        <v>2.1690999999999998E-2</v>
      </c>
      <c r="S81" s="20">
        <f>'2M - SGS'!S81</f>
        <v>6.2979999999999994E-2</v>
      </c>
      <c r="T81" s="20">
        <f>'2M - SGS'!T81</f>
        <v>0.21317</v>
      </c>
      <c r="U81" s="20">
        <f>'2M - SGS'!U81</f>
        <v>0.29002899999999998</v>
      </c>
    </row>
    <row r="82" spans="1:21" ht="15.75" x14ac:dyDescent="0.25">
      <c r="A82" s="520"/>
      <c r="B82" s="13" t="str">
        <f t="shared" si="49"/>
        <v>Ext Lighting</v>
      </c>
      <c r="C82" s="20">
        <f>'2M - SGS'!C82</f>
        <v>0.106265</v>
      </c>
      <c r="D82" s="20">
        <f>'2M - SGS'!D82</f>
        <v>8.2161999999999999E-2</v>
      </c>
      <c r="E82" s="20">
        <f>'2M - SGS'!E82</f>
        <v>7.0887000000000006E-2</v>
      </c>
      <c r="F82" s="20">
        <f>'2M - SGS'!F82</f>
        <v>6.8145999999999998E-2</v>
      </c>
      <c r="G82" s="20">
        <f>'2M - SGS'!G82</f>
        <v>8.1852999999999995E-2</v>
      </c>
      <c r="H82" s="20">
        <f>'2M - SGS'!H82</f>
        <v>6.7163E-2</v>
      </c>
      <c r="I82" s="20">
        <f>'2M - SGS'!I82</f>
        <v>8.6751999999999996E-2</v>
      </c>
      <c r="J82" s="20">
        <f>'2M - SGS'!J82</f>
        <v>6.9401000000000004E-2</v>
      </c>
      <c r="K82" s="20">
        <f>'2M - SGS'!K82</f>
        <v>8.2907999999999996E-2</v>
      </c>
      <c r="L82" s="20">
        <f>'2M - SGS'!L82</f>
        <v>0.100507</v>
      </c>
      <c r="M82" s="20">
        <f>'2M - SGS'!M82</f>
        <v>8.7251999999999996E-2</v>
      </c>
      <c r="N82" s="20">
        <f>'2M - SGS'!N82</f>
        <v>9.6703999999999998E-2</v>
      </c>
      <c r="O82" s="20">
        <f>'2M - SGS'!O82</f>
        <v>0.106265</v>
      </c>
      <c r="P82" s="20">
        <f>'2M - SGS'!P82</f>
        <v>8.2161999999999999E-2</v>
      </c>
      <c r="Q82" s="20">
        <f>'2M - SGS'!Q82</f>
        <v>7.0887000000000006E-2</v>
      </c>
      <c r="R82" s="20">
        <f>'2M - SGS'!R82</f>
        <v>6.8145999999999998E-2</v>
      </c>
      <c r="S82" s="20">
        <f>'2M - SGS'!S82</f>
        <v>8.1852999999999995E-2</v>
      </c>
      <c r="T82" s="20">
        <f>'2M - SGS'!T82</f>
        <v>6.7163E-2</v>
      </c>
      <c r="U82" s="20">
        <f>'2M - SGS'!U82</f>
        <v>8.6751999999999996E-2</v>
      </c>
    </row>
    <row r="83" spans="1:21" ht="15.75" x14ac:dyDescent="0.25">
      <c r="A83" s="520"/>
      <c r="B83" s="13" t="str">
        <f t="shared" si="49"/>
        <v>Heating</v>
      </c>
      <c r="C83" s="20">
        <f>'2M - SGS'!C83</f>
        <v>0.210397</v>
      </c>
      <c r="D83" s="20">
        <f>'2M - SGS'!D83</f>
        <v>0.17743600000000001</v>
      </c>
      <c r="E83" s="20">
        <f>'2M - SGS'!E83</f>
        <v>0.13192400000000001</v>
      </c>
      <c r="F83" s="20">
        <f>'2M - SGS'!F83</f>
        <v>5.9718E-2</v>
      </c>
      <c r="G83" s="20">
        <f>'2M - SGS'!G83</f>
        <v>2.6769000000000001E-2</v>
      </c>
      <c r="H83" s="20">
        <f>'2M - SGS'!H83</f>
        <v>4.2950000000000002E-3</v>
      </c>
      <c r="I83" s="20">
        <f>'2M - SGS'!I83</f>
        <v>2.895E-3</v>
      </c>
      <c r="J83" s="20">
        <f>'2M - SGS'!J83</f>
        <v>3.4320000000000002E-3</v>
      </c>
      <c r="K83" s="20">
        <f>'2M - SGS'!K83</f>
        <v>9.4020000000000006E-3</v>
      </c>
      <c r="L83" s="20">
        <f>'2M - SGS'!L83</f>
        <v>5.5496999999999998E-2</v>
      </c>
      <c r="M83" s="20">
        <f>'2M - SGS'!M83</f>
        <v>0.115452</v>
      </c>
      <c r="N83" s="20">
        <f>'2M - SGS'!N83</f>
        <v>0.20278099999999999</v>
      </c>
      <c r="O83" s="20">
        <f>'2M - SGS'!O83</f>
        <v>0.210397</v>
      </c>
      <c r="P83" s="20">
        <f>'2M - SGS'!P83</f>
        <v>0.17743600000000001</v>
      </c>
      <c r="Q83" s="20">
        <f>'2M - SGS'!Q83</f>
        <v>0.13192400000000001</v>
      </c>
      <c r="R83" s="20">
        <f>'2M - SGS'!R83</f>
        <v>5.9718E-2</v>
      </c>
      <c r="S83" s="20">
        <f>'2M - SGS'!S83</f>
        <v>2.6769000000000001E-2</v>
      </c>
      <c r="T83" s="20">
        <f>'2M - SGS'!T83</f>
        <v>4.2950000000000002E-3</v>
      </c>
      <c r="U83" s="20">
        <f>'2M - SGS'!U83</f>
        <v>2.895E-3</v>
      </c>
    </row>
    <row r="84" spans="1:21" ht="15.75" x14ac:dyDescent="0.25">
      <c r="A84" s="520"/>
      <c r="B84" s="13" t="str">
        <f t="shared" si="49"/>
        <v>HVAC</v>
      </c>
      <c r="C84" s="20">
        <f>'2M - SGS'!C84</f>
        <v>0.107824</v>
      </c>
      <c r="D84" s="20">
        <f>'2M - SGS'!D84</f>
        <v>9.1051999999999994E-2</v>
      </c>
      <c r="E84" s="20">
        <f>'2M - SGS'!E84</f>
        <v>7.1135000000000004E-2</v>
      </c>
      <c r="F84" s="20">
        <f>'2M - SGS'!F84</f>
        <v>4.1179E-2</v>
      </c>
      <c r="G84" s="20">
        <f>'2M - SGS'!G84</f>
        <v>4.4423999999999998E-2</v>
      </c>
      <c r="H84" s="20">
        <f>'2M - SGS'!H84</f>
        <v>0.106128</v>
      </c>
      <c r="I84" s="20">
        <f>'2M - SGS'!I84</f>
        <v>0.14288100000000001</v>
      </c>
      <c r="J84" s="20">
        <f>'2M - SGS'!J84</f>
        <v>0.133494</v>
      </c>
      <c r="K84" s="20">
        <f>'2M - SGS'!K84</f>
        <v>5.781E-2</v>
      </c>
      <c r="L84" s="20">
        <f>'2M - SGS'!L84</f>
        <v>3.8018000000000003E-2</v>
      </c>
      <c r="M84" s="20">
        <f>'2M - SGS'!M84</f>
        <v>6.2103999999999999E-2</v>
      </c>
      <c r="N84" s="20">
        <f>'2M - SGS'!N84</f>
        <v>0.10395</v>
      </c>
      <c r="O84" s="20">
        <f>'2M - SGS'!O84</f>
        <v>0.107824</v>
      </c>
      <c r="P84" s="20">
        <f>'2M - SGS'!P84</f>
        <v>9.1051999999999994E-2</v>
      </c>
      <c r="Q84" s="20">
        <f>'2M - SGS'!Q84</f>
        <v>7.1135000000000004E-2</v>
      </c>
      <c r="R84" s="20">
        <f>'2M - SGS'!R84</f>
        <v>4.1179E-2</v>
      </c>
      <c r="S84" s="20">
        <f>'2M - SGS'!S84</f>
        <v>4.4423999999999998E-2</v>
      </c>
      <c r="T84" s="20">
        <f>'2M - SGS'!T84</f>
        <v>0.106128</v>
      </c>
      <c r="U84" s="20">
        <f>'2M - SGS'!U84</f>
        <v>0.14288100000000001</v>
      </c>
    </row>
    <row r="85" spans="1:21" ht="15.75" x14ac:dyDescent="0.25">
      <c r="A85" s="520"/>
      <c r="B85" s="13" t="str">
        <f t="shared" si="49"/>
        <v>Lighting</v>
      </c>
      <c r="C85" s="20">
        <f>'2M - SGS'!C85</f>
        <v>9.3563999999999994E-2</v>
      </c>
      <c r="D85" s="20">
        <f>'2M - SGS'!D85</f>
        <v>7.2162000000000004E-2</v>
      </c>
      <c r="E85" s="20">
        <f>'2M - SGS'!E85</f>
        <v>7.8372999999999998E-2</v>
      </c>
      <c r="F85" s="20">
        <f>'2M - SGS'!F85</f>
        <v>7.6534000000000005E-2</v>
      </c>
      <c r="G85" s="20">
        <f>'2M - SGS'!G85</f>
        <v>9.4246999999999997E-2</v>
      </c>
      <c r="H85" s="20">
        <f>'2M - SGS'!H85</f>
        <v>7.5599E-2</v>
      </c>
      <c r="I85" s="20">
        <f>'2M - SGS'!I85</f>
        <v>9.6199999999999994E-2</v>
      </c>
      <c r="J85" s="20">
        <f>'2M - SGS'!J85</f>
        <v>7.7077999999999994E-2</v>
      </c>
      <c r="K85" s="20">
        <f>'2M - SGS'!K85</f>
        <v>8.1374000000000002E-2</v>
      </c>
      <c r="L85" s="20">
        <f>'2M - SGS'!L85</f>
        <v>9.4072000000000003E-2</v>
      </c>
      <c r="M85" s="20">
        <f>'2M - SGS'!M85</f>
        <v>7.6706999999999997E-2</v>
      </c>
      <c r="N85" s="20">
        <f>'2M - SGS'!N85</f>
        <v>8.4089999999999998E-2</v>
      </c>
      <c r="O85" s="20">
        <f>'2M - SGS'!O85</f>
        <v>9.3563999999999994E-2</v>
      </c>
      <c r="P85" s="20">
        <f>'2M - SGS'!P85</f>
        <v>7.2162000000000004E-2</v>
      </c>
      <c r="Q85" s="20">
        <f>'2M - SGS'!Q85</f>
        <v>7.8372999999999998E-2</v>
      </c>
      <c r="R85" s="20">
        <f>'2M - SGS'!R85</f>
        <v>7.6534000000000005E-2</v>
      </c>
      <c r="S85" s="20">
        <f>'2M - SGS'!S85</f>
        <v>9.4246999999999997E-2</v>
      </c>
      <c r="T85" s="20">
        <f>'2M - SGS'!T85</f>
        <v>7.5599E-2</v>
      </c>
      <c r="U85" s="20">
        <f>'2M - SGS'!U85</f>
        <v>9.6199999999999994E-2</v>
      </c>
    </row>
    <row r="86" spans="1:21" ht="15.75" x14ac:dyDescent="0.25">
      <c r="A86" s="520"/>
      <c r="B86" s="13" t="str">
        <f t="shared" si="49"/>
        <v>Miscellaneous</v>
      </c>
      <c r="C86" s="20">
        <f>'2M - SGS'!C86</f>
        <v>8.5109000000000004E-2</v>
      </c>
      <c r="D86" s="20">
        <f>'2M - SGS'!D86</f>
        <v>7.7715000000000006E-2</v>
      </c>
      <c r="E86" s="20">
        <f>'2M - SGS'!E86</f>
        <v>8.6136000000000004E-2</v>
      </c>
      <c r="F86" s="20">
        <f>'2M - SGS'!F86</f>
        <v>7.9796000000000006E-2</v>
      </c>
      <c r="G86" s="20">
        <f>'2M - SGS'!G86</f>
        <v>8.5334999999999994E-2</v>
      </c>
      <c r="H86" s="20">
        <f>'2M - SGS'!H86</f>
        <v>8.1994999999999998E-2</v>
      </c>
      <c r="I86" s="20">
        <f>'2M - SGS'!I86</f>
        <v>8.4098999999999993E-2</v>
      </c>
      <c r="J86" s="20">
        <f>'2M - SGS'!J86</f>
        <v>8.4198999999999996E-2</v>
      </c>
      <c r="K86" s="20">
        <f>'2M - SGS'!K86</f>
        <v>8.2512000000000002E-2</v>
      </c>
      <c r="L86" s="20">
        <f>'2M - SGS'!L86</f>
        <v>8.5277000000000006E-2</v>
      </c>
      <c r="M86" s="20">
        <f>'2M - SGS'!M86</f>
        <v>8.2588999999999996E-2</v>
      </c>
      <c r="N86" s="20">
        <f>'2M - SGS'!N86</f>
        <v>8.5237999999999994E-2</v>
      </c>
      <c r="O86" s="20">
        <f>'2M - SGS'!O86</f>
        <v>8.5109000000000004E-2</v>
      </c>
      <c r="P86" s="20">
        <f>'2M - SGS'!P86</f>
        <v>7.7715000000000006E-2</v>
      </c>
      <c r="Q86" s="20">
        <f>'2M - SGS'!Q86</f>
        <v>8.6136000000000004E-2</v>
      </c>
      <c r="R86" s="20">
        <f>'2M - SGS'!R86</f>
        <v>7.9796000000000006E-2</v>
      </c>
      <c r="S86" s="20">
        <f>'2M - SGS'!S86</f>
        <v>8.5334999999999994E-2</v>
      </c>
      <c r="T86" s="20">
        <f>'2M - SGS'!T86</f>
        <v>8.1994999999999998E-2</v>
      </c>
      <c r="U86" s="20">
        <f>'2M - SGS'!U86</f>
        <v>8.4098999999999993E-2</v>
      </c>
    </row>
    <row r="87" spans="1:21" ht="15.75" x14ac:dyDescent="0.25">
      <c r="A87" s="520"/>
      <c r="B87" s="13" t="str">
        <f t="shared" si="49"/>
        <v>Motors</v>
      </c>
      <c r="C87" s="20">
        <f>'2M - SGS'!C87</f>
        <v>8.5109000000000004E-2</v>
      </c>
      <c r="D87" s="20">
        <f>'2M - SGS'!D87</f>
        <v>7.7715000000000006E-2</v>
      </c>
      <c r="E87" s="20">
        <f>'2M - SGS'!E87</f>
        <v>8.6136000000000004E-2</v>
      </c>
      <c r="F87" s="20">
        <f>'2M - SGS'!F87</f>
        <v>7.9796000000000006E-2</v>
      </c>
      <c r="G87" s="20">
        <f>'2M - SGS'!G87</f>
        <v>8.5334999999999994E-2</v>
      </c>
      <c r="H87" s="20">
        <f>'2M - SGS'!H87</f>
        <v>8.1994999999999998E-2</v>
      </c>
      <c r="I87" s="20">
        <f>'2M - SGS'!I87</f>
        <v>8.4098999999999993E-2</v>
      </c>
      <c r="J87" s="20">
        <f>'2M - SGS'!J87</f>
        <v>8.4198999999999996E-2</v>
      </c>
      <c r="K87" s="20">
        <f>'2M - SGS'!K87</f>
        <v>8.2512000000000002E-2</v>
      </c>
      <c r="L87" s="20">
        <f>'2M - SGS'!L87</f>
        <v>8.5277000000000006E-2</v>
      </c>
      <c r="M87" s="20">
        <f>'2M - SGS'!M87</f>
        <v>8.2588999999999996E-2</v>
      </c>
      <c r="N87" s="20">
        <f>'2M - SGS'!N87</f>
        <v>8.5237999999999994E-2</v>
      </c>
      <c r="O87" s="20">
        <f>'2M - SGS'!O87</f>
        <v>8.5109000000000004E-2</v>
      </c>
      <c r="P87" s="20">
        <f>'2M - SGS'!P87</f>
        <v>7.7715000000000006E-2</v>
      </c>
      <c r="Q87" s="20">
        <f>'2M - SGS'!Q87</f>
        <v>8.6136000000000004E-2</v>
      </c>
      <c r="R87" s="20">
        <f>'2M - SGS'!R87</f>
        <v>7.9796000000000006E-2</v>
      </c>
      <c r="S87" s="20">
        <f>'2M - SGS'!S87</f>
        <v>8.5334999999999994E-2</v>
      </c>
      <c r="T87" s="20">
        <f>'2M - SGS'!T87</f>
        <v>8.1994999999999998E-2</v>
      </c>
      <c r="U87" s="20">
        <f>'2M - SGS'!U87</f>
        <v>8.4098999999999993E-2</v>
      </c>
    </row>
    <row r="88" spans="1:21" ht="15.75" x14ac:dyDescent="0.25">
      <c r="A88" s="520"/>
      <c r="B88" s="13" t="str">
        <f t="shared" si="49"/>
        <v>Process</v>
      </c>
      <c r="C88" s="20">
        <f>'2M - SGS'!C88</f>
        <v>8.5109000000000004E-2</v>
      </c>
      <c r="D88" s="20">
        <f>'2M - SGS'!D88</f>
        <v>7.7715000000000006E-2</v>
      </c>
      <c r="E88" s="20">
        <f>'2M - SGS'!E88</f>
        <v>8.6136000000000004E-2</v>
      </c>
      <c r="F88" s="20">
        <f>'2M - SGS'!F88</f>
        <v>7.9796000000000006E-2</v>
      </c>
      <c r="G88" s="20">
        <f>'2M - SGS'!G88</f>
        <v>8.5334999999999994E-2</v>
      </c>
      <c r="H88" s="20">
        <f>'2M - SGS'!H88</f>
        <v>8.1994999999999998E-2</v>
      </c>
      <c r="I88" s="20">
        <f>'2M - SGS'!I88</f>
        <v>8.4098999999999993E-2</v>
      </c>
      <c r="J88" s="20">
        <f>'2M - SGS'!J88</f>
        <v>8.4198999999999996E-2</v>
      </c>
      <c r="K88" s="20">
        <f>'2M - SGS'!K88</f>
        <v>8.2512000000000002E-2</v>
      </c>
      <c r="L88" s="20">
        <f>'2M - SGS'!L88</f>
        <v>8.5277000000000006E-2</v>
      </c>
      <c r="M88" s="20">
        <f>'2M - SGS'!M88</f>
        <v>8.2588999999999996E-2</v>
      </c>
      <c r="N88" s="20">
        <f>'2M - SGS'!N88</f>
        <v>8.5237999999999994E-2</v>
      </c>
      <c r="O88" s="20">
        <f>'2M - SGS'!O88</f>
        <v>8.5109000000000004E-2</v>
      </c>
      <c r="P88" s="20">
        <f>'2M - SGS'!P88</f>
        <v>7.7715000000000006E-2</v>
      </c>
      <c r="Q88" s="20">
        <f>'2M - SGS'!Q88</f>
        <v>8.6136000000000004E-2</v>
      </c>
      <c r="R88" s="20">
        <f>'2M - SGS'!R88</f>
        <v>7.9796000000000006E-2</v>
      </c>
      <c r="S88" s="20">
        <f>'2M - SGS'!S88</f>
        <v>8.5334999999999994E-2</v>
      </c>
      <c r="T88" s="20">
        <f>'2M - SGS'!T88</f>
        <v>8.1994999999999998E-2</v>
      </c>
      <c r="U88" s="20">
        <f>'2M - SGS'!U88</f>
        <v>8.4098999999999993E-2</v>
      </c>
    </row>
    <row r="89" spans="1:21" ht="15.75" x14ac:dyDescent="0.25">
      <c r="A89" s="520"/>
      <c r="B89" s="13" t="str">
        <f t="shared" si="49"/>
        <v>Refrigeration</v>
      </c>
      <c r="C89" s="20">
        <f>'2M - SGS'!C89</f>
        <v>8.3486000000000005E-2</v>
      </c>
      <c r="D89" s="20">
        <f>'2M - SGS'!D89</f>
        <v>7.6158000000000003E-2</v>
      </c>
      <c r="E89" s="20">
        <f>'2M - SGS'!E89</f>
        <v>8.3346000000000003E-2</v>
      </c>
      <c r="F89" s="20">
        <f>'2M - SGS'!F89</f>
        <v>8.0782999999999994E-2</v>
      </c>
      <c r="G89" s="20">
        <f>'2M - SGS'!G89</f>
        <v>8.5133E-2</v>
      </c>
      <c r="H89" s="20">
        <f>'2M - SGS'!H89</f>
        <v>8.4294999999999995E-2</v>
      </c>
      <c r="I89" s="20">
        <f>'2M - SGS'!I89</f>
        <v>8.7456999999999993E-2</v>
      </c>
      <c r="J89" s="20">
        <f>'2M - SGS'!J89</f>
        <v>8.7230000000000002E-2</v>
      </c>
      <c r="K89" s="20">
        <f>'2M - SGS'!K89</f>
        <v>8.3319000000000004E-2</v>
      </c>
      <c r="L89" s="20">
        <f>'2M - SGS'!L89</f>
        <v>8.4562999999999999E-2</v>
      </c>
      <c r="M89" s="20">
        <f>'2M - SGS'!M89</f>
        <v>8.1112000000000004E-2</v>
      </c>
      <c r="N89" s="20">
        <f>'2M - SGS'!N89</f>
        <v>8.3118999999999998E-2</v>
      </c>
      <c r="O89" s="20">
        <f>'2M - SGS'!O89</f>
        <v>8.3486000000000005E-2</v>
      </c>
      <c r="P89" s="20">
        <f>'2M - SGS'!P89</f>
        <v>7.6158000000000003E-2</v>
      </c>
      <c r="Q89" s="20">
        <f>'2M - SGS'!Q89</f>
        <v>8.3346000000000003E-2</v>
      </c>
      <c r="R89" s="20">
        <f>'2M - SGS'!R89</f>
        <v>8.0782999999999994E-2</v>
      </c>
      <c r="S89" s="20">
        <f>'2M - SGS'!S89</f>
        <v>8.5133E-2</v>
      </c>
      <c r="T89" s="20">
        <f>'2M - SGS'!T89</f>
        <v>8.4294999999999995E-2</v>
      </c>
      <c r="U89" s="20">
        <f>'2M - SGS'!U89</f>
        <v>8.7456999999999993E-2</v>
      </c>
    </row>
    <row r="90" spans="1:21" ht="16.5" thickBot="1" x14ac:dyDescent="0.3">
      <c r="A90" s="521"/>
      <c r="B90" s="14" t="str">
        <f t="shared" si="49"/>
        <v>Water Heating</v>
      </c>
      <c r="C90" s="21">
        <f>'2M - SGS'!C90</f>
        <v>0.108255</v>
      </c>
      <c r="D90" s="21">
        <f>'2M - SGS'!D90</f>
        <v>9.1078000000000006E-2</v>
      </c>
      <c r="E90" s="21">
        <f>'2M - SGS'!E90</f>
        <v>8.5239999999999996E-2</v>
      </c>
      <c r="F90" s="21">
        <f>'2M - SGS'!F90</f>
        <v>7.2980000000000003E-2</v>
      </c>
      <c r="G90" s="21">
        <f>'2M - SGS'!G90</f>
        <v>7.9849000000000003E-2</v>
      </c>
      <c r="H90" s="21">
        <f>'2M - SGS'!H90</f>
        <v>7.2720999999999994E-2</v>
      </c>
      <c r="I90" s="21">
        <f>'2M - SGS'!I90</f>
        <v>7.4929999999999997E-2</v>
      </c>
      <c r="J90" s="21">
        <f>'2M - SGS'!J90</f>
        <v>7.5861999999999999E-2</v>
      </c>
      <c r="K90" s="21">
        <f>'2M - SGS'!K90</f>
        <v>7.5733999999999996E-2</v>
      </c>
      <c r="L90" s="21">
        <f>'2M - SGS'!L90</f>
        <v>8.2808000000000007E-2</v>
      </c>
      <c r="M90" s="21">
        <f>'2M - SGS'!M90</f>
        <v>8.6345000000000005E-2</v>
      </c>
      <c r="N90" s="21">
        <f>'2M - SGS'!N90</f>
        <v>9.4200000000000006E-2</v>
      </c>
      <c r="O90" s="21">
        <f>'2M - SGS'!O90</f>
        <v>0.108255</v>
      </c>
      <c r="P90" s="21">
        <f>'2M - SGS'!P90</f>
        <v>9.1078000000000006E-2</v>
      </c>
      <c r="Q90" s="21">
        <f>'2M - SGS'!Q90</f>
        <v>8.5239999999999996E-2</v>
      </c>
      <c r="R90" s="21">
        <f>'2M - SGS'!R90</f>
        <v>7.2980000000000003E-2</v>
      </c>
      <c r="S90" s="21">
        <f>'2M - SGS'!S90</f>
        <v>7.9849000000000003E-2</v>
      </c>
      <c r="T90" s="21">
        <f>'2M - SGS'!T90</f>
        <v>7.2720999999999994E-2</v>
      </c>
      <c r="U90" s="21">
        <f>'2M - SGS'!U90</f>
        <v>7.4929999999999997E-2</v>
      </c>
    </row>
    <row r="91" spans="1:21" ht="15.75" thickBot="1" x14ac:dyDescent="0.3"/>
    <row r="92" spans="1:21" ht="15" customHeight="1" x14ac:dyDescent="0.25">
      <c r="A92" s="524" t="s">
        <v>28</v>
      </c>
      <c r="B92" s="91" t="s">
        <v>33</v>
      </c>
      <c r="C92" s="92">
        <f>C77</f>
        <v>43466</v>
      </c>
      <c r="D92" s="92">
        <f t="shared" ref="D92:U92" si="50">D77</f>
        <v>43497</v>
      </c>
      <c r="E92" s="92">
        <f t="shared" si="50"/>
        <v>43525</v>
      </c>
      <c r="F92" s="92">
        <f t="shared" si="50"/>
        <v>43556</v>
      </c>
      <c r="G92" s="92">
        <f t="shared" si="50"/>
        <v>43586</v>
      </c>
      <c r="H92" s="92">
        <f t="shared" si="50"/>
        <v>43617</v>
      </c>
      <c r="I92" s="92">
        <f t="shared" si="50"/>
        <v>43647</v>
      </c>
      <c r="J92" s="92">
        <f t="shared" si="50"/>
        <v>43678</v>
      </c>
      <c r="K92" s="92">
        <f t="shared" si="50"/>
        <v>43709</v>
      </c>
      <c r="L92" s="92">
        <f t="shared" si="50"/>
        <v>43739</v>
      </c>
      <c r="M92" s="92">
        <f t="shared" si="50"/>
        <v>43770</v>
      </c>
      <c r="N92" s="92">
        <f t="shared" si="50"/>
        <v>43800</v>
      </c>
      <c r="O92" s="92">
        <f t="shared" si="50"/>
        <v>43831</v>
      </c>
      <c r="P92" s="92">
        <f t="shared" si="50"/>
        <v>43862</v>
      </c>
      <c r="Q92" s="92">
        <f t="shared" si="50"/>
        <v>43891</v>
      </c>
      <c r="R92" s="92">
        <f t="shared" si="50"/>
        <v>43922</v>
      </c>
      <c r="S92" s="92">
        <f t="shared" si="50"/>
        <v>43952</v>
      </c>
      <c r="T92" s="92">
        <f t="shared" si="50"/>
        <v>43983</v>
      </c>
      <c r="U92" s="92">
        <f t="shared" si="50"/>
        <v>44013</v>
      </c>
    </row>
    <row r="93" spans="1:21" ht="15.75" customHeight="1" x14ac:dyDescent="0.25">
      <c r="A93" s="525"/>
      <c r="B93" s="11" t="s">
        <v>20</v>
      </c>
      <c r="C93" s="90">
        <v>2.2321000000000001E-2</v>
      </c>
      <c r="D93" s="90">
        <v>2.3022000000000001E-2</v>
      </c>
      <c r="E93" s="90">
        <v>2.3028E-2</v>
      </c>
      <c r="F93" s="90">
        <v>2.3969000000000001E-2</v>
      </c>
      <c r="G93" s="90">
        <v>2.2296E-2</v>
      </c>
      <c r="H93" s="90">
        <v>4.7784E-2</v>
      </c>
      <c r="I93" s="90">
        <v>4.709E-2</v>
      </c>
      <c r="J93" s="90">
        <v>4.8728E-2</v>
      </c>
      <c r="K93" s="90">
        <v>5.0555000000000003E-2</v>
      </c>
      <c r="L93" s="90">
        <v>2.6030999999999999E-2</v>
      </c>
      <c r="M93" s="90">
        <v>2.5073000000000002E-2</v>
      </c>
      <c r="N93" s="90">
        <v>2.4128E-2</v>
      </c>
      <c r="O93" s="90">
        <v>2.2321000000000001E-2</v>
      </c>
      <c r="P93" s="90">
        <v>2.3022000000000001E-2</v>
      </c>
      <c r="Q93" s="90">
        <v>2.3028E-2</v>
      </c>
      <c r="R93" s="255">
        <v>2.7399E-2</v>
      </c>
      <c r="S93" s="255">
        <v>3.1260000000000003E-2</v>
      </c>
      <c r="T93" s="255">
        <v>5.3324000000000003E-2</v>
      </c>
      <c r="U93" s="255">
        <v>5.024E-2</v>
      </c>
    </row>
    <row r="94" spans="1:21" x14ac:dyDescent="0.25">
      <c r="A94" s="525"/>
      <c r="B94" s="11" t="s">
        <v>0</v>
      </c>
      <c r="C94" s="90">
        <v>2.8108999999999999E-2</v>
      </c>
      <c r="D94" s="90">
        <v>2.8694000000000001E-2</v>
      </c>
      <c r="E94" s="90">
        <v>2.6006000000000001E-2</v>
      </c>
      <c r="F94" s="90">
        <v>2.4521000000000001E-2</v>
      </c>
      <c r="G94" s="90">
        <v>3.0636E-2</v>
      </c>
      <c r="H94" s="90">
        <v>6.9979E-2</v>
      </c>
      <c r="I94" s="90">
        <v>5.6050000000000003E-2</v>
      </c>
      <c r="J94" s="90">
        <v>6.5254000000000006E-2</v>
      </c>
      <c r="K94" s="90">
        <v>7.5671000000000002E-2</v>
      </c>
      <c r="L94" s="90">
        <v>2.5125999999999999E-2</v>
      </c>
      <c r="M94" s="90">
        <v>3.2795999999999999E-2</v>
      </c>
      <c r="N94" s="90">
        <v>2.2974999999999999E-2</v>
      </c>
      <c r="O94" s="90">
        <v>2.8108999999999999E-2</v>
      </c>
      <c r="P94" s="90">
        <v>2.8694000000000001E-2</v>
      </c>
      <c r="Q94" s="90">
        <v>2.6006000000000001E-2</v>
      </c>
      <c r="R94" s="255">
        <v>2.7834999999999999E-2</v>
      </c>
      <c r="S94" s="255">
        <v>3.9120000000000002E-2</v>
      </c>
      <c r="T94" s="255">
        <v>7.6133999999999993E-2</v>
      </c>
      <c r="U94" s="255">
        <v>5.8799999999999998E-2</v>
      </c>
    </row>
    <row r="95" spans="1:21" x14ac:dyDescent="0.25">
      <c r="A95" s="525"/>
      <c r="B95" s="11" t="s">
        <v>21</v>
      </c>
      <c r="C95" s="90">
        <v>2.1930999999999999E-2</v>
      </c>
      <c r="D95" s="90">
        <v>2.2645999999999999E-2</v>
      </c>
      <c r="E95" s="90">
        <v>2.58E-2</v>
      </c>
      <c r="F95" s="90">
        <v>2.7992E-2</v>
      </c>
      <c r="G95" s="90">
        <v>2.4764000000000001E-2</v>
      </c>
      <c r="H95" s="90">
        <v>5.4608999999999998E-2</v>
      </c>
      <c r="I95" s="90">
        <v>4.7024000000000003E-2</v>
      </c>
      <c r="J95" s="90">
        <v>5.2297999999999997E-2</v>
      </c>
      <c r="K95" s="90">
        <v>5.6677999999999999E-2</v>
      </c>
      <c r="L95" s="90">
        <v>2.8719999999999999E-2</v>
      </c>
      <c r="M95" s="90">
        <v>2.5111000000000001E-2</v>
      </c>
      <c r="N95" s="90">
        <v>2.6321000000000001E-2</v>
      </c>
      <c r="O95" s="90">
        <v>2.1930999999999999E-2</v>
      </c>
      <c r="P95" s="90">
        <v>2.2645999999999999E-2</v>
      </c>
      <c r="Q95" s="90">
        <v>2.58E-2</v>
      </c>
      <c r="R95" s="255">
        <v>3.0592000000000001E-2</v>
      </c>
      <c r="S95" s="255">
        <v>3.3579999999999999E-2</v>
      </c>
      <c r="T95" s="255">
        <v>6.0206999999999997E-2</v>
      </c>
      <c r="U95" s="255">
        <v>5.0174000000000003E-2</v>
      </c>
    </row>
    <row r="96" spans="1:21" x14ac:dyDescent="0.25">
      <c r="A96" s="525"/>
      <c r="B96" s="11" t="s">
        <v>1</v>
      </c>
      <c r="C96" s="90">
        <v>1.2194E-2</v>
      </c>
      <c r="D96" s="90">
        <v>1.2194E-2</v>
      </c>
      <c r="E96" s="90">
        <v>2.4788000000000001E-2</v>
      </c>
      <c r="F96" s="90">
        <v>2.5434999999999999E-2</v>
      </c>
      <c r="G96" s="90">
        <v>3.8579000000000002E-2</v>
      </c>
      <c r="H96" s="90">
        <v>7.0990999999999999E-2</v>
      </c>
      <c r="I96" s="90">
        <v>5.6469999999999999E-2</v>
      </c>
      <c r="J96" s="90">
        <v>6.5873000000000001E-2</v>
      </c>
      <c r="K96" s="90">
        <v>8.0601000000000006E-2</v>
      </c>
      <c r="L96" s="90">
        <v>2.6006999999999999E-2</v>
      </c>
      <c r="M96" s="90">
        <v>2.5714000000000001E-2</v>
      </c>
      <c r="N96" s="90">
        <v>1.2194E-2</v>
      </c>
      <c r="O96" s="90">
        <v>1.2194E-2</v>
      </c>
      <c r="P96" s="90">
        <v>1.2194E-2</v>
      </c>
      <c r="Q96" s="90">
        <v>2.4788000000000001E-2</v>
      </c>
      <c r="R96" s="255">
        <v>2.8389999999999999E-2</v>
      </c>
      <c r="S96" s="255">
        <v>4.6775999999999998E-2</v>
      </c>
      <c r="T96" s="255">
        <v>7.7183000000000002E-2</v>
      </c>
      <c r="U96" s="255">
        <v>5.9184E-2</v>
      </c>
    </row>
    <row r="97" spans="1:21" x14ac:dyDescent="0.25">
      <c r="A97" s="525"/>
      <c r="B97" s="11" t="s">
        <v>22</v>
      </c>
      <c r="C97" s="90">
        <v>1.4092E-2</v>
      </c>
      <c r="D97" s="90">
        <v>1.4168999999999999E-2</v>
      </c>
      <c r="E97" s="90">
        <v>1.2477E-2</v>
      </c>
      <c r="F97" s="90">
        <v>1.4023000000000001E-2</v>
      </c>
      <c r="G97" s="90">
        <v>9.1229999999999992E-3</v>
      </c>
      <c r="H97" s="90">
        <v>1.6553999999999999E-2</v>
      </c>
      <c r="I97" s="90">
        <v>1.5980999999999999E-2</v>
      </c>
      <c r="J97" s="90">
        <v>1.6664000000000002E-2</v>
      </c>
      <c r="K97" s="90">
        <v>1.6628E-2</v>
      </c>
      <c r="L97" s="90">
        <v>1.2432E-2</v>
      </c>
      <c r="M97" s="90">
        <v>1.2222999999999999E-2</v>
      </c>
      <c r="N97" s="90">
        <v>1.2434000000000001E-2</v>
      </c>
      <c r="O97" s="90">
        <v>1.4092E-2</v>
      </c>
      <c r="P97" s="90">
        <v>1.4168999999999999E-2</v>
      </c>
      <c r="Q97" s="90">
        <v>1.2477E-2</v>
      </c>
      <c r="R97" s="255">
        <v>1.9553000000000001E-2</v>
      </c>
      <c r="S97" s="255">
        <v>1.8366E-2</v>
      </c>
      <c r="T97" s="255">
        <v>2.0587999999999999E-2</v>
      </c>
      <c r="U97" s="255">
        <v>2.001E-2</v>
      </c>
    </row>
    <row r="98" spans="1:21" x14ac:dyDescent="0.25">
      <c r="A98" s="525"/>
      <c r="B98" s="11" t="s">
        <v>9</v>
      </c>
      <c r="C98" s="90">
        <v>2.8108999999999999E-2</v>
      </c>
      <c r="D98" s="90">
        <v>2.8716999999999999E-2</v>
      </c>
      <c r="E98" s="90">
        <v>2.6422999999999999E-2</v>
      </c>
      <c r="F98" s="90">
        <v>2.8295000000000001E-2</v>
      </c>
      <c r="G98" s="90">
        <v>2.0648E-2</v>
      </c>
      <c r="H98" s="90">
        <v>1.5897999999999999E-2</v>
      </c>
      <c r="I98" s="90">
        <v>1.5897999999999999E-2</v>
      </c>
      <c r="J98" s="90">
        <v>1.5897999999999999E-2</v>
      </c>
      <c r="K98" s="90">
        <v>5.3671000000000003E-2</v>
      </c>
      <c r="L98" s="90">
        <v>2.7396E-2</v>
      </c>
      <c r="M98" s="90">
        <v>3.3757000000000002E-2</v>
      </c>
      <c r="N98" s="90">
        <v>2.298E-2</v>
      </c>
      <c r="O98" s="90">
        <v>2.8108999999999999E-2</v>
      </c>
      <c r="P98" s="90">
        <v>2.8716999999999999E-2</v>
      </c>
      <c r="Q98" s="90">
        <v>2.6422999999999999E-2</v>
      </c>
      <c r="R98" s="255">
        <v>3.0831000000000001E-2</v>
      </c>
      <c r="S98" s="255">
        <v>2.9693000000000001E-2</v>
      </c>
      <c r="T98" s="255">
        <v>1.9928000000000001E-2</v>
      </c>
      <c r="U98" s="255">
        <v>1.9928000000000001E-2</v>
      </c>
    </row>
    <row r="99" spans="1:21" x14ac:dyDescent="0.25">
      <c r="A99" s="525"/>
      <c r="B99" s="11" t="s">
        <v>3</v>
      </c>
      <c r="C99" s="90">
        <v>2.8108999999999999E-2</v>
      </c>
      <c r="D99" s="90">
        <v>2.8694000000000001E-2</v>
      </c>
      <c r="E99" s="90">
        <v>2.6006000000000001E-2</v>
      </c>
      <c r="F99" s="90">
        <v>2.4521000000000001E-2</v>
      </c>
      <c r="G99" s="90">
        <v>3.0636E-2</v>
      </c>
      <c r="H99" s="90">
        <v>6.9979E-2</v>
      </c>
      <c r="I99" s="90">
        <v>5.6050000000000003E-2</v>
      </c>
      <c r="J99" s="90">
        <v>6.5254000000000006E-2</v>
      </c>
      <c r="K99" s="90">
        <v>7.5671000000000002E-2</v>
      </c>
      <c r="L99" s="90">
        <v>2.5125999999999999E-2</v>
      </c>
      <c r="M99" s="90">
        <v>3.2795999999999999E-2</v>
      </c>
      <c r="N99" s="90">
        <v>2.2974999999999999E-2</v>
      </c>
      <c r="O99" s="90">
        <v>2.8108999999999999E-2</v>
      </c>
      <c r="P99" s="90">
        <v>2.8694000000000001E-2</v>
      </c>
      <c r="Q99" s="90">
        <v>2.6006000000000001E-2</v>
      </c>
      <c r="R99" s="255">
        <v>2.7834999999999999E-2</v>
      </c>
      <c r="S99" s="255">
        <v>3.9120000000000002E-2</v>
      </c>
      <c r="T99" s="255">
        <v>7.6133999999999993E-2</v>
      </c>
      <c r="U99" s="255">
        <v>5.8799999999999998E-2</v>
      </c>
    </row>
    <row r="100" spans="1:21" x14ac:dyDescent="0.25">
      <c r="A100" s="525"/>
      <c r="B100" s="11" t="s">
        <v>4</v>
      </c>
      <c r="C100" s="90">
        <v>2.4101000000000001E-2</v>
      </c>
      <c r="D100" s="90">
        <v>2.4223999999999999E-2</v>
      </c>
      <c r="E100" s="90">
        <v>2.4219000000000001E-2</v>
      </c>
      <c r="F100" s="90">
        <v>2.7071999999999999E-2</v>
      </c>
      <c r="G100" s="90">
        <v>2.5065E-2</v>
      </c>
      <c r="H100" s="90">
        <v>5.2904E-2</v>
      </c>
      <c r="I100" s="90">
        <v>5.0736999999999997E-2</v>
      </c>
      <c r="J100" s="90">
        <v>5.2405E-2</v>
      </c>
      <c r="K100" s="90">
        <v>5.3393999999999997E-2</v>
      </c>
      <c r="L100" s="90">
        <v>2.9243000000000002E-2</v>
      </c>
      <c r="M100" s="90">
        <v>2.6602000000000001E-2</v>
      </c>
      <c r="N100" s="90">
        <v>2.5097999999999999E-2</v>
      </c>
      <c r="O100" s="90">
        <v>2.4101000000000001E-2</v>
      </c>
      <c r="P100" s="90">
        <v>2.4223999999999999E-2</v>
      </c>
      <c r="Q100" s="90">
        <v>2.4219000000000001E-2</v>
      </c>
      <c r="R100" s="255">
        <v>2.9860999999999999E-2</v>
      </c>
      <c r="S100" s="255">
        <v>3.3857999999999999E-2</v>
      </c>
      <c r="T100" s="255">
        <v>5.8526000000000002E-2</v>
      </c>
      <c r="U100" s="255">
        <v>5.3754999999999997E-2</v>
      </c>
    </row>
    <row r="101" spans="1:21" x14ac:dyDescent="0.25">
      <c r="A101" s="525"/>
      <c r="B101" s="11" t="s">
        <v>5</v>
      </c>
      <c r="C101" s="90">
        <v>2.2321000000000001E-2</v>
      </c>
      <c r="D101" s="90">
        <v>2.3022000000000001E-2</v>
      </c>
      <c r="E101" s="90">
        <v>2.3028E-2</v>
      </c>
      <c r="F101" s="90">
        <v>2.3969000000000001E-2</v>
      </c>
      <c r="G101" s="90">
        <v>2.2296E-2</v>
      </c>
      <c r="H101" s="90">
        <v>4.7784E-2</v>
      </c>
      <c r="I101" s="90">
        <v>4.709E-2</v>
      </c>
      <c r="J101" s="90">
        <v>4.8728E-2</v>
      </c>
      <c r="K101" s="90">
        <v>5.0555000000000003E-2</v>
      </c>
      <c r="L101" s="90">
        <v>2.6030999999999999E-2</v>
      </c>
      <c r="M101" s="90">
        <v>2.5073000000000002E-2</v>
      </c>
      <c r="N101" s="90">
        <v>2.4128E-2</v>
      </c>
      <c r="O101" s="90">
        <v>2.2321000000000001E-2</v>
      </c>
      <c r="P101" s="90">
        <v>2.3022000000000001E-2</v>
      </c>
      <c r="Q101" s="90">
        <v>2.3028E-2</v>
      </c>
      <c r="R101" s="255">
        <v>2.7399E-2</v>
      </c>
      <c r="S101" s="255">
        <v>3.1260000000000003E-2</v>
      </c>
      <c r="T101" s="255">
        <v>5.3324000000000003E-2</v>
      </c>
      <c r="U101" s="255">
        <v>5.024E-2</v>
      </c>
    </row>
    <row r="102" spans="1:21" x14ac:dyDescent="0.25">
      <c r="A102" s="525"/>
      <c r="B102" s="11" t="s">
        <v>23</v>
      </c>
      <c r="C102" s="90">
        <v>2.2321000000000001E-2</v>
      </c>
      <c r="D102" s="90">
        <v>2.3022000000000001E-2</v>
      </c>
      <c r="E102" s="90">
        <v>2.3028E-2</v>
      </c>
      <c r="F102" s="90">
        <v>2.3969000000000001E-2</v>
      </c>
      <c r="G102" s="90">
        <v>2.2296E-2</v>
      </c>
      <c r="H102" s="90">
        <v>4.7784E-2</v>
      </c>
      <c r="I102" s="90">
        <v>4.709E-2</v>
      </c>
      <c r="J102" s="90">
        <v>4.8728E-2</v>
      </c>
      <c r="K102" s="90">
        <v>5.0555000000000003E-2</v>
      </c>
      <c r="L102" s="90">
        <v>2.6030999999999999E-2</v>
      </c>
      <c r="M102" s="90">
        <v>2.5073000000000002E-2</v>
      </c>
      <c r="N102" s="90">
        <v>2.4128E-2</v>
      </c>
      <c r="O102" s="90">
        <v>2.2321000000000001E-2</v>
      </c>
      <c r="P102" s="90">
        <v>2.3022000000000001E-2</v>
      </c>
      <c r="Q102" s="90">
        <v>2.3028E-2</v>
      </c>
      <c r="R102" s="255">
        <v>2.7399E-2</v>
      </c>
      <c r="S102" s="255">
        <v>3.1260000000000003E-2</v>
      </c>
      <c r="T102" s="255">
        <v>5.3324000000000003E-2</v>
      </c>
      <c r="U102" s="255">
        <v>5.024E-2</v>
      </c>
    </row>
    <row r="103" spans="1:21" x14ac:dyDescent="0.25">
      <c r="A103" s="525"/>
      <c r="B103" s="11" t="s">
        <v>24</v>
      </c>
      <c r="C103" s="90">
        <v>2.2321000000000001E-2</v>
      </c>
      <c r="D103" s="90">
        <v>2.3022000000000001E-2</v>
      </c>
      <c r="E103" s="90">
        <v>2.3028E-2</v>
      </c>
      <c r="F103" s="90">
        <v>2.3969000000000001E-2</v>
      </c>
      <c r="G103" s="90">
        <v>2.2296E-2</v>
      </c>
      <c r="H103" s="90">
        <v>4.7784E-2</v>
      </c>
      <c r="I103" s="90">
        <v>4.709E-2</v>
      </c>
      <c r="J103" s="90">
        <v>4.8728E-2</v>
      </c>
      <c r="K103" s="90">
        <v>5.0555000000000003E-2</v>
      </c>
      <c r="L103" s="90">
        <v>2.6030999999999999E-2</v>
      </c>
      <c r="M103" s="90">
        <v>2.5073000000000002E-2</v>
      </c>
      <c r="N103" s="90">
        <v>2.4128E-2</v>
      </c>
      <c r="O103" s="90">
        <v>2.2321000000000001E-2</v>
      </c>
      <c r="P103" s="90">
        <v>2.3022000000000001E-2</v>
      </c>
      <c r="Q103" s="90">
        <v>2.3028E-2</v>
      </c>
      <c r="R103" s="255">
        <v>2.7399E-2</v>
      </c>
      <c r="S103" s="255">
        <v>3.1260000000000003E-2</v>
      </c>
      <c r="T103" s="255">
        <v>5.3324000000000003E-2</v>
      </c>
      <c r="U103" s="255">
        <v>5.024E-2</v>
      </c>
    </row>
    <row r="104" spans="1:21" x14ac:dyDescent="0.25">
      <c r="A104" s="525"/>
      <c r="B104" s="11" t="s">
        <v>7</v>
      </c>
      <c r="C104" s="90">
        <v>2.0583000000000001E-2</v>
      </c>
      <c r="D104" s="90">
        <v>2.1208999999999999E-2</v>
      </c>
      <c r="E104" s="90">
        <v>2.2630999999999998E-2</v>
      </c>
      <c r="F104" s="90">
        <v>2.3497000000000001E-2</v>
      </c>
      <c r="G104" s="90">
        <v>2.0456999999999999E-2</v>
      </c>
      <c r="H104" s="90">
        <v>4.4803999999999997E-2</v>
      </c>
      <c r="I104" s="90">
        <v>4.1438999999999997E-2</v>
      </c>
      <c r="J104" s="90">
        <v>4.4228000000000003E-2</v>
      </c>
      <c r="K104" s="90">
        <v>4.6254000000000003E-2</v>
      </c>
      <c r="L104" s="90">
        <v>2.4185000000000002E-2</v>
      </c>
      <c r="M104" s="90">
        <v>2.2780000000000002E-2</v>
      </c>
      <c r="N104" s="90">
        <v>2.2468999999999999E-2</v>
      </c>
      <c r="O104" s="90">
        <v>2.0583000000000001E-2</v>
      </c>
      <c r="P104" s="90">
        <v>2.1208999999999999E-2</v>
      </c>
      <c r="Q104" s="90">
        <v>2.2630999999999998E-2</v>
      </c>
      <c r="R104" s="255">
        <v>2.7033000000000001E-2</v>
      </c>
      <c r="S104" s="255">
        <v>2.9512E-2</v>
      </c>
      <c r="T104" s="255">
        <v>5.0269000000000001E-2</v>
      </c>
      <c r="U104" s="255">
        <v>4.4694999999999999E-2</v>
      </c>
    </row>
    <row r="105" spans="1:21" ht="15.75" thickBot="1" x14ac:dyDescent="0.3">
      <c r="A105" s="526"/>
      <c r="B105" s="15" t="s">
        <v>8</v>
      </c>
      <c r="C105" s="44">
        <v>2.053E-2</v>
      </c>
      <c r="D105" s="44">
        <v>2.1174999999999999E-2</v>
      </c>
      <c r="E105" s="44">
        <v>2.4917000000000002E-2</v>
      </c>
      <c r="F105" s="44">
        <v>2.7082999999999999E-2</v>
      </c>
      <c r="G105" s="44">
        <v>2.4223000000000001E-2</v>
      </c>
      <c r="H105" s="44">
        <v>5.6577000000000002E-2</v>
      </c>
      <c r="I105" s="44">
        <v>4.4496000000000001E-2</v>
      </c>
      <c r="J105" s="44">
        <v>5.1532000000000001E-2</v>
      </c>
      <c r="K105" s="44">
        <v>5.5321000000000002E-2</v>
      </c>
      <c r="L105" s="44">
        <v>2.8691000000000001E-2</v>
      </c>
      <c r="M105" s="44">
        <v>2.3977999999999999E-2</v>
      </c>
      <c r="N105" s="44">
        <v>2.5832000000000001E-2</v>
      </c>
      <c r="O105" s="44">
        <v>2.053E-2</v>
      </c>
      <c r="P105" s="44">
        <v>2.1174999999999999E-2</v>
      </c>
      <c r="Q105" s="44">
        <v>2.4917000000000002E-2</v>
      </c>
      <c r="R105" s="254">
        <v>2.9871000000000002E-2</v>
      </c>
      <c r="S105" s="254">
        <v>3.3069000000000001E-2</v>
      </c>
      <c r="T105" s="254">
        <v>6.2137999999999999E-2</v>
      </c>
      <c r="U105" s="254">
        <v>4.7690999999999997E-2</v>
      </c>
    </row>
    <row r="107" spans="1:21" ht="14.45" hidden="1" customHeight="1" x14ac:dyDescent="0.25">
      <c r="A107" s="548" t="s">
        <v>111</v>
      </c>
      <c r="B107" s="551" t="s">
        <v>112</v>
      </c>
      <c r="C107" s="552"/>
      <c r="D107" s="552"/>
      <c r="E107" s="552"/>
      <c r="F107" s="552"/>
      <c r="G107" s="552"/>
      <c r="H107" s="552"/>
      <c r="I107" s="552"/>
      <c r="J107" s="552"/>
      <c r="K107" s="552"/>
      <c r="L107" s="552"/>
      <c r="M107" s="552"/>
      <c r="N107" s="553"/>
      <c r="O107" s="551" t="s">
        <v>112</v>
      </c>
      <c r="P107" s="552"/>
      <c r="Q107" s="552"/>
      <c r="R107" s="552"/>
      <c r="S107" s="552"/>
      <c r="T107" s="552"/>
      <c r="U107" s="552"/>
    </row>
    <row r="108" spans="1:21" ht="14.45" hidden="1" customHeight="1" x14ac:dyDescent="0.25">
      <c r="A108" s="549"/>
      <c r="B108" s="532" t="s">
        <v>113</v>
      </c>
      <c r="C108" s="546"/>
      <c r="D108" s="546"/>
      <c r="E108" s="546"/>
      <c r="F108" s="546"/>
      <c r="G108" s="546"/>
      <c r="H108" s="546"/>
      <c r="I108" s="546"/>
      <c r="J108" s="546"/>
      <c r="K108" s="546"/>
      <c r="L108" s="546"/>
      <c r="M108" s="546"/>
      <c r="N108" s="547"/>
      <c r="O108" s="532" t="s">
        <v>113</v>
      </c>
      <c r="P108" s="546"/>
      <c r="Q108" s="546"/>
      <c r="R108" s="546"/>
      <c r="S108" s="546"/>
      <c r="T108" s="546"/>
      <c r="U108" s="546"/>
    </row>
    <row r="109" spans="1:21" hidden="1" x14ac:dyDescent="0.25">
      <c r="A109" s="549"/>
      <c r="B109" s="124" t="s">
        <v>134</v>
      </c>
      <c r="C109" s="181">
        <f>C4</f>
        <v>43466</v>
      </c>
      <c r="D109" s="181">
        <f t="shared" ref="D109:U109" si="51">D4</f>
        <v>43497</v>
      </c>
      <c r="E109" s="181">
        <f t="shared" si="51"/>
        <v>43525</v>
      </c>
      <c r="F109" s="181">
        <f t="shared" si="51"/>
        <v>43556</v>
      </c>
      <c r="G109" s="181">
        <f t="shared" si="51"/>
        <v>43586</v>
      </c>
      <c r="H109" s="181">
        <f t="shared" si="51"/>
        <v>43617</v>
      </c>
      <c r="I109" s="181">
        <f t="shared" si="51"/>
        <v>43647</v>
      </c>
      <c r="J109" s="181">
        <f t="shared" si="51"/>
        <v>43678</v>
      </c>
      <c r="K109" s="181">
        <f t="shared" si="51"/>
        <v>43709</v>
      </c>
      <c r="L109" s="181">
        <f t="shared" si="51"/>
        <v>43739</v>
      </c>
      <c r="M109" s="181">
        <f t="shared" si="51"/>
        <v>43770</v>
      </c>
      <c r="N109" s="181">
        <f t="shared" si="51"/>
        <v>43800</v>
      </c>
      <c r="O109" s="181">
        <f t="shared" si="51"/>
        <v>43831</v>
      </c>
      <c r="P109" s="181">
        <f t="shared" si="51"/>
        <v>43862</v>
      </c>
      <c r="Q109" s="181">
        <f t="shared" si="51"/>
        <v>43891</v>
      </c>
      <c r="R109" s="181">
        <f t="shared" si="51"/>
        <v>43922</v>
      </c>
      <c r="S109" s="181">
        <f t="shared" si="51"/>
        <v>43952</v>
      </c>
      <c r="T109" s="181">
        <f t="shared" si="51"/>
        <v>43983</v>
      </c>
      <c r="U109" s="181">
        <f t="shared" si="51"/>
        <v>44013</v>
      </c>
    </row>
    <row r="110" spans="1:21" hidden="1" x14ac:dyDescent="0.25">
      <c r="A110" s="549"/>
      <c r="B110" s="126" t="s">
        <v>20</v>
      </c>
      <c r="C110" s="127">
        <v>1.2195000000000001E-2</v>
      </c>
      <c r="D110" s="127">
        <v>1.2194E-2</v>
      </c>
      <c r="E110" s="127">
        <v>1.2194E-2</v>
      </c>
      <c r="F110" s="127">
        <v>1.2195000000000001E-2</v>
      </c>
      <c r="G110" s="127">
        <v>1.2194E-2</v>
      </c>
      <c r="H110" s="127">
        <v>1.5897999999999999E-2</v>
      </c>
      <c r="I110" s="127">
        <v>1.5897000000000005E-2</v>
      </c>
      <c r="J110" s="127">
        <v>1.5897999999999999E-2</v>
      </c>
      <c r="K110" s="127">
        <v>1.5897999999999999E-2</v>
      </c>
      <c r="L110" s="127">
        <v>1.2194E-2</v>
      </c>
      <c r="M110" s="127">
        <v>1.2194E-2</v>
      </c>
      <c r="N110" s="127">
        <v>1.2195000000000001E-2</v>
      </c>
      <c r="O110" s="127">
        <v>1.2195000000000001E-2</v>
      </c>
      <c r="P110" s="127">
        <v>1.2194E-2</v>
      </c>
      <c r="Q110" s="127">
        <v>1.2194E-2</v>
      </c>
      <c r="R110" s="261">
        <v>1.8068592000000015E-2</v>
      </c>
      <c r="S110" s="261">
        <v>1.8068591999999987E-2</v>
      </c>
      <c r="T110" s="261">
        <v>1.9927983999999961E-2</v>
      </c>
      <c r="U110" s="261">
        <v>1.9927983999999899E-2</v>
      </c>
    </row>
    <row r="111" spans="1:21" hidden="1" x14ac:dyDescent="0.25">
      <c r="A111" s="549"/>
      <c r="B111" s="126" t="s">
        <v>0</v>
      </c>
      <c r="C111" s="127">
        <v>1.2194999999999998E-2</v>
      </c>
      <c r="D111" s="127">
        <v>1.2195000000000001E-2</v>
      </c>
      <c r="E111" s="127">
        <v>1.2195000000000001E-2</v>
      </c>
      <c r="F111" s="127">
        <v>1.2195000000000001E-2</v>
      </c>
      <c r="G111" s="127">
        <v>1.2194E-2</v>
      </c>
      <c r="H111" s="127">
        <v>1.5897999999999999E-2</v>
      </c>
      <c r="I111" s="127">
        <v>1.5897999999999999E-2</v>
      </c>
      <c r="J111" s="127">
        <v>1.5897999999999999E-2</v>
      </c>
      <c r="K111" s="127">
        <v>1.5897999999999999E-2</v>
      </c>
      <c r="L111" s="127">
        <v>1.2194999999999998E-2</v>
      </c>
      <c r="M111" s="127">
        <v>1.2194E-2</v>
      </c>
      <c r="N111" s="127">
        <v>1.2194E-2</v>
      </c>
      <c r="O111" s="127">
        <v>1.2194999999999998E-2</v>
      </c>
      <c r="P111" s="127">
        <v>1.2195000000000001E-2</v>
      </c>
      <c r="Q111" s="127">
        <v>1.2195000000000001E-2</v>
      </c>
      <c r="R111" s="261">
        <v>1.8068592000000015E-2</v>
      </c>
      <c r="S111" s="261">
        <v>1.8068591999999987E-2</v>
      </c>
      <c r="T111" s="261">
        <v>1.9927983999999961E-2</v>
      </c>
      <c r="U111" s="261">
        <v>1.9927983999999899E-2</v>
      </c>
    </row>
    <row r="112" spans="1:21" hidden="1" x14ac:dyDescent="0.25">
      <c r="A112" s="549"/>
      <c r="B112" s="126" t="s">
        <v>21</v>
      </c>
      <c r="C112" s="127">
        <v>1.2195000000000001E-2</v>
      </c>
      <c r="D112" s="127">
        <v>1.2194E-2</v>
      </c>
      <c r="E112" s="127">
        <v>1.2194E-2</v>
      </c>
      <c r="F112" s="127">
        <v>1.2195000000000001E-2</v>
      </c>
      <c r="G112" s="127">
        <v>1.2194E-2</v>
      </c>
      <c r="H112" s="127">
        <v>1.5897999999999999E-2</v>
      </c>
      <c r="I112" s="127">
        <v>1.5897999999999999E-2</v>
      </c>
      <c r="J112" s="127">
        <v>1.5896999999999998E-2</v>
      </c>
      <c r="K112" s="127">
        <v>1.5897999999999999E-2</v>
      </c>
      <c r="L112" s="127">
        <v>1.2194E-2</v>
      </c>
      <c r="M112" s="127">
        <v>1.2194E-2</v>
      </c>
      <c r="N112" s="127">
        <v>1.2195000000000001E-2</v>
      </c>
      <c r="O112" s="127">
        <v>1.2195000000000001E-2</v>
      </c>
      <c r="P112" s="127">
        <v>1.2194E-2</v>
      </c>
      <c r="Q112" s="127">
        <v>1.2194E-2</v>
      </c>
      <c r="R112" s="261">
        <v>1.8068592000000015E-2</v>
      </c>
      <c r="S112" s="261">
        <v>1.8068591999999987E-2</v>
      </c>
      <c r="T112" s="261">
        <v>1.9927983999999961E-2</v>
      </c>
      <c r="U112" s="261">
        <v>1.9927983999999899E-2</v>
      </c>
    </row>
    <row r="113" spans="1:21" hidden="1" x14ac:dyDescent="0.25">
      <c r="A113" s="549"/>
      <c r="B113" s="126" t="s">
        <v>1</v>
      </c>
      <c r="C113" s="127">
        <v>1.2194E-2</v>
      </c>
      <c r="D113" s="127">
        <v>1.2194E-2</v>
      </c>
      <c r="E113" s="127">
        <v>1.2195000000000001E-2</v>
      </c>
      <c r="F113" s="127">
        <v>1.2195000000000001E-2</v>
      </c>
      <c r="G113" s="127">
        <v>1.2195000000000001E-2</v>
      </c>
      <c r="H113" s="127">
        <v>1.5896999999999998E-2</v>
      </c>
      <c r="I113" s="127">
        <v>1.5897000000000005E-2</v>
      </c>
      <c r="J113" s="127">
        <v>1.5897999999999999E-2</v>
      </c>
      <c r="K113" s="127">
        <v>1.5897999999999999E-2</v>
      </c>
      <c r="L113" s="127">
        <v>1.2194E-2</v>
      </c>
      <c r="M113" s="127">
        <v>1.2194E-2</v>
      </c>
      <c r="N113" s="127">
        <v>1.2194E-2</v>
      </c>
      <c r="O113" s="127">
        <v>1.2194E-2</v>
      </c>
      <c r="P113" s="127">
        <v>1.2194E-2</v>
      </c>
      <c r="Q113" s="127">
        <v>1.2195000000000001E-2</v>
      </c>
      <c r="R113" s="261">
        <v>1.8068592000000015E-2</v>
      </c>
      <c r="S113" s="261">
        <v>1.8068591999999987E-2</v>
      </c>
      <c r="T113" s="261">
        <v>1.9927983999999961E-2</v>
      </c>
      <c r="U113" s="261">
        <v>1.9927983999999899E-2</v>
      </c>
    </row>
    <row r="114" spans="1:21" hidden="1" x14ac:dyDescent="0.25">
      <c r="A114" s="549"/>
      <c r="B114" s="126" t="s">
        <v>22</v>
      </c>
      <c r="C114" s="127">
        <v>1.2195000000000001E-2</v>
      </c>
      <c r="D114" s="127">
        <v>1.2194999999999999E-2</v>
      </c>
      <c r="E114" s="127">
        <v>1.2194E-2</v>
      </c>
      <c r="F114" s="127">
        <v>1.2195000000000001E-2</v>
      </c>
      <c r="G114" s="127">
        <v>9.1229999999999992E-3</v>
      </c>
      <c r="H114" s="127">
        <v>1.5896999999999998E-2</v>
      </c>
      <c r="I114" s="127">
        <v>1.5897999999999999E-2</v>
      </c>
      <c r="J114" s="127">
        <v>1.5897999999999999E-2</v>
      </c>
      <c r="K114" s="127">
        <v>1.5897000000000001E-2</v>
      </c>
      <c r="L114" s="127">
        <v>1.2195000000000001E-2</v>
      </c>
      <c r="M114" s="127">
        <v>1.2194E-2</v>
      </c>
      <c r="N114" s="127">
        <v>1.2195000000000001E-2</v>
      </c>
      <c r="O114" s="127">
        <v>1.2195000000000001E-2</v>
      </c>
      <c r="P114" s="127">
        <v>1.2194999999999999E-2</v>
      </c>
      <c r="Q114" s="127">
        <v>1.2194E-2</v>
      </c>
      <c r="R114" s="261">
        <v>1.8068592000000015E-2</v>
      </c>
      <c r="S114" s="261">
        <v>1.8068591999999987E-2</v>
      </c>
      <c r="T114" s="261">
        <v>1.9927983999999961E-2</v>
      </c>
      <c r="U114" s="261">
        <v>1.9927983999999899E-2</v>
      </c>
    </row>
    <row r="115" spans="1:21" hidden="1" x14ac:dyDescent="0.25">
      <c r="A115" s="549"/>
      <c r="B115" s="128" t="s">
        <v>9</v>
      </c>
      <c r="C115" s="127">
        <v>1.2194E-2</v>
      </c>
      <c r="D115" s="127">
        <v>1.2194E-2</v>
      </c>
      <c r="E115" s="127">
        <v>1.2194999999999998E-2</v>
      </c>
      <c r="F115" s="127">
        <v>1.2194E-2</v>
      </c>
      <c r="G115" s="127">
        <v>1.2194E-2</v>
      </c>
      <c r="H115" s="127">
        <v>1.5897999999999999E-2</v>
      </c>
      <c r="I115" s="127">
        <v>1.5897999999999999E-2</v>
      </c>
      <c r="J115" s="127">
        <v>1.5897999999999999E-2</v>
      </c>
      <c r="K115" s="127">
        <v>1.5897999999999999E-2</v>
      </c>
      <c r="L115" s="127">
        <v>1.2194E-2</v>
      </c>
      <c r="M115" s="127">
        <v>1.2194E-2</v>
      </c>
      <c r="N115" s="127">
        <v>1.2194E-2</v>
      </c>
      <c r="O115" s="127">
        <v>1.2194E-2</v>
      </c>
      <c r="P115" s="127">
        <v>1.2194E-2</v>
      </c>
      <c r="Q115" s="127">
        <v>1.2194999999999998E-2</v>
      </c>
      <c r="R115" s="261">
        <v>1.8068592000000015E-2</v>
      </c>
      <c r="S115" s="261">
        <v>1.8068591999999987E-2</v>
      </c>
      <c r="T115" s="261">
        <v>1.9927983999999961E-2</v>
      </c>
      <c r="U115" s="261">
        <v>1.9927983999999899E-2</v>
      </c>
    </row>
    <row r="116" spans="1:21" hidden="1" x14ac:dyDescent="0.25">
      <c r="A116" s="549"/>
      <c r="B116" s="128" t="s">
        <v>3</v>
      </c>
      <c r="C116" s="127">
        <v>1.2194999999999998E-2</v>
      </c>
      <c r="D116" s="127">
        <v>1.2195000000000001E-2</v>
      </c>
      <c r="E116" s="127">
        <v>1.2195000000000001E-2</v>
      </c>
      <c r="F116" s="127">
        <v>1.2195000000000001E-2</v>
      </c>
      <c r="G116" s="127">
        <v>1.2194E-2</v>
      </c>
      <c r="H116" s="127">
        <v>1.5897999999999999E-2</v>
      </c>
      <c r="I116" s="127">
        <v>1.5897999999999999E-2</v>
      </c>
      <c r="J116" s="127">
        <v>1.5897999999999999E-2</v>
      </c>
      <c r="K116" s="127">
        <v>1.5897999999999999E-2</v>
      </c>
      <c r="L116" s="127">
        <v>1.2194999999999998E-2</v>
      </c>
      <c r="M116" s="127">
        <v>1.2194E-2</v>
      </c>
      <c r="N116" s="127">
        <v>1.2194E-2</v>
      </c>
      <c r="O116" s="127">
        <v>1.2194999999999998E-2</v>
      </c>
      <c r="P116" s="127">
        <v>1.2195000000000001E-2</v>
      </c>
      <c r="Q116" s="127">
        <v>1.2195000000000001E-2</v>
      </c>
      <c r="R116" s="261">
        <v>1.8068592000000015E-2</v>
      </c>
      <c r="S116" s="261">
        <v>1.8068591999999987E-2</v>
      </c>
      <c r="T116" s="261">
        <v>1.9927983999999961E-2</v>
      </c>
      <c r="U116" s="261">
        <v>1.9927983999999899E-2</v>
      </c>
    </row>
    <row r="117" spans="1:21" hidden="1" x14ac:dyDescent="0.25">
      <c r="A117" s="549"/>
      <c r="B117" s="128" t="s">
        <v>4</v>
      </c>
      <c r="C117" s="127">
        <v>1.2194E-2</v>
      </c>
      <c r="D117" s="127">
        <v>1.2194999999999998E-2</v>
      </c>
      <c r="E117" s="127">
        <v>1.2194E-2</v>
      </c>
      <c r="F117" s="127">
        <v>1.2195000000000001E-2</v>
      </c>
      <c r="G117" s="127">
        <v>1.2195000000000001E-2</v>
      </c>
      <c r="H117" s="127">
        <v>1.5897999999999999E-2</v>
      </c>
      <c r="I117" s="127">
        <v>1.5896999999999991E-2</v>
      </c>
      <c r="J117" s="127">
        <v>1.5897000000000005E-2</v>
      </c>
      <c r="K117" s="127">
        <v>1.5896999999999998E-2</v>
      </c>
      <c r="L117" s="127">
        <v>1.2195000000000001E-2</v>
      </c>
      <c r="M117" s="127">
        <v>1.2194E-2</v>
      </c>
      <c r="N117" s="127">
        <v>1.2194E-2</v>
      </c>
      <c r="O117" s="127">
        <v>1.2194E-2</v>
      </c>
      <c r="P117" s="127">
        <v>1.2194999999999998E-2</v>
      </c>
      <c r="Q117" s="127">
        <v>1.2194E-2</v>
      </c>
      <c r="R117" s="261">
        <v>1.8068592000000015E-2</v>
      </c>
      <c r="S117" s="261">
        <v>1.8068591999999987E-2</v>
      </c>
      <c r="T117" s="261">
        <v>1.9927983999999961E-2</v>
      </c>
      <c r="U117" s="261">
        <v>1.9927983999999899E-2</v>
      </c>
    </row>
    <row r="118" spans="1:21" hidden="1" x14ac:dyDescent="0.25">
      <c r="A118" s="549"/>
      <c r="B118" s="128" t="s">
        <v>5</v>
      </c>
      <c r="C118" s="127">
        <v>1.2195000000000001E-2</v>
      </c>
      <c r="D118" s="127">
        <v>1.2194E-2</v>
      </c>
      <c r="E118" s="127">
        <v>1.2194E-2</v>
      </c>
      <c r="F118" s="127">
        <v>1.2195000000000001E-2</v>
      </c>
      <c r="G118" s="127">
        <v>1.2194E-2</v>
      </c>
      <c r="H118" s="127">
        <v>1.5897999999999999E-2</v>
      </c>
      <c r="I118" s="127">
        <v>1.5897000000000005E-2</v>
      </c>
      <c r="J118" s="127">
        <v>1.5897999999999999E-2</v>
      </c>
      <c r="K118" s="127">
        <v>1.5897999999999999E-2</v>
      </c>
      <c r="L118" s="127">
        <v>1.2194E-2</v>
      </c>
      <c r="M118" s="127">
        <v>1.2194E-2</v>
      </c>
      <c r="N118" s="127">
        <v>1.2195000000000001E-2</v>
      </c>
      <c r="O118" s="127">
        <v>1.2195000000000001E-2</v>
      </c>
      <c r="P118" s="127">
        <v>1.2194E-2</v>
      </c>
      <c r="Q118" s="127">
        <v>1.2194E-2</v>
      </c>
      <c r="R118" s="261">
        <v>1.8068592000000015E-2</v>
      </c>
      <c r="S118" s="261">
        <v>1.8068591999999987E-2</v>
      </c>
      <c r="T118" s="261">
        <v>1.9927983999999961E-2</v>
      </c>
      <c r="U118" s="261">
        <v>1.9927983999999899E-2</v>
      </c>
    </row>
    <row r="119" spans="1:21" hidden="1" x14ac:dyDescent="0.25">
      <c r="A119" s="549"/>
      <c r="B119" s="128" t="s">
        <v>23</v>
      </c>
      <c r="C119" s="127">
        <v>1.2195000000000001E-2</v>
      </c>
      <c r="D119" s="127">
        <v>1.2194E-2</v>
      </c>
      <c r="E119" s="127">
        <v>1.2194E-2</v>
      </c>
      <c r="F119" s="127">
        <v>1.2195000000000001E-2</v>
      </c>
      <c r="G119" s="127">
        <v>1.2194E-2</v>
      </c>
      <c r="H119" s="127">
        <v>1.5897999999999999E-2</v>
      </c>
      <c r="I119" s="127">
        <v>1.5897000000000005E-2</v>
      </c>
      <c r="J119" s="127">
        <v>1.5897999999999999E-2</v>
      </c>
      <c r="K119" s="127">
        <v>1.5897999999999999E-2</v>
      </c>
      <c r="L119" s="127">
        <v>1.2194E-2</v>
      </c>
      <c r="M119" s="127">
        <v>1.2194E-2</v>
      </c>
      <c r="N119" s="127">
        <v>1.2195000000000001E-2</v>
      </c>
      <c r="O119" s="127">
        <v>1.2195000000000001E-2</v>
      </c>
      <c r="P119" s="127">
        <v>1.2194E-2</v>
      </c>
      <c r="Q119" s="127">
        <v>1.2194E-2</v>
      </c>
      <c r="R119" s="261">
        <v>1.8068592000000015E-2</v>
      </c>
      <c r="S119" s="261">
        <v>1.8068591999999987E-2</v>
      </c>
      <c r="T119" s="261">
        <v>1.9927983999999961E-2</v>
      </c>
      <c r="U119" s="261">
        <v>1.9927983999999899E-2</v>
      </c>
    </row>
    <row r="120" spans="1:21" hidden="1" x14ac:dyDescent="0.25">
      <c r="A120" s="549"/>
      <c r="B120" s="128" t="s">
        <v>24</v>
      </c>
      <c r="C120" s="127">
        <v>1.2195000000000001E-2</v>
      </c>
      <c r="D120" s="127">
        <v>1.2194E-2</v>
      </c>
      <c r="E120" s="127">
        <v>1.2194E-2</v>
      </c>
      <c r="F120" s="127">
        <v>1.2195000000000001E-2</v>
      </c>
      <c r="G120" s="127">
        <v>1.2194E-2</v>
      </c>
      <c r="H120" s="127">
        <v>1.5897999999999999E-2</v>
      </c>
      <c r="I120" s="127">
        <v>1.5897000000000005E-2</v>
      </c>
      <c r="J120" s="127">
        <v>1.5897999999999999E-2</v>
      </c>
      <c r="K120" s="127">
        <v>1.5897999999999999E-2</v>
      </c>
      <c r="L120" s="127">
        <v>1.2194E-2</v>
      </c>
      <c r="M120" s="127">
        <v>1.2194E-2</v>
      </c>
      <c r="N120" s="127">
        <v>1.2195000000000001E-2</v>
      </c>
      <c r="O120" s="127">
        <v>1.2195000000000001E-2</v>
      </c>
      <c r="P120" s="127">
        <v>1.2194E-2</v>
      </c>
      <c r="Q120" s="127">
        <v>1.2194E-2</v>
      </c>
      <c r="R120" s="261">
        <v>1.8068592000000015E-2</v>
      </c>
      <c r="S120" s="261">
        <v>1.8068591999999987E-2</v>
      </c>
      <c r="T120" s="261">
        <v>1.9927983999999961E-2</v>
      </c>
      <c r="U120" s="261">
        <v>1.9927983999999899E-2</v>
      </c>
    </row>
    <row r="121" spans="1:21" hidden="1" x14ac:dyDescent="0.25">
      <c r="A121" s="549"/>
      <c r="B121" s="128" t="s">
        <v>7</v>
      </c>
      <c r="C121" s="127">
        <v>1.2195000000000001E-2</v>
      </c>
      <c r="D121" s="127">
        <v>1.2195000000000001E-2</v>
      </c>
      <c r="E121" s="127">
        <v>1.2194E-2</v>
      </c>
      <c r="F121" s="127">
        <v>1.2195000000000001E-2</v>
      </c>
      <c r="G121" s="127">
        <v>1.2194E-2</v>
      </c>
      <c r="H121" s="127">
        <v>1.5897999999999999E-2</v>
      </c>
      <c r="I121" s="127">
        <v>1.5897999999999999E-2</v>
      </c>
      <c r="J121" s="127">
        <v>1.5897000000000005E-2</v>
      </c>
      <c r="K121" s="127">
        <v>1.5897999999999999E-2</v>
      </c>
      <c r="L121" s="127">
        <v>1.2195000000000001E-2</v>
      </c>
      <c r="M121" s="127">
        <v>1.2194E-2</v>
      </c>
      <c r="N121" s="127">
        <v>1.2194999999999998E-2</v>
      </c>
      <c r="O121" s="127">
        <v>1.2195000000000001E-2</v>
      </c>
      <c r="P121" s="127">
        <v>1.2195000000000001E-2</v>
      </c>
      <c r="Q121" s="127">
        <v>1.2194E-2</v>
      </c>
      <c r="R121" s="261">
        <v>1.8068592000000015E-2</v>
      </c>
      <c r="S121" s="261">
        <v>1.8068591999999987E-2</v>
      </c>
      <c r="T121" s="261">
        <v>1.9927983999999961E-2</v>
      </c>
      <c r="U121" s="261">
        <v>1.9927983999999899E-2</v>
      </c>
    </row>
    <row r="122" spans="1:21" hidden="1" x14ac:dyDescent="0.25">
      <c r="A122" s="550"/>
      <c r="B122" s="128" t="s">
        <v>8</v>
      </c>
      <c r="C122" s="127">
        <v>1.2194E-2</v>
      </c>
      <c r="D122" s="127">
        <v>1.2194E-2</v>
      </c>
      <c r="E122" s="127">
        <v>1.2195000000000001E-2</v>
      </c>
      <c r="F122" s="127">
        <v>1.2194E-2</v>
      </c>
      <c r="G122" s="127">
        <v>1.2194E-2</v>
      </c>
      <c r="H122" s="127">
        <v>1.5896999999999998E-2</v>
      </c>
      <c r="I122" s="127">
        <v>1.5897000000000005E-2</v>
      </c>
      <c r="J122" s="127">
        <v>1.5897000000000005E-2</v>
      </c>
      <c r="K122" s="127">
        <v>1.5897000000000005E-2</v>
      </c>
      <c r="L122" s="127">
        <v>1.2195000000000001E-2</v>
      </c>
      <c r="M122" s="127">
        <v>1.2194E-2</v>
      </c>
      <c r="N122" s="127">
        <v>1.2194E-2</v>
      </c>
      <c r="O122" s="127">
        <v>1.2194E-2</v>
      </c>
      <c r="P122" s="127">
        <v>1.2194E-2</v>
      </c>
      <c r="Q122" s="127">
        <v>1.2195000000000001E-2</v>
      </c>
      <c r="R122" s="261">
        <v>1.8068592000000015E-2</v>
      </c>
      <c r="S122" s="261">
        <v>1.8068591999999987E-2</v>
      </c>
      <c r="T122" s="261">
        <v>1.9927983999999961E-2</v>
      </c>
      <c r="U122" s="261">
        <v>1.9927983999999899E-2</v>
      </c>
    </row>
    <row r="123" spans="1:21" hidden="1" x14ac:dyDescent="0.25">
      <c r="A123" s="131"/>
      <c r="B123" s="131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</row>
    <row r="124" spans="1:21" hidden="1" x14ac:dyDescent="0.25"/>
    <row r="125" spans="1:21" ht="14.45" hidden="1" customHeight="1" x14ac:dyDescent="0.25">
      <c r="C125" s="554" t="s">
        <v>115</v>
      </c>
      <c r="D125" s="555"/>
      <c r="E125" s="555"/>
      <c r="F125" s="555"/>
      <c r="G125" s="555"/>
      <c r="H125" s="555"/>
      <c r="I125" s="555"/>
      <c r="J125" s="555"/>
      <c r="K125" s="555"/>
      <c r="L125" s="555"/>
      <c r="M125" s="555"/>
      <c r="N125" s="556"/>
      <c r="O125" s="554" t="s">
        <v>115</v>
      </c>
      <c r="P125" s="555"/>
      <c r="Q125" s="555"/>
      <c r="R125" s="555"/>
      <c r="S125" s="555"/>
      <c r="T125" s="555"/>
      <c r="U125" s="555"/>
    </row>
    <row r="126" spans="1:21" hidden="1" x14ac:dyDescent="0.25">
      <c r="A126" s="548" t="s">
        <v>116</v>
      </c>
      <c r="B126" s="124" t="s">
        <v>134</v>
      </c>
      <c r="C126" s="181">
        <f>C4</f>
        <v>43466</v>
      </c>
      <c r="D126" s="181">
        <f t="shared" ref="D126:U126" si="52">D4</f>
        <v>43497</v>
      </c>
      <c r="E126" s="181">
        <f t="shared" si="52"/>
        <v>43525</v>
      </c>
      <c r="F126" s="181">
        <f t="shared" si="52"/>
        <v>43556</v>
      </c>
      <c r="G126" s="181">
        <f t="shared" si="52"/>
        <v>43586</v>
      </c>
      <c r="H126" s="181">
        <f t="shared" si="52"/>
        <v>43617</v>
      </c>
      <c r="I126" s="181">
        <f t="shared" si="52"/>
        <v>43647</v>
      </c>
      <c r="J126" s="181">
        <f t="shared" si="52"/>
        <v>43678</v>
      </c>
      <c r="K126" s="181">
        <f t="shared" si="52"/>
        <v>43709</v>
      </c>
      <c r="L126" s="181">
        <f t="shared" si="52"/>
        <v>43739</v>
      </c>
      <c r="M126" s="181">
        <f t="shared" si="52"/>
        <v>43770</v>
      </c>
      <c r="N126" s="181">
        <f t="shared" si="52"/>
        <v>43800</v>
      </c>
      <c r="O126" s="181">
        <f t="shared" si="52"/>
        <v>43831</v>
      </c>
      <c r="P126" s="181">
        <f t="shared" si="52"/>
        <v>43862</v>
      </c>
      <c r="Q126" s="181">
        <f t="shared" si="52"/>
        <v>43891</v>
      </c>
      <c r="R126" s="181">
        <f t="shared" si="52"/>
        <v>43922</v>
      </c>
      <c r="S126" s="181">
        <f t="shared" si="52"/>
        <v>43952</v>
      </c>
      <c r="T126" s="181">
        <f t="shared" si="52"/>
        <v>43983</v>
      </c>
      <c r="U126" s="181">
        <f t="shared" si="52"/>
        <v>44013</v>
      </c>
    </row>
    <row r="127" spans="1:21" hidden="1" x14ac:dyDescent="0.25">
      <c r="A127" s="549"/>
      <c r="B127" s="126" t="s">
        <v>20</v>
      </c>
      <c r="C127" s="137">
        <v>1.0126E-2</v>
      </c>
      <c r="D127" s="137">
        <v>1.0828000000000001E-2</v>
      </c>
      <c r="E127" s="137">
        <v>1.0834E-2</v>
      </c>
      <c r="F127" s="137">
        <v>1.1774E-2</v>
      </c>
      <c r="G127" s="137">
        <v>1.0102E-2</v>
      </c>
      <c r="H127" s="137">
        <v>3.1885999999999998E-2</v>
      </c>
      <c r="I127" s="137">
        <v>3.1192999999999999E-2</v>
      </c>
      <c r="J127" s="137">
        <v>3.2829999999999998E-2</v>
      </c>
      <c r="K127" s="137">
        <v>3.4657E-2</v>
      </c>
      <c r="L127" s="137">
        <v>1.3837E-2</v>
      </c>
      <c r="M127" s="137">
        <v>1.2879E-2</v>
      </c>
      <c r="N127" s="137">
        <v>1.1932999999999999E-2</v>
      </c>
      <c r="O127" s="137">
        <v>1.0126E-2</v>
      </c>
      <c r="P127" s="137">
        <v>1.0828000000000001E-2</v>
      </c>
      <c r="Q127" s="137">
        <v>1.0834E-2</v>
      </c>
      <c r="R127" s="262">
        <v>9.3300694720660927E-3</v>
      </c>
      <c r="S127" s="262">
        <v>1.3190972391467491E-2</v>
      </c>
      <c r="T127" s="262">
        <v>3.3396509974146636E-2</v>
      </c>
      <c r="U127" s="262">
        <v>3.0311628255511709E-2</v>
      </c>
    </row>
    <row r="128" spans="1:21" hidden="1" x14ac:dyDescent="0.25">
      <c r="A128" s="549"/>
      <c r="B128" s="126" t="s">
        <v>0</v>
      </c>
      <c r="C128" s="137">
        <v>1.5914000000000001E-2</v>
      </c>
      <c r="D128" s="137">
        <v>1.6499E-2</v>
      </c>
      <c r="E128" s="137">
        <v>1.3811E-2</v>
      </c>
      <c r="F128" s="137">
        <v>1.2326E-2</v>
      </c>
      <c r="G128" s="137">
        <v>1.8442E-2</v>
      </c>
      <c r="H128" s="137">
        <v>5.4080999999999997E-2</v>
      </c>
      <c r="I128" s="137">
        <v>4.0152E-2</v>
      </c>
      <c r="J128" s="137">
        <v>4.9355999999999997E-2</v>
      </c>
      <c r="K128" s="137">
        <v>5.9773E-2</v>
      </c>
      <c r="L128" s="137">
        <v>1.2931E-2</v>
      </c>
      <c r="M128" s="137">
        <v>2.0601999999999999E-2</v>
      </c>
      <c r="N128" s="137">
        <v>1.0781000000000001E-2</v>
      </c>
      <c r="O128" s="137">
        <v>1.5914000000000001E-2</v>
      </c>
      <c r="P128" s="137">
        <v>1.6499E-2</v>
      </c>
      <c r="Q128" s="137">
        <v>1.3811E-2</v>
      </c>
      <c r="R128" s="262">
        <v>9.7664417356625004E-3</v>
      </c>
      <c r="S128" s="262">
        <v>2.1051463283982559E-2</v>
      </c>
      <c r="T128" s="262">
        <v>5.6205642178387479E-2</v>
      </c>
      <c r="U128" s="262">
        <v>3.8871954473552781E-2</v>
      </c>
    </row>
    <row r="129" spans="1:21" hidden="1" x14ac:dyDescent="0.25">
      <c r="A129" s="549"/>
      <c r="B129" s="126" t="s">
        <v>21</v>
      </c>
      <c r="C129" s="137">
        <v>9.7359999999999999E-3</v>
      </c>
      <c r="D129" s="137">
        <v>1.0451999999999999E-2</v>
      </c>
      <c r="E129" s="137">
        <v>1.3606E-2</v>
      </c>
      <c r="F129" s="137">
        <v>1.5796999999999999E-2</v>
      </c>
      <c r="G129" s="137">
        <v>1.257E-2</v>
      </c>
      <c r="H129" s="137">
        <v>3.8711000000000002E-2</v>
      </c>
      <c r="I129" s="137">
        <v>3.1126000000000001E-2</v>
      </c>
      <c r="J129" s="137">
        <v>3.6401000000000003E-2</v>
      </c>
      <c r="K129" s="137">
        <v>4.0779999999999997E-2</v>
      </c>
      <c r="L129" s="137">
        <v>1.6525999999999999E-2</v>
      </c>
      <c r="M129" s="137">
        <v>1.2917E-2</v>
      </c>
      <c r="N129" s="137">
        <v>1.4126E-2</v>
      </c>
      <c r="O129" s="137">
        <v>9.7359999999999999E-3</v>
      </c>
      <c r="P129" s="137">
        <v>1.0451999999999999E-2</v>
      </c>
      <c r="Q129" s="137">
        <v>1.3606E-2</v>
      </c>
      <c r="R129" s="262">
        <v>1.2523477953738765E-2</v>
      </c>
      <c r="S129" s="262">
        <v>1.5511017884555292E-2</v>
      </c>
      <c r="T129" s="262">
        <v>4.0279244842641462E-2</v>
      </c>
      <c r="U129" s="262">
        <v>3.0246490222571087E-2</v>
      </c>
    </row>
    <row r="130" spans="1:21" hidden="1" x14ac:dyDescent="0.25">
      <c r="A130" s="549"/>
      <c r="B130" s="126" t="s">
        <v>1</v>
      </c>
      <c r="C130" s="137">
        <v>0</v>
      </c>
      <c r="D130" s="137">
        <v>0</v>
      </c>
      <c r="E130" s="137">
        <v>1.2593E-2</v>
      </c>
      <c r="F130" s="137">
        <v>1.324E-2</v>
      </c>
      <c r="G130" s="137">
        <v>2.6384000000000001E-2</v>
      </c>
      <c r="H130" s="137">
        <v>5.5093999999999997E-2</v>
      </c>
      <c r="I130" s="137">
        <v>4.0572999999999998E-2</v>
      </c>
      <c r="J130" s="137">
        <v>4.9974999999999999E-2</v>
      </c>
      <c r="K130" s="137">
        <v>6.4702999999999997E-2</v>
      </c>
      <c r="L130" s="137">
        <v>1.3813000000000001E-2</v>
      </c>
      <c r="M130" s="137">
        <v>1.3520000000000001E-2</v>
      </c>
      <c r="N130" s="137">
        <v>0</v>
      </c>
      <c r="O130" s="137">
        <v>0</v>
      </c>
      <c r="P130" s="137">
        <v>0</v>
      </c>
      <c r="Q130" s="137">
        <v>1.2593E-2</v>
      </c>
      <c r="R130" s="262">
        <v>1.0321710579863055E-2</v>
      </c>
      <c r="S130" s="262">
        <v>2.8707370508953747E-2</v>
      </c>
      <c r="T130" s="262">
        <v>5.725490240748439E-2</v>
      </c>
      <c r="U130" s="262">
        <v>3.9256023626103941E-2</v>
      </c>
    </row>
    <row r="131" spans="1:21" hidden="1" x14ac:dyDescent="0.25">
      <c r="A131" s="549"/>
      <c r="B131" s="126" t="s">
        <v>22</v>
      </c>
      <c r="C131" s="137">
        <v>1.897E-3</v>
      </c>
      <c r="D131" s="137">
        <v>1.9740000000000001E-3</v>
      </c>
      <c r="E131" s="137">
        <v>2.8299999999999999E-4</v>
      </c>
      <c r="F131" s="137">
        <v>1.828E-3</v>
      </c>
      <c r="G131" s="137">
        <v>0</v>
      </c>
      <c r="H131" s="137">
        <v>6.5700000000000003E-4</v>
      </c>
      <c r="I131" s="137">
        <v>8.2999999999999998E-5</v>
      </c>
      <c r="J131" s="137">
        <v>7.6599999999999997E-4</v>
      </c>
      <c r="K131" s="137">
        <v>7.3099999999999999E-4</v>
      </c>
      <c r="L131" s="137">
        <v>2.3699999999999999E-4</v>
      </c>
      <c r="M131" s="137">
        <v>2.9E-5</v>
      </c>
      <c r="N131" s="137">
        <v>2.3900000000000001E-4</v>
      </c>
      <c r="O131" s="137">
        <v>1.897E-3</v>
      </c>
      <c r="P131" s="137">
        <v>1.9740000000000001E-3</v>
      </c>
      <c r="Q131" s="137">
        <v>2.8299999999999999E-4</v>
      </c>
      <c r="R131" s="262">
        <v>1.4844313197169632E-3</v>
      </c>
      <c r="S131" s="262">
        <v>2.9707296977562786E-4</v>
      </c>
      <c r="T131" s="262">
        <v>6.6015297877556852E-4</v>
      </c>
      <c r="U131" s="262">
        <v>8.1969564125558496E-5</v>
      </c>
    </row>
    <row r="132" spans="1:21" hidden="1" x14ac:dyDescent="0.25">
      <c r="A132" s="549"/>
      <c r="B132" s="128" t="s">
        <v>9</v>
      </c>
      <c r="C132" s="137">
        <v>1.5914999999999999E-2</v>
      </c>
      <c r="D132" s="137">
        <v>1.6522999999999999E-2</v>
      </c>
      <c r="E132" s="137">
        <v>1.4227999999999999E-2</v>
      </c>
      <c r="F132" s="137">
        <v>1.6101000000000001E-2</v>
      </c>
      <c r="G132" s="137">
        <v>8.4539999999999997E-3</v>
      </c>
      <c r="H132" s="137">
        <v>0</v>
      </c>
      <c r="I132" s="137">
        <v>0</v>
      </c>
      <c r="J132" s="137">
        <v>0</v>
      </c>
      <c r="K132" s="137">
        <v>3.7773000000000001E-2</v>
      </c>
      <c r="L132" s="137">
        <v>1.5202E-2</v>
      </c>
      <c r="M132" s="137">
        <v>2.1562999999999999E-2</v>
      </c>
      <c r="N132" s="137">
        <v>1.0786E-2</v>
      </c>
      <c r="O132" s="137">
        <v>1.5914999999999999E-2</v>
      </c>
      <c r="P132" s="137">
        <v>1.6522999999999999E-2</v>
      </c>
      <c r="Q132" s="137">
        <v>1.4227999999999999E-2</v>
      </c>
      <c r="R132" s="262">
        <v>1.2761917396770914E-2</v>
      </c>
      <c r="S132" s="262">
        <v>1.1624343448128488E-2</v>
      </c>
      <c r="T132" s="262">
        <v>0</v>
      </c>
      <c r="U132" s="262">
        <v>0</v>
      </c>
    </row>
    <row r="133" spans="1:21" hidden="1" x14ac:dyDescent="0.25">
      <c r="A133" s="549"/>
      <c r="B133" s="128" t="s">
        <v>3</v>
      </c>
      <c r="C133" s="137">
        <v>1.5914000000000001E-2</v>
      </c>
      <c r="D133" s="137">
        <v>1.6499E-2</v>
      </c>
      <c r="E133" s="137">
        <v>1.3811E-2</v>
      </c>
      <c r="F133" s="137">
        <v>1.2326E-2</v>
      </c>
      <c r="G133" s="137">
        <v>1.8442E-2</v>
      </c>
      <c r="H133" s="137">
        <v>5.4080999999999997E-2</v>
      </c>
      <c r="I133" s="137">
        <v>4.0152E-2</v>
      </c>
      <c r="J133" s="137">
        <v>4.9355999999999997E-2</v>
      </c>
      <c r="K133" s="137">
        <v>5.9773E-2</v>
      </c>
      <c r="L133" s="137">
        <v>1.2931E-2</v>
      </c>
      <c r="M133" s="137">
        <v>2.0601999999999999E-2</v>
      </c>
      <c r="N133" s="137">
        <v>1.0781000000000001E-2</v>
      </c>
      <c r="O133" s="137">
        <v>1.5914000000000001E-2</v>
      </c>
      <c r="P133" s="137">
        <v>1.6499E-2</v>
      </c>
      <c r="Q133" s="137">
        <v>1.3811E-2</v>
      </c>
      <c r="R133" s="262">
        <v>9.7664417356625004E-3</v>
      </c>
      <c r="S133" s="262">
        <v>2.1051463283982559E-2</v>
      </c>
      <c r="T133" s="262">
        <v>5.6205642178387479E-2</v>
      </c>
      <c r="U133" s="262">
        <v>3.8871954473552781E-2</v>
      </c>
    </row>
    <row r="134" spans="1:21" hidden="1" x14ac:dyDescent="0.25">
      <c r="A134" s="549"/>
      <c r="B134" s="128" t="s">
        <v>4</v>
      </c>
      <c r="C134" s="137">
        <v>1.1906999999999999E-2</v>
      </c>
      <c r="D134" s="137">
        <v>1.2029E-2</v>
      </c>
      <c r="E134" s="137">
        <v>1.2024999999999999E-2</v>
      </c>
      <c r="F134" s="137">
        <v>1.4877E-2</v>
      </c>
      <c r="G134" s="137">
        <v>1.2869999999999999E-2</v>
      </c>
      <c r="H134" s="137">
        <v>3.7005999999999997E-2</v>
      </c>
      <c r="I134" s="137">
        <v>3.4840000000000003E-2</v>
      </c>
      <c r="J134" s="137">
        <v>3.6507999999999999E-2</v>
      </c>
      <c r="K134" s="137">
        <v>3.7497000000000003E-2</v>
      </c>
      <c r="L134" s="137">
        <v>1.7048000000000001E-2</v>
      </c>
      <c r="M134" s="137">
        <v>1.4408000000000001E-2</v>
      </c>
      <c r="N134" s="137">
        <v>1.2904000000000001E-2</v>
      </c>
      <c r="O134" s="137">
        <v>1.1906999999999999E-2</v>
      </c>
      <c r="P134" s="137">
        <v>1.2029E-2</v>
      </c>
      <c r="Q134" s="137">
        <v>1.2024999999999999E-2</v>
      </c>
      <c r="R134" s="262">
        <v>1.1792871777240846E-2</v>
      </c>
      <c r="S134" s="262">
        <v>1.578914962311392E-2</v>
      </c>
      <c r="T134" s="262">
        <v>3.8597945966901144E-2</v>
      </c>
      <c r="U134" s="262">
        <v>3.3826852839564304E-2</v>
      </c>
    </row>
    <row r="135" spans="1:21" hidden="1" x14ac:dyDescent="0.25">
      <c r="A135" s="549"/>
      <c r="B135" s="128" t="s">
        <v>5</v>
      </c>
      <c r="C135" s="137">
        <v>1.0126E-2</v>
      </c>
      <c r="D135" s="137">
        <v>1.0828000000000001E-2</v>
      </c>
      <c r="E135" s="137">
        <v>1.0834E-2</v>
      </c>
      <c r="F135" s="137">
        <v>1.1774E-2</v>
      </c>
      <c r="G135" s="137">
        <v>1.0102E-2</v>
      </c>
      <c r="H135" s="137">
        <v>3.1885999999999998E-2</v>
      </c>
      <c r="I135" s="137">
        <v>3.1192999999999999E-2</v>
      </c>
      <c r="J135" s="137">
        <v>3.2829999999999998E-2</v>
      </c>
      <c r="K135" s="137">
        <v>3.4657E-2</v>
      </c>
      <c r="L135" s="137">
        <v>1.3837E-2</v>
      </c>
      <c r="M135" s="137">
        <v>1.2879E-2</v>
      </c>
      <c r="N135" s="137">
        <v>1.1932999999999999E-2</v>
      </c>
      <c r="O135" s="137">
        <v>1.0126E-2</v>
      </c>
      <c r="P135" s="137">
        <v>1.0828000000000001E-2</v>
      </c>
      <c r="Q135" s="137">
        <v>1.0834E-2</v>
      </c>
      <c r="R135" s="262">
        <v>9.3300694720660927E-3</v>
      </c>
      <c r="S135" s="262">
        <v>1.3190972391467491E-2</v>
      </c>
      <c r="T135" s="262">
        <v>3.3396509974146636E-2</v>
      </c>
      <c r="U135" s="262">
        <v>3.0311628255511709E-2</v>
      </c>
    </row>
    <row r="136" spans="1:21" hidden="1" x14ac:dyDescent="0.25">
      <c r="A136" s="549"/>
      <c r="B136" s="128" t="s">
        <v>23</v>
      </c>
      <c r="C136" s="137">
        <v>1.0126E-2</v>
      </c>
      <c r="D136" s="137">
        <v>1.0828000000000001E-2</v>
      </c>
      <c r="E136" s="137">
        <v>1.0834E-2</v>
      </c>
      <c r="F136" s="137">
        <v>1.1774E-2</v>
      </c>
      <c r="G136" s="137">
        <v>1.0102E-2</v>
      </c>
      <c r="H136" s="137">
        <v>3.1885999999999998E-2</v>
      </c>
      <c r="I136" s="137">
        <v>3.1192999999999999E-2</v>
      </c>
      <c r="J136" s="137">
        <v>3.2829999999999998E-2</v>
      </c>
      <c r="K136" s="137">
        <v>3.4657E-2</v>
      </c>
      <c r="L136" s="137">
        <v>1.3837E-2</v>
      </c>
      <c r="M136" s="137">
        <v>1.2879E-2</v>
      </c>
      <c r="N136" s="137">
        <v>1.1932999999999999E-2</v>
      </c>
      <c r="O136" s="137">
        <v>1.0126E-2</v>
      </c>
      <c r="P136" s="137">
        <v>1.0828000000000001E-2</v>
      </c>
      <c r="Q136" s="137">
        <v>1.0834E-2</v>
      </c>
      <c r="R136" s="262">
        <v>9.3300694720660927E-3</v>
      </c>
      <c r="S136" s="262">
        <v>1.3190972391467491E-2</v>
      </c>
      <c r="T136" s="262">
        <v>3.3396509974146636E-2</v>
      </c>
      <c r="U136" s="262">
        <v>3.0311628255511709E-2</v>
      </c>
    </row>
    <row r="137" spans="1:21" hidden="1" x14ac:dyDescent="0.25">
      <c r="A137" s="549"/>
      <c r="B137" s="128" t="s">
        <v>24</v>
      </c>
      <c r="C137" s="137">
        <v>1.0126E-2</v>
      </c>
      <c r="D137" s="137">
        <v>1.0828000000000001E-2</v>
      </c>
      <c r="E137" s="137">
        <v>1.0834E-2</v>
      </c>
      <c r="F137" s="137">
        <v>1.1774E-2</v>
      </c>
      <c r="G137" s="137">
        <v>1.0102E-2</v>
      </c>
      <c r="H137" s="137">
        <v>3.1885999999999998E-2</v>
      </c>
      <c r="I137" s="137">
        <v>3.1192999999999999E-2</v>
      </c>
      <c r="J137" s="137">
        <v>3.2829999999999998E-2</v>
      </c>
      <c r="K137" s="137">
        <v>3.4657E-2</v>
      </c>
      <c r="L137" s="137">
        <v>1.3837E-2</v>
      </c>
      <c r="M137" s="137">
        <v>1.2879E-2</v>
      </c>
      <c r="N137" s="137">
        <v>1.1932999999999999E-2</v>
      </c>
      <c r="O137" s="137">
        <v>1.0126E-2</v>
      </c>
      <c r="P137" s="137">
        <v>1.0828000000000001E-2</v>
      </c>
      <c r="Q137" s="137">
        <v>1.0834E-2</v>
      </c>
      <c r="R137" s="262">
        <v>9.3300694720660927E-3</v>
      </c>
      <c r="S137" s="262">
        <v>1.3190972391467491E-2</v>
      </c>
      <c r="T137" s="262">
        <v>3.3396509974146636E-2</v>
      </c>
      <c r="U137" s="262">
        <v>3.0311628255511709E-2</v>
      </c>
    </row>
    <row r="138" spans="1:21" hidden="1" x14ac:dyDescent="0.25">
      <c r="A138" s="549"/>
      <c r="B138" s="128" t="s">
        <v>7</v>
      </c>
      <c r="C138" s="137">
        <v>8.3879999999999996E-3</v>
      </c>
      <c r="D138" s="137">
        <v>9.0139999999999994E-3</v>
      </c>
      <c r="E138" s="137">
        <v>1.0437E-2</v>
      </c>
      <c r="F138" s="137">
        <v>1.1302E-2</v>
      </c>
      <c r="G138" s="137">
        <v>8.2629999999999995E-3</v>
      </c>
      <c r="H138" s="137">
        <v>2.8906000000000001E-2</v>
      </c>
      <c r="I138" s="137">
        <v>2.5541000000000001E-2</v>
      </c>
      <c r="J138" s="137">
        <v>2.8330999999999999E-2</v>
      </c>
      <c r="K138" s="137">
        <v>3.0356000000000001E-2</v>
      </c>
      <c r="L138" s="137">
        <v>1.1990000000000001E-2</v>
      </c>
      <c r="M138" s="137">
        <v>1.0586E-2</v>
      </c>
      <c r="N138" s="137">
        <v>1.0274E-2</v>
      </c>
      <c r="O138" s="137">
        <v>8.3879999999999996E-3</v>
      </c>
      <c r="P138" s="137">
        <v>9.0139999999999994E-3</v>
      </c>
      <c r="Q138" s="137">
        <v>1.0437E-2</v>
      </c>
      <c r="R138" s="262">
        <v>8.9643969886217239E-3</v>
      </c>
      <c r="S138" s="262">
        <v>1.1442954360114992E-2</v>
      </c>
      <c r="T138" s="262">
        <v>3.0341130046812329E-2</v>
      </c>
      <c r="U138" s="262">
        <v>2.4767427374638579E-2</v>
      </c>
    </row>
    <row r="139" spans="1:21" hidden="1" x14ac:dyDescent="0.25">
      <c r="A139" s="550"/>
      <c r="B139" s="128" t="s">
        <v>8</v>
      </c>
      <c r="C139" s="137">
        <v>8.3359999999999997E-3</v>
      </c>
      <c r="D139" s="137">
        <v>8.9809999999999994E-3</v>
      </c>
      <c r="E139" s="137">
        <v>1.2722000000000001E-2</v>
      </c>
      <c r="F139" s="137">
        <v>1.4888999999999999E-2</v>
      </c>
      <c r="G139" s="137">
        <v>1.2029E-2</v>
      </c>
      <c r="H139" s="137">
        <v>4.0680000000000001E-2</v>
      </c>
      <c r="I139" s="137">
        <v>2.8598999999999999E-2</v>
      </c>
      <c r="J139" s="137">
        <v>3.5635E-2</v>
      </c>
      <c r="K139" s="137">
        <v>3.9424000000000001E-2</v>
      </c>
      <c r="L139" s="137">
        <v>1.6496E-2</v>
      </c>
      <c r="M139" s="137">
        <v>1.1783999999999999E-2</v>
      </c>
      <c r="N139" s="137">
        <v>1.3638000000000001E-2</v>
      </c>
      <c r="O139" s="137">
        <v>8.3359999999999997E-3</v>
      </c>
      <c r="P139" s="137">
        <v>8.9809999999999994E-3</v>
      </c>
      <c r="Q139" s="137">
        <v>1.2722000000000001E-2</v>
      </c>
      <c r="R139" s="262">
        <v>1.1802242805610763E-2</v>
      </c>
      <c r="S139" s="262">
        <v>1.5000840581295125E-2</v>
      </c>
      <c r="T139" s="262">
        <v>4.2210463928937021E-2</v>
      </c>
      <c r="U139" s="262">
        <v>2.7762795137090041E-2</v>
      </c>
    </row>
    <row r="140" spans="1:21" hidden="1" x14ac:dyDescent="0.25"/>
    <row r="141" spans="1:21" hidden="1" x14ac:dyDescent="0.25">
      <c r="A141" s="131"/>
      <c r="B141" s="131"/>
      <c r="C141" s="140"/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</row>
    <row r="142" spans="1:21" ht="15.75" hidden="1" x14ac:dyDescent="0.25">
      <c r="A142" s="538" t="s">
        <v>117</v>
      </c>
      <c r="B142" s="141" t="s">
        <v>114</v>
      </c>
      <c r="C142" s="142">
        <v>43466</v>
      </c>
      <c r="D142" s="142">
        <v>43497</v>
      </c>
      <c r="E142" s="142">
        <v>43525</v>
      </c>
      <c r="F142" s="142">
        <v>43556</v>
      </c>
      <c r="G142" s="142">
        <v>43586</v>
      </c>
      <c r="H142" s="142">
        <v>43617</v>
      </c>
      <c r="I142" s="142">
        <v>43647</v>
      </c>
      <c r="J142" s="142">
        <v>43678</v>
      </c>
      <c r="K142" s="142">
        <v>43709</v>
      </c>
      <c r="L142" s="142">
        <v>43739</v>
      </c>
      <c r="M142" s="142">
        <v>43770</v>
      </c>
      <c r="N142" s="142">
        <v>43800</v>
      </c>
      <c r="O142" s="142">
        <v>43831</v>
      </c>
      <c r="P142" s="142">
        <v>43862</v>
      </c>
      <c r="Q142" s="142">
        <v>43891</v>
      </c>
      <c r="R142" s="142">
        <v>43922</v>
      </c>
      <c r="S142" s="142">
        <v>43952</v>
      </c>
      <c r="T142" s="142">
        <v>43983</v>
      </c>
      <c r="U142" s="142">
        <v>44013</v>
      </c>
    </row>
    <row r="143" spans="1:21" hidden="1" x14ac:dyDescent="0.25">
      <c r="A143" s="539"/>
      <c r="B143" s="143" t="s">
        <v>20</v>
      </c>
      <c r="C143" s="27">
        <f>IF(C23=0,0,((C5*0.5)-C41)*C78*C110*C$2)</f>
        <v>0</v>
      </c>
      <c r="D143" s="27">
        <f>IF(D23=0,0,((D5*0.5)+C23-D41)*D78*D110*D$2)</f>
        <v>0</v>
      </c>
      <c r="E143" s="27">
        <f t="shared" ref="E143:L143" si="53">IF(E23=0,0,((E5*0.5)+D23-E41)*E78*E110*E$2)</f>
        <v>0</v>
      </c>
      <c r="F143" s="27">
        <f t="shared" si="53"/>
        <v>0</v>
      </c>
      <c r="G143" s="27">
        <f t="shared" si="53"/>
        <v>0</v>
      </c>
      <c r="H143" s="27">
        <f t="shared" si="53"/>
        <v>0</v>
      </c>
      <c r="I143" s="27">
        <f t="shared" si="53"/>
        <v>0</v>
      </c>
      <c r="J143" s="27">
        <f t="shared" si="53"/>
        <v>0</v>
      </c>
      <c r="K143" s="27">
        <f t="shared" si="53"/>
        <v>0</v>
      </c>
      <c r="L143" s="27">
        <f t="shared" si="53"/>
        <v>0</v>
      </c>
      <c r="M143" s="146">
        <f t="shared" ref="M143:M155" si="54">IF(M23=0,0,((M5*0.5)+L23-M41)*M78*M110*M$2)</f>
        <v>130.76788055676747</v>
      </c>
      <c r="N143" s="146">
        <f t="shared" ref="N143:N155" si="55">IF(N23=0,0,((N5*0.5)+M23-N41)*N78*N110*N$2)</f>
        <v>437.97376797065152</v>
      </c>
      <c r="O143" s="146">
        <f t="shared" ref="O143:O155" si="56">IF(O23=0,0,((O5*0.5)+N23-O41)*O78*O110*O$2)</f>
        <v>605.08388531249955</v>
      </c>
      <c r="P143" s="146">
        <f t="shared" ref="P143:P155" si="57">IF(P23=0,0,((P5*0.5)+O23-P41)*P78*P110*P$2)</f>
        <v>552.47080958277854</v>
      </c>
      <c r="Q143" s="146">
        <f t="shared" ref="Q143:Q155" si="58">IF(Q23=0,0,((Q5*0.5)+P23-Q41)*Q78*Q110*Q$2)</f>
        <v>612.3351432055872</v>
      </c>
      <c r="R143" s="146">
        <f t="shared" ref="R143:R155" si="59">IF(R23=0,0,((R5*0.5)+Q23-R41)*R78*R110*R$2)</f>
        <v>535.18349628645171</v>
      </c>
      <c r="S143" s="146">
        <f t="shared" ref="S143:S155" si="60">IF(S23=0,0,((S5*0.5)+R23-S41)*S78*S110*S$2)</f>
        <v>572.33299483187488</v>
      </c>
      <c r="T143" s="146">
        <f t="shared" ref="T143:T155" si="61">IF(T23=0,0,((T5*0.5)+S23-T41)*T78*T110*T$2)</f>
        <v>606.52403487802167</v>
      </c>
      <c r="U143" s="146">
        <f t="shared" ref="U143:U155" si="62">IF(U23=0,0,((U5*0.5)+T23-U41)*U78*U110*U$2)</f>
        <v>622.08750300880024</v>
      </c>
    </row>
    <row r="144" spans="1:21" hidden="1" x14ac:dyDescent="0.25">
      <c r="A144" s="539"/>
      <c r="B144" s="143" t="s">
        <v>0</v>
      </c>
      <c r="C144" s="27">
        <f t="shared" ref="C144:C155" si="63">IF(C24=0,0,((C6*0.5)-C42)*C79*C111*C$2)</f>
        <v>0</v>
      </c>
      <c r="D144" s="27">
        <f t="shared" ref="D144:L155" si="64">IF(D24=0,0,((D6*0.5)+C24-D42)*D79*D111*D$2)</f>
        <v>0</v>
      </c>
      <c r="E144" s="27">
        <f t="shared" si="64"/>
        <v>0</v>
      </c>
      <c r="F144" s="27">
        <f t="shared" si="64"/>
        <v>0</v>
      </c>
      <c r="G144" s="27">
        <f t="shared" si="64"/>
        <v>0</v>
      </c>
      <c r="H144" s="27">
        <f t="shared" si="64"/>
        <v>0</v>
      </c>
      <c r="I144" s="27">
        <f t="shared" si="64"/>
        <v>0</v>
      </c>
      <c r="J144" s="27">
        <f t="shared" si="64"/>
        <v>0</v>
      </c>
      <c r="K144" s="27">
        <f t="shared" si="64"/>
        <v>0</v>
      </c>
      <c r="L144" s="27">
        <f t="shared" si="64"/>
        <v>0</v>
      </c>
      <c r="M144" s="146">
        <f t="shared" si="54"/>
        <v>0</v>
      </c>
      <c r="N144" s="146">
        <f t="shared" si="55"/>
        <v>0</v>
      </c>
      <c r="O144" s="146">
        <f t="shared" si="56"/>
        <v>0</v>
      </c>
      <c r="P144" s="146">
        <f t="shared" si="57"/>
        <v>0</v>
      </c>
      <c r="Q144" s="146">
        <f t="shared" si="58"/>
        <v>0</v>
      </c>
      <c r="R144" s="146">
        <f t="shared" si="59"/>
        <v>0</v>
      </c>
      <c r="S144" s="146">
        <f t="shared" si="60"/>
        <v>0</v>
      </c>
      <c r="T144" s="146">
        <f t="shared" si="61"/>
        <v>0</v>
      </c>
      <c r="U144" s="146">
        <f t="shared" si="62"/>
        <v>0</v>
      </c>
    </row>
    <row r="145" spans="1:21" hidden="1" x14ac:dyDescent="0.25">
      <c r="A145" s="539"/>
      <c r="B145" s="143" t="s">
        <v>21</v>
      </c>
      <c r="C145" s="27">
        <f t="shared" si="63"/>
        <v>0</v>
      </c>
      <c r="D145" s="27">
        <f t="shared" si="64"/>
        <v>0</v>
      </c>
      <c r="E145" s="27">
        <f t="shared" si="64"/>
        <v>0</v>
      </c>
      <c r="F145" s="27">
        <f t="shared" si="64"/>
        <v>0</v>
      </c>
      <c r="G145" s="27">
        <f t="shared" si="64"/>
        <v>0</v>
      </c>
      <c r="H145" s="27">
        <f t="shared" si="64"/>
        <v>0</v>
      </c>
      <c r="I145" s="27">
        <f t="shared" si="64"/>
        <v>0</v>
      </c>
      <c r="J145" s="27">
        <f t="shared" si="64"/>
        <v>0</v>
      </c>
      <c r="K145" s="27">
        <f t="shared" si="64"/>
        <v>0</v>
      </c>
      <c r="L145" s="27">
        <f t="shared" si="64"/>
        <v>0</v>
      </c>
      <c r="M145" s="146">
        <f t="shared" si="54"/>
        <v>0</v>
      </c>
      <c r="N145" s="146">
        <f t="shared" si="55"/>
        <v>0</v>
      </c>
      <c r="O145" s="146">
        <f t="shared" si="56"/>
        <v>0</v>
      </c>
      <c r="P145" s="146">
        <f t="shared" si="57"/>
        <v>0</v>
      </c>
      <c r="Q145" s="146">
        <f t="shared" si="58"/>
        <v>0</v>
      </c>
      <c r="R145" s="146">
        <f t="shared" si="59"/>
        <v>0</v>
      </c>
      <c r="S145" s="146">
        <f t="shared" si="60"/>
        <v>0</v>
      </c>
      <c r="T145" s="146">
        <f t="shared" si="61"/>
        <v>0</v>
      </c>
      <c r="U145" s="146">
        <f t="shared" si="62"/>
        <v>0</v>
      </c>
    </row>
    <row r="146" spans="1:21" hidden="1" x14ac:dyDescent="0.25">
      <c r="A146" s="539"/>
      <c r="B146" s="143" t="s">
        <v>1</v>
      </c>
      <c r="C146" s="27">
        <f t="shared" si="63"/>
        <v>0</v>
      </c>
      <c r="D146" s="27">
        <f t="shared" si="64"/>
        <v>0</v>
      </c>
      <c r="E146" s="27">
        <f t="shared" si="64"/>
        <v>0</v>
      </c>
      <c r="F146" s="27">
        <f t="shared" si="64"/>
        <v>0</v>
      </c>
      <c r="G146" s="27">
        <f t="shared" si="64"/>
        <v>0</v>
      </c>
      <c r="H146" s="27">
        <f t="shared" si="64"/>
        <v>0</v>
      </c>
      <c r="I146" s="27">
        <f t="shared" si="64"/>
        <v>0</v>
      </c>
      <c r="J146" s="27">
        <f t="shared" si="64"/>
        <v>0</v>
      </c>
      <c r="K146" s="27">
        <f t="shared" si="64"/>
        <v>0</v>
      </c>
      <c r="L146" s="27">
        <f t="shared" si="64"/>
        <v>32.7038007280592</v>
      </c>
      <c r="M146" s="146">
        <f t="shared" si="54"/>
        <v>24.688229634356219</v>
      </c>
      <c r="N146" s="146">
        <f t="shared" si="55"/>
        <v>0.84790569969136509</v>
      </c>
      <c r="O146" s="146">
        <f t="shared" si="56"/>
        <v>0.12983041732056272</v>
      </c>
      <c r="P146" s="146">
        <f t="shared" si="57"/>
        <v>5.3446855130298303</v>
      </c>
      <c r="Q146" s="146">
        <f t="shared" si="58"/>
        <v>156.58832365954243</v>
      </c>
      <c r="R146" s="146">
        <f t="shared" si="59"/>
        <v>596.22927285889693</v>
      </c>
      <c r="S146" s="146">
        <f t="shared" si="60"/>
        <v>1731.1566827095694</v>
      </c>
      <c r="T146" s="146">
        <f t="shared" si="61"/>
        <v>6462.4747604867516</v>
      </c>
      <c r="U146" s="146">
        <f t="shared" si="62"/>
        <v>8792.5369062682657</v>
      </c>
    </row>
    <row r="147" spans="1:21" hidden="1" x14ac:dyDescent="0.25">
      <c r="A147" s="539"/>
      <c r="B147" s="143" t="s">
        <v>22</v>
      </c>
      <c r="C147" s="27">
        <f t="shared" si="63"/>
        <v>0</v>
      </c>
      <c r="D147" s="27">
        <f t="shared" si="64"/>
        <v>0</v>
      </c>
      <c r="E147" s="27">
        <f t="shared" si="64"/>
        <v>0</v>
      </c>
      <c r="F147" s="27">
        <f t="shared" si="64"/>
        <v>0</v>
      </c>
      <c r="G147" s="27">
        <f t="shared" si="64"/>
        <v>0</v>
      </c>
      <c r="H147" s="27">
        <f t="shared" si="64"/>
        <v>0</v>
      </c>
      <c r="I147" s="27">
        <f t="shared" si="64"/>
        <v>0</v>
      </c>
      <c r="J147" s="27">
        <f t="shared" si="64"/>
        <v>0</v>
      </c>
      <c r="K147" s="27">
        <f t="shared" si="64"/>
        <v>0</v>
      </c>
      <c r="L147" s="27">
        <f t="shared" si="64"/>
        <v>0</v>
      </c>
      <c r="M147" s="146">
        <f t="shared" si="54"/>
        <v>0</v>
      </c>
      <c r="N147" s="146">
        <f t="shared" si="55"/>
        <v>0</v>
      </c>
      <c r="O147" s="146">
        <f t="shared" si="56"/>
        <v>0</v>
      </c>
      <c r="P147" s="146">
        <f t="shared" si="57"/>
        <v>0</v>
      </c>
      <c r="Q147" s="146">
        <f t="shared" si="58"/>
        <v>0</v>
      </c>
      <c r="R147" s="146">
        <f t="shared" si="59"/>
        <v>0</v>
      </c>
      <c r="S147" s="146">
        <f t="shared" si="60"/>
        <v>0</v>
      </c>
      <c r="T147" s="146">
        <f t="shared" si="61"/>
        <v>0</v>
      </c>
      <c r="U147" s="146">
        <f t="shared" si="62"/>
        <v>0</v>
      </c>
    </row>
    <row r="148" spans="1:21" hidden="1" x14ac:dyDescent="0.25">
      <c r="A148" s="539"/>
      <c r="B148" s="144" t="s">
        <v>9</v>
      </c>
      <c r="C148" s="27">
        <f t="shared" si="63"/>
        <v>0</v>
      </c>
      <c r="D148" s="27">
        <f t="shared" si="64"/>
        <v>0</v>
      </c>
      <c r="E148" s="27">
        <f t="shared" si="64"/>
        <v>0</v>
      </c>
      <c r="F148" s="27">
        <f t="shared" si="64"/>
        <v>0</v>
      </c>
      <c r="G148" s="27">
        <f t="shared" si="64"/>
        <v>0</v>
      </c>
      <c r="H148" s="27">
        <f t="shared" si="64"/>
        <v>0</v>
      </c>
      <c r="I148" s="27">
        <f t="shared" si="64"/>
        <v>0</v>
      </c>
      <c r="J148" s="27">
        <f t="shared" si="64"/>
        <v>0</v>
      </c>
      <c r="K148" s="27">
        <f t="shared" si="64"/>
        <v>0</v>
      </c>
      <c r="L148" s="27">
        <f t="shared" si="64"/>
        <v>0</v>
      </c>
      <c r="M148" s="146">
        <f t="shared" si="54"/>
        <v>0</v>
      </c>
      <c r="N148" s="146">
        <f t="shared" si="55"/>
        <v>0</v>
      </c>
      <c r="O148" s="146">
        <f t="shared" si="56"/>
        <v>0</v>
      </c>
      <c r="P148" s="146">
        <f t="shared" si="57"/>
        <v>0</v>
      </c>
      <c r="Q148" s="146">
        <f t="shared" si="58"/>
        <v>0</v>
      </c>
      <c r="R148" s="146">
        <f t="shared" si="59"/>
        <v>0</v>
      </c>
      <c r="S148" s="146">
        <f t="shared" si="60"/>
        <v>0</v>
      </c>
      <c r="T148" s="146">
        <f t="shared" si="61"/>
        <v>0</v>
      </c>
      <c r="U148" s="146">
        <f t="shared" si="62"/>
        <v>0</v>
      </c>
    </row>
    <row r="149" spans="1:21" hidden="1" x14ac:dyDescent="0.25">
      <c r="A149" s="539"/>
      <c r="B149" s="144" t="s">
        <v>3</v>
      </c>
      <c r="C149" s="27">
        <f t="shared" si="63"/>
        <v>0</v>
      </c>
      <c r="D149" s="27">
        <f t="shared" si="64"/>
        <v>0</v>
      </c>
      <c r="E149" s="27">
        <f t="shared" si="64"/>
        <v>0</v>
      </c>
      <c r="F149" s="27">
        <f t="shared" si="64"/>
        <v>0</v>
      </c>
      <c r="G149" s="27">
        <f t="shared" si="64"/>
        <v>0</v>
      </c>
      <c r="H149" s="27">
        <f t="shared" si="64"/>
        <v>0</v>
      </c>
      <c r="I149" s="27">
        <f t="shared" si="64"/>
        <v>0</v>
      </c>
      <c r="J149" s="27">
        <f t="shared" si="64"/>
        <v>0</v>
      </c>
      <c r="K149" s="27">
        <f t="shared" si="64"/>
        <v>0</v>
      </c>
      <c r="L149" s="27">
        <f t="shared" si="64"/>
        <v>0</v>
      </c>
      <c r="M149" s="146">
        <f t="shared" si="54"/>
        <v>0</v>
      </c>
      <c r="N149" s="146">
        <f t="shared" si="55"/>
        <v>224.84148416959141</v>
      </c>
      <c r="O149" s="146">
        <f t="shared" si="56"/>
        <v>466.47996773991088</v>
      </c>
      <c r="P149" s="146">
        <f t="shared" si="57"/>
        <v>393.9191091283422</v>
      </c>
      <c r="Q149" s="146">
        <f t="shared" si="58"/>
        <v>307.75200794979389</v>
      </c>
      <c r="R149" s="146">
        <f t="shared" si="59"/>
        <v>263.95862778312943</v>
      </c>
      <c r="S149" s="146">
        <f t="shared" si="60"/>
        <v>284.75917532328918</v>
      </c>
      <c r="T149" s="146">
        <f t="shared" si="61"/>
        <v>750.28990041952682</v>
      </c>
      <c r="U149" s="146">
        <f t="shared" si="62"/>
        <v>1010.1214689982105</v>
      </c>
    </row>
    <row r="150" spans="1:21" ht="15.75" hidden="1" customHeight="1" x14ac:dyDescent="0.25">
      <c r="A150" s="539"/>
      <c r="B150" s="144" t="s">
        <v>4</v>
      </c>
      <c r="C150" s="27">
        <f t="shared" si="63"/>
        <v>0</v>
      </c>
      <c r="D150" s="27">
        <f t="shared" si="64"/>
        <v>0</v>
      </c>
      <c r="E150" s="145">
        <f t="shared" si="64"/>
        <v>0</v>
      </c>
      <c r="F150" s="27">
        <f t="shared" si="64"/>
        <v>37.912636195312835</v>
      </c>
      <c r="G150" s="27">
        <f>IF(G30=0,0,((G12*0.5)+F30-G48)*G85*G117*G$2)</f>
        <v>120.29702191679856</v>
      </c>
      <c r="H150" s="27">
        <f t="shared" si="64"/>
        <v>168.83072370060961</v>
      </c>
      <c r="I150" s="27">
        <f t="shared" si="64"/>
        <v>233.76069980580866</v>
      </c>
      <c r="J150" s="27">
        <f t="shared" si="64"/>
        <v>234.19753728311932</v>
      </c>
      <c r="K150" s="27">
        <f t="shared" si="64"/>
        <v>318.661783283879</v>
      </c>
      <c r="L150" s="27">
        <f t="shared" si="64"/>
        <v>325.19727038993153</v>
      </c>
      <c r="M150" s="146">
        <f t="shared" si="54"/>
        <v>325.45890238009133</v>
      </c>
      <c r="N150" s="146">
        <f t="shared" si="55"/>
        <v>586.09911311231701</v>
      </c>
      <c r="O150" s="146">
        <f t="shared" si="56"/>
        <v>856.77001547252894</v>
      </c>
      <c r="P150" s="146">
        <f t="shared" si="57"/>
        <v>660.84506941230518</v>
      </c>
      <c r="Q150" s="146">
        <f t="shared" si="58"/>
        <v>717.66530313612623</v>
      </c>
      <c r="R150" s="146">
        <f t="shared" si="59"/>
        <v>441.91643502330447</v>
      </c>
      <c r="S150" s="146">
        <f t="shared" si="60"/>
        <v>544.19340752660662</v>
      </c>
      <c r="T150" s="146">
        <f t="shared" si="61"/>
        <v>481.43853259064724</v>
      </c>
      <c r="U150" s="146">
        <f t="shared" si="62"/>
        <v>612.63226808846832</v>
      </c>
    </row>
    <row r="151" spans="1:21" hidden="1" x14ac:dyDescent="0.25">
      <c r="A151" s="539"/>
      <c r="B151" s="144" t="s">
        <v>5</v>
      </c>
      <c r="C151" s="27">
        <f t="shared" si="63"/>
        <v>0</v>
      </c>
      <c r="D151" s="27">
        <f t="shared" si="64"/>
        <v>0</v>
      </c>
      <c r="E151" s="27">
        <f t="shared" si="64"/>
        <v>0</v>
      </c>
      <c r="F151" s="27">
        <f t="shared" si="64"/>
        <v>0</v>
      </c>
      <c r="G151" s="27">
        <f t="shared" si="64"/>
        <v>0</v>
      </c>
      <c r="H151" s="27">
        <f t="shared" si="64"/>
        <v>0</v>
      </c>
      <c r="I151" s="27">
        <f t="shared" si="64"/>
        <v>0</v>
      </c>
      <c r="J151" s="27">
        <f t="shared" si="64"/>
        <v>0</v>
      </c>
      <c r="K151" s="27">
        <f t="shared" si="64"/>
        <v>0</v>
      </c>
      <c r="L151" s="27">
        <f t="shared" si="64"/>
        <v>0</v>
      </c>
      <c r="M151" s="146">
        <f t="shared" si="54"/>
        <v>31.71776443047451</v>
      </c>
      <c r="N151" s="146">
        <f t="shared" si="55"/>
        <v>65.475560104718099</v>
      </c>
      <c r="O151" s="146">
        <f t="shared" si="56"/>
        <v>65.376468769239693</v>
      </c>
      <c r="P151" s="146">
        <f t="shared" si="57"/>
        <v>59.691873317616789</v>
      </c>
      <c r="Q151" s="146">
        <f t="shared" si="58"/>
        <v>66.159933089959978</v>
      </c>
      <c r="R151" s="146">
        <f t="shared" si="59"/>
        <v>-1.1864763957039191</v>
      </c>
      <c r="S151" s="146">
        <f t="shared" si="60"/>
        <v>-1.2688350697703368</v>
      </c>
      <c r="T151" s="146">
        <f t="shared" si="61"/>
        <v>-1.3446349818393877</v>
      </c>
      <c r="U151" s="146">
        <f t="shared" si="62"/>
        <v>-1.3791384515849787</v>
      </c>
    </row>
    <row r="152" spans="1:21" hidden="1" x14ac:dyDescent="0.25">
      <c r="A152" s="539"/>
      <c r="B152" s="144" t="s">
        <v>23</v>
      </c>
      <c r="C152" s="27">
        <f t="shared" si="63"/>
        <v>0</v>
      </c>
      <c r="D152" s="27">
        <f t="shared" si="64"/>
        <v>0</v>
      </c>
      <c r="E152" s="27">
        <f t="shared" si="64"/>
        <v>0</v>
      </c>
      <c r="F152" s="27">
        <f t="shared" si="64"/>
        <v>0</v>
      </c>
      <c r="G152" s="27">
        <f t="shared" si="64"/>
        <v>0</v>
      </c>
      <c r="H152" s="27">
        <f t="shared" si="64"/>
        <v>0</v>
      </c>
      <c r="I152" s="27">
        <f t="shared" si="64"/>
        <v>0</v>
      </c>
      <c r="J152" s="27">
        <f t="shared" si="64"/>
        <v>0</v>
      </c>
      <c r="K152" s="27">
        <f t="shared" si="64"/>
        <v>0</v>
      </c>
      <c r="L152" s="27">
        <f t="shared" si="64"/>
        <v>0</v>
      </c>
      <c r="M152" s="146">
        <f t="shared" si="54"/>
        <v>0</v>
      </c>
      <c r="N152" s="146">
        <f t="shared" si="55"/>
        <v>0</v>
      </c>
      <c r="O152" s="146">
        <f t="shared" si="56"/>
        <v>0</v>
      </c>
      <c r="P152" s="146">
        <f t="shared" si="57"/>
        <v>0</v>
      </c>
      <c r="Q152" s="146">
        <f t="shared" si="58"/>
        <v>0</v>
      </c>
      <c r="R152" s="146">
        <f t="shared" si="59"/>
        <v>0</v>
      </c>
      <c r="S152" s="146">
        <f t="shared" si="60"/>
        <v>0</v>
      </c>
      <c r="T152" s="146">
        <f t="shared" si="61"/>
        <v>0</v>
      </c>
      <c r="U152" s="146">
        <f t="shared" si="62"/>
        <v>0</v>
      </c>
    </row>
    <row r="153" spans="1:21" hidden="1" x14ac:dyDescent="0.25">
      <c r="A153" s="539"/>
      <c r="B153" s="144" t="s">
        <v>24</v>
      </c>
      <c r="C153" s="27">
        <f t="shared" si="63"/>
        <v>0</v>
      </c>
      <c r="D153" s="27">
        <f t="shared" si="64"/>
        <v>0</v>
      </c>
      <c r="E153" s="27">
        <f t="shared" si="64"/>
        <v>0</v>
      </c>
      <c r="F153" s="27">
        <f t="shared" si="64"/>
        <v>0</v>
      </c>
      <c r="G153" s="27">
        <f t="shared" si="64"/>
        <v>0</v>
      </c>
      <c r="H153" s="27">
        <f t="shared" si="64"/>
        <v>0</v>
      </c>
      <c r="I153" s="27">
        <f t="shared" si="64"/>
        <v>0</v>
      </c>
      <c r="J153" s="27">
        <f t="shared" si="64"/>
        <v>0</v>
      </c>
      <c r="K153" s="27">
        <f t="shared" si="64"/>
        <v>0</v>
      </c>
      <c r="L153" s="27">
        <f t="shared" si="64"/>
        <v>0</v>
      </c>
      <c r="M153" s="146">
        <f t="shared" si="54"/>
        <v>0</v>
      </c>
      <c r="N153" s="146">
        <f t="shared" si="55"/>
        <v>0</v>
      </c>
      <c r="O153" s="146">
        <f t="shared" si="56"/>
        <v>0</v>
      </c>
      <c r="P153" s="146">
        <f t="shared" si="57"/>
        <v>0</v>
      </c>
      <c r="Q153" s="146">
        <f t="shared" si="58"/>
        <v>0</v>
      </c>
      <c r="R153" s="146">
        <f t="shared" si="59"/>
        <v>0</v>
      </c>
      <c r="S153" s="146">
        <f t="shared" si="60"/>
        <v>0</v>
      </c>
      <c r="T153" s="146">
        <f t="shared" si="61"/>
        <v>0</v>
      </c>
      <c r="U153" s="146">
        <f t="shared" si="62"/>
        <v>0</v>
      </c>
    </row>
    <row r="154" spans="1:21" ht="15.75" hidden="1" customHeight="1" x14ac:dyDescent="0.25">
      <c r="A154" s="539"/>
      <c r="B154" s="144" t="s">
        <v>7</v>
      </c>
      <c r="C154" s="27">
        <f t="shared" si="63"/>
        <v>0</v>
      </c>
      <c r="D154" s="27">
        <f t="shared" si="64"/>
        <v>0</v>
      </c>
      <c r="E154" s="27">
        <f t="shared" si="64"/>
        <v>0</v>
      </c>
      <c r="F154" s="27">
        <f t="shared" si="64"/>
        <v>0</v>
      </c>
      <c r="G154" s="27">
        <f t="shared" si="64"/>
        <v>0</v>
      </c>
      <c r="H154" s="27">
        <f t="shared" si="64"/>
        <v>0</v>
      </c>
      <c r="I154" s="27">
        <f t="shared" si="64"/>
        <v>0</v>
      </c>
      <c r="J154" s="27">
        <f t="shared" si="64"/>
        <v>0</v>
      </c>
      <c r="K154" s="27">
        <f t="shared" si="64"/>
        <v>0</v>
      </c>
      <c r="L154" s="27">
        <f t="shared" si="64"/>
        <v>0</v>
      </c>
      <c r="M154" s="146">
        <f t="shared" si="54"/>
        <v>0</v>
      </c>
      <c r="N154" s="146">
        <f t="shared" si="55"/>
        <v>0</v>
      </c>
      <c r="O154" s="146">
        <f t="shared" si="56"/>
        <v>0</v>
      </c>
      <c r="P154" s="146">
        <f t="shared" si="57"/>
        <v>0</v>
      </c>
      <c r="Q154" s="146">
        <f t="shared" si="58"/>
        <v>0</v>
      </c>
      <c r="R154" s="146">
        <f t="shared" si="59"/>
        <v>0</v>
      </c>
      <c r="S154" s="146">
        <f t="shared" si="60"/>
        <v>0</v>
      </c>
      <c r="T154" s="146">
        <f t="shared" si="61"/>
        <v>0</v>
      </c>
      <c r="U154" s="146">
        <f t="shared" si="62"/>
        <v>0</v>
      </c>
    </row>
    <row r="155" spans="1:21" ht="15.75" hidden="1" customHeight="1" x14ac:dyDescent="0.25">
      <c r="A155" s="539"/>
      <c r="B155" s="144" t="s">
        <v>8</v>
      </c>
      <c r="C155" s="27">
        <f t="shared" si="63"/>
        <v>0</v>
      </c>
      <c r="D155" s="27">
        <f t="shared" si="64"/>
        <v>0</v>
      </c>
      <c r="E155" s="27">
        <f t="shared" si="64"/>
        <v>0</v>
      </c>
      <c r="F155" s="27">
        <f t="shared" si="64"/>
        <v>0</v>
      </c>
      <c r="G155" s="27">
        <f t="shared" si="64"/>
        <v>0</v>
      </c>
      <c r="H155" s="27">
        <f t="shared" si="64"/>
        <v>0</v>
      </c>
      <c r="I155" s="27">
        <f t="shared" si="64"/>
        <v>0</v>
      </c>
      <c r="J155" s="27">
        <f t="shared" si="64"/>
        <v>0</v>
      </c>
      <c r="K155" s="27">
        <f t="shared" si="64"/>
        <v>0</v>
      </c>
      <c r="L155" s="27">
        <f t="shared" si="64"/>
        <v>0</v>
      </c>
      <c r="M155" s="146">
        <f t="shared" si="54"/>
        <v>0</v>
      </c>
      <c r="N155" s="146">
        <f t="shared" si="55"/>
        <v>0</v>
      </c>
      <c r="O155" s="146">
        <f t="shared" si="56"/>
        <v>0</v>
      </c>
      <c r="P155" s="146">
        <f t="shared" si="57"/>
        <v>0</v>
      </c>
      <c r="Q155" s="146">
        <f t="shared" si="58"/>
        <v>0</v>
      </c>
      <c r="R155" s="146">
        <f t="shared" si="59"/>
        <v>0</v>
      </c>
      <c r="S155" s="146">
        <f t="shared" si="60"/>
        <v>0</v>
      </c>
      <c r="T155" s="146">
        <f t="shared" si="61"/>
        <v>0</v>
      </c>
      <c r="U155" s="146">
        <f t="shared" si="62"/>
        <v>0</v>
      </c>
    </row>
    <row r="156" spans="1:21" ht="15.75" hidden="1" customHeight="1" x14ac:dyDescent="0.25">
      <c r="A156" s="539"/>
      <c r="B156" s="3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114"/>
      <c r="N156" s="114"/>
      <c r="O156" s="114"/>
      <c r="P156" s="114"/>
      <c r="Q156" s="114"/>
      <c r="R156" s="114"/>
      <c r="S156" s="114"/>
      <c r="T156" s="114"/>
      <c r="U156" s="114"/>
    </row>
    <row r="157" spans="1:21" ht="15.75" hidden="1" customHeight="1" x14ac:dyDescent="0.25">
      <c r="A157" s="539"/>
      <c r="B157" s="33" t="s">
        <v>26</v>
      </c>
      <c r="C157" s="27">
        <f>SUM(C143:C155)</f>
        <v>0</v>
      </c>
      <c r="D157" s="27">
        <f t="shared" ref="D157:L157" si="65">SUM(D143:D155)</f>
        <v>0</v>
      </c>
      <c r="E157" s="27">
        <f t="shared" si="65"/>
        <v>0</v>
      </c>
      <c r="F157" s="27">
        <f t="shared" si="65"/>
        <v>37.912636195312835</v>
      </c>
      <c r="G157" s="27">
        <f t="shared" si="65"/>
        <v>120.29702191679856</v>
      </c>
      <c r="H157" s="27">
        <f t="shared" si="65"/>
        <v>168.83072370060961</v>
      </c>
      <c r="I157" s="27">
        <f t="shared" si="65"/>
        <v>233.76069980580866</v>
      </c>
      <c r="J157" s="27">
        <f t="shared" si="65"/>
        <v>234.19753728311932</v>
      </c>
      <c r="K157" s="27">
        <f t="shared" si="65"/>
        <v>318.661783283879</v>
      </c>
      <c r="L157" s="27">
        <f t="shared" si="65"/>
        <v>357.90107111799074</v>
      </c>
      <c r="M157" s="146">
        <f t="shared" ref="M157:U157" si="66">SUM(M143:M155)</f>
        <v>512.63277700168953</v>
      </c>
      <c r="N157" s="146">
        <f t="shared" si="66"/>
        <v>1315.2378310569693</v>
      </c>
      <c r="O157" s="146">
        <f t="shared" si="66"/>
        <v>1993.8401677114996</v>
      </c>
      <c r="P157" s="146">
        <f t="shared" si="66"/>
        <v>1672.2715469540726</v>
      </c>
      <c r="Q157" s="146">
        <f t="shared" si="66"/>
        <v>1860.5007110410099</v>
      </c>
      <c r="R157" s="146">
        <f t="shared" si="66"/>
        <v>1836.1013555560787</v>
      </c>
      <c r="S157" s="146">
        <f t="shared" si="66"/>
        <v>3131.17342532157</v>
      </c>
      <c r="T157" s="146">
        <f t="shared" si="66"/>
        <v>8299.3825933931093</v>
      </c>
      <c r="U157" s="146">
        <f t="shared" si="66"/>
        <v>11035.99900791216</v>
      </c>
    </row>
    <row r="158" spans="1:21" ht="16.5" hidden="1" customHeight="1" thickBot="1" x14ac:dyDescent="0.3">
      <c r="A158" s="540"/>
      <c r="B158" s="50" t="s">
        <v>27</v>
      </c>
      <c r="C158" s="28">
        <f>C157</f>
        <v>0</v>
      </c>
      <c r="D158" s="28">
        <f>C158+D157</f>
        <v>0</v>
      </c>
      <c r="E158" s="28">
        <f t="shared" ref="E158:L158" si="67">D158+E157</f>
        <v>0</v>
      </c>
      <c r="F158" s="28">
        <f t="shared" si="67"/>
        <v>37.912636195312835</v>
      </c>
      <c r="G158" s="28">
        <f t="shared" si="67"/>
        <v>158.20965811211138</v>
      </c>
      <c r="H158" s="28">
        <f t="shared" si="67"/>
        <v>327.04038181272097</v>
      </c>
      <c r="I158" s="28">
        <f t="shared" si="67"/>
        <v>560.80108161852968</v>
      </c>
      <c r="J158" s="28">
        <f t="shared" si="67"/>
        <v>794.99861890164902</v>
      </c>
      <c r="K158" s="28">
        <f t="shared" si="67"/>
        <v>1113.660402185528</v>
      </c>
      <c r="L158" s="28">
        <f t="shared" si="67"/>
        <v>1471.5614733035188</v>
      </c>
      <c r="M158" s="234">
        <f t="shared" ref="M158" si="68">L158+M157</f>
        <v>1984.1942503052082</v>
      </c>
      <c r="N158" s="234">
        <f t="shared" ref="N158" si="69">M158+N157</f>
        <v>3299.4320813621775</v>
      </c>
      <c r="O158" s="234">
        <f t="shared" ref="O158" si="70">N158+O157</f>
        <v>5293.2722490736769</v>
      </c>
      <c r="P158" s="234">
        <f t="shared" ref="P158" si="71">O158+P157</f>
        <v>6965.5437960277495</v>
      </c>
      <c r="Q158" s="234">
        <f t="shared" ref="Q158" si="72">P158+Q157</f>
        <v>8826.0445070687601</v>
      </c>
      <c r="R158" s="234">
        <f t="shared" ref="R158" si="73">Q158+R157</f>
        <v>10662.145862624839</v>
      </c>
      <c r="S158" s="234">
        <f t="shared" ref="S158" si="74">R158+S157</f>
        <v>13793.319287946408</v>
      </c>
      <c r="T158" s="234">
        <f t="shared" ref="T158" si="75">S158+T157</f>
        <v>22092.701881339519</v>
      </c>
      <c r="U158" s="234">
        <f t="shared" ref="U158" si="76">T158+U157</f>
        <v>33128.700889251675</v>
      </c>
    </row>
    <row r="159" spans="1:21" hidden="1" x14ac:dyDescent="0.25">
      <c r="A159" s="131"/>
      <c r="B159" s="131"/>
      <c r="C159" s="140"/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230"/>
    </row>
    <row r="160" spans="1:21" hidden="1" x14ac:dyDescent="0.25">
      <c r="A160" s="131"/>
      <c r="B160" s="131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230"/>
    </row>
    <row r="161" spans="1:21" ht="15.75" hidden="1" x14ac:dyDescent="0.25">
      <c r="A161" s="538" t="s">
        <v>118</v>
      </c>
      <c r="B161" s="141" t="s">
        <v>114</v>
      </c>
      <c r="C161" s="142">
        <v>43466</v>
      </c>
      <c r="D161" s="142">
        <v>43497</v>
      </c>
      <c r="E161" s="142">
        <v>43525</v>
      </c>
      <c r="F161" s="142">
        <v>43556</v>
      </c>
      <c r="G161" s="142">
        <v>43586</v>
      </c>
      <c r="H161" s="142">
        <v>43617</v>
      </c>
      <c r="I161" s="142">
        <v>43647</v>
      </c>
      <c r="J161" s="142">
        <v>43678</v>
      </c>
      <c r="K161" s="142">
        <v>43709</v>
      </c>
      <c r="L161" s="142">
        <v>43739</v>
      </c>
      <c r="M161" s="142">
        <v>43770</v>
      </c>
      <c r="N161" s="142">
        <v>43800</v>
      </c>
      <c r="O161" s="142">
        <v>43831</v>
      </c>
      <c r="P161" s="142">
        <v>43862</v>
      </c>
      <c r="Q161" s="142">
        <v>43891</v>
      </c>
      <c r="R161" s="142">
        <v>43922</v>
      </c>
      <c r="S161" s="142">
        <v>43952</v>
      </c>
      <c r="T161" s="142">
        <v>43983</v>
      </c>
      <c r="U161" s="142">
        <v>44013</v>
      </c>
    </row>
    <row r="162" spans="1:21" hidden="1" x14ac:dyDescent="0.25">
      <c r="A162" s="539"/>
      <c r="B162" s="143" t="s">
        <v>20</v>
      </c>
      <c r="C162" s="27">
        <f>IF(C23=0,0,((C5*0.5)-C41)*C78*C127*C$2)</f>
        <v>0</v>
      </c>
      <c r="D162" s="27">
        <f>IF(D23=0,0,((D5*0.5)+C23-D41)*D78*D127*D$2)</f>
        <v>0</v>
      </c>
      <c r="E162" s="27">
        <f t="shared" ref="E162:L162" si="77">IF(E23=0,0,((E5*0.5)+D23-E41)*E78*E127*E$2)</f>
        <v>0</v>
      </c>
      <c r="F162" s="27">
        <f t="shared" si="77"/>
        <v>0</v>
      </c>
      <c r="G162" s="27">
        <f t="shared" si="77"/>
        <v>0</v>
      </c>
      <c r="H162" s="27">
        <f t="shared" si="77"/>
        <v>0</v>
      </c>
      <c r="I162" s="27">
        <f t="shared" si="77"/>
        <v>0</v>
      </c>
      <c r="J162" s="27">
        <f t="shared" si="77"/>
        <v>0</v>
      </c>
      <c r="K162" s="27">
        <f t="shared" si="77"/>
        <v>0</v>
      </c>
      <c r="L162" s="27">
        <f t="shared" si="77"/>
        <v>0</v>
      </c>
      <c r="M162" s="27">
        <f t="shared" ref="M162:M174" si="78">IF(M23=0,0,((M5*0.5)+L23-M41)*M78*M127*M$2)</f>
        <v>138.11378823114714</v>
      </c>
      <c r="N162" s="27">
        <f t="shared" ref="N162:N174" si="79">IF(N23=0,0,((N5*0.5)+M23-N41)*N78*N127*N$2)</f>
        <v>428.56424544434469</v>
      </c>
      <c r="O162" s="27">
        <f t="shared" ref="O162:O174" si="80">IF(O23=0,0,((O5*0.5)+N23-O41)*O78*O127*O$2)</f>
        <v>502.42553691466748</v>
      </c>
      <c r="P162" s="27">
        <f t="shared" ref="P162:P174" si="81">IF(P23=0,0,((P5*0.5)+O23-P41)*P78*P127*P$2)</f>
        <v>490.58175546681372</v>
      </c>
      <c r="Q162" s="27">
        <f t="shared" ref="Q162:Q174" si="82">IF(Q23=0,0,((Q5*0.5)+P23-Q41)*Q78*Q127*Q$2)</f>
        <v>544.04124499666489</v>
      </c>
      <c r="R162" s="27">
        <f t="shared" ref="R162:R174" si="83">IF(R23=0,0,((R5*0.5)+Q23-R41)*R78*R127*R$2)</f>
        <v>276.35242417648351</v>
      </c>
      <c r="S162" s="27">
        <f t="shared" ref="S162:S174" si="84">IF(S23=0,0,((S5*0.5)+R23-S41)*S78*S127*S$2)</f>
        <v>417.83160157433264</v>
      </c>
      <c r="T162" s="27">
        <f t="shared" ref="T162:T174" si="85">IF(T23=0,0,((T5*0.5)+S23-T41)*T78*T127*T$2)</f>
        <v>1016.4493297647947</v>
      </c>
      <c r="U162" s="27">
        <f t="shared" ref="U162:U174" si="86">IF(U23=0,0,((U5*0.5)+T23-U41)*U78*U127*U$2)</f>
        <v>946.23144687402271</v>
      </c>
    </row>
    <row r="163" spans="1:21" hidden="1" x14ac:dyDescent="0.25">
      <c r="A163" s="539"/>
      <c r="B163" s="143" t="s">
        <v>0</v>
      </c>
      <c r="C163" s="27">
        <f t="shared" ref="C163:C174" si="87">IF(C24=0,0,((C6*0.5)-C42)*C79*C128*C$2)</f>
        <v>0</v>
      </c>
      <c r="D163" s="27">
        <f t="shared" ref="D163:L174" si="88">IF(D24=0,0,((D6*0.5)+C24-D42)*D79*D128*D$2)</f>
        <v>0</v>
      </c>
      <c r="E163" s="27">
        <f t="shared" si="88"/>
        <v>0</v>
      </c>
      <c r="F163" s="27">
        <f t="shared" si="88"/>
        <v>0</v>
      </c>
      <c r="G163" s="27">
        <f t="shared" si="88"/>
        <v>0</v>
      </c>
      <c r="H163" s="27">
        <f t="shared" si="88"/>
        <v>0</v>
      </c>
      <c r="I163" s="27">
        <f t="shared" si="88"/>
        <v>0</v>
      </c>
      <c r="J163" s="27">
        <f t="shared" si="88"/>
        <v>0</v>
      </c>
      <c r="K163" s="27">
        <f t="shared" si="88"/>
        <v>0</v>
      </c>
      <c r="L163" s="27">
        <f t="shared" si="88"/>
        <v>0</v>
      </c>
      <c r="M163" s="27">
        <f t="shared" si="78"/>
        <v>0</v>
      </c>
      <c r="N163" s="27">
        <f t="shared" si="79"/>
        <v>0</v>
      </c>
      <c r="O163" s="27">
        <f t="shared" si="80"/>
        <v>0</v>
      </c>
      <c r="P163" s="27">
        <f t="shared" si="81"/>
        <v>0</v>
      </c>
      <c r="Q163" s="27">
        <f t="shared" si="82"/>
        <v>0</v>
      </c>
      <c r="R163" s="27">
        <f t="shared" si="83"/>
        <v>0</v>
      </c>
      <c r="S163" s="27">
        <f t="shared" si="84"/>
        <v>0</v>
      </c>
      <c r="T163" s="27">
        <f t="shared" si="85"/>
        <v>0</v>
      </c>
      <c r="U163" s="27">
        <f t="shared" si="86"/>
        <v>0</v>
      </c>
    </row>
    <row r="164" spans="1:21" hidden="1" x14ac:dyDescent="0.25">
      <c r="A164" s="539"/>
      <c r="B164" s="143" t="s">
        <v>21</v>
      </c>
      <c r="C164" s="27">
        <f t="shared" si="87"/>
        <v>0</v>
      </c>
      <c r="D164" s="27">
        <f t="shared" si="88"/>
        <v>0</v>
      </c>
      <c r="E164" s="27">
        <f t="shared" si="88"/>
        <v>0</v>
      </c>
      <c r="F164" s="27">
        <f t="shared" si="88"/>
        <v>0</v>
      </c>
      <c r="G164" s="27">
        <f t="shared" si="88"/>
        <v>0</v>
      </c>
      <c r="H164" s="27">
        <f t="shared" si="88"/>
        <v>0</v>
      </c>
      <c r="I164" s="27">
        <f t="shared" si="88"/>
        <v>0</v>
      </c>
      <c r="J164" s="27">
        <f t="shared" si="88"/>
        <v>0</v>
      </c>
      <c r="K164" s="27">
        <f t="shared" si="88"/>
        <v>0</v>
      </c>
      <c r="L164" s="27">
        <f t="shared" si="88"/>
        <v>0</v>
      </c>
      <c r="M164" s="27">
        <f t="shared" si="78"/>
        <v>0</v>
      </c>
      <c r="N164" s="27">
        <f t="shared" si="79"/>
        <v>0</v>
      </c>
      <c r="O164" s="27">
        <f t="shared" si="80"/>
        <v>0</v>
      </c>
      <c r="P164" s="27">
        <f t="shared" si="81"/>
        <v>0</v>
      </c>
      <c r="Q164" s="27">
        <f t="shared" si="82"/>
        <v>0</v>
      </c>
      <c r="R164" s="27">
        <f t="shared" si="83"/>
        <v>0</v>
      </c>
      <c r="S164" s="27">
        <f t="shared" si="84"/>
        <v>0</v>
      </c>
      <c r="T164" s="27">
        <f t="shared" si="85"/>
        <v>0</v>
      </c>
      <c r="U164" s="27">
        <f t="shared" si="86"/>
        <v>0</v>
      </c>
    </row>
    <row r="165" spans="1:21" hidden="1" x14ac:dyDescent="0.25">
      <c r="A165" s="539"/>
      <c r="B165" s="143" t="s">
        <v>1</v>
      </c>
      <c r="C165" s="27">
        <f t="shared" si="87"/>
        <v>0</v>
      </c>
      <c r="D165" s="27">
        <f t="shared" si="88"/>
        <v>0</v>
      </c>
      <c r="E165" s="27">
        <f t="shared" si="88"/>
        <v>0</v>
      </c>
      <c r="F165" s="27">
        <f t="shared" si="88"/>
        <v>0</v>
      </c>
      <c r="G165" s="27">
        <f t="shared" si="88"/>
        <v>0</v>
      </c>
      <c r="H165" s="27">
        <f t="shared" si="88"/>
        <v>0</v>
      </c>
      <c r="I165" s="27">
        <f t="shared" si="88"/>
        <v>0</v>
      </c>
      <c r="J165" s="27">
        <f t="shared" si="88"/>
        <v>0</v>
      </c>
      <c r="K165" s="27">
        <f t="shared" si="88"/>
        <v>0</v>
      </c>
      <c r="L165" s="27">
        <f t="shared" si="88"/>
        <v>37.04589137745463</v>
      </c>
      <c r="M165" s="27">
        <f t="shared" si="78"/>
        <v>27.372877206535684</v>
      </c>
      <c r="N165" s="27">
        <f t="shared" si="79"/>
        <v>0</v>
      </c>
      <c r="O165" s="27">
        <f t="shared" si="80"/>
        <v>0</v>
      </c>
      <c r="P165" s="27">
        <f t="shared" si="81"/>
        <v>0</v>
      </c>
      <c r="Q165" s="27">
        <f t="shared" si="82"/>
        <v>161.69879129517159</v>
      </c>
      <c r="R165" s="27">
        <f t="shared" si="83"/>
        <v>340.59687626416752</v>
      </c>
      <c r="S165" s="27">
        <f t="shared" si="84"/>
        <v>2750.4609268721615</v>
      </c>
      <c r="T165" s="27">
        <f t="shared" si="85"/>
        <v>18567.275130414637</v>
      </c>
      <c r="U165" s="27">
        <f t="shared" si="86"/>
        <v>17320.369011027891</v>
      </c>
    </row>
    <row r="166" spans="1:21" hidden="1" x14ac:dyDescent="0.25">
      <c r="A166" s="539"/>
      <c r="B166" s="143" t="s">
        <v>22</v>
      </c>
      <c r="C166" s="27">
        <f t="shared" si="87"/>
        <v>0</v>
      </c>
      <c r="D166" s="27">
        <f t="shared" si="88"/>
        <v>0</v>
      </c>
      <c r="E166" s="27">
        <f t="shared" si="88"/>
        <v>0</v>
      </c>
      <c r="F166" s="27">
        <f t="shared" si="88"/>
        <v>0</v>
      </c>
      <c r="G166" s="27">
        <f t="shared" si="88"/>
        <v>0</v>
      </c>
      <c r="H166" s="27">
        <f t="shared" si="88"/>
        <v>0</v>
      </c>
      <c r="I166" s="27">
        <f t="shared" si="88"/>
        <v>0</v>
      </c>
      <c r="J166" s="27">
        <f t="shared" si="88"/>
        <v>0</v>
      </c>
      <c r="K166" s="27">
        <f t="shared" si="88"/>
        <v>0</v>
      </c>
      <c r="L166" s="27">
        <f t="shared" si="88"/>
        <v>0</v>
      </c>
      <c r="M166" s="27">
        <f t="shared" si="78"/>
        <v>0</v>
      </c>
      <c r="N166" s="27">
        <f t="shared" si="79"/>
        <v>0</v>
      </c>
      <c r="O166" s="27">
        <f t="shared" si="80"/>
        <v>0</v>
      </c>
      <c r="P166" s="27">
        <f t="shared" si="81"/>
        <v>0</v>
      </c>
      <c r="Q166" s="27">
        <f t="shared" si="82"/>
        <v>0</v>
      </c>
      <c r="R166" s="27">
        <f t="shared" si="83"/>
        <v>0</v>
      </c>
      <c r="S166" s="27">
        <f t="shared" si="84"/>
        <v>0</v>
      </c>
      <c r="T166" s="27">
        <f t="shared" si="85"/>
        <v>0</v>
      </c>
      <c r="U166" s="27">
        <f t="shared" si="86"/>
        <v>0</v>
      </c>
    </row>
    <row r="167" spans="1:21" hidden="1" x14ac:dyDescent="0.25">
      <c r="A167" s="539"/>
      <c r="B167" s="144" t="s">
        <v>9</v>
      </c>
      <c r="C167" s="27">
        <f t="shared" si="87"/>
        <v>0</v>
      </c>
      <c r="D167" s="27">
        <f t="shared" si="88"/>
        <v>0</v>
      </c>
      <c r="E167" s="27">
        <f t="shared" si="88"/>
        <v>0</v>
      </c>
      <c r="F167" s="27">
        <f t="shared" si="88"/>
        <v>0</v>
      </c>
      <c r="G167" s="27">
        <f t="shared" si="88"/>
        <v>0</v>
      </c>
      <c r="H167" s="27">
        <f t="shared" si="88"/>
        <v>0</v>
      </c>
      <c r="I167" s="27">
        <f t="shared" si="88"/>
        <v>0</v>
      </c>
      <c r="J167" s="27">
        <f t="shared" si="88"/>
        <v>0</v>
      </c>
      <c r="K167" s="27">
        <f t="shared" si="88"/>
        <v>0</v>
      </c>
      <c r="L167" s="27">
        <f t="shared" si="88"/>
        <v>0</v>
      </c>
      <c r="M167" s="27">
        <f t="shared" si="78"/>
        <v>0</v>
      </c>
      <c r="N167" s="27">
        <f t="shared" si="79"/>
        <v>0</v>
      </c>
      <c r="O167" s="27">
        <f t="shared" si="80"/>
        <v>0</v>
      </c>
      <c r="P167" s="27">
        <f t="shared" si="81"/>
        <v>0</v>
      </c>
      <c r="Q167" s="27">
        <f t="shared" si="82"/>
        <v>0</v>
      </c>
      <c r="R167" s="27">
        <f t="shared" si="83"/>
        <v>0</v>
      </c>
      <c r="S167" s="27">
        <f t="shared" si="84"/>
        <v>0</v>
      </c>
      <c r="T167" s="27">
        <f t="shared" si="85"/>
        <v>0</v>
      </c>
      <c r="U167" s="27">
        <f t="shared" si="86"/>
        <v>0</v>
      </c>
    </row>
    <row r="168" spans="1:21" hidden="1" x14ac:dyDescent="0.25">
      <c r="A168" s="539"/>
      <c r="B168" s="144" t="s">
        <v>3</v>
      </c>
      <c r="C168" s="27">
        <f t="shared" si="87"/>
        <v>0</v>
      </c>
      <c r="D168" s="27">
        <f t="shared" si="88"/>
        <v>0</v>
      </c>
      <c r="E168" s="27">
        <f t="shared" si="88"/>
        <v>0</v>
      </c>
      <c r="F168" s="27">
        <f t="shared" si="88"/>
        <v>0</v>
      </c>
      <c r="G168" s="27">
        <f t="shared" si="88"/>
        <v>0</v>
      </c>
      <c r="H168" s="27">
        <f t="shared" si="88"/>
        <v>0</v>
      </c>
      <c r="I168" s="27">
        <f t="shared" si="88"/>
        <v>0</v>
      </c>
      <c r="J168" s="27">
        <f t="shared" si="88"/>
        <v>0</v>
      </c>
      <c r="K168" s="27">
        <f t="shared" si="88"/>
        <v>0</v>
      </c>
      <c r="L168" s="27">
        <f t="shared" si="88"/>
        <v>0</v>
      </c>
      <c r="M168" s="27">
        <f t="shared" si="78"/>
        <v>0</v>
      </c>
      <c r="N168" s="27">
        <f t="shared" si="79"/>
        <v>198.78760380780426</v>
      </c>
      <c r="O168" s="27">
        <f t="shared" si="80"/>
        <v>608.73818832414463</v>
      </c>
      <c r="P168" s="27">
        <f t="shared" si="81"/>
        <v>532.94558273952589</v>
      </c>
      <c r="Q168" s="27">
        <f t="shared" si="82"/>
        <v>348.53324983965581</v>
      </c>
      <c r="R168" s="27">
        <f t="shared" si="83"/>
        <v>142.67501080711529</v>
      </c>
      <c r="S168" s="27">
        <f t="shared" si="84"/>
        <v>331.76892389265186</v>
      </c>
      <c r="T168" s="27">
        <f t="shared" si="85"/>
        <v>2116.1461025379176</v>
      </c>
      <c r="U168" s="27">
        <f t="shared" si="86"/>
        <v>1970.3646769114675</v>
      </c>
    </row>
    <row r="169" spans="1:21" ht="15.75" hidden="1" customHeight="1" x14ac:dyDescent="0.25">
      <c r="A169" s="539"/>
      <c r="B169" s="144" t="s">
        <v>4</v>
      </c>
      <c r="C169" s="27">
        <f t="shared" si="87"/>
        <v>0</v>
      </c>
      <c r="D169" s="27">
        <f t="shared" si="88"/>
        <v>0</v>
      </c>
      <c r="E169" s="27">
        <f t="shared" si="88"/>
        <v>0</v>
      </c>
      <c r="F169" s="27">
        <f t="shared" si="88"/>
        <v>46.250618177750631</v>
      </c>
      <c r="G169" s="27">
        <f t="shared" si="88"/>
        <v>126.95552866496082</v>
      </c>
      <c r="H169" s="27">
        <f t="shared" si="88"/>
        <v>392.98966922032707</v>
      </c>
      <c r="I169" s="27">
        <f t="shared" si="88"/>
        <v>512.31193188868201</v>
      </c>
      <c r="J169" s="27">
        <f t="shared" si="88"/>
        <v>537.84259238423078</v>
      </c>
      <c r="K169" s="27">
        <f t="shared" si="88"/>
        <v>751.64250410741738</v>
      </c>
      <c r="L169" s="27">
        <f t="shared" si="88"/>
        <v>454.60951747499399</v>
      </c>
      <c r="M169" s="27">
        <f t="shared" si="78"/>
        <v>384.55075163952398</v>
      </c>
      <c r="N169" s="27">
        <f t="shared" si="79"/>
        <v>620.22494305407076</v>
      </c>
      <c r="O169" s="27">
        <f t="shared" si="80"/>
        <v>836.60493474097109</v>
      </c>
      <c r="P169" s="27">
        <f t="shared" si="81"/>
        <v>651.84955637233463</v>
      </c>
      <c r="Q169" s="27">
        <f t="shared" si="82"/>
        <v>707.71898230374916</v>
      </c>
      <c r="R169" s="27">
        <f t="shared" si="83"/>
        <v>288.42667178965638</v>
      </c>
      <c r="S169" s="27">
        <f t="shared" si="84"/>
        <v>475.54071370640321</v>
      </c>
      <c r="T169" s="27">
        <f t="shared" si="85"/>
        <v>932.48461396386176</v>
      </c>
      <c r="U169" s="27">
        <f t="shared" si="86"/>
        <v>1039.9156069875021</v>
      </c>
    </row>
    <row r="170" spans="1:21" hidden="1" x14ac:dyDescent="0.25">
      <c r="A170" s="539"/>
      <c r="B170" s="144" t="s">
        <v>5</v>
      </c>
      <c r="C170" s="27">
        <f t="shared" si="87"/>
        <v>0</v>
      </c>
      <c r="D170" s="27">
        <f t="shared" si="88"/>
        <v>0</v>
      </c>
      <c r="E170" s="27">
        <f t="shared" si="88"/>
        <v>0</v>
      </c>
      <c r="F170" s="27">
        <f t="shared" si="88"/>
        <v>0</v>
      </c>
      <c r="G170" s="27">
        <f t="shared" si="88"/>
        <v>0</v>
      </c>
      <c r="H170" s="27">
        <f t="shared" si="88"/>
        <v>0</v>
      </c>
      <c r="I170" s="27">
        <f t="shared" si="88"/>
        <v>0</v>
      </c>
      <c r="J170" s="27">
        <f t="shared" si="88"/>
        <v>0</v>
      </c>
      <c r="K170" s="27">
        <f t="shared" si="88"/>
        <v>0</v>
      </c>
      <c r="L170" s="27">
        <f t="shared" si="88"/>
        <v>0</v>
      </c>
      <c r="M170" s="27">
        <f t="shared" si="78"/>
        <v>33.499515179603179</v>
      </c>
      <c r="N170" s="27">
        <f t="shared" si="79"/>
        <v>64.068869104518328</v>
      </c>
      <c r="O170" s="27">
        <f t="shared" si="80"/>
        <v>54.284716913269456</v>
      </c>
      <c r="P170" s="27">
        <f t="shared" si="81"/>
        <v>53.00505201600415</v>
      </c>
      <c r="Q170" s="27">
        <f t="shared" si="82"/>
        <v>58.781098498985273</v>
      </c>
      <c r="R170" s="27">
        <f t="shared" si="83"/>
        <v>-0.61266020057811565</v>
      </c>
      <c r="S170" s="27">
        <f t="shared" si="84"/>
        <v>-0.92631281810260868</v>
      </c>
      <c r="T170" s="27">
        <f t="shared" si="85"/>
        <v>-2.2534198934817331</v>
      </c>
      <c r="U170" s="27">
        <f t="shared" si="86"/>
        <v>-2.0977501817206456</v>
      </c>
    </row>
    <row r="171" spans="1:21" hidden="1" x14ac:dyDescent="0.25">
      <c r="A171" s="539"/>
      <c r="B171" s="144" t="s">
        <v>23</v>
      </c>
      <c r="C171" s="27">
        <f t="shared" si="87"/>
        <v>0</v>
      </c>
      <c r="D171" s="27">
        <f t="shared" si="88"/>
        <v>0</v>
      </c>
      <c r="E171" s="27">
        <f t="shared" si="88"/>
        <v>0</v>
      </c>
      <c r="F171" s="27">
        <f t="shared" si="88"/>
        <v>0</v>
      </c>
      <c r="G171" s="27">
        <f t="shared" si="88"/>
        <v>0</v>
      </c>
      <c r="H171" s="27">
        <f t="shared" si="88"/>
        <v>0</v>
      </c>
      <c r="I171" s="27">
        <f t="shared" si="88"/>
        <v>0</v>
      </c>
      <c r="J171" s="27">
        <f t="shared" si="88"/>
        <v>0</v>
      </c>
      <c r="K171" s="27">
        <f t="shared" si="88"/>
        <v>0</v>
      </c>
      <c r="L171" s="27">
        <f t="shared" si="88"/>
        <v>0</v>
      </c>
      <c r="M171" s="27">
        <f t="shared" si="78"/>
        <v>0</v>
      </c>
      <c r="N171" s="27">
        <f t="shared" si="79"/>
        <v>0</v>
      </c>
      <c r="O171" s="27">
        <f t="shared" si="80"/>
        <v>0</v>
      </c>
      <c r="P171" s="27">
        <f t="shared" si="81"/>
        <v>0</v>
      </c>
      <c r="Q171" s="27">
        <f t="shared" si="82"/>
        <v>0</v>
      </c>
      <c r="R171" s="27">
        <f t="shared" si="83"/>
        <v>0</v>
      </c>
      <c r="S171" s="27">
        <f t="shared" si="84"/>
        <v>0</v>
      </c>
      <c r="T171" s="27">
        <f t="shared" si="85"/>
        <v>0</v>
      </c>
      <c r="U171" s="27">
        <f t="shared" si="86"/>
        <v>0</v>
      </c>
    </row>
    <row r="172" spans="1:21" hidden="1" x14ac:dyDescent="0.25">
      <c r="A172" s="539"/>
      <c r="B172" s="144" t="s">
        <v>24</v>
      </c>
      <c r="C172" s="27">
        <f t="shared" si="87"/>
        <v>0</v>
      </c>
      <c r="D172" s="27">
        <f t="shared" si="88"/>
        <v>0</v>
      </c>
      <c r="E172" s="27">
        <f t="shared" si="88"/>
        <v>0</v>
      </c>
      <c r="F172" s="27">
        <f t="shared" si="88"/>
        <v>0</v>
      </c>
      <c r="G172" s="27">
        <f t="shared" si="88"/>
        <v>0</v>
      </c>
      <c r="H172" s="27">
        <f t="shared" si="88"/>
        <v>0</v>
      </c>
      <c r="I172" s="27">
        <f t="shared" si="88"/>
        <v>0</v>
      </c>
      <c r="J172" s="27">
        <f t="shared" si="88"/>
        <v>0</v>
      </c>
      <c r="K172" s="27">
        <f t="shared" si="88"/>
        <v>0</v>
      </c>
      <c r="L172" s="27">
        <f t="shared" si="88"/>
        <v>0</v>
      </c>
      <c r="M172" s="27">
        <f t="shared" si="78"/>
        <v>0</v>
      </c>
      <c r="N172" s="27">
        <f t="shared" si="79"/>
        <v>0</v>
      </c>
      <c r="O172" s="27">
        <f t="shared" si="80"/>
        <v>0</v>
      </c>
      <c r="P172" s="27">
        <f t="shared" si="81"/>
        <v>0</v>
      </c>
      <c r="Q172" s="27">
        <f t="shared" si="82"/>
        <v>0</v>
      </c>
      <c r="R172" s="27">
        <f t="shared" si="83"/>
        <v>0</v>
      </c>
      <c r="S172" s="27">
        <f t="shared" si="84"/>
        <v>0</v>
      </c>
      <c r="T172" s="27">
        <f t="shared" si="85"/>
        <v>0</v>
      </c>
      <c r="U172" s="27">
        <f t="shared" si="86"/>
        <v>0</v>
      </c>
    </row>
    <row r="173" spans="1:21" ht="15.75" hidden="1" customHeight="1" x14ac:dyDescent="0.25">
      <c r="A173" s="539"/>
      <c r="B173" s="144" t="s">
        <v>7</v>
      </c>
      <c r="C173" s="27">
        <f t="shared" si="87"/>
        <v>0</v>
      </c>
      <c r="D173" s="27">
        <f t="shared" si="88"/>
        <v>0</v>
      </c>
      <c r="E173" s="27">
        <f t="shared" si="88"/>
        <v>0</v>
      </c>
      <c r="F173" s="27">
        <f t="shared" si="88"/>
        <v>0</v>
      </c>
      <c r="G173" s="27">
        <f t="shared" si="88"/>
        <v>0</v>
      </c>
      <c r="H173" s="27">
        <f t="shared" si="88"/>
        <v>0</v>
      </c>
      <c r="I173" s="27">
        <f t="shared" si="88"/>
        <v>0</v>
      </c>
      <c r="J173" s="27">
        <f t="shared" si="88"/>
        <v>0</v>
      </c>
      <c r="K173" s="27">
        <f t="shared" si="88"/>
        <v>0</v>
      </c>
      <c r="L173" s="27">
        <f t="shared" si="88"/>
        <v>0</v>
      </c>
      <c r="M173" s="27">
        <f t="shared" si="78"/>
        <v>0</v>
      </c>
      <c r="N173" s="27">
        <f t="shared" si="79"/>
        <v>0</v>
      </c>
      <c r="O173" s="27">
        <f t="shared" si="80"/>
        <v>0</v>
      </c>
      <c r="P173" s="27">
        <f t="shared" si="81"/>
        <v>0</v>
      </c>
      <c r="Q173" s="27">
        <f t="shared" si="82"/>
        <v>0</v>
      </c>
      <c r="R173" s="27">
        <f t="shared" si="83"/>
        <v>0</v>
      </c>
      <c r="S173" s="27">
        <f t="shared" si="84"/>
        <v>0</v>
      </c>
      <c r="T173" s="27">
        <f t="shared" si="85"/>
        <v>0</v>
      </c>
      <c r="U173" s="27">
        <f t="shared" si="86"/>
        <v>0</v>
      </c>
    </row>
    <row r="174" spans="1:21" ht="15.75" hidden="1" customHeight="1" x14ac:dyDescent="0.25">
      <c r="A174" s="539"/>
      <c r="B174" s="144" t="s">
        <v>8</v>
      </c>
      <c r="C174" s="27">
        <f t="shared" si="87"/>
        <v>0</v>
      </c>
      <c r="D174" s="27">
        <f t="shared" si="88"/>
        <v>0</v>
      </c>
      <c r="E174" s="27">
        <f t="shared" si="88"/>
        <v>0</v>
      </c>
      <c r="F174" s="27">
        <f t="shared" si="88"/>
        <v>0</v>
      </c>
      <c r="G174" s="27">
        <f t="shared" si="88"/>
        <v>0</v>
      </c>
      <c r="H174" s="27">
        <f t="shared" si="88"/>
        <v>0</v>
      </c>
      <c r="I174" s="27">
        <f t="shared" si="88"/>
        <v>0</v>
      </c>
      <c r="J174" s="27">
        <f t="shared" si="88"/>
        <v>0</v>
      </c>
      <c r="K174" s="27">
        <f t="shared" si="88"/>
        <v>0</v>
      </c>
      <c r="L174" s="27">
        <f t="shared" si="88"/>
        <v>0</v>
      </c>
      <c r="M174" s="27">
        <f t="shared" si="78"/>
        <v>0</v>
      </c>
      <c r="N174" s="27">
        <f t="shared" si="79"/>
        <v>0</v>
      </c>
      <c r="O174" s="27">
        <f t="shared" si="80"/>
        <v>0</v>
      </c>
      <c r="P174" s="27">
        <f t="shared" si="81"/>
        <v>0</v>
      </c>
      <c r="Q174" s="27">
        <f t="shared" si="82"/>
        <v>0</v>
      </c>
      <c r="R174" s="27">
        <f t="shared" si="83"/>
        <v>0</v>
      </c>
      <c r="S174" s="27">
        <f t="shared" si="84"/>
        <v>0</v>
      </c>
      <c r="T174" s="27">
        <f t="shared" si="85"/>
        <v>0</v>
      </c>
      <c r="U174" s="27">
        <f t="shared" si="86"/>
        <v>0</v>
      </c>
    </row>
    <row r="175" spans="1:21" ht="15.75" hidden="1" customHeight="1" x14ac:dyDescent="0.25">
      <c r="A175" s="539"/>
      <c r="B175" s="3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spans="1:21" ht="15.75" hidden="1" customHeight="1" x14ac:dyDescent="0.25">
      <c r="A176" s="539"/>
      <c r="B176" s="33" t="s">
        <v>26</v>
      </c>
      <c r="C176" s="27">
        <f>SUM(C162:C174)</f>
        <v>0</v>
      </c>
      <c r="D176" s="27">
        <f t="shared" ref="D176:L176" si="89">SUM(D162:D174)</f>
        <v>0</v>
      </c>
      <c r="E176" s="27">
        <f t="shared" si="89"/>
        <v>0</v>
      </c>
      <c r="F176" s="27">
        <f t="shared" si="89"/>
        <v>46.250618177750631</v>
      </c>
      <c r="G176" s="27">
        <f t="shared" si="89"/>
        <v>126.95552866496082</v>
      </c>
      <c r="H176" s="27">
        <f t="shared" si="89"/>
        <v>392.98966922032707</v>
      </c>
      <c r="I176" s="27">
        <f t="shared" si="89"/>
        <v>512.31193188868201</v>
      </c>
      <c r="J176" s="27">
        <f t="shared" si="89"/>
        <v>537.84259238423078</v>
      </c>
      <c r="K176" s="27">
        <f t="shared" si="89"/>
        <v>751.64250410741738</v>
      </c>
      <c r="L176" s="27">
        <f t="shared" si="89"/>
        <v>491.6554088524486</v>
      </c>
      <c r="M176" s="27">
        <f t="shared" ref="M176:U176" si="90">SUM(M162:M174)</f>
        <v>583.53693225680991</v>
      </c>
      <c r="N176" s="27">
        <f t="shared" si="90"/>
        <v>1311.6456614107381</v>
      </c>
      <c r="O176" s="27">
        <f t="shared" si="90"/>
        <v>2002.0533768930525</v>
      </c>
      <c r="P176" s="27">
        <f t="shared" si="90"/>
        <v>1728.3819465946783</v>
      </c>
      <c r="Q176" s="27">
        <f t="shared" si="90"/>
        <v>1820.7733669342267</v>
      </c>
      <c r="R176" s="27">
        <f t="shared" si="90"/>
        <v>1047.4383228368447</v>
      </c>
      <c r="S176" s="27">
        <f t="shared" si="90"/>
        <v>3974.6758532274462</v>
      </c>
      <c r="T176" s="27">
        <f t="shared" si="90"/>
        <v>22630.101756787728</v>
      </c>
      <c r="U176" s="27">
        <f t="shared" si="90"/>
        <v>21274.782991619162</v>
      </c>
    </row>
    <row r="177" spans="1:21" ht="16.5" hidden="1" customHeight="1" thickBot="1" x14ac:dyDescent="0.3">
      <c r="A177" s="540"/>
      <c r="B177" s="50" t="s">
        <v>27</v>
      </c>
      <c r="C177" s="28">
        <f>C176</f>
        <v>0</v>
      </c>
      <c r="D177" s="28">
        <f>C177+D176</f>
        <v>0</v>
      </c>
      <c r="E177" s="28">
        <f t="shared" ref="E177:L177" si="91">D177+E176</f>
        <v>0</v>
      </c>
      <c r="F177" s="28">
        <f t="shared" si="91"/>
        <v>46.250618177750631</v>
      </c>
      <c r="G177" s="28">
        <f t="shared" si="91"/>
        <v>173.20614684271146</v>
      </c>
      <c r="H177" s="28">
        <f t="shared" si="91"/>
        <v>566.19581606303859</v>
      </c>
      <c r="I177" s="28">
        <f t="shared" si="91"/>
        <v>1078.5077479517206</v>
      </c>
      <c r="J177" s="28">
        <f t="shared" si="91"/>
        <v>1616.3503403359514</v>
      </c>
      <c r="K177" s="28">
        <f t="shared" si="91"/>
        <v>2367.992844443369</v>
      </c>
      <c r="L177" s="28">
        <f t="shared" si="91"/>
        <v>2859.6482532958175</v>
      </c>
      <c r="M177" s="28">
        <f t="shared" ref="M177" si="92">L177+M176</f>
        <v>3443.1851855526274</v>
      </c>
      <c r="N177" s="28">
        <f t="shared" ref="N177" si="93">M177+N176</f>
        <v>4754.8308469633657</v>
      </c>
      <c r="O177" s="28">
        <f t="shared" ref="O177" si="94">N177+O176</f>
        <v>6756.8842238564184</v>
      </c>
      <c r="P177" s="28">
        <f t="shared" ref="P177" si="95">O177+P176</f>
        <v>8485.2661704510974</v>
      </c>
      <c r="Q177" s="28">
        <f t="shared" ref="Q177" si="96">P177+Q176</f>
        <v>10306.039537385324</v>
      </c>
      <c r="R177" s="28">
        <f t="shared" ref="R177" si="97">Q177+R176</f>
        <v>11353.477860222169</v>
      </c>
      <c r="S177" s="28">
        <f t="shared" ref="S177" si="98">R177+S176</f>
        <v>15328.153713449614</v>
      </c>
      <c r="T177" s="28">
        <f t="shared" ref="T177" si="99">S177+T176</f>
        <v>37958.255470237345</v>
      </c>
      <c r="U177" s="28">
        <f t="shared" ref="U177" si="100">T177+U176</f>
        <v>59233.038461856508</v>
      </c>
    </row>
    <row r="178" spans="1:21" s="148" customFormat="1" hidden="1" x14ac:dyDescent="0.25">
      <c r="A178" s="131"/>
      <c r="B178" s="522" t="s">
        <v>135</v>
      </c>
      <c r="C178" s="147">
        <f t="shared" ref="C178:L178" si="101">C157+C176</f>
        <v>0</v>
      </c>
      <c r="D178" s="147">
        <f t="shared" si="101"/>
        <v>0</v>
      </c>
      <c r="E178" s="147">
        <f t="shared" si="101"/>
        <v>0</v>
      </c>
      <c r="F178" s="147">
        <f t="shared" si="101"/>
        <v>84.163254373063467</v>
      </c>
      <c r="G178" s="147">
        <f t="shared" si="101"/>
        <v>247.25255058175938</v>
      </c>
      <c r="H178" s="147">
        <f t="shared" si="101"/>
        <v>561.82039292093668</v>
      </c>
      <c r="I178" s="147">
        <f t="shared" si="101"/>
        <v>746.07263169449061</v>
      </c>
      <c r="J178" s="147">
        <f t="shared" si="101"/>
        <v>772.04012966735013</v>
      </c>
      <c r="K178" s="147">
        <f t="shared" si="101"/>
        <v>1070.3042873912964</v>
      </c>
      <c r="L178" s="147">
        <f t="shared" si="101"/>
        <v>849.55647997043934</v>
      </c>
      <c r="M178" s="147">
        <f t="shared" ref="M178:U178" si="102">M157+M176</f>
        <v>1096.1697092584996</v>
      </c>
      <c r="N178" s="147">
        <f t="shared" si="102"/>
        <v>2626.8834924677076</v>
      </c>
      <c r="O178" s="147">
        <f t="shared" si="102"/>
        <v>3995.8935446045521</v>
      </c>
      <c r="P178" s="147">
        <f t="shared" si="102"/>
        <v>3400.6534935487507</v>
      </c>
      <c r="Q178" s="147">
        <f t="shared" si="102"/>
        <v>3681.2740779752367</v>
      </c>
      <c r="R178" s="147">
        <f t="shared" si="102"/>
        <v>2883.5396783929236</v>
      </c>
      <c r="S178" s="147">
        <f t="shared" si="102"/>
        <v>7105.8492785490162</v>
      </c>
      <c r="T178" s="147">
        <f t="shared" si="102"/>
        <v>30929.484350180835</v>
      </c>
      <c r="U178" s="147">
        <f t="shared" si="102"/>
        <v>32310.781999531322</v>
      </c>
    </row>
    <row r="179" spans="1:21" hidden="1" x14ac:dyDescent="0.25">
      <c r="A179" s="131"/>
      <c r="B179" s="523"/>
      <c r="C179" s="140"/>
      <c r="D179" s="140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</row>
    <row r="180" spans="1:21" hidden="1" x14ac:dyDescent="0.25">
      <c r="A180" s="236" t="s">
        <v>144</v>
      </c>
      <c r="B180" s="131"/>
      <c r="C180" s="140"/>
      <c r="D180" s="140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</row>
    <row r="181" spans="1:21" ht="15.75" hidden="1" thickBot="1" x14ac:dyDescent="0.3">
      <c r="A181" s="131"/>
      <c r="B181" s="149" t="s">
        <v>40</v>
      </c>
      <c r="C181" s="150">
        <v>43466</v>
      </c>
      <c r="D181" s="151">
        <v>43497</v>
      </c>
      <c r="E181" s="151">
        <v>43525</v>
      </c>
      <c r="F181" s="151">
        <v>43556</v>
      </c>
      <c r="G181" s="151">
        <v>43586</v>
      </c>
      <c r="H181" s="151">
        <v>43617</v>
      </c>
      <c r="I181" s="151">
        <v>43647</v>
      </c>
      <c r="J181" s="151">
        <v>43678</v>
      </c>
      <c r="K181" s="151">
        <v>43709</v>
      </c>
      <c r="L181" s="151">
        <v>43739</v>
      </c>
      <c r="M181" s="151">
        <v>43770</v>
      </c>
      <c r="N181" s="153">
        <v>43800</v>
      </c>
      <c r="O181" s="151">
        <v>43831</v>
      </c>
      <c r="P181" s="151">
        <v>43862</v>
      </c>
      <c r="Q181" s="151">
        <v>43891</v>
      </c>
      <c r="R181" s="151">
        <v>43922</v>
      </c>
      <c r="S181" s="151">
        <v>43952</v>
      </c>
      <c r="T181" s="151">
        <v>43983</v>
      </c>
      <c r="U181" s="151">
        <v>44013</v>
      </c>
    </row>
    <row r="182" spans="1:21" hidden="1" x14ac:dyDescent="0.25">
      <c r="A182" s="131"/>
      <c r="B182" s="154" t="s">
        <v>120</v>
      </c>
      <c r="C182" s="155">
        <f>C157*SUMMARY!C44</f>
        <v>0</v>
      </c>
      <c r="D182" s="155">
        <f>D157*SUMMARY!D44</f>
        <v>0</v>
      </c>
      <c r="E182" s="155">
        <f>E157*SUMMARY!E44</f>
        <v>0</v>
      </c>
      <c r="F182" s="155">
        <f>F157*SUMMARY!F44</f>
        <v>0</v>
      </c>
      <c r="G182" s="155">
        <f>G157*SUMMARY!G44</f>
        <v>120.29702191679856</v>
      </c>
      <c r="H182" s="155">
        <f>H157*SUMMARY!H44</f>
        <v>168.83072370060961</v>
      </c>
      <c r="I182" s="155">
        <f>I157*SUMMARY!I44</f>
        <v>0</v>
      </c>
      <c r="J182" s="155">
        <f>J157*SUMMARY!J44</f>
        <v>201.4098820634826</v>
      </c>
      <c r="K182" s="155">
        <f>K157*SUMMARY!K44</f>
        <v>318.661783283879</v>
      </c>
      <c r="L182" s="155">
        <f>L157*SUMMARY!L44</f>
        <v>357.90107111799074</v>
      </c>
      <c r="M182" s="155">
        <f>M157*SUMMARY!M44</f>
        <v>102.52655540033791</v>
      </c>
      <c r="N182" s="155">
        <f>N157*SUMMARY!N44</f>
        <v>662.32522250516081</v>
      </c>
      <c r="O182" s="219">
        <f>O157*SUMMARY!O44</f>
        <v>0</v>
      </c>
      <c r="P182" s="219">
        <f>P157*SUMMARY!P44</f>
        <v>0</v>
      </c>
      <c r="Q182" s="219">
        <f>Q157*SUMMARY!Q44</f>
        <v>0</v>
      </c>
      <c r="R182" s="219">
        <f>R157*SUMMARY!R44</f>
        <v>0</v>
      </c>
      <c r="S182" s="219">
        <f>S157*SUMMARY!S44</f>
        <v>0</v>
      </c>
      <c r="T182" s="219">
        <f>T157*SUMMARY!T44</f>
        <v>0</v>
      </c>
      <c r="U182" s="219">
        <f>U157*SUMMARY!U44</f>
        <v>0</v>
      </c>
    </row>
    <row r="183" spans="1:21" ht="15.75" hidden="1" thickBot="1" x14ac:dyDescent="0.3">
      <c r="A183" s="131"/>
      <c r="B183" s="156" t="s">
        <v>121</v>
      </c>
      <c r="C183" s="157">
        <f>C176*SUMMARY!C44</f>
        <v>0</v>
      </c>
      <c r="D183" s="157">
        <f>D176*SUMMARY!D44</f>
        <v>0</v>
      </c>
      <c r="E183" s="157">
        <f>E176*SUMMARY!E44</f>
        <v>0</v>
      </c>
      <c r="F183" s="157">
        <f>F176*SUMMARY!F44</f>
        <v>0</v>
      </c>
      <c r="G183" s="157">
        <f>G176*SUMMARY!G44</f>
        <v>126.95552866496082</v>
      </c>
      <c r="H183" s="157">
        <f>H176*SUMMARY!H44</f>
        <v>392.98966922032707</v>
      </c>
      <c r="I183" s="157">
        <f>I176*SUMMARY!I44</f>
        <v>0</v>
      </c>
      <c r="J183" s="157">
        <f>J176*SUMMARY!J44</f>
        <v>462.54462945043849</v>
      </c>
      <c r="K183" s="157">
        <f>K176*SUMMARY!K44</f>
        <v>751.64250410741738</v>
      </c>
      <c r="L183" s="157">
        <f>L176*SUMMARY!L44</f>
        <v>491.6554088524486</v>
      </c>
      <c r="M183" s="157">
        <f>M176*SUMMARY!M44</f>
        <v>116.70738645136198</v>
      </c>
      <c r="N183" s="157">
        <f>N176*SUMMARY!N44</f>
        <v>660.51628384476328</v>
      </c>
      <c r="O183" s="220">
        <f>O176*SUMMARY!O44</f>
        <v>0</v>
      </c>
      <c r="P183" s="220">
        <f>P176*SUMMARY!P44</f>
        <v>0</v>
      </c>
      <c r="Q183" s="220">
        <f>Q176*SUMMARY!Q44</f>
        <v>0</v>
      </c>
      <c r="R183" s="220">
        <f>R176*SUMMARY!R44</f>
        <v>0</v>
      </c>
      <c r="S183" s="220">
        <f>S176*SUMMARY!S44</f>
        <v>0</v>
      </c>
      <c r="T183" s="220">
        <f>T176*SUMMARY!T44</f>
        <v>0</v>
      </c>
      <c r="U183" s="220">
        <f>U176*SUMMARY!U44</f>
        <v>0</v>
      </c>
    </row>
    <row r="184" spans="1:21" hidden="1" x14ac:dyDescent="0.25">
      <c r="A184" s="131"/>
      <c r="B184" s="154" t="s">
        <v>122</v>
      </c>
      <c r="C184" s="158">
        <f>IFERROR(C182/C73,0)</f>
        <v>0</v>
      </c>
      <c r="D184" s="158">
        <f t="shared" ref="D184:U184" si="103">IFERROR(D182/D73,0)</f>
        <v>0</v>
      </c>
      <c r="E184" s="158">
        <f t="shared" si="103"/>
        <v>0</v>
      </c>
      <c r="F184" s="158">
        <f t="shared" si="103"/>
        <v>0</v>
      </c>
      <c r="G184" s="158">
        <f t="shared" si="103"/>
        <v>0.48653500897666069</v>
      </c>
      <c r="H184" s="158">
        <f t="shared" si="103"/>
        <v>0.30050657795251773</v>
      </c>
      <c r="I184" s="158">
        <f t="shared" si="103"/>
        <v>0</v>
      </c>
      <c r="J184" s="158">
        <f t="shared" si="103"/>
        <v>0.26088006869573521</v>
      </c>
      <c r="K184" s="158">
        <f t="shared" si="103"/>
        <v>0.29773008203168888</v>
      </c>
      <c r="L184" s="158">
        <f>IFERROR(L182/L73,0)</f>
        <v>0.4212799025798073</v>
      </c>
      <c r="M184" s="158">
        <f t="shared" si="103"/>
        <v>9.3531644356138671E-2</v>
      </c>
      <c r="N184" s="158">
        <f t="shared" si="103"/>
        <v>0.25213345944131277</v>
      </c>
      <c r="O184" s="222">
        <f t="shared" si="103"/>
        <v>0</v>
      </c>
      <c r="P184" s="221">
        <f t="shared" si="103"/>
        <v>0</v>
      </c>
      <c r="Q184" s="221">
        <f t="shared" si="103"/>
        <v>0</v>
      </c>
      <c r="R184" s="221">
        <f t="shared" si="103"/>
        <v>0</v>
      </c>
      <c r="S184" s="221">
        <f t="shared" si="103"/>
        <v>0</v>
      </c>
      <c r="T184" s="221">
        <f t="shared" si="103"/>
        <v>0</v>
      </c>
      <c r="U184" s="221">
        <f t="shared" si="103"/>
        <v>0</v>
      </c>
    </row>
    <row r="185" spans="1:21" ht="15.75" hidden="1" thickBot="1" x14ac:dyDescent="0.3">
      <c r="A185" s="131"/>
      <c r="B185" s="161" t="s">
        <v>123</v>
      </c>
      <c r="C185" s="182">
        <f>IFERROR(C183/C73,0)</f>
        <v>0</v>
      </c>
      <c r="D185" s="162">
        <f t="shared" ref="D185:M185" si="104">IFERROR(D183/D73,0)</f>
        <v>0</v>
      </c>
      <c r="E185" s="162">
        <f t="shared" si="104"/>
        <v>0</v>
      </c>
      <c r="F185" s="162">
        <f t="shared" si="104"/>
        <v>0</v>
      </c>
      <c r="G185" s="162">
        <f t="shared" si="104"/>
        <v>0.51346499102333931</v>
      </c>
      <c r="H185" s="162">
        <f t="shared" si="104"/>
        <v>0.69949342204748222</v>
      </c>
      <c r="I185" s="162">
        <f t="shared" si="104"/>
        <v>0</v>
      </c>
      <c r="J185" s="162">
        <f t="shared" si="104"/>
        <v>0.59911993130426489</v>
      </c>
      <c r="K185" s="162">
        <f t="shared" si="104"/>
        <v>0.70226991796831106</v>
      </c>
      <c r="L185" s="162">
        <f t="shared" si="104"/>
        <v>0.57872009742019259</v>
      </c>
      <c r="M185" s="162">
        <f t="shared" si="104"/>
        <v>0.10646835564386131</v>
      </c>
      <c r="N185" s="163">
        <f>IFERROR(N183/N73,0)</f>
        <v>0.25144483405477225</v>
      </c>
      <c r="O185" s="224">
        <f>IFERROR(O183/O73,0)</f>
        <v>0</v>
      </c>
      <c r="P185" s="223">
        <f t="shared" ref="P185:U185" si="105">IFERROR(P183/P73,0)</f>
        <v>0</v>
      </c>
      <c r="Q185" s="223">
        <f t="shared" si="105"/>
        <v>0</v>
      </c>
      <c r="R185" s="223">
        <f t="shared" si="105"/>
        <v>0</v>
      </c>
      <c r="S185" s="223">
        <f t="shared" si="105"/>
        <v>0</v>
      </c>
      <c r="T185" s="223">
        <f t="shared" si="105"/>
        <v>0</v>
      </c>
      <c r="U185" s="223">
        <f t="shared" si="105"/>
        <v>0</v>
      </c>
    </row>
    <row r="186" spans="1:21" s="1" customFormat="1" ht="15.75" hidden="1" thickBot="1" x14ac:dyDescent="0.3">
      <c r="A186" s="165"/>
      <c r="B186" s="166" t="s">
        <v>124</v>
      </c>
      <c r="C186" s="184">
        <f>C184+C185</f>
        <v>0</v>
      </c>
      <c r="D186" s="168">
        <f t="shared" ref="D186:N186" si="106">D184+D185</f>
        <v>0</v>
      </c>
      <c r="E186" s="169">
        <f t="shared" si="106"/>
        <v>0</v>
      </c>
      <c r="F186" s="169">
        <f t="shared" si="106"/>
        <v>0</v>
      </c>
      <c r="G186" s="169">
        <f t="shared" si="106"/>
        <v>1</v>
      </c>
      <c r="H186" s="169">
        <f t="shared" si="106"/>
        <v>1</v>
      </c>
      <c r="I186" s="169">
        <f t="shared" si="106"/>
        <v>0</v>
      </c>
      <c r="J186" s="169">
        <f t="shared" si="106"/>
        <v>0.8600000000000001</v>
      </c>
      <c r="K186" s="169">
        <f t="shared" si="106"/>
        <v>1</v>
      </c>
      <c r="L186" s="169">
        <f t="shared" si="106"/>
        <v>0.99999999999999989</v>
      </c>
      <c r="M186" s="170">
        <f t="shared" si="106"/>
        <v>0.19999999999999998</v>
      </c>
      <c r="N186" s="185">
        <f t="shared" si="106"/>
        <v>0.50357829349608507</v>
      </c>
      <c r="O186" s="241">
        <f>O184+O185</f>
        <v>0</v>
      </c>
      <c r="P186" s="242">
        <f t="shared" ref="P186:U186" si="107">P184+P185</f>
        <v>0</v>
      </c>
      <c r="Q186" s="243">
        <f t="shared" si="107"/>
        <v>0</v>
      </c>
      <c r="R186" s="243">
        <f t="shared" si="107"/>
        <v>0</v>
      </c>
      <c r="S186" s="243">
        <f t="shared" si="107"/>
        <v>0</v>
      </c>
      <c r="T186" s="243">
        <f t="shared" si="107"/>
        <v>0</v>
      </c>
      <c r="U186" s="243">
        <f t="shared" si="107"/>
        <v>0</v>
      </c>
    </row>
    <row r="187" spans="1:21" hidden="1" x14ac:dyDescent="0.25">
      <c r="A187" s="131"/>
      <c r="B187" s="131"/>
      <c r="C187" s="140"/>
      <c r="D187" s="140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140"/>
      <c r="U187" s="140"/>
    </row>
    <row r="188" spans="1:21" ht="15.75" hidden="1" thickBot="1" x14ac:dyDescent="0.3">
      <c r="A188" s="131"/>
      <c r="B188" s="149" t="s">
        <v>38</v>
      </c>
      <c r="C188" s="150">
        <v>43466</v>
      </c>
      <c r="D188" s="151">
        <v>43497</v>
      </c>
      <c r="E188" s="151">
        <v>43525</v>
      </c>
      <c r="F188" s="151">
        <v>43556</v>
      </c>
      <c r="G188" s="151">
        <v>43586</v>
      </c>
      <c r="H188" s="151">
        <v>43617</v>
      </c>
      <c r="I188" s="151">
        <v>43647</v>
      </c>
      <c r="J188" s="151">
        <v>43678</v>
      </c>
      <c r="K188" s="151">
        <v>43709</v>
      </c>
      <c r="L188" s="151">
        <v>43739</v>
      </c>
      <c r="M188" s="151">
        <v>43770</v>
      </c>
      <c r="N188" s="153">
        <v>43800</v>
      </c>
      <c r="O188" s="151">
        <v>43831</v>
      </c>
      <c r="P188" s="151">
        <v>43862</v>
      </c>
      <c r="Q188" s="151">
        <v>43891</v>
      </c>
      <c r="R188" s="151">
        <v>43922</v>
      </c>
      <c r="S188" s="151">
        <v>43952</v>
      </c>
      <c r="T188" s="151">
        <v>43983</v>
      </c>
      <c r="U188" s="151">
        <v>44013</v>
      </c>
    </row>
    <row r="189" spans="1:21" hidden="1" x14ac:dyDescent="0.25">
      <c r="A189" s="131"/>
      <c r="B189" s="154" t="s">
        <v>125</v>
      </c>
      <c r="C189" s="155">
        <f>C157*SUMMARY!C45</f>
        <v>0</v>
      </c>
      <c r="D189" s="155">
        <f>D157*SUMMARY!D45</f>
        <v>0</v>
      </c>
      <c r="E189" s="155">
        <f>E157*SUMMARY!E45</f>
        <v>0</v>
      </c>
      <c r="F189" s="155">
        <f>F157*SUMMARY!F45</f>
        <v>0</v>
      </c>
      <c r="G189" s="155">
        <f>G157*SUMMARY!G45</f>
        <v>0</v>
      </c>
      <c r="H189" s="155">
        <f>H157*SUMMARY!H45</f>
        <v>0</v>
      </c>
      <c r="I189" s="155">
        <f>I157*SUMMARY!I45</f>
        <v>0</v>
      </c>
      <c r="J189" s="155">
        <f>J157*SUMMARY!J45</f>
        <v>32.787655219636704</v>
      </c>
      <c r="K189" s="155">
        <f>K157*SUMMARY!K45</f>
        <v>0</v>
      </c>
      <c r="L189" s="155">
        <f>L157*SUMMARY!L45</f>
        <v>0</v>
      </c>
      <c r="M189" s="155">
        <f>M157*SUMMARY!M45</f>
        <v>410.10622160135165</v>
      </c>
      <c r="N189" s="155">
        <f>N157*SUMMARY!N45</f>
        <v>652.91260855180849</v>
      </c>
      <c r="O189" s="219">
        <f>O157*SUMMARY!O45</f>
        <v>0</v>
      </c>
      <c r="P189" s="219">
        <f>P157*SUMMARY!P45</f>
        <v>0</v>
      </c>
      <c r="Q189" s="219">
        <f>Q157*SUMMARY!Q45</f>
        <v>0</v>
      </c>
      <c r="R189" s="219">
        <f>R157*SUMMARY!R45</f>
        <v>0</v>
      </c>
      <c r="S189" s="219">
        <f>S157*SUMMARY!S45</f>
        <v>0</v>
      </c>
      <c r="T189" s="219">
        <f>T157*SUMMARY!T45</f>
        <v>0</v>
      </c>
      <c r="U189" s="219">
        <f>U157*SUMMARY!U45</f>
        <v>0</v>
      </c>
    </row>
    <row r="190" spans="1:21" ht="15.75" hidden="1" thickBot="1" x14ac:dyDescent="0.3">
      <c r="A190" s="131"/>
      <c r="B190" s="156" t="s">
        <v>126</v>
      </c>
      <c r="C190" s="157">
        <f>C176*SUMMARY!C45</f>
        <v>0</v>
      </c>
      <c r="D190" s="157">
        <f>D176*SUMMARY!D45</f>
        <v>0</v>
      </c>
      <c r="E190" s="157">
        <f>E176*SUMMARY!E45</f>
        <v>0</v>
      </c>
      <c r="F190" s="157">
        <f>F176*SUMMARY!F45</f>
        <v>0</v>
      </c>
      <c r="G190" s="157">
        <f>G176*SUMMARY!G45</f>
        <v>0</v>
      </c>
      <c r="H190" s="157">
        <f>H176*SUMMARY!H45</f>
        <v>0</v>
      </c>
      <c r="I190" s="157">
        <f>I176*SUMMARY!I45</f>
        <v>0</v>
      </c>
      <c r="J190" s="157">
        <f>J176*SUMMARY!J45</f>
        <v>75.29796293379232</v>
      </c>
      <c r="K190" s="157">
        <f>K176*SUMMARY!K45</f>
        <v>0</v>
      </c>
      <c r="L190" s="157">
        <f>L176*SUMMARY!L45</f>
        <v>0</v>
      </c>
      <c r="M190" s="157">
        <f>M176*SUMMARY!M45</f>
        <v>466.82954580544794</v>
      </c>
      <c r="N190" s="157">
        <f>N176*SUMMARY!N45</f>
        <v>651.12937756597478</v>
      </c>
      <c r="O190" s="220">
        <f>O176*SUMMARY!O45</f>
        <v>0</v>
      </c>
      <c r="P190" s="220">
        <f>P176*SUMMARY!P45</f>
        <v>0</v>
      </c>
      <c r="Q190" s="220">
        <f>Q176*SUMMARY!Q45</f>
        <v>0</v>
      </c>
      <c r="R190" s="220">
        <f>R176*SUMMARY!R45</f>
        <v>0</v>
      </c>
      <c r="S190" s="220">
        <f>S176*SUMMARY!S45</f>
        <v>0</v>
      </c>
      <c r="T190" s="220">
        <f>T176*SUMMARY!T45</f>
        <v>0</v>
      </c>
      <c r="U190" s="220">
        <f>U176*SUMMARY!U45</f>
        <v>0</v>
      </c>
    </row>
    <row r="191" spans="1:21" hidden="1" x14ac:dyDescent="0.25">
      <c r="A191" s="131"/>
      <c r="B191" s="154" t="s">
        <v>127</v>
      </c>
      <c r="C191" s="158">
        <f>IFERROR(C189/C73,0)</f>
        <v>0</v>
      </c>
      <c r="D191" s="158">
        <f t="shared" ref="D191:N191" si="108">IFERROR(D189/D73,0)</f>
        <v>0</v>
      </c>
      <c r="E191" s="158">
        <f t="shared" si="108"/>
        <v>0</v>
      </c>
      <c r="F191" s="158">
        <f t="shared" si="108"/>
        <v>0</v>
      </c>
      <c r="G191" s="158">
        <f t="shared" si="108"/>
        <v>0</v>
      </c>
      <c r="H191" s="158">
        <f t="shared" si="108"/>
        <v>0</v>
      </c>
      <c r="I191" s="158">
        <f t="shared" si="108"/>
        <v>0</v>
      </c>
      <c r="J191" s="158">
        <f>J189/J73</f>
        <v>4.2468848392328992E-2</v>
      </c>
      <c r="K191" s="158">
        <f t="shared" si="108"/>
        <v>0</v>
      </c>
      <c r="L191" s="158">
        <f t="shared" si="108"/>
        <v>0</v>
      </c>
      <c r="M191" s="158">
        <f t="shared" si="108"/>
        <v>0.37412657742455468</v>
      </c>
      <c r="N191" s="158">
        <f t="shared" si="108"/>
        <v>0.24855027275627634</v>
      </c>
      <c r="O191" s="229">
        <f>IFERROR(O189/O73,0)</f>
        <v>0</v>
      </c>
      <c r="P191" s="229">
        <f t="shared" ref="P191:U191" si="109">IFERROR(P189/P73,0)</f>
        <v>0</v>
      </c>
      <c r="Q191" s="229">
        <f t="shared" si="109"/>
        <v>0</v>
      </c>
      <c r="R191" s="229">
        <f t="shared" si="109"/>
        <v>0</v>
      </c>
      <c r="S191" s="229">
        <f t="shared" si="109"/>
        <v>0</v>
      </c>
      <c r="T191" s="229">
        <f t="shared" si="109"/>
        <v>0</v>
      </c>
      <c r="U191" s="229">
        <f t="shared" si="109"/>
        <v>0</v>
      </c>
    </row>
    <row r="192" spans="1:21" ht="15.75" hidden="1" thickBot="1" x14ac:dyDescent="0.3">
      <c r="A192" s="131"/>
      <c r="B192" s="161" t="s">
        <v>128</v>
      </c>
      <c r="C192" s="162">
        <f t="shared" ref="C192:H192" si="110">IFERROR(C190/C73,0)</f>
        <v>0</v>
      </c>
      <c r="D192" s="162">
        <f t="shared" si="110"/>
        <v>0</v>
      </c>
      <c r="E192" s="162">
        <f t="shared" si="110"/>
        <v>0</v>
      </c>
      <c r="F192" s="162">
        <f t="shared" si="110"/>
        <v>0</v>
      </c>
      <c r="G192" s="162">
        <f t="shared" si="110"/>
        <v>0</v>
      </c>
      <c r="H192" s="162">
        <f t="shared" si="110"/>
        <v>0</v>
      </c>
      <c r="I192" s="162">
        <f>IFERROR(I190/I73,0)</f>
        <v>0</v>
      </c>
      <c r="J192" s="162">
        <f>J190/J73</f>
        <v>9.7531151607671035E-2</v>
      </c>
      <c r="K192" s="162">
        <f t="shared" ref="K192:L192" si="111">K190/K73</f>
        <v>0</v>
      </c>
      <c r="L192" s="162">
        <f t="shared" si="111"/>
        <v>0</v>
      </c>
      <c r="M192" s="162">
        <f>IFERROR(M190/M73,0)</f>
        <v>0.42587342257544525</v>
      </c>
      <c r="N192" s="162">
        <f>IFERROR(N190/N73,0)</f>
        <v>0.24787143374763856</v>
      </c>
      <c r="O192" s="223">
        <f>IFERROR(O190/O73,0)</f>
        <v>0</v>
      </c>
      <c r="P192" s="223">
        <f t="shared" ref="P192:U192" si="112">IFERROR(P190/P73,0)</f>
        <v>0</v>
      </c>
      <c r="Q192" s="223">
        <f t="shared" si="112"/>
        <v>0</v>
      </c>
      <c r="R192" s="223">
        <f t="shared" si="112"/>
        <v>0</v>
      </c>
      <c r="S192" s="223">
        <f t="shared" si="112"/>
        <v>0</v>
      </c>
      <c r="T192" s="223">
        <f t="shared" si="112"/>
        <v>0</v>
      </c>
      <c r="U192" s="223">
        <f t="shared" si="112"/>
        <v>0</v>
      </c>
    </row>
    <row r="193" spans="1:21" s="1" customFormat="1" ht="15.75" hidden="1" thickBot="1" x14ac:dyDescent="0.3">
      <c r="A193" s="165"/>
      <c r="B193" s="166" t="s">
        <v>129</v>
      </c>
      <c r="C193" s="184">
        <f>C191+C192</f>
        <v>0</v>
      </c>
      <c r="D193" s="168">
        <f t="shared" ref="D193:L193" si="113">D191+D192</f>
        <v>0</v>
      </c>
      <c r="E193" s="169">
        <f t="shared" si="113"/>
        <v>0</v>
      </c>
      <c r="F193" s="169">
        <f t="shared" si="113"/>
        <v>0</v>
      </c>
      <c r="G193" s="169">
        <f t="shared" si="113"/>
        <v>0</v>
      </c>
      <c r="H193" s="169">
        <f t="shared" si="113"/>
        <v>0</v>
      </c>
      <c r="I193" s="169">
        <f t="shared" si="113"/>
        <v>0</v>
      </c>
      <c r="J193" s="169">
        <f t="shared" si="113"/>
        <v>0.14000000000000001</v>
      </c>
      <c r="K193" s="169">
        <f t="shared" si="113"/>
        <v>0</v>
      </c>
      <c r="L193" s="169">
        <f t="shared" si="113"/>
        <v>0</v>
      </c>
      <c r="M193" s="170">
        <f>M191+M192</f>
        <v>0.79999999999999993</v>
      </c>
      <c r="N193" s="185">
        <f>N191+N192</f>
        <v>0.49642170650391493</v>
      </c>
      <c r="O193" s="241">
        <f>O191+O192</f>
        <v>0</v>
      </c>
      <c r="P193" s="242">
        <f t="shared" ref="P193:U193" si="114">P191+P192</f>
        <v>0</v>
      </c>
      <c r="Q193" s="243">
        <f t="shared" si="114"/>
        <v>0</v>
      </c>
      <c r="R193" s="243">
        <f t="shared" si="114"/>
        <v>0</v>
      </c>
      <c r="S193" s="243">
        <f t="shared" si="114"/>
        <v>0</v>
      </c>
      <c r="T193" s="243">
        <f t="shared" si="114"/>
        <v>0</v>
      </c>
      <c r="U193" s="243">
        <f t="shared" si="114"/>
        <v>0</v>
      </c>
    </row>
    <row r="194" spans="1:21" hidden="1" x14ac:dyDescent="0.25">
      <c r="A194" s="131"/>
      <c r="B194" s="131" t="s">
        <v>130</v>
      </c>
      <c r="C194" s="174">
        <f>C186+C193</f>
        <v>0</v>
      </c>
      <c r="D194" s="174">
        <f t="shared" ref="D194:N194" si="115">D186+D193</f>
        <v>0</v>
      </c>
      <c r="E194" s="174">
        <f t="shared" si="115"/>
        <v>0</v>
      </c>
      <c r="F194" s="174">
        <f t="shared" si="115"/>
        <v>0</v>
      </c>
      <c r="G194" s="174">
        <f t="shared" si="115"/>
        <v>1</v>
      </c>
      <c r="H194" s="174">
        <f t="shared" si="115"/>
        <v>1</v>
      </c>
      <c r="I194" s="174">
        <f t="shared" si="115"/>
        <v>0</v>
      </c>
      <c r="J194" s="174">
        <f t="shared" si="115"/>
        <v>1</v>
      </c>
      <c r="K194" s="174">
        <f t="shared" si="115"/>
        <v>1</v>
      </c>
      <c r="L194" s="174">
        <f t="shared" si="115"/>
        <v>0.99999999999999989</v>
      </c>
      <c r="M194" s="174">
        <f t="shared" si="115"/>
        <v>0.99999999999999989</v>
      </c>
      <c r="N194" s="174">
        <f t="shared" si="115"/>
        <v>1</v>
      </c>
      <c r="O194" s="237">
        <f>O186+O193</f>
        <v>0</v>
      </c>
      <c r="P194" s="237">
        <f t="shared" ref="P194:U194" si="116">P186+P193</f>
        <v>0</v>
      </c>
      <c r="Q194" s="237">
        <f t="shared" si="116"/>
        <v>0</v>
      </c>
      <c r="R194" s="237">
        <f t="shared" si="116"/>
        <v>0</v>
      </c>
      <c r="S194" s="237">
        <f t="shared" si="116"/>
        <v>0</v>
      </c>
      <c r="T194" s="237">
        <f t="shared" si="116"/>
        <v>0</v>
      </c>
      <c r="U194" s="237">
        <f t="shared" si="116"/>
        <v>0</v>
      </c>
    </row>
    <row r="195" spans="1:21" hidden="1" x14ac:dyDescent="0.25">
      <c r="A195" s="131"/>
      <c r="B195" s="131"/>
      <c r="C195" s="140"/>
      <c r="D195" s="140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140"/>
      <c r="U195" s="140"/>
    </row>
    <row r="196" spans="1:21" s="148" customFormat="1" hidden="1" x14ac:dyDescent="0.25">
      <c r="A196" s="131"/>
      <c r="B196" s="131" t="s">
        <v>131</v>
      </c>
      <c r="C196" s="175">
        <f t="shared" ref="C196:D196" si="117">SUM(C182:C183)</f>
        <v>0</v>
      </c>
      <c r="D196" s="175">
        <f t="shared" si="117"/>
        <v>0</v>
      </c>
      <c r="E196" s="176">
        <f>SUM(E182:E183)</f>
        <v>0</v>
      </c>
      <c r="F196" s="176">
        <f t="shared" ref="F196:P196" si="118">SUM(F182:F183)</f>
        <v>0</v>
      </c>
      <c r="G196" s="176">
        <f t="shared" si="118"/>
        <v>247.25255058175938</v>
      </c>
      <c r="H196" s="176">
        <f t="shared" si="118"/>
        <v>561.82039292093668</v>
      </c>
      <c r="I196" s="176">
        <f t="shared" si="118"/>
        <v>0</v>
      </c>
      <c r="J196" s="176">
        <f t="shared" si="118"/>
        <v>663.95451151392103</v>
      </c>
      <c r="K196" s="176">
        <f t="shared" si="118"/>
        <v>1070.3042873912964</v>
      </c>
      <c r="L196" s="176">
        <f t="shared" si="118"/>
        <v>849.55647997043934</v>
      </c>
      <c r="M196" s="177">
        <f t="shared" si="118"/>
        <v>219.23394185169991</v>
      </c>
      <c r="N196" s="177">
        <f t="shared" si="118"/>
        <v>1322.8415063499242</v>
      </c>
      <c r="O196" s="238">
        <f t="shared" si="118"/>
        <v>0</v>
      </c>
      <c r="P196" s="238">
        <f t="shared" si="118"/>
        <v>0</v>
      </c>
      <c r="Q196" s="239">
        <f>SUM(Q182:Q183)</f>
        <v>0</v>
      </c>
      <c r="R196" s="239">
        <f t="shared" ref="R196:U196" si="119">SUM(R182:R183)</f>
        <v>0</v>
      </c>
      <c r="S196" s="239">
        <f t="shared" si="119"/>
        <v>0</v>
      </c>
      <c r="T196" s="239">
        <f t="shared" si="119"/>
        <v>0</v>
      </c>
      <c r="U196" s="239">
        <f t="shared" si="119"/>
        <v>0</v>
      </c>
    </row>
    <row r="197" spans="1:21" s="148" customFormat="1" hidden="1" x14ac:dyDescent="0.25">
      <c r="A197" s="131"/>
      <c r="B197" s="131" t="s">
        <v>132</v>
      </c>
      <c r="C197" s="175">
        <f t="shared" ref="C197:D197" si="120">SUM(C189:C190)</f>
        <v>0</v>
      </c>
      <c r="D197" s="175">
        <f t="shared" si="120"/>
        <v>0</v>
      </c>
      <c r="E197" s="176">
        <f>SUM(E189:E190)</f>
        <v>0</v>
      </c>
      <c r="F197" s="176">
        <f t="shared" ref="F197:P197" si="121">SUM(F189:F190)</f>
        <v>0</v>
      </c>
      <c r="G197" s="176">
        <f t="shared" si="121"/>
        <v>0</v>
      </c>
      <c r="H197" s="176">
        <f t="shared" si="121"/>
        <v>0</v>
      </c>
      <c r="I197" s="176">
        <f t="shared" si="121"/>
        <v>0</v>
      </c>
      <c r="J197" s="176">
        <f t="shared" si="121"/>
        <v>108.08561815342902</v>
      </c>
      <c r="K197" s="176">
        <f t="shared" si="121"/>
        <v>0</v>
      </c>
      <c r="L197" s="176">
        <f t="shared" si="121"/>
        <v>0</v>
      </c>
      <c r="M197" s="177">
        <f t="shared" si="121"/>
        <v>876.93576740679964</v>
      </c>
      <c r="N197" s="177">
        <f t="shared" si="121"/>
        <v>1304.0419861177834</v>
      </c>
      <c r="O197" s="238">
        <f t="shared" si="121"/>
        <v>0</v>
      </c>
      <c r="P197" s="238">
        <f t="shared" si="121"/>
        <v>0</v>
      </c>
      <c r="Q197" s="239">
        <f>SUM(Q189:Q190)</f>
        <v>0</v>
      </c>
      <c r="R197" s="239">
        <f t="shared" ref="R197:U197" si="122">SUM(R189:R190)</f>
        <v>0</v>
      </c>
      <c r="S197" s="239">
        <f t="shared" si="122"/>
        <v>0</v>
      </c>
      <c r="T197" s="239">
        <f t="shared" si="122"/>
        <v>0</v>
      </c>
      <c r="U197" s="239">
        <f t="shared" si="122"/>
        <v>0</v>
      </c>
    </row>
    <row r="198" spans="1:21" s="148" customFormat="1" hidden="1" x14ac:dyDescent="0.25">
      <c r="A198" s="131"/>
      <c r="B198" s="131" t="s">
        <v>119</v>
      </c>
      <c r="C198" s="178">
        <f t="shared" ref="C198:E198" si="123">SUM(C196:C197)</f>
        <v>0</v>
      </c>
      <c r="D198" s="178">
        <f t="shared" si="123"/>
        <v>0</v>
      </c>
      <c r="E198" s="178">
        <f t="shared" si="123"/>
        <v>0</v>
      </c>
      <c r="F198" s="178">
        <f>SUM(F196:F197)</f>
        <v>0</v>
      </c>
      <c r="G198" s="178">
        <f t="shared" ref="G198:L198" si="124">SUM(G196:G197)</f>
        <v>247.25255058175938</v>
      </c>
      <c r="H198" s="178">
        <f t="shared" si="124"/>
        <v>561.82039292093668</v>
      </c>
      <c r="I198" s="178">
        <f t="shared" si="124"/>
        <v>0</v>
      </c>
      <c r="J198" s="178">
        <f t="shared" si="124"/>
        <v>772.04012966735002</v>
      </c>
      <c r="K198" s="178">
        <f t="shared" si="124"/>
        <v>1070.3042873912964</v>
      </c>
      <c r="L198" s="178">
        <f t="shared" si="124"/>
        <v>849.55647997043934</v>
      </c>
      <c r="M198" s="179">
        <f>SUM(M196:M197)</f>
        <v>1096.1697092584996</v>
      </c>
      <c r="N198" s="179">
        <f t="shared" ref="N198:Q198" si="125">SUM(N196:N197)</f>
        <v>2626.8834924677076</v>
      </c>
      <c r="O198" s="240">
        <f t="shared" si="125"/>
        <v>0</v>
      </c>
      <c r="P198" s="240">
        <f t="shared" si="125"/>
        <v>0</v>
      </c>
      <c r="Q198" s="240">
        <f t="shared" si="125"/>
        <v>0</v>
      </c>
      <c r="R198" s="240">
        <f>SUM(R196:R197)</f>
        <v>0</v>
      </c>
      <c r="S198" s="240">
        <f t="shared" ref="S198:U198" si="126">SUM(S196:S197)</f>
        <v>0</v>
      </c>
      <c r="T198" s="240">
        <f t="shared" si="126"/>
        <v>0</v>
      </c>
      <c r="U198" s="240">
        <f t="shared" si="126"/>
        <v>0</v>
      </c>
    </row>
    <row r="199" spans="1:21" hidden="1" x14ac:dyDescent="0.25"/>
  </sheetData>
  <mergeCells count="17">
    <mergeCell ref="O108:U108"/>
    <mergeCell ref="O107:U107"/>
    <mergeCell ref="A126:A139"/>
    <mergeCell ref="A142:A158"/>
    <mergeCell ref="A161:A177"/>
    <mergeCell ref="C125:N125"/>
    <mergeCell ref="O125:U125"/>
    <mergeCell ref="B178:B179"/>
    <mergeCell ref="A92:A105"/>
    <mergeCell ref="A77:A90"/>
    <mergeCell ref="A4:A19"/>
    <mergeCell ref="A22:A37"/>
    <mergeCell ref="A40:A55"/>
    <mergeCell ref="A58:A74"/>
    <mergeCell ref="A107:A122"/>
    <mergeCell ref="B107:N107"/>
    <mergeCell ref="B108:N108"/>
  </mergeCells>
  <conditionalFormatting sqref="C178:L178">
    <cfRule type="expression" dxfId="2" priority="3">
      <formula>$C$178&lt;&gt;$C$73</formula>
    </cfRule>
  </conditionalFormatting>
  <conditionalFormatting sqref="M178:O178">
    <cfRule type="expression" dxfId="1" priority="2">
      <formula>$C$178&lt;&gt;$C$73</formula>
    </cfRule>
  </conditionalFormatting>
  <conditionalFormatting sqref="P178:U178">
    <cfRule type="expression" dxfId="0" priority="1">
      <formula>$C$178&lt;&gt;$C$73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$ListId:Library;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0D16565766046AD66FE5CD799F667" ma:contentTypeVersion="" ma:contentTypeDescription="Create a new document." ma:contentTypeScope="" ma:versionID="8f4f7a9ff247d0d0dcde2d3c8032f328">
  <xsd:schema xmlns:xsd="http://www.w3.org/2001/XMLSchema" xmlns:xs="http://www.w3.org/2001/XMLSchema" xmlns:p="http://schemas.microsoft.com/office/2006/metadata/properties" xmlns:ns2="$ListId:Library;" targetNamespace="http://schemas.microsoft.com/office/2006/metadata/properties" ma:root="true" ma:fieldsID="f0a7ed3631af1f39076cc3123727656e" ns2:_="">
    <xsd:import namespace="$ListId:Library;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C1D718-04B6-427A-9DD2-383134AB061F}">
  <ds:schemaRefs>
    <ds:schemaRef ds:uri="$ListId:Library;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D13EBA0-D225-481A-AD9D-9CCA291D35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Library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09C227-FA3D-4118-854E-7CB5E8AD14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SUMMARY</vt:lpstr>
      <vt:lpstr>RES kWh ENTRY</vt:lpstr>
      <vt:lpstr>BIZ kWh ENTRY</vt:lpstr>
      <vt:lpstr>BIZ SUM</vt:lpstr>
      <vt:lpstr> 1M - RES</vt:lpstr>
      <vt:lpstr>2M - SGS</vt:lpstr>
      <vt:lpstr>3M - LGS</vt:lpstr>
      <vt:lpstr>4M - SPS</vt:lpstr>
      <vt:lpstr>11M - LPS</vt:lpstr>
      <vt:lpstr> LI 1M - RES</vt:lpstr>
      <vt:lpstr>LI 2M - SGS</vt:lpstr>
      <vt:lpstr>LI 3M - LGS</vt:lpstr>
      <vt:lpstr>LI 4M - SPS</vt:lpstr>
      <vt:lpstr>LI 11M - LPS</vt:lpstr>
      <vt:lpstr>Biz DRENE</vt:lpstr>
      <vt:lpstr>Res DRENE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2020-08-06T18:37:07Z</dcterms:created>
  <dcterms:modified xsi:type="dcterms:W3CDTF">2020-12-03T17:01:12Z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0x0101003A00D16565766046AD66FE5CD799F667</vt:lpwstr>
  </property>
</Properties>
</file>