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OMPLIANCE FILINGS\EMPIRE\MO\MO-Biennial Co Gen-Avoided Cost Filing\2023 JE-2023-0127\"/>
    </mc:Choice>
  </mc:AlternateContent>
  <xr:revisionPtr revIDLastSave="0" documentId="13_ncr:1_{DA235D61-500F-4DF5-8C0C-A6160327CAB7}" xr6:coauthVersionLast="47" xr6:coauthVersionMax="47" xr10:uidLastSave="{00000000-0000-0000-0000-000000000000}"/>
  <bookViews>
    <workbookView xWindow="12585" yWindow="-16320" windowWidth="29040" windowHeight="15840" xr2:uid="{6ED8DFA8-2671-415B-918D-8B3E37F30468}"/>
  </bookViews>
  <sheets>
    <sheet name="Tariff Rate" sheetId="8" r:id="rId1"/>
    <sheet name="Marginal Cost Summary" sheetId="3" r:id="rId2"/>
    <sheet name="Price Pivot" sheetId="2" r:id="rId3"/>
    <sheet name="Price Data" sheetId="1" r:id="rId4"/>
    <sheet name="Hour Data" sheetId="4" r:id="rId5"/>
    <sheet name="Load &amp; Capability" sheetId="5" r:id="rId6"/>
    <sheet name="Avoided Capacity" sheetId="6" r:id="rId7"/>
    <sheet name="2021 NSI" sheetId="7" r:id="rId8"/>
  </sheets>
  <definedNames>
    <definedName name="_xlnm._FilterDatabase" localSheetId="3" hidden="1">'Price Data'!$A$2:$AX$2</definedName>
    <definedName name="_Order1" hidden="1">255</definedName>
    <definedName name="_Order2" hidden="1">255</definedName>
    <definedName name="_PG1">#REF!</definedName>
    <definedName name="_PG2">#REF!</definedName>
    <definedName name="_PG3">#REF!</definedName>
    <definedName name="_PG5">#REF!</definedName>
    <definedName name="_PG6">#REF!</definedName>
    <definedName name="_PG7">#REF!</definedName>
    <definedName name="_PG8">#REF!</definedName>
    <definedName name="CUST">#REF!</definedName>
    <definedName name="GSSCALC">#REF!</definedName>
    <definedName name="PG4_1">#REF!</definedName>
    <definedName name="PG4_2">#REF!</definedName>
    <definedName name="PGEBS">#REF!</definedName>
    <definedName name="PGGEN">#REF!</definedName>
    <definedName name="PGGEN1">#REF!</definedName>
    <definedName name="PGGEN2">#REF!</definedName>
    <definedName name="PGGEN3">#REF!</definedName>
    <definedName name="PGGEN4">#REF!</definedName>
    <definedName name="PGINPUT">#REF!</definedName>
    <definedName name="PR_RPTS_TO_FILE">#REF!</definedName>
    <definedName name="_xlnm.Print_Area" localSheetId="0">'Tariff Rate'!$B$1:$L$45</definedName>
    <definedName name="_xlnm.Print_Area">'Tariff Rate'!$A$1:$L$19</definedName>
    <definedName name="PRINT_AREA_A">#REF!</definedName>
    <definedName name="PRINT_AREA_MI_A">#REF!</definedName>
    <definedName name="PRINTALL">#REF!</definedName>
    <definedName name="PRINTCON">#REF!</definedName>
    <definedName name="PRINTCONW">#REF!</definedName>
    <definedName name="PRINTEBS">#REF!</definedName>
    <definedName name="PRINTGEN">#REF!</definedName>
    <definedName name="PRINTLOOK">#REF!</definedName>
    <definedName name="PRINTTRAN">#REF!</definedName>
    <definedName name="PRINTTRANW">#REF!</definedName>
    <definedName name="PRTOFILE">#REF!</definedName>
    <definedName name="RUNSETUPL">#REF!</definedName>
    <definedName name="RUNSETUPP">#REF!</definedName>
    <definedName name="SPOT10A">#REF!</definedName>
    <definedName name="Spot11A">#REF!</definedName>
    <definedName name="spot1a">#REF!</definedName>
    <definedName name="spot20a">#REF!</definedName>
    <definedName name="SPOT21A">#REF!</definedName>
    <definedName name="SPOT22A">#REF!</definedName>
    <definedName name="SPOT23A">#REF!</definedName>
    <definedName name="SPOT24A">#REF!</definedName>
    <definedName name="SPOT25A">#REF!</definedName>
    <definedName name="spot2a">#REF!</definedName>
    <definedName name="spot3a">#REF!</definedName>
    <definedName name="SPOT4A">#REF!</definedName>
    <definedName name="SPOT7A">#REF!</definedName>
    <definedName name="SPOT8A">#REF!</definedName>
    <definedName name="SPOT9A">#REF!</definedName>
    <definedName name="SUBGROUP">#REF!</definedName>
    <definedName name="SYSINFO">#REF!</definedName>
    <definedName name="SYSINFO_A">#REF!</definedName>
    <definedName name="UP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8" l="1"/>
  <c r="K29" i="8"/>
  <c r="E30" i="8"/>
  <c r="E29" i="8"/>
  <c r="K25" i="8"/>
  <c r="K24" i="8"/>
  <c r="E25" i="8"/>
  <c r="E24" i="8"/>
  <c r="I36" i="8"/>
  <c r="I42" i="8" s="1"/>
  <c r="C36" i="8"/>
  <c r="C42" i="8" s="1"/>
  <c r="K31" i="8" l="1"/>
  <c r="E31" i="8"/>
  <c r="K26" i="8"/>
  <c r="E26" i="8"/>
  <c r="P5" i="5" l="1"/>
  <c r="D5" i="5"/>
  <c r="Q5" i="5" s="1"/>
  <c r="E5" i="5" l="1"/>
  <c r="F5" i="5" l="1"/>
  <c r="R5" i="5"/>
  <c r="S5" i="5" l="1"/>
  <c r="G5" i="5"/>
  <c r="H5" i="5" l="1"/>
  <c r="T5" i="5"/>
  <c r="U5" i="5" l="1"/>
  <c r="I5" i="5"/>
  <c r="D17" i="6"/>
  <c r="F7" i="7"/>
  <c r="J5" i="5" l="1"/>
  <c r="V5" i="5"/>
  <c r="K5" i="5" l="1"/>
  <c r="W5" i="5"/>
  <c r="X5" i="5" l="1"/>
  <c r="L5" i="5"/>
  <c r="Y5" i="5" s="1"/>
  <c r="M5" i="5" l="1"/>
  <c r="Z5" i="5" s="1"/>
  <c r="B84" i="3"/>
  <c r="B71" i="3"/>
  <c r="B58" i="3"/>
  <c r="B45" i="3"/>
  <c r="B32" i="3"/>
  <c r="B19" i="3"/>
  <c r="B13" i="3"/>
  <c r="B14" i="3" s="1"/>
  <c r="B15" i="3" s="1"/>
  <c r="B16" i="3" s="1"/>
  <c r="B12" i="3"/>
  <c r="D28" i="3" l="1"/>
  <c r="D24" i="3"/>
  <c r="D89" i="3"/>
  <c r="D63" i="3"/>
  <c r="D41" i="3"/>
  <c r="D93" i="3"/>
  <c r="D76" i="3"/>
  <c r="D80" i="3"/>
  <c r="D67" i="3"/>
  <c r="D50" i="3"/>
  <c r="D54" i="3"/>
  <c r="D37" i="3"/>
  <c r="D43" i="3" l="1"/>
  <c r="E43" i="3" s="1"/>
  <c r="D30" i="3"/>
  <c r="D95" i="3"/>
  <c r="E95" i="3" s="1"/>
  <c r="D82" i="3"/>
  <c r="E82" i="3" s="1"/>
  <c r="D69" i="3"/>
  <c r="E69" i="3" s="1"/>
  <c r="D56" i="3"/>
  <c r="E56" i="3" s="1"/>
  <c r="E22" i="3" l="1"/>
  <c r="E30" i="3"/>
  <c r="E92" i="3"/>
  <c r="E26" i="3"/>
  <c r="E91" i="3"/>
  <c r="E48" i="3"/>
  <c r="E27" i="3"/>
  <c r="E28" i="3"/>
  <c r="E23" i="3"/>
  <c r="E52" i="3"/>
  <c r="E62" i="3"/>
  <c r="E88" i="3"/>
  <c r="E74" i="3"/>
  <c r="E87" i="3"/>
  <c r="E40" i="3"/>
  <c r="E35" i="3"/>
  <c r="E49" i="3"/>
  <c r="E36" i="3"/>
  <c r="E78" i="3"/>
  <c r="E65" i="3"/>
  <c r="E66" i="3"/>
  <c r="E39" i="3"/>
  <c r="E75" i="3"/>
  <c r="E53" i="3"/>
  <c r="E79" i="3"/>
  <c r="E41" i="3"/>
  <c r="E61" i="3"/>
  <c r="E37" i="3"/>
  <c r="E89" i="3"/>
  <c r="E54" i="3"/>
  <c r="E50" i="3"/>
  <c r="E67" i="3"/>
  <c r="E80" i="3"/>
  <c r="E93" i="3"/>
  <c r="E63" i="3"/>
  <c r="E76" i="3"/>
  <c r="E24" i="3"/>
  <c r="F39" i="3"/>
  <c r="I29" i="8" s="1"/>
  <c r="I43" i="8" s="1"/>
  <c r="F40" i="3"/>
  <c r="I30" i="8" s="1"/>
  <c r="I44" i="8" s="1"/>
  <c r="F52" i="3"/>
  <c r="F53" i="3"/>
  <c r="F65" i="3"/>
  <c r="F66" i="3"/>
  <c r="F78" i="3"/>
  <c r="F79" i="3"/>
  <c r="F91" i="3"/>
  <c r="F92" i="3"/>
  <c r="F26" i="3"/>
  <c r="C29" i="8" s="1"/>
  <c r="C43" i="8" s="1"/>
  <c r="F27" i="3"/>
  <c r="C30" i="8" s="1"/>
  <c r="C44" i="8" s="1"/>
  <c r="I45" i="8" l="1"/>
  <c r="C45" i="8"/>
  <c r="L45" i="8" s="1"/>
  <c r="G8" i="8" s="1"/>
  <c r="G12" i="8" s="1"/>
  <c r="F88" i="3"/>
  <c r="F75" i="3"/>
  <c r="F62" i="3"/>
  <c r="F49" i="3"/>
  <c r="F36" i="3"/>
  <c r="I25" i="8" s="1"/>
  <c r="I38" i="8" s="1"/>
  <c r="F23" i="3"/>
  <c r="C25" i="8" s="1"/>
  <c r="C38" i="8" s="1"/>
  <c r="F87" i="3"/>
  <c r="F74" i="3"/>
  <c r="F61" i="3"/>
  <c r="F48" i="3"/>
  <c r="F35" i="3"/>
  <c r="I24" i="8" s="1"/>
  <c r="I37" i="8" s="1"/>
  <c r="F22" i="3"/>
  <c r="C24" i="8" s="1"/>
  <c r="C37" i="8" s="1"/>
  <c r="F95" i="3"/>
  <c r="F82" i="3"/>
  <c r="F69" i="3"/>
  <c r="F56" i="3"/>
  <c r="F43" i="3"/>
  <c r="F30" i="3"/>
  <c r="C39" i="8" l="1"/>
  <c r="I39" i="8"/>
  <c r="L39" i="8" s="1"/>
  <c r="E8" i="8" s="1"/>
  <c r="E12" i="8" s="1"/>
  <c r="E14" i="8" s="1"/>
</calcChain>
</file>

<file path=xl/sharedStrings.xml><?xml version="1.0" encoding="utf-8"?>
<sst xmlns="http://schemas.openxmlformats.org/spreadsheetml/2006/main" count="399" uniqueCount="203">
  <si>
    <t>Assumptions</t>
  </si>
  <si>
    <t>*Winter months are January-May, October - December</t>
  </si>
  <si>
    <t>*Summer months are June-September</t>
  </si>
  <si>
    <t>*On peak hours are M-F 06:00-22:00</t>
  </si>
  <si>
    <t>*Off peak hours are M-F 00:00-06:00, 22:00-24:00, weekends,</t>
  </si>
  <si>
    <t xml:space="preserve">  and NERC holidays</t>
  </si>
  <si>
    <t>Average Marginal Costs $/Mwh</t>
  </si>
  <si>
    <t>Year</t>
  </si>
  <si>
    <t>Annual Avg Marg Cost</t>
  </si>
  <si>
    <t>Summer On-Peak Avg Marg Cost</t>
  </si>
  <si>
    <t>Summer Off-Peak Avg Marg Cost</t>
  </si>
  <si>
    <t>Winter On-Peak Avg Marg Cost</t>
  </si>
  <si>
    <t>Winter Off-Peak Avg Marg Cost</t>
  </si>
  <si>
    <t>Total</t>
  </si>
  <si>
    <t>% of</t>
  </si>
  <si>
    <t>Average</t>
  </si>
  <si>
    <t>Period</t>
  </si>
  <si>
    <t>Hours</t>
  </si>
  <si>
    <t>Marg Cost</t>
  </si>
  <si>
    <t>Summer On-Peak</t>
  </si>
  <si>
    <t>Summer Off-Peak</t>
  </si>
  <si>
    <t>Total Summer</t>
  </si>
  <si>
    <t>Winter On-Peak</t>
  </si>
  <si>
    <t>Winter Off-Peak</t>
  </si>
  <si>
    <t>Total Winter</t>
  </si>
  <si>
    <t>Scenario</t>
  </si>
  <si>
    <t>RunID</t>
  </si>
  <si>
    <t>BA</t>
  </si>
  <si>
    <t>Area</t>
  </si>
  <si>
    <t>Month</t>
  </si>
  <si>
    <t>Peak (MW)</t>
  </si>
  <si>
    <t>Coincident Peak (MW)</t>
  </si>
  <si>
    <t>Capacity (MW)</t>
  </si>
  <si>
    <t>Firm Capacity (MW)</t>
  </si>
  <si>
    <t>Net Capacity Imports (MW)</t>
  </si>
  <si>
    <t>Reserve Margin (%)</t>
  </si>
  <si>
    <t>Load Factor (%)</t>
  </si>
  <si>
    <t>Energy (GWh)</t>
  </si>
  <si>
    <t>Sales (GWh)</t>
  </si>
  <si>
    <t>Purchases (GWh)</t>
  </si>
  <si>
    <t>Net Generation (GWh)</t>
  </si>
  <si>
    <t>Total Production Cost ($000)</t>
  </si>
  <si>
    <t>Profitability ($000)</t>
  </si>
  <si>
    <t>Average Production Cost ($/MWh)</t>
  </si>
  <si>
    <t>Load Wt Price ($/MWh)</t>
  </si>
  <si>
    <t>Optimized Production Cost ($000)</t>
  </si>
  <si>
    <t>Energy Market Cost ($000)</t>
  </si>
  <si>
    <t>Capacity Market Cost ($000)</t>
  </si>
  <si>
    <t>Sales Value ($000)</t>
  </si>
  <si>
    <t>Purchase Cost ($000)</t>
  </si>
  <si>
    <t>RTC Price ($/MWh)</t>
  </si>
  <si>
    <t>On-Peak Price ($/MWh)</t>
  </si>
  <si>
    <t>Off-Peak Price ($/MWh)</t>
  </si>
  <si>
    <t>Non-Spin Price ($/MWh)</t>
  </si>
  <si>
    <t>Spin Price ($/MWh)</t>
  </si>
  <si>
    <t>Reg Up Price ($/MWh)</t>
  </si>
  <si>
    <t>Reg Down Price ($/MWh)</t>
  </si>
  <si>
    <t>Supp Up Price ($/MWh)</t>
  </si>
  <si>
    <t>Supp Down Price ($/MWh)</t>
  </si>
  <si>
    <t>Capacity Price ($/kW-mth)</t>
  </si>
  <si>
    <t>LOLH (hours)</t>
  </si>
  <si>
    <t>LOLE (days)</t>
  </si>
  <si>
    <t>EUE (MWh)</t>
  </si>
  <si>
    <t>Curtailed (MWh)</t>
  </si>
  <si>
    <t>Peak After EE (MW)</t>
  </si>
  <si>
    <t>Peak After Solar (MW)</t>
  </si>
  <si>
    <t>Peak After Batteries (MW)</t>
  </si>
  <si>
    <t>Non Spinning (GWh)</t>
  </si>
  <si>
    <t>Spinning (GWh)</t>
  </si>
  <si>
    <t>Reg Up (GWh)</t>
  </si>
  <si>
    <t>Reg Down (GWh)</t>
  </si>
  <si>
    <t>Supp Offline (GWh)</t>
  </si>
  <si>
    <t>Supp Up Online (GWh)</t>
  </si>
  <si>
    <t>Supp Down (GWh)</t>
  </si>
  <si>
    <t>On-Peak</t>
  </si>
  <si>
    <t>Off-Peak</t>
  </si>
  <si>
    <t>Summer</t>
  </si>
  <si>
    <t>Winter</t>
  </si>
  <si>
    <t>Liberty - Empire District Electric</t>
  </si>
  <si>
    <t>Load and Capability Forecast (SUMMER)</t>
  </si>
  <si>
    <t>Load and Capability Forecast (WINTER)</t>
  </si>
  <si>
    <t xml:space="preserve">Year  </t>
  </si>
  <si>
    <t xml:space="preserve">Projected :  </t>
  </si>
  <si>
    <r>
      <t>Gross Peak</t>
    </r>
    <r>
      <rPr>
        <vertAlign val="superscript"/>
        <sz val="10"/>
        <rFont val="Arial"/>
        <family val="2"/>
      </rPr>
      <t>(1)</t>
    </r>
  </si>
  <si>
    <t>Interruptible</t>
  </si>
  <si>
    <t>Net Peak with Interruptible</t>
  </si>
  <si>
    <t xml:space="preserve"> </t>
  </si>
  <si>
    <t>Iatan</t>
  </si>
  <si>
    <t>Iatan 2</t>
  </si>
  <si>
    <t>Plum Point (own)</t>
  </si>
  <si>
    <t>Riverton 10</t>
  </si>
  <si>
    <t>Riverton 11</t>
  </si>
  <si>
    <t>Riverton 12</t>
  </si>
  <si>
    <r>
      <t xml:space="preserve">Riverton RICE </t>
    </r>
    <r>
      <rPr>
        <vertAlign val="superscript"/>
        <sz val="10"/>
        <rFont val="Arial"/>
        <family val="2"/>
      </rPr>
      <t>(3)</t>
    </r>
  </si>
  <si>
    <t>Energy Center 1</t>
  </si>
  <si>
    <t>Energy Center 2</t>
  </si>
  <si>
    <t>Energy Center 3</t>
  </si>
  <si>
    <t>Energy Center 4</t>
  </si>
  <si>
    <t>State Line 1</t>
  </si>
  <si>
    <t>State Line C.C.</t>
  </si>
  <si>
    <t>Ozark Beach</t>
  </si>
  <si>
    <t>Plum Point PPA (50 MW)</t>
  </si>
  <si>
    <t>Elk River Wind Farm PPA (150 MW)</t>
  </si>
  <si>
    <t>Meridian Way Windfarm PPA (105 MW)</t>
  </si>
  <si>
    <r>
      <t>Neosho Ridge Wind (301 MW)</t>
    </r>
    <r>
      <rPr>
        <vertAlign val="superscript"/>
        <sz val="10"/>
        <rFont val="Arial"/>
        <family val="2"/>
      </rPr>
      <t>(2)</t>
    </r>
  </si>
  <si>
    <r>
      <t>North Fork Ridge Wind (149 MW)</t>
    </r>
    <r>
      <rPr>
        <vertAlign val="superscript"/>
        <sz val="10"/>
        <rFont val="Arial"/>
        <family val="2"/>
      </rPr>
      <t>(2)</t>
    </r>
  </si>
  <si>
    <r>
      <t>King's Point Wind (149 MW)</t>
    </r>
    <r>
      <rPr>
        <vertAlign val="superscript"/>
        <sz val="10"/>
        <rFont val="Arial"/>
        <family val="2"/>
      </rPr>
      <t>(2)</t>
    </r>
  </si>
  <si>
    <t>System Sale</t>
  </si>
  <si>
    <t>Total Capacity</t>
  </si>
  <si>
    <t>Reserve Margin Required</t>
  </si>
  <si>
    <t>Capacity Margin Required</t>
  </si>
  <si>
    <t>Capacity Responsibility</t>
  </si>
  <si>
    <t>Capacity Balance</t>
  </si>
  <si>
    <t>Reserve Margin</t>
  </si>
  <si>
    <t>Capacity Margin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</si>
  <si>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New Community Solar and Distributed Solar projects (per 2022 IRP) are included as a reduction to peaks and load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</si>
  <si>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ELCC accreditation per SPP Planning Criteria wind generators</t>
    </r>
  </si>
  <si>
    <r>
      <rPr>
        <vertAlign val="superscript"/>
        <sz val="10"/>
        <rFont val="Arial"/>
        <family val="2"/>
      </rPr>
      <t xml:space="preserve">(3) </t>
    </r>
    <r>
      <rPr>
        <sz val="10"/>
        <rFont val="Arial"/>
        <family val="2"/>
      </rPr>
      <t>From 2022 IRP</t>
    </r>
  </si>
  <si>
    <t>CM = (Total Cap - Peak)/Total Cap</t>
  </si>
  <si>
    <t>RM = (Total Cap - Peak)/Peak</t>
  </si>
  <si>
    <t>SPP CONE</t>
  </si>
  <si>
    <t>Avoided Capacity</t>
  </si>
  <si>
    <t>$/kW-yr</t>
  </si>
  <si>
    <t>Months</t>
  </si>
  <si>
    <t>$/kW-month</t>
  </si>
  <si>
    <t>THE EMPIRE DISTRICT ELECTRIC COMPANY -- SUMMARY OF FUEL AND PURCHASED POWER</t>
  </si>
  <si>
    <t>YEAR TO DATE - DECEMBER 2021</t>
  </si>
  <si>
    <t>A</t>
  </si>
  <si>
    <t>B</t>
  </si>
  <si>
    <t>GENERATION COST</t>
  </si>
  <si>
    <t>REVENUE</t>
  </si>
  <si>
    <t>NET</t>
  </si>
  <si>
    <t>MWH</t>
  </si>
  <si>
    <t>$</t>
  </si>
  <si>
    <t>$/MWH</t>
  </si>
  <si>
    <t>GENERATING UNITS</t>
  </si>
  <si>
    <t>Asbury</t>
  </si>
  <si>
    <t>Iatan 1</t>
  </si>
  <si>
    <t>Plum Point Own</t>
  </si>
  <si>
    <t>Riverton 12 (CC)</t>
  </si>
  <si>
    <t>Riverton 10-11</t>
  </si>
  <si>
    <t>EC 1-2</t>
  </si>
  <si>
    <t>EC 3-4</t>
  </si>
  <si>
    <t>State Line CC</t>
  </si>
  <si>
    <t>Nat. Gas Trans/Stor</t>
  </si>
  <si>
    <t>TOTAL THERMAL</t>
  </si>
  <si>
    <t>TOTAL GENERATION</t>
  </si>
  <si>
    <t>PPA</t>
  </si>
  <si>
    <t>Plum Point PPA</t>
  </si>
  <si>
    <t>Elk River PPA</t>
  </si>
  <si>
    <t>Meridian Way PPA</t>
  </si>
  <si>
    <t>Spot/EIS/MISO</t>
  </si>
  <si>
    <t>TOTAL PPA</t>
  </si>
  <si>
    <t>RESOURCE</t>
  </si>
  <si>
    <t>Resettlements/Adjustments</t>
  </si>
  <si>
    <t>Capacity</t>
  </si>
  <si>
    <t>TOTAL W DMD</t>
  </si>
  <si>
    <t>TOTAL W/O DMD</t>
  </si>
  <si>
    <t>LOAD CHARGES</t>
  </si>
  <si>
    <t>SPP Chg - EDE Load</t>
  </si>
  <si>
    <t>Ancillary/Other</t>
  </si>
  <si>
    <r>
      <t xml:space="preserve">ARR/TCR/FTR </t>
    </r>
    <r>
      <rPr>
        <sz val="8"/>
        <color theme="1"/>
        <rFont val="Calibri"/>
        <family val="2"/>
        <scheme val="minor"/>
      </rPr>
      <t>(SPP/MISO)</t>
    </r>
  </si>
  <si>
    <t>Transmission</t>
  </si>
  <si>
    <t>NATIVE LOAD COST</t>
  </si>
  <si>
    <t>NET FPP</t>
  </si>
  <si>
    <t>NET FPP W DMD</t>
  </si>
  <si>
    <r>
      <t>B</t>
    </r>
    <r>
      <rPr>
        <vertAlign val="superscript"/>
        <sz val="11"/>
        <color theme="1"/>
        <rFont val="Calibri"/>
        <family val="2"/>
        <scheme val="minor"/>
      </rPr>
      <t>1</t>
    </r>
  </si>
  <si>
    <t>NET FPP W/O DMD</t>
  </si>
  <si>
    <r>
      <t xml:space="preserve">MO FAC </t>
    </r>
    <r>
      <rPr>
        <sz val="7"/>
        <color theme="1"/>
        <rFont val="Calibri"/>
        <family val="2"/>
        <scheme val="minor"/>
      </rPr>
      <t>(Total Company Basis)</t>
    </r>
    <r>
      <rPr>
        <sz val="10"/>
        <color theme="1"/>
        <rFont val="Calibri"/>
        <family val="2"/>
        <scheme val="minor"/>
      </rPr>
      <t>:</t>
    </r>
  </si>
  <si>
    <t>TRANS</t>
  </si>
  <si>
    <t>Transmission Exp</t>
  </si>
  <si>
    <t>Transmission Rev</t>
  </si>
  <si>
    <t>The Empire District Electric Company (d.b.a. Liberty)</t>
  </si>
  <si>
    <t>January 2023</t>
  </si>
  <si>
    <t>HIGHLY CONFIDENTIAL  20 CSR 4240-2.135(4)</t>
  </si>
  <si>
    <t>Line No.</t>
  </si>
  <si>
    <t>Description:</t>
  </si>
  <si>
    <t>Source</t>
  </si>
  <si>
    <t>1.</t>
  </si>
  <si>
    <t>Avoided Energy Cost</t>
  </si>
  <si>
    <t>Calculation derived from EnCompass Model Data</t>
  </si>
  <si>
    <t>2.</t>
  </si>
  <si>
    <t>Transmission Loss Factor</t>
  </si>
  <si>
    <t>2021 Loss Study (2020 Data) performed pursuant to 20 CSR 4240-20.090(13).</t>
  </si>
  <si>
    <t>3.</t>
  </si>
  <si>
    <t>Cogeneration Purchase Rate</t>
  </si>
  <si>
    <t>Calculated: Line 1 * Line 2</t>
  </si>
  <si>
    <t>4.</t>
  </si>
  <si>
    <t>Summer / Winter Differential</t>
  </si>
  <si>
    <t>Note:</t>
  </si>
  <si>
    <t>Costs are averaged for 2023-2024 cost years.</t>
  </si>
  <si>
    <t>The Summer period is the four months of June through September.</t>
  </si>
  <si>
    <t>The Winter period is the remaining eight months.</t>
  </si>
  <si>
    <t>Average Marginal Costs</t>
  </si>
  <si>
    <t>SUMMER</t>
  </si>
  <si>
    <t>Avg Marg $</t>
  </si>
  <si>
    <t>Average Marginal Costs On-Peak</t>
  </si>
  <si>
    <t>Average Marginal Costs Off-Peak</t>
  </si>
  <si>
    <t>WINTER</t>
  </si>
  <si>
    <t>AVOIDED ENERGY COST</t>
  </si>
  <si>
    <t xml:space="preserve">( Marginal cost *on-peak/off-peak hours ) / total hours </t>
  </si>
  <si>
    <t>2023-2024 Average</t>
  </si>
  <si>
    <t>Cogeneration Rate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</si>
</sst>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0"/>
    <numFmt numFmtId="169" formatCode="0.00000"/>
    <numFmt numFmtId="170" formatCode="&quot;$&quot;#,##0.0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Grad"/>
      <family val="3"/>
    </font>
    <font>
      <b/>
      <u/>
      <sz val="12"/>
      <color theme="1"/>
      <name val="Grad"/>
      <family val="3"/>
    </font>
    <font>
      <b/>
      <sz val="12"/>
      <color theme="1"/>
      <name val="Grad"/>
      <family val="3"/>
    </font>
    <font>
      <sz val="14"/>
      <color theme="1"/>
      <name val="Grad"/>
      <family val="3"/>
    </font>
    <font>
      <sz val="12"/>
      <name val="Arial MT"/>
    </font>
    <font>
      <sz val="7.5"/>
      <name val="Arial MT"/>
    </font>
    <font>
      <b/>
      <sz val="7.5"/>
      <name val="Arial MT"/>
    </font>
    <font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</font>
    <font>
      <b/>
      <sz val="12"/>
      <name val="Arial MT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name val="Arial"/>
    </font>
    <font>
      <sz val="12"/>
      <name val="Poppins"/>
      <family val="3"/>
    </font>
    <font>
      <b/>
      <shadow/>
      <sz val="12"/>
      <color indexed="8"/>
      <name val="Poppins"/>
      <family val="3"/>
    </font>
    <font>
      <b/>
      <sz val="12"/>
      <color indexed="8"/>
      <name val="Poppins"/>
      <family val="3"/>
    </font>
    <font>
      <sz val="12"/>
      <color indexed="8"/>
      <name val="Poppins"/>
      <family val="3"/>
    </font>
    <font>
      <b/>
      <sz val="12"/>
      <color rgb="FFFF0000"/>
      <name val="Poppins"/>
      <family val="3"/>
    </font>
    <font>
      <u/>
      <sz val="12"/>
      <color indexed="8"/>
      <name val="Poppins"/>
      <family val="3"/>
    </font>
    <font>
      <b/>
      <sz val="12"/>
      <name val="Poppins"/>
      <family val="3"/>
    </font>
    <font>
      <sz val="12"/>
      <color rgb="FFFF0000"/>
      <name val="Poppins"/>
      <family val="3"/>
    </font>
    <font>
      <sz val="11"/>
      <color indexed="8"/>
      <name val="Poppins"/>
      <family val="3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12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</cellStyleXfs>
  <cellXfs count="370">
    <xf numFmtId="0" fontId="0" fillId="0" borderId="0" xfId="0"/>
    <xf numFmtId="0" fontId="1" fillId="0" borderId="0" xfId="0" applyFont="1"/>
    <xf numFmtId="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6" xfId="0" applyBorder="1"/>
    <xf numFmtId="1" fontId="0" fillId="0" borderId="16" xfId="0" applyNumberFormat="1" applyBorder="1"/>
    <xf numFmtId="164" fontId="0" fillId="0" borderId="0" xfId="1" applyNumberFormat="1" applyFont="1" applyBorder="1"/>
    <xf numFmtId="164" fontId="0" fillId="0" borderId="16" xfId="1" applyNumberFormat="1" applyFont="1" applyBorder="1"/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6" fillId="0" borderId="0" xfId="4" applyNumberFormat="1" applyFont="1" applyFill="1" applyBorder="1"/>
    <xf numFmtId="165" fontId="0" fillId="0" borderId="0" xfId="2" applyNumberFormat="1" applyFont="1" applyAlignment="1">
      <alignment horizontal="center"/>
    </xf>
    <xf numFmtId="165" fontId="7" fillId="0" borderId="0" xfId="4" applyNumberFormat="1" applyFont="1" applyFill="1" applyBorder="1"/>
    <xf numFmtId="0" fontId="3" fillId="5" borderId="3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0" fillId="0" borderId="29" xfId="0" applyBorder="1"/>
    <xf numFmtId="0" fontId="1" fillId="0" borderId="30" xfId="0" applyFont="1" applyBorder="1"/>
    <xf numFmtId="0" fontId="0" fillId="0" borderId="31" xfId="0" applyBorder="1"/>
    <xf numFmtId="0" fontId="0" fillId="0" borderId="24" xfId="0" applyBorder="1"/>
    <xf numFmtId="165" fontId="6" fillId="0" borderId="29" xfId="4" applyNumberFormat="1" applyFont="1" applyFill="1" applyBorder="1"/>
    <xf numFmtId="43" fontId="6" fillId="0" borderId="30" xfId="2" applyFont="1" applyFill="1" applyBorder="1"/>
    <xf numFmtId="43" fontId="1" fillId="0" borderId="30" xfId="2" applyFont="1" applyBorder="1"/>
    <xf numFmtId="43" fontId="6" fillId="0" borderId="29" xfId="2" applyFont="1" applyFill="1" applyBorder="1"/>
    <xf numFmtId="43" fontId="1" fillId="0" borderId="0" xfId="2" applyFont="1" applyFill="1" applyBorder="1" applyAlignment="1">
      <alignment horizontal="right"/>
    </xf>
    <xf numFmtId="43" fontId="1" fillId="0" borderId="29" xfId="2" applyFont="1" applyBorder="1"/>
    <xf numFmtId="0" fontId="0" fillId="0" borderId="28" xfId="0" applyBorder="1"/>
    <xf numFmtId="0" fontId="0" fillId="0" borderId="34" xfId="0" applyBorder="1"/>
    <xf numFmtId="165" fontId="7" fillId="0" borderId="35" xfId="4" applyNumberFormat="1" applyFont="1" applyFill="1" applyBorder="1"/>
    <xf numFmtId="43" fontId="7" fillId="0" borderId="0" xfId="2" applyFont="1" applyFill="1" applyBorder="1"/>
    <xf numFmtId="43" fontId="0" fillId="0" borderId="0" xfId="2" applyFont="1" applyFill="1" applyBorder="1"/>
    <xf numFmtId="43" fontId="7" fillId="0" borderId="35" xfId="2" applyFont="1" applyFill="1" applyBorder="1"/>
    <xf numFmtId="43" fontId="2" fillId="0" borderId="0" xfId="2" applyFont="1" applyFill="1" applyBorder="1" applyAlignment="1">
      <alignment horizontal="right"/>
    </xf>
    <xf numFmtId="43" fontId="2" fillId="0" borderId="35" xfId="2" applyFont="1" applyBorder="1"/>
    <xf numFmtId="165" fontId="0" fillId="0" borderId="35" xfId="2" applyNumberFormat="1" applyFont="1" applyBorder="1"/>
    <xf numFmtId="43" fontId="1" fillId="0" borderId="0" xfId="2" applyFont="1" applyBorder="1"/>
    <xf numFmtId="43" fontId="0" fillId="0" borderId="0" xfId="2" applyFont="1" applyBorder="1"/>
    <xf numFmtId="43" fontId="0" fillId="0" borderId="35" xfId="2" applyFont="1" applyBorder="1"/>
    <xf numFmtId="0" fontId="0" fillId="0" borderId="35" xfId="0" applyBorder="1"/>
    <xf numFmtId="165" fontId="6" fillId="0" borderId="35" xfId="4" applyNumberFormat="1" applyFont="1" applyFill="1" applyBorder="1"/>
    <xf numFmtId="43" fontId="6" fillId="0" borderId="0" xfId="2" applyFont="1" applyFill="1" applyBorder="1"/>
    <xf numFmtId="43" fontId="6" fillId="0" borderId="35" xfId="2" applyFont="1" applyFill="1" applyBorder="1"/>
    <xf numFmtId="43" fontId="1" fillId="0" borderId="35" xfId="2" applyFont="1" applyBorder="1"/>
    <xf numFmtId="43" fontId="1" fillId="0" borderId="0" xfId="2" applyFont="1" applyFill="1" applyBorder="1"/>
    <xf numFmtId="39" fontId="13" fillId="0" borderId="0" xfId="5" applyFont="1"/>
    <xf numFmtId="43" fontId="0" fillId="0" borderId="0" xfId="2" applyFont="1" applyFill="1" applyBorder="1" applyAlignment="1">
      <alignment horizontal="right"/>
    </xf>
    <xf numFmtId="43" fontId="1" fillId="0" borderId="0" xfId="2" applyFont="1" applyBorder="1" applyAlignment="1">
      <alignment horizontal="right"/>
    </xf>
    <xf numFmtId="43" fontId="0" fillId="0" borderId="34" xfId="2" applyFont="1" applyBorder="1"/>
    <xf numFmtId="39" fontId="14" fillId="0" borderId="0" xfId="5" applyFont="1" applyProtection="1">
      <protection locked="0"/>
    </xf>
    <xf numFmtId="37" fontId="14" fillId="0" borderId="0" xfId="4" applyNumberFormat="1" applyFont="1" applyFill="1" applyBorder="1" applyProtection="1">
      <protection locked="0"/>
    </xf>
    <xf numFmtId="39" fontId="13" fillId="0" borderId="0" xfId="5" applyFont="1" applyProtection="1">
      <protection locked="0"/>
    </xf>
    <xf numFmtId="37" fontId="13" fillId="0" borderId="0" xfId="4" applyNumberFormat="1" applyFont="1" applyBorder="1" applyProtection="1">
      <protection locked="0"/>
    </xf>
    <xf numFmtId="165" fontId="1" fillId="0" borderId="35" xfId="2" applyNumberFormat="1" applyFont="1" applyBorder="1"/>
    <xf numFmtId="165" fontId="0" fillId="0" borderId="0" xfId="2" applyNumberFormat="1" applyFont="1" applyBorder="1"/>
    <xf numFmtId="165" fontId="1" fillId="0" borderId="0" xfId="2" applyNumberFormat="1" applyFont="1" applyFill="1" applyBorder="1"/>
    <xf numFmtId="43" fontId="1" fillId="0" borderId="35" xfId="2" applyFont="1" applyFill="1" applyBorder="1"/>
    <xf numFmtId="43" fontId="1" fillId="0" borderId="34" xfId="2" applyFont="1" applyFill="1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0" fillId="0" borderId="14" xfId="0" applyBorder="1"/>
    <xf numFmtId="165" fontId="2" fillId="0" borderId="32" xfId="2" applyNumberFormat="1" applyFont="1" applyFill="1" applyBorder="1"/>
    <xf numFmtId="43" fontId="2" fillId="0" borderId="1" xfId="2" applyFont="1" applyFill="1" applyBorder="1"/>
    <xf numFmtId="43" fontId="2" fillId="0" borderId="33" xfId="2" applyFont="1" applyFill="1" applyBorder="1"/>
    <xf numFmtId="43" fontId="2" fillId="0" borderId="32" xfId="2" applyFont="1" applyFill="1" applyBorder="1"/>
    <xf numFmtId="165" fontId="0" fillId="0" borderId="0" xfId="0" applyNumberFormat="1"/>
    <xf numFmtId="43" fontId="0" fillId="0" borderId="34" xfId="2" applyFont="1" applyFill="1" applyBorder="1" applyAlignment="1">
      <alignment horizontal="right"/>
    </xf>
    <xf numFmtId="43" fontId="2" fillId="0" borderId="0" xfId="2" applyFont="1" applyFill="1" applyBorder="1"/>
    <xf numFmtId="43" fontId="2" fillId="0" borderId="34" xfId="2" applyFont="1" applyFill="1" applyBorder="1"/>
    <xf numFmtId="44" fontId="0" fillId="0" borderId="0" xfId="0" applyNumberFormat="1"/>
    <xf numFmtId="165" fontId="1" fillId="0" borderId="35" xfId="2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6" xfId="0" applyBorder="1"/>
    <xf numFmtId="165" fontId="0" fillId="0" borderId="37" xfId="2" applyNumberFormat="1" applyFont="1" applyFill="1" applyBorder="1"/>
    <xf numFmtId="43" fontId="0" fillId="0" borderId="38" xfId="2" applyFont="1" applyFill="1" applyBorder="1"/>
    <xf numFmtId="43" fontId="2" fillId="0" borderId="35" xfId="2" applyFont="1" applyFill="1" applyBorder="1"/>
    <xf numFmtId="43" fontId="2" fillId="0" borderId="39" xfId="2" applyFont="1" applyFill="1" applyBorder="1"/>
    <xf numFmtId="0" fontId="0" fillId="0" borderId="41" xfId="0" applyBorder="1"/>
    <xf numFmtId="0" fontId="1" fillId="0" borderId="41" xfId="0" applyFont="1" applyBorder="1"/>
    <xf numFmtId="0" fontId="0" fillId="0" borderId="42" xfId="0" applyBorder="1"/>
    <xf numFmtId="0" fontId="0" fillId="0" borderId="40" xfId="0" applyBorder="1"/>
    <xf numFmtId="165" fontId="6" fillId="0" borderId="43" xfId="4" applyNumberFormat="1" applyFont="1" applyFill="1" applyBorder="1"/>
    <xf numFmtId="43" fontId="1" fillId="0" borderId="41" xfId="2" applyFont="1" applyFill="1" applyBorder="1"/>
    <xf numFmtId="43" fontId="6" fillId="0" borderId="43" xfId="2" applyFont="1" applyFill="1" applyBorder="1"/>
    <xf numFmtId="43" fontId="1" fillId="0" borderId="43" xfId="2" applyFont="1" applyFill="1" applyBorder="1"/>
    <xf numFmtId="43" fontId="1" fillId="0" borderId="34" xfId="2" applyFont="1" applyBorder="1"/>
    <xf numFmtId="43" fontId="2" fillId="0" borderId="34" xfId="2" applyFont="1" applyBorder="1"/>
    <xf numFmtId="165" fontId="0" fillId="0" borderId="35" xfId="2" applyNumberFormat="1" applyFont="1" applyFill="1" applyBorder="1"/>
    <xf numFmtId="43" fontId="0" fillId="0" borderId="35" xfId="2" applyFont="1" applyFill="1" applyBorder="1"/>
    <xf numFmtId="43" fontId="0" fillId="0" borderId="34" xfId="2" applyFont="1" applyFill="1" applyBorder="1"/>
    <xf numFmtId="43" fontId="2" fillId="0" borderId="34" xfId="2" applyFont="1" applyFill="1" applyBorder="1" applyAlignment="1">
      <alignment horizontal="right"/>
    </xf>
    <xf numFmtId="165" fontId="2" fillId="0" borderId="32" xfId="2" applyNumberFormat="1" applyFont="1" applyBorder="1"/>
    <xf numFmtId="43" fontId="2" fillId="0" borderId="1" xfId="2" applyFont="1" applyBorder="1"/>
    <xf numFmtId="43" fontId="2" fillId="0" borderId="33" xfId="2" applyFont="1" applyBorder="1"/>
    <xf numFmtId="43" fontId="0" fillId="0" borderId="0" xfId="0" applyNumberFormat="1"/>
    <xf numFmtId="44" fontId="0" fillId="0" borderId="0" xfId="3" applyFont="1"/>
    <xf numFmtId="165" fontId="2" fillId="0" borderId="35" xfId="2" applyNumberFormat="1" applyFont="1" applyFill="1" applyBorder="1"/>
    <xf numFmtId="43" fontId="2" fillId="0" borderId="0" xfId="2" applyFont="1" applyBorder="1"/>
    <xf numFmtId="165" fontId="2" fillId="0" borderId="37" xfId="2" applyNumberFormat="1" applyFont="1" applyFill="1" applyBorder="1"/>
    <xf numFmtId="43" fontId="2" fillId="0" borderId="38" xfId="2" applyFont="1" applyBorder="1"/>
    <xf numFmtId="43" fontId="2" fillId="0" borderId="37" xfId="2" applyFont="1" applyFill="1" applyBorder="1"/>
    <xf numFmtId="43" fontId="0" fillId="0" borderId="0" xfId="2" applyFont="1"/>
    <xf numFmtId="165" fontId="0" fillId="4" borderId="43" xfId="2" applyNumberFormat="1" applyFont="1" applyFill="1" applyBorder="1"/>
    <xf numFmtId="43" fontId="0" fillId="4" borderId="41" xfId="2" applyFont="1" applyFill="1" applyBorder="1"/>
    <xf numFmtId="165" fontId="0" fillId="4" borderId="41" xfId="2" applyNumberFormat="1" applyFont="1" applyFill="1" applyBorder="1"/>
    <xf numFmtId="43" fontId="0" fillId="4" borderId="42" xfId="2" applyFont="1" applyFill="1" applyBorder="1"/>
    <xf numFmtId="165" fontId="0" fillId="4" borderId="35" xfId="2" applyNumberFormat="1" applyFont="1" applyFill="1" applyBorder="1"/>
    <xf numFmtId="43" fontId="0" fillId="4" borderId="0" xfId="2" applyFont="1" applyFill="1" applyBorder="1"/>
    <xf numFmtId="165" fontId="0" fillId="4" borderId="0" xfId="2" applyNumberFormat="1" applyFont="1" applyFill="1" applyBorder="1"/>
    <xf numFmtId="43" fontId="0" fillId="4" borderId="34" xfId="2" applyFont="1" applyFill="1" applyBorder="1"/>
    <xf numFmtId="165" fontId="0" fillId="4" borderId="37" xfId="2" applyNumberFormat="1" applyFont="1" applyFill="1" applyBorder="1"/>
    <xf numFmtId="43" fontId="0" fillId="4" borderId="38" xfId="2" applyFont="1" applyFill="1" applyBorder="1"/>
    <xf numFmtId="165" fontId="0" fillId="4" borderId="38" xfId="2" applyNumberFormat="1" applyFont="1" applyFill="1" applyBorder="1"/>
    <xf numFmtId="43" fontId="0" fillId="4" borderId="39" xfId="2" applyFont="1" applyFill="1" applyBorder="1"/>
    <xf numFmtId="165" fontId="0" fillId="0" borderId="43" xfId="2" applyNumberFormat="1" applyFont="1" applyBorder="1"/>
    <xf numFmtId="43" fontId="16" fillId="0" borderId="41" xfId="2" applyFont="1" applyBorder="1" applyAlignment="1">
      <alignment horizontal="center" wrapText="1"/>
    </xf>
    <xf numFmtId="43" fontId="0" fillId="0" borderId="41" xfId="2" applyFont="1" applyBorder="1"/>
    <xf numFmtId="0" fontId="0" fillId="4" borderId="0" xfId="0" applyFill="1"/>
    <xf numFmtId="166" fontId="0" fillId="4" borderId="35" xfId="2" applyNumberFormat="1" applyFont="1" applyFill="1" applyBorder="1"/>
    <xf numFmtId="43" fontId="0" fillId="4" borderId="35" xfId="2" applyFont="1" applyFill="1" applyBorder="1"/>
    <xf numFmtId="165" fontId="0" fillId="0" borderId="37" xfId="2" applyNumberFormat="1" applyFont="1" applyBorder="1"/>
    <xf numFmtId="43" fontId="0" fillId="0" borderId="38" xfId="2" applyFont="1" applyBorder="1"/>
    <xf numFmtId="0" fontId="0" fillId="4" borderId="38" xfId="0" applyFill="1" applyBorder="1"/>
    <xf numFmtId="0" fontId="18" fillId="0" borderId="0" xfId="0" applyFont="1"/>
    <xf numFmtId="165" fontId="20" fillId="0" borderId="35" xfId="2" applyNumberFormat="1" applyFont="1" applyBorder="1" applyAlignment="1">
      <alignment horizontal="center"/>
    </xf>
    <xf numFmtId="43" fontId="20" fillId="0" borderId="0" xfId="2" applyFont="1" applyBorder="1" applyAlignment="1">
      <alignment horizontal="center"/>
    </xf>
    <xf numFmtId="165" fontId="20" fillId="0" borderId="0" xfId="2" applyNumberFormat="1" applyFont="1" applyBorder="1" applyAlignment="1">
      <alignment horizontal="center"/>
    </xf>
    <xf numFmtId="43" fontId="20" fillId="0" borderId="0" xfId="2" applyFont="1" applyFill="1" applyBorder="1" applyAlignment="1"/>
    <xf numFmtId="165" fontId="20" fillId="0" borderId="0" xfId="2" applyNumberFormat="1" applyFont="1" applyFill="1" applyBorder="1" applyAlignment="1">
      <alignment horizontal="center"/>
    </xf>
    <xf numFmtId="43" fontId="20" fillId="0" borderId="34" xfId="2" applyFont="1" applyBorder="1" applyAlignment="1">
      <alignment horizontal="center"/>
    </xf>
    <xf numFmtId="43" fontId="0" fillId="0" borderId="35" xfId="2" applyFont="1" applyFill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38" xfId="2" quotePrefix="1" applyFont="1" applyBorder="1" applyAlignment="1">
      <alignment horizontal="center"/>
    </xf>
    <xf numFmtId="165" fontId="0" fillId="0" borderId="38" xfId="2" applyNumberFormat="1" applyFont="1" applyBorder="1" applyAlignment="1">
      <alignment horizontal="center"/>
    </xf>
    <xf numFmtId="43" fontId="0" fillId="0" borderId="38" xfId="2" applyFont="1" applyBorder="1" applyAlignment="1">
      <alignment horizontal="center"/>
    </xf>
    <xf numFmtId="43" fontId="0" fillId="0" borderId="38" xfId="2" applyFont="1" applyFill="1" applyBorder="1" applyAlignment="1">
      <alignment horizontal="center"/>
    </xf>
    <xf numFmtId="165" fontId="0" fillId="0" borderId="38" xfId="2" applyNumberFormat="1" applyFont="1" applyFill="1" applyBorder="1" applyAlignment="1">
      <alignment horizontal="center"/>
    </xf>
    <xf numFmtId="43" fontId="0" fillId="4" borderId="43" xfId="2" applyFont="1" applyFill="1" applyBorder="1"/>
    <xf numFmtId="43" fontId="0" fillId="4" borderId="37" xfId="2" applyFont="1" applyFill="1" applyBorder="1"/>
    <xf numFmtId="0" fontId="0" fillId="7" borderId="0" xfId="0" applyFill="1"/>
    <xf numFmtId="0" fontId="21" fillId="7" borderId="0" xfId="0" applyFont="1" applyFill="1"/>
    <xf numFmtId="165" fontId="0" fillId="7" borderId="0" xfId="0" applyNumberFormat="1" applyFill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6"/>
    <xf numFmtId="165" fontId="0" fillId="0" borderId="0" xfId="4" applyNumberFormat="1" applyFont="1"/>
    <xf numFmtId="0" fontId="5" fillId="8" borderId="44" xfId="6" applyFill="1" applyBorder="1" applyAlignment="1">
      <alignment horizontal="center"/>
    </xf>
    <xf numFmtId="0" fontId="5" fillId="8" borderId="12" xfId="6" applyFill="1" applyBorder="1"/>
    <xf numFmtId="0" fontId="5" fillId="9" borderId="44" xfId="6" applyFill="1" applyBorder="1" applyAlignment="1">
      <alignment horizontal="center"/>
    </xf>
    <xf numFmtId="0" fontId="5" fillId="9" borderId="45" xfId="6" applyFill="1" applyBorder="1"/>
    <xf numFmtId="0" fontId="5" fillId="0" borderId="46" xfId="6" applyBorder="1"/>
    <xf numFmtId="0" fontId="5" fillId="0" borderId="28" xfId="6" applyBorder="1"/>
    <xf numFmtId="0" fontId="5" fillId="0" borderId="47" xfId="6" applyBorder="1"/>
    <xf numFmtId="0" fontId="5" fillId="0" borderId="48" xfId="6" applyBorder="1"/>
    <xf numFmtId="0" fontId="5" fillId="0" borderId="46" xfId="6" applyBorder="1" applyAlignment="1">
      <alignment horizontal="center"/>
    </xf>
    <xf numFmtId="165" fontId="5" fillId="0" borderId="28" xfId="4" applyNumberFormat="1" applyBorder="1"/>
    <xf numFmtId="166" fontId="5" fillId="0" borderId="28" xfId="4" applyNumberFormat="1" applyBorder="1"/>
    <xf numFmtId="0" fontId="23" fillId="0" borderId="46" xfId="6" applyFont="1" applyBorder="1"/>
    <xf numFmtId="165" fontId="23" fillId="0" borderId="28" xfId="4" applyNumberFormat="1" applyFont="1" applyBorder="1"/>
    <xf numFmtId="0" fontId="5" fillId="0" borderId="49" xfId="6" applyBorder="1"/>
    <xf numFmtId="0" fontId="5" fillId="0" borderId="14" xfId="6" applyBorder="1"/>
    <xf numFmtId="10" fontId="5" fillId="0" borderId="50" xfId="7" applyNumberFormat="1" applyBorder="1"/>
    <xf numFmtId="10" fontId="5" fillId="0" borderId="51" xfId="7" applyNumberFormat="1" applyBorder="1"/>
    <xf numFmtId="1" fontId="5" fillId="0" borderId="47" xfId="6" applyNumberFormat="1" applyBorder="1"/>
    <xf numFmtId="167" fontId="5" fillId="0" borderId="47" xfId="6" applyNumberFormat="1" applyBorder="1"/>
    <xf numFmtId="0" fontId="5" fillId="8" borderId="29" xfId="6" applyFill="1" applyBorder="1"/>
    <xf numFmtId="0" fontId="5" fillId="8" borderId="24" xfId="6" applyFill="1" applyBorder="1"/>
    <xf numFmtId="0" fontId="5" fillId="8" borderId="30" xfId="6" applyFill="1" applyBorder="1"/>
    <xf numFmtId="0" fontId="5" fillId="8" borderId="31" xfId="6" applyFill="1" applyBorder="1"/>
    <xf numFmtId="0" fontId="5" fillId="9" borderId="29" xfId="6" applyFill="1" applyBorder="1"/>
    <xf numFmtId="0" fontId="5" fillId="9" borderId="24" xfId="6" applyFill="1" applyBorder="1"/>
    <xf numFmtId="0" fontId="5" fillId="9" borderId="30" xfId="6" applyFill="1" applyBorder="1"/>
    <xf numFmtId="0" fontId="5" fillId="9" borderId="31" xfId="6" applyFill="1" applyBorder="1"/>
    <xf numFmtId="0" fontId="5" fillId="8" borderId="35" xfId="6" applyFill="1" applyBorder="1"/>
    <xf numFmtId="37" fontId="5" fillId="8" borderId="28" xfId="6" applyNumberFormat="1" applyFill="1" applyBorder="1"/>
    <xf numFmtId="37" fontId="5" fillId="8" borderId="0" xfId="6" applyNumberFormat="1" applyFill="1"/>
    <xf numFmtId="37" fontId="5" fillId="8" borderId="34" xfId="6" applyNumberFormat="1" applyFill="1" applyBorder="1"/>
    <xf numFmtId="0" fontId="5" fillId="9" borderId="35" xfId="6" applyFill="1" applyBorder="1"/>
    <xf numFmtId="37" fontId="5" fillId="9" borderId="28" xfId="6" applyNumberFormat="1" applyFill="1" applyBorder="1"/>
    <xf numFmtId="37" fontId="5" fillId="9" borderId="0" xfId="6" applyNumberFormat="1" applyFill="1"/>
    <xf numFmtId="37" fontId="5" fillId="9" borderId="34" xfId="6" applyNumberFormat="1" applyFill="1" applyBorder="1"/>
    <xf numFmtId="164" fontId="5" fillId="8" borderId="28" xfId="7" applyNumberFormat="1" applyFill="1" applyBorder="1"/>
    <xf numFmtId="164" fontId="5" fillId="8" borderId="0" xfId="7" applyNumberFormat="1" applyFill="1"/>
    <xf numFmtId="164" fontId="5" fillId="8" borderId="34" xfId="7" applyNumberFormat="1" applyFill="1" applyBorder="1"/>
    <xf numFmtId="164" fontId="5" fillId="9" borderId="28" xfId="7" applyNumberFormat="1" applyFill="1" applyBorder="1"/>
    <xf numFmtId="164" fontId="5" fillId="9" borderId="0" xfId="7" applyNumberFormat="1" applyFill="1"/>
    <xf numFmtId="164" fontId="5" fillId="9" borderId="34" xfId="7" applyNumberFormat="1" applyFill="1" applyBorder="1"/>
    <xf numFmtId="0" fontId="5" fillId="8" borderId="32" xfId="6" applyFill="1" applyBorder="1"/>
    <xf numFmtId="164" fontId="5" fillId="8" borderId="14" xfId="6" applyNumberFormat="1" applyFill="1" applyBorder="1"/>
    <xf numFmtId="0" fontId="5" fillId="9" borderId="32" xfId="6" applyFill="1" applyBorder="1"/>
    <xf numFmtId="164" fontId="5" fillId="9" borderId="14" xfId="6" applyNumberFormat="1" applyFill="1" applyBorder="1"/>
    <xf numFmtId="165" fontId="5" fillId="0" borderId="0" xfId="6" applyNumberFormat="1"/>
    <xf numFmtId="37" fontId="5" fillId="0" borderId="0" xfId="6" applyNumberFormat="1"/>
    <xf numFmtId="4" fontId="1" fillId="0" borderId="0" xfId="0" applyNumberFormat="1" applyFont="1"/>
    <xf numFmtId="0" fontId="26" fillId="0" borderId="0" xfId="8" applyFont="1"/>
    <xf numFmtId="0" fontId="27" fillId="0" borderId="0" xfId="8" applyFont="1"/>
    <xf numFmtId="0" fontId="27" fillId="0" borderId="0" xfId="8" applyFont="1" applyAlignment="1">
      <alignment horizontal="right"/>
    </xf>
    <xf numFmtId="0" fontId="28" fillId="0" borderId="0" xfId="8" applyFont="1"/>
    <xf numFmtId="0" fontId="28" fillId="0" borderId="0" xfId="8" applyFont="1" applyAlignment="1">
      <alignment horizontal="right"/>
    </xf>
    <xf numFmtId="49" fontId="28" fillId="0" borderId="0" xfId="8" quotePrefix="1" applyNumberFormat="1" applyFont="1"/>
    <xf numFmtId="49" fontId="28" fillId="0" borderId="0" xfId="8" quotePrefix="1" applyNumberFormat="1" applyFont="1" applyAlignment="1">
      <alignment horizontal="right"/>
    </xf>
    <xf numFmtId="0" fontId="29" fillId="0" borderId="0" xfId="8" applyFont="1" applyAlignment="1">
      <alignment horizontal="centerContinuous"/>
    </xf>
    <xf numFmtId="0" fontId="26" fillId="0" borderId="0" xfId="8" applyFont="1" applyAlignment="1">
      <alignment horizontal="centerContinuous"/>
    </xf>
    <xf numFmtId="0" fontId="30" fillId="0" borderId="0" xfId="8" applyFont="1" applyAlignment="1">
      <alignment horizontal="right"/>
    </xf>
    <xf numFmtId="0" fontId="29" fillId="0" borderId="0" xfId="8" applyFont="1"/>
    <xf numFmtId="0" fontId="28" fillId="0" borderId="52" xfId="8" applyFont="1" applyBorder="1" applyAlignment="1">
      <alignment horizontal="center" wrapText="1"/>
    </xf>
    <xf numFmtId="0" fontId="29" fillId="0" borderId="53" xfId="8" applyFont="1" applyBorder="1"/>
    <xf numFmtId="0" fontId="28" fillId="0" borderId="52" xfId="8" applyFont="1" applyBorder="1" applyAlignment="1">
      <alignment horizontal="center"/>
    </xf>
    <xf numFmtId="0" fontId="31" fillId="0" borderId="53" xfId="8" applyFont="1" applyBorder="1"/>
    <xf numFmtId="0" fontId="29" fillId="0" borderId="20" xfId="8" applyFont="1" applyBorder="1"/>
    <xf numFmtId="0" fontId="26" fillId="0" borderId="21" xfId="8" applyFont="1" applyBorder="1"/>
    <xf numFmtId="0" fontId="29" fillId="0" borderId="20" xfId="8" quotePrefix="1" applyFont="1" applyBorder="1" applyAlignment="1">
      <alignment horizontal="center" vertical="center"/>
    </xf>
    <xf numFmtId="0" fontId="29" fillId="0" borderId="0" xfId="8" applyFont="1" applyAlignment="1">
      <alignment vertical="center"/>
    </xf>
    <xf numFmtId="168" fontId="29" fillId="0" borderId="12" xfId="8" applyNumberFormat="1" applyFont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26" fillId="0" borderId="0" xfId="8" applyFont="1" applyAlignment="1">
      <alignment vertical="center"/>
    </xf>
    <xf numFmtId="0" fontId="26" fillId="0" borderId="21" xfId="8" applyFont="1" applyBorder="1" applyAlignment="1">
      <alignment vertical="center"/>
    </xf>
    <xf numFmtId="0" fontId="29" fillId="0" borderId="20" xfId="8" applyFont="1" applyBorder="1" applyAlignment="1">
      <alignment horizontal="center" vertical="center"/>
    </xf>
    <xf numFmtId="0" fontId="29" fillId="0" borderId="0" xfId="8" applyFont="1" applyAlignment="1">
      <alignment horizontal="left" vertical="center"/>
    </xf>
    <xf numFmtId="169" fontId="26" fillId="0" borderId="12" xfId="4" applyNumberFormat="1" applyFont="1" applyFill="1" applyBorder="1" applyAlignment="1">
      <alignment horizontal="center" vertical="center"/>
    </xf>
    <xf numFmtId="0" fontId="28" fillId="5" borderId="20" xfId="8" quotePrefix="1" applyFont="1" applyFill="1" applyBorder="1" applyAlignment="1">
      <alignment horizontal="center" vertical="center"/>
    </xf>
    <xf numFmtId="0" fontId="28" fillId="5" borderId="0" xfId="8" applyFont="1" applyFill="1" applyAlignment="1">
      <alignment horizontal="left" vertical="center"/>
    </xf>
    <xf numFmtId="0" fontId="28" fillId="5" borderId="0" xfId="8" applyFont="1" applyFill="1" applyAlignment="1">
      <alignment vertical="center"/>
    </xf>
    <xf numFmtId="168" fontId="28" fillId="5" borderId="12" xfId="8" applyNumberFormat="1" applyFont="1" applyFill="1" applyBorder="1" applyAlignment="1">
      <alignment horizontal="center" vertical="center"/>
    </xf>
    <xf numFmtId="0" fontId="28" fillId="5" borderId="0" xfId="8" applyFont="1" applyFill="1" applyAlignment="1">
      <alignment horizontal="center" vertical="center"/>
    </xf>
    <xf numFmtId="0" fontId="32" fillId="5" borderId="0" xfId="8" applyFont="1" applyFill="1" applyAlignment="1">
      <alignment vertical="center"/>
    </xf>
    <xf numFmtId="0" fontId="32" fillId="5" borderId="21" xfId="8" applyFont="1" applyFill="1" applyBorder="1" applyAlignment="1">
      <alignment vertical="center"/>
    </xf>
    <xf numFmtId="0" fontId="26" fillId="0" borderId="20" xfId="8" quotePrefix="1" applyFont="1" applyBorder="1" applyAlignment="1">
      <alignment horizontal="center" vertical="center"/>
    </xf>
    <xf numFmtId="10" fontId="26" fillId="0" borderId="12" xfId="8" applyNumberFormat="1" applyFont="1" applyBorder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29" fillId="0" borderId="54" xfId="8" applyFont="1" applyBorder="1"/>
    <xf numFmtId="0" fontId="29" fillId="0" borderId="1" xfId="8" applyFont="1" applyBorder="1" applyAlignment="1">
      <alignment vertical="center"/>
    </xf>
    <xf numFmtId="0" fontId="29" fillId="0" borderId="1" xfId="8" applyFont="1" applyBorder="1"/>
    <xf numFmtId="0" fontId="26" fillId="0" borderId="1" xfId="8" applyFont="1" applyBorder="1"/>
    <xf numFmtId="0" fontId="26" fillId="0" borderId="55" xfId="8" applyFont="1" applyBorder="1"/>
    <xf numFmtId="0" fontId="33" fillId="0" borderId="20" xfId="8" applyFont="1" applyBorder="1"/>
    <xf numFmtId="0" fontId="34" fillId="0" borderId="0" xfId="8" applyFont="1" applyAlignment="1">
      <alignment vertical="center"/>
    </xf>
    <xf numFmtId="0" fontId="33" fillId="0" borderId="23" xfId="8" applyFont="1" applyBorder="1"/>
    <xf numFmtId="0" fontId="34" fillId="0" borderId="16" xfId="8" applyFont="1" applyBorder="1" applyAlignment="1">
      <alignment vertical="center"/>
    </xf>
    <xf numFmtId="0" fontId="29" fillId="0" borderId="16" xfId="8" applyFont="1" applyBorder="1"/>
    <xf numFmtId="0" fontId="26" fillId="0" borderId="16" xfId="8" applyFont="1" applyBorder="1"/>
    <xf numFmtId="0" fontId="26" fillId="0" borderId="22" xfId="8" applyFont="1" applyBorder="1"/>
    <xf numFmtId="0" fontId="29" fillId="0" borderId="56" xfId="8" applyFont="1" applyBorder="1"/>
    <xf numFmtId="0" fontId="28" fillId="0" borderId="53" xfId="8" applyFont="1" applyBorder="1" applyAlignment="1">
      <alignment vertical="center"/>
    </xf>
    <xf numFmtId="0" fontId="26" fillId="0" borderId="53" xfId="8" applyFont="1" applyBorder="1"/>
    <xf numFmtId="0" fontId="26" fillId="0" borderId="57" xfId="8" applyFont="1" applyBorder="1"/>
    <xf numFmtId="0" fontId="32" fillId="0" borderId="21" xfId="8" applyFont="1" applyBorder="1"/>
    <xf numFmtId="0" fontId="28" fillId="0" borderId="0" xfId="8" applyFont="1" applyAlignment="1">
      <alignment vertical="center"/>
    </xf>
    <xf numFmtId="0" fontId="29" fillId="0" borderId="14" xfId="8" applyFont="1" applyBorder="1" applyAlignment="1">
      <alignment horizontal="center" wrapText="1"/>
    </xf>
    <xf numFmtId="0" fontId="29" fillId="0" borderId="1" xfId="8" applyFont="1" applyBorder="1" applyAlignment="1">
      <alignment horizontal="center" wrapText="1"/>
    </xf>
    <xf numFmtId="0" fontId="29" fillId="0" borderId="14" xfId="8" applyFont="1" applyBorder="1" applyAlignment="1">
      <alignment horizontal="center"/>
    </xf>
    <xf numFmtId="0" fontId="29" fillId="0" borderId="21" xfId="8" applyFont="1" applyBorder="1"/>
    <xf numFmtId="0" fontId="29" fillId="0" borderId="20" xfId="8" applyFont="1" applyBorder="1" applyAlignment="1">
      <alignment vertical="top"/>
    </xf>
    <xf numFmtId="0" fontId="29" fillId="0" borderId="0" xfId="8" applyFont="1" applyAlignment="1">
      <alignment vertical="top"/>
    </xf>
    <xf numFmtId="2" fontId="29" fillId="0" borderId="14" xfId="8" applyNumberFormat="1" applyFont="1" applyBorder="1" applyAlignment="1">
      <alignment horizontal="center" vertical="top"/>
    </xf>
    <xf numFmtId="2" fontId="29" fillId="0" borderId="12" xfId="8" applyNumberFormat="1" applyFont="1" applyBorder="1" applyAlignment="1">
      <alignment horizontal="center" vertical="top"/>
    </xf>
    <xf numFmtId="3" fontId="29" fillId="0" borderId="14" xfId="8" applyNumberFormat="1" applyFont="1" applyBorder="1" applyAlignment="1">
      <alignment horizontal="center" vertical="top"/>
    </xf>
    <xf numFmtId="0" fontId="29" fillId="0" borderId="0" xfId="8" applyFont="1" applyAlignment="1">
      <alignment horizontal="center" vertical="top"/>
    </xf>
    <xf numFmtId="2" fontId="29" fillId="0" borderId="0" xfId="8" applyNumberFormat="1" applyFont="1" applyAlignment="1">
      <alignment horizontal="center" vertical="top"/>
    </xf>
    <xf numFmtId="3" fontId="29" fillId="0" borderId="12" xfId="8" applyNumberFormat="1" applyFont="1" applyBorder="1" applyAlignment="1">
      <alignment horizontal="center" vertical="top"/>
    </xf>
    <xf numFmtId="0" fontId="29" fillId="0" borderId="21" xfId="8" applyFont="1" applyBorder="1" applyAlignment="1">
      <alignment vertical="top"/>
    </xf>
    <xf numFmtId="0" fontId="26" fillId="0" borderId="0" xfId="8" applyFont="1" applyAlignment="1">
      <alignment vertical="top"/>
    </xf>
    <xf numFmtId="0" fontId="28" fillId="0" borderId="0" xfId="8" applyFont="1" applyAlignment="1">
      <alignment vertical="top"/>
    </xf>
    <xf numFmtId="0" fontId="29" fillId="0" borderId="23" xfId="8" applyFont="1" applyBorder="1"/>
    <xf numFmtId="0" fontId="29" fillId="0" borderId="16" xfId="8" applyFont="1" applyBorder="1" applyAlignment="1">
      <alignment vertical="center"/>
    </xf>
    <xf numFmtId="0" fontId="26" fillId="0" borderId="16" xfId="8" applyFont="1" applyBorder="1" applyAlignment="1">
      <alignment horizontal="center"/>
    </xf>
    <xf numFmtId="3" fontId="29" fillId="0" borderId="6" xfId="8" applyNumberFormat="1" applyFont="1" applyBorder="1" applyAlignment="1">
      <alignment horizontal="center"/>
    </xf>
    <xf numFmtId="0" fontId="29" fillId="0" borderId="16" xfId="8" applyFont="1" applyBorder="1" applyAlignment="1">
      <alignment horizontal="center"/>
    </xf>
    <xf numFmtId="0" fontId="29" fillId="0" borderId="22" xfId="8" applyFont="1" applyBorder="1"/>
    <xf numFmtId="14" fontId="26" fillId="0" borderId="0" xfId="8" applyNumberFormat="1" applyFont="1"/>
    <xf numFmtId="0" fontId="29" fillId="0" borderId="57" xfId="8" applyFont="1" applyBorder="1"/>
    <xf numFmtId="0" fontId="32" fillId="0" borderId="58" xfId="8" applyFont="1" applyBorder="1" applyAlignment="1">
      <alignment horizontal="center"/>
    </xf>
    <xf numFmtId="0" fontId="32" fillId="0" borderId="0" xfId="8" applyFont="1"/>
    <xf numFmtId="0" fontId="29" fillId="0" borderId="0" xfId="8" applyFont="1" applyAlignment="1">
      <alignment horizontal="left" vertical="top"/>
    </xf>
    <xf numFmtId="2" fontId="29" fillId="0" borderId="0" xfId="8" applyNumberFormat="1" applyFont="1" applyAlignment="1">
      <alignment vertical="top"/>
    </xf>
    <xf numFmtId="0" fontId="28" fillId="0" borderId="52" xfId="8" applyFont="1" applyBorder="1" applyAlignment="1">
      <alignment horizontal="center" vertical="top"/>
    </xf>
    <xf numFmtId="170" fontId="28" fillId="0" borderId="15" xfId="8" applyNumberFormat="1" applyFont="1" applyBorder="1" applyAlignment="1">
      <alignment horizontal="center" vertical="top"/>
    </xf>
    <xf numFmtId="2" fontId="29" fillId="0" borderId="0" xfId="8" applyNumberFormat="1" applyFont="1"/>
    <xf numFmtId="0" fontId="32" fillId="0" borderId="52" xfId="8" applyFont="1" applyBorder="1" applyAlignment="1">
      <alignment horizontal="center"/>
    </xf>
    <xf numFmtId="0" fontId="29" fillId="0" borderId="20" xfId="8" applyFont="1" applyBorder="1" applyAlignment="1">
      <alignment vertical="center"/>
    </xf>
    <xf numFmtId="2" fontId="29" fillId="0" borderId="12" xfId="8" applyNumberFormat="1" applyFont="1" applyBorder="1" applyAlignment="1">
      <alignment horizontal="center" vertical="center"/>
    </xf>
    <xf numFmtId="2" fontId="29" fillId="0" borderId="0" xfId="8" applyNumberFormat="1" applyFont="1" applyAlignment="1">
      <alignment horizontal="center" vertical="center"/>
    </xf>
    <xf numFmtId="2" fontId="29" fillId="0" borderId="0" xfId="8" applyNumberFormat="1" applyFont="1" applyAlignment="1">
      <alignment vertical="center"/>
    </xf>
    <xf numFmtId="0" fontId="28" fillId="0" borderId="52" xfId="8" applyFont="1" applyBorder="1" applyAlignment="1">
      <alignment horizontal="center" vertical="center"/>
    </xf>
    <xf numFmtId="0" fontId="29" fillId="0" borderId="23" xfId="8" applyFont="1" applyBorder="1" applyAlignment="1">
      <alignment vertical="top"/>
    </xf>
    <xf numFmtId="0" fontId="29" fillId="0" borderId="16" xfId="8" applyFont="1" applyBorder="1" applyAlignment="1">
      <alignment vertical="top"/>
    </xf>
    <xf numFmtId="2" fontId="29" fillId="0" borderId="6" xfId="8" applyNumberFormat="1" applyFont="1" applyBorder="1" applyAlignment="1">
      <alignment horizontal="center" vertical="top"/>
    </xf>
    <xf numFmtId="2" fontId="29" fillId="0" borderId="16" xfId="8" applyNumberFormat="1" applyFont="1" applyBorder="1" applyAlignment="1">
      <alignment horizontal="center" vertical="top"/>
    </xf>
    <xf numFmtId="0" fontId="29" fillId="0" borderId="16" xfId="8" applyFont="1" applyBorder="1" applyAlignment="1">
      <alignment horizontal="center" vertical="top"/>
    </xf>
    <xf numFmtId="2" fontId="29" fillId="0" borderId="16" xfId="8" applyNumberFormat="1" applyFont="1" applyBorder="1" applyAlignment="1">
      <alignment vertical="top"/>
    </xf>
    <xf numFmtId="170" fontId="28" fillId="0" borderId="7" xfId="8" applyNumberFormat="1" applyFont="1" applyBorder="1" applyAlignment="1">
      <alignment horizontal="center" vertical="top"/>
    </xf>
    <xf numFmtId="0" fontId="35" fillId="0" borderId="0" xfId="0" applyFont="1"/>
    <xf numFmtId="0" fontId="35" fillId="0" borderId="0" xfId="0" applyFont="1" applyAlignment="1">
      <alignment horizontal="right"/>
    </xf>
    <xf numFmtId="2" fontId="0" fillId="0" borderId="26" xfId="0" applyNumberFormat="1" applyBorder="1" applyAlignment="1">
      <alignment horizontal="center"/>
    </xf>
    <xf numFmtId="0" fontId="0" fillId="0" borderId="43" xfId="0" applyBorder="1"/>
    <xf numFmtId="0" fontId="0" fillId="0" borderId="0" xfId="0" applyAlignment="1">
      <alignment wrapText="1"/>
    </xf>
    <xf numFmtId="0" fontId="28" fillId="0" borderId="18" xfId="8" applyFont="1" applyBorder="1" applyAlignment="1">
      <alignment horizontal="center"/>
    </xf>
    <xf numFmtId="0" fontId="28" fillId="0" borderId="19" xfId="8" applyFont="1" applyBorder="1" applyAlignment="1">
      <alignment horizontal="center"/>
    </xf>
    <xf numFmtId="0" fontId="28" fillId="0" borderId="18" xfId="8" applyFont="1" applyBorder="1" applyAlignment="1">
      <alignment horizontal="center" wrapText="1"/>
    </xf>
    <xf numFmtId="0" fontId="28" fillId="0" borderId="17" xfId="8" applyFont="1" applyBorder="1" applyAlignment="1">
      <alignment horizontal="center" wrapText="1"/>
    </xf>
    <xf numFmtId="0" fontId="28" fillId="0" borderId="19" xfId="8" applyFont="1" applyBorder="1" applyAlignment="1">
      <alignment horizontal="center" wrapText="1"/>
    </xf>
    <xf numFmtId="0" fontId="29" fillId="0" borderId="0" xfId="8" applyFont="1" applyAlignment="1">
      <alignment horizontal="center" vertical="center" wrapText="1"/>
    </xf>
    <xf numFmtId="0" fontId="29" fillId="0" borderId="21" xfId="8" applyFont="1" applyBorder="1" applyAlignment="1">
      <alignment horizontal="center" vertical="center" wrapText="1"/>
    </xf>
    <xf numFmtId="0" fontId="32" fillId="0" borderId="18" xfId="8" applyFont="1" applyBorder="1" applyAlignment="1">
      <alignment horizontal="center"/>
    </xf>
    <xf numFmtId="0" fontId="32" fillId="0" borderId="17" xfId="8" applyFont="1" applyBorder="1" applyAlignment="1">
      <alignment horizontal="center"/>
    </xf>
    <xf numFmtId="0" fontId="32" fillId="0" borderId="19" xfId="8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2" fillId="0" borderId="0" xfId="6" applyFont="1" applyAlignment="1">
      <alignment horizontal="center"/>
    </xf>
    <xf numFmtId="0" fontId="36" fillId="0" borderId="0" xfId="6" applyFont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textRotation="90"/>
    </xf>
    <xf numFmtId="0" fontId="11" fillId="3" borderId="28" xfId="0" applyFont="1" applyFill="1" applyBorder="1" applyAlignment="1">
      <alignment horizontal="center" vertical="center" textRotation="90"/>
    </xf>
    <xf numFmtId="0" fontId="11" fillId="3" borderId="36" xfId="0" applyFont="1" applyFill="1" applyBorder="1" applyAlignment="1">
      <alignment horizontal="center" vertical="center" textRotation="90"/>
    </xf>
    <xf numFmtId="0" fontId="11" fillId="3" borderId="14" xfId="0" applyFont="1" applyFill="1" applyBorder="1" applyAlignment="1">
      <alignment horizontal="center" vertical="center" textRotation="90"/>
    </xf>
    <xf numFmtId="0" fontId="11" fillId="3" borderId="2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0" fillId="0" borderId="0" xfId="0"/>
    <xf numFmtId="17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7" fontId="8" fillId="5" borderId="25" xfId="0" quotePrefix="1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</cellXfs>
  <cellStyles count="9">
    <cellStyle name="Comma" xfId="2" builtinId="3"/>
    <cellStyle name="Comma 2" xfId="4" xr:uid="{47510684-C366-4BEE-B1CF-0ACB3C04284A}"/>
    <cellStyle name="Currency" xfId="3" builtinId="4"/>
    <cellStyle name="Normal" xfId="0" builtinId="0"/>
    <cellStyle name="Normal 2" xfId="5" xr:uid="{63E71FC9-E223-4A87-8D77-3E8671ED92D1}"/>
    <cellStyle name="Normal 3" xfId="6" xr:uid="{780AA0AC-EF26-41FF-B43B-43E2FDD6E07E}"/>
    <cellStyle name="Normal 4" xfId="8" xr:uid="{71F84CE9-FAAC-4A38-95A8-45A3D2858E81}"/>
    <cellStyle name="Percent" xfId="1" builtinId="5"/>
    <cellStyle name="Percent 3" xfId="7" xr:uid="{BB30871A-2762-4AD1-9ED3-B2AF79E729D1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76638</xdr:colOff>
      <xdr:row>0</xdr:row>
      <xdr:rowOff>98534</xdr:rowOff>
    </xdr:from>
    <xdr:to>
      <xdr:col>1</xdr:col>
      <xdr:colOff>1576052</xdr:colOff>
      <xdr:row>2</xdr:row>
      <xdr:rowOff>204920</xdr:rowOff>
    </xdr:to>
    <xdr:pic>
      <xdr:nvPicPr>
        <xdr:cNvPr id="2" name="Graphic 9">
          <a:extLst>
            <a:ext uri="{FF2B5EF4-FFF2-40B4-BE49-F238E27FC236}">
              <a16:creationId xmlns:a16="http://schemas.microsoft.com/office/drawing/2014/main" id="{0E4D9805-84BA-49AF-95C1-3407EFF0BA7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1423" t="18865" r="5911" b="31108"/>
        <a:stretch/>
      </xdr:blipFill>
      <xdr:spPr bwMode="auto">
        <a:xfrm>
          <a:off x="76638" y="94724"/>
          <a:ext cx="1979474" cy="6855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468040</xdr:colOff>
      <xdr:row>12</xdr:row>
      <xdr:rowOff>26092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584879-B9D6-443F-9DF9-C59AA984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383065" cy="2121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57F3-F13F-494E-BE67-1325D27D24FE}">
  <sheetPr>
    <pageSetUpPr fitToPage="1"/>
  </sheetPr>
  <dimension ref="A1:T95"/>
  <sheetViews>
    <sheetView tabSelected="1" zoomScaleNormal="100" workbookViewId="0">
      <selection activeCell="Q11" sqref="Q11"/>
    </sheetView>
  </sheetViews>
  <sheetFormatPr defaultColWidth="11.85546875" defaultRowHeight="23.25"/>
  <cols>
    <col min="1" max="1" width="7" style="222" customWidth="1"/>
    <col min="2" max="2" width="48.5703125" style="222" customWidth="1"/>
    <col min="3" max="3" width="10.7109375" style="222" customWidth="1"/>
    <col min="4" max="4" width="3.28515625" style="222" customWidth="1"/>
    <col min="5" max="5" width="10.7109375" style="222" customWidth="1"/>
    <col min="6" max="6" width="3.28515625" style="222" customWidth="1"/>
    <col min="7" max="7" width="10.7109375" style="222" customWidth="1"/>
    <col min="8" max="8" width="3.28515625" style="222" customWidth="1"/>
    <col min="9" max="9" width="10.7109375" style="222" customWidth="1"/>
    <col min="10" max="10" width="3.28515625" style="222" customWidth="1"/>
    <col min="11" max="11" width="10.42578125" style="222" customWidth="1"/>
    <col min="12" max="12" width="35.42578125" style="222" customWidth="1"/>
    <col min="13" max="16384" width="11.85546875" style="222"/>
  </cols>
  <sheetData>
    <row r="1" spans="1:12"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4" t="s">
        <v>172</v>
      </c>
    </row>
    <row r="2" spans="1:12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6" t="s">
        <v>202</v>
      </c>
    </row>
    <row r="3" spans="1:12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8" t="s">
        <v>173</v>
      </c>
    </row>
    <row r="4" spans="1:12">
      <c r="A4" s="229"/>
      <c r="B4" s="229"/>
      <c r="C4" s="230"/>
      <c r="D4" s="230"/>
      <c r="E4" s="230"/>
      <c r="F4" s="230"/>
      <c r="G4" s="229"/>
      <c r="H4" s="229"/>
      <c r="I4" s="229"/>
      <c r="J4" s="229"/>
      <c r="L4" s="231"/>
    </row>
    <row r="5" spans="1:12" ht="14.1" customHeight="1" thickBot="1">
      <c r="A5" s="232"/>
      <c r="B5" s="232"/>
      <c r="C5" s="232"/>
      <c r="D5" s="232"/>
      <c r="G5" s="232"/>
      <c r="H5" s="232"/>
      <c r="I5" s="232"/>
      <c r="J5" s="232"/>
    </row>
    <row r="6" spans="1:12" ht="47.25" thickBot="1">
      <c r="A6" s="233" t="s">
        <v>175</v>
      </c>
      <c r="B6" s="324" t="s">
        <v>176</v>
      </c>
      <c r="C6" s="325"/>
      <c r="D6" s="234"/>
      <c r="E6" s="235" t="s">
        <v>76</v>
      </c>
      <c r="F6" s="236"/>
      <c r="G6" s="235" t="s">
        <v>77</v>
      </c>
      <c r="H6" s="236"/>
      <c r="I6" s="326" t="s">
        <v>177</v>
      </c>
      <c r="J6" s="327"/>
      <c r="K6" s="327"/>
      <c r="L6" s="328"/>
    </row>
    <row r="7" spans="1:12" ht="14.1" customHeight="1">
      <c r="A7" s="237"/>
      <c r="C7" s="232"/>
      <c r="D7" s="232"/>
      <c r="E7" s="232"/>
      <c r="F7" s="232"/>
      <c r="G7" s="232"/>
      <c r="H7" s="232"/>
      <c r="I7" s="232"/>
      <c r="J7" s="232"/>
      <c r="L7" s="238"/>
    </row>
    <row r="8" spans="1:12" s="243" customFormat="1">
      <c r="A8" s="239" t="s">
        <v>178</v>
      </c>
      <c r="B8" s="240" t="s">
        <v>179</v>
      </c>
      <c r="C8" s="240"/>
      <c r="D8" s="240"/>
      <c r="E8" s="241">
        <f>L39/1000</f>
        <v>5.1744579319835178E-2</v>
      </c>
      <c r="F8" s="242"/>
      <c r="G8" s="241">
        <f>L45/1000</f>
        <v>4.7477437903955845E-2</v>
      </c>
      <c r="H8" s="240"/>
      <c r="I8" s="240" t="s">
        <v>180</v>
      </c>
      <c r="J8" s="240"/>
      <c r="L8" s="244"/>
    </row>
    <row r="9" spans="1:12" s="243" customFormat="1" ht="14.1" customHeight="1">
      <c r="A9" s="245"/>
      <c r="B9" s="240"/>
      <c r="C9" s="240"/>
      <c r="D9" s="240"/>
      <c r="E9" s="242"/>
      <c r="F9" s="242"/>
      <c r="G9" s="242"/>
      <c r="H9" s="240"/>
      <c r="I9" s="240"/>
      <c r="J9" s="240"/>
      <c r="L9" s="244"/>
    </row>
    <row r="10" spans="1:12" s="243" customFormat="1" ht="50.65" customHeight="1">
      <c r="A10" s="239" t="s">
        <v>181</v>
      </c>
      <c r="B10" s="246" t="s">
        <v>182</v>
      </c>
      <c r="C10" s="240"/>
      <c r="D10" s="240"/>
      <c r="E10" s="247">
        <v>1.03932</v>
      </c>
      <c r="F10" s="242"/>
      <c r="G10" s="247">
        <v>1.03932</v>
      </c>
      <c r="H10" s="240"/>
      <c r="I10" s="329" t="s">
        <v>183</v>
      </c>
      <c r="J10" s="329"/>
      <c r="K10" s="329"/>
      <c r="L10" s="330"/>
    </row>
    <row r="11" spans="1:12" s="243" customFormat="1" ht="14.1" customHeight="1">
      <c r="A11" s="245"/>
      <c r="B11" s="240"/>
      <c r="C11" s="240"/>
      <c r="D11" s="240"/>
      <c r="E11" s="242"/>
      <c r="F11" s="242"/>
      <c r="G11" s="242"/>
      <c r="H11" s="240"/>
      <c r="I11" s="240"/>
      <c r="J11" s="240"/>
      <c r="L11" s="244"/>
    </row>
    <row r="12" spans="1:12" s="243" customFormat="1" ht="19.5" customHeight="1">
      <c r="A12" s="248" t="s">
        <v>184</v>
      </c>
      <c r="B12" s="249" t="s">
        <v>185</v>
      </c>
      <c r="C12" s="250"/>
      <c r="D12" s="250"/>
      <c r="E12" s="251">
        <f>E8*E10</f>
        <v>5.3779176178691102E-2</v>
      </c>
      <c r="F12" s="252"/>
      <c r="G12" s="251">
        <f>G8*G10</f>
        <v>4.9344250762339392E-2</v>
      </c>
      <c r="H12" s="250"/>
      <c r="I12" s="250" t="s">
        <v>186</v>
      </c>
      <c r="J12" s="250"/>
      <c r="K12" s="253"/>
      <c r="L12" s="254"/>
    </row>
    <row r="13" spans="1:12" s="243" customFormat="1" ht="14.1" customHeight="1">
      <c r="A13" s="245"/>
      <c r="B13" s="240"/>
      <c r="C13" s="240"/>
      <c r="D13" s="240"/>
      <c r="E13" s="242"/>
      <c r="F13" s="242"/>
      <c r="G13" s="242"/>
      <c r="H13" s="240"/>
      <c r="I13" s="240"/>
      <c r="J13" s="240"/>
      <c r="L13" s="244"/>
    </row>
    <row r="14" spans="1:12" s="243" customFormat="1">
      <c r="A14" s="255" t="s">
        <v>187</v>
      </c>
      <c r="B14" s="240" t="s">
        <v>188</v>
      </c>
      <c r="E14" s="256">
        <f>(E12/G12)-1</f>
        <v>8.9877247051779019E-2</v>
      </c>
      <c r="F14" s="257"/>
      <c r="G14" s="242"/>
      <c r="H14" s="240"/>
      <c r="I14" s="240"/>
      <c r="J14" s="240"/>
      <c r="L14" s="244"/>
    </row>
    <row r="15" spans="1:12" ht="14.1" customHeight="1">
      <c r="A15" s="258"/>
      <c r="B15" s="259"/>
      <c r="C15" s="260"/>
      <c r="D15" s="260"/>
      <c r="E15" s="260"/>
      <c r="F15" s="261"/>
      <c r="G15" s="260"/>
      <c r="H15" s="260"/>
      <c r="I15" s="260"/>
      <c r="J15" s="260"/>
      <c r="K15" s="261"/>
      <c r="L15" s="262"/>
    </row>
    <row r="16" spans="1:12">
      <c r="A16" s="263" t="s">
        <v>189</v>
      </c>
      <c r="B16" s="264" t="s">
        <v>190</v>
      </c>
      <c r="C16" s="232"/>
      <c r="D16" s="232"/>
      <c r="F16" s="232"/>
      <c r="G16" s="232"/>
      <c r="I16" s="232"/>
      <c r="J16" s="232"/>
      <c r="L16" s="238"/>
    </row>
    <row r="17" spans="1:20">
      <c r="A17" s="263" t="s">
        <v>189</v>
      </c>
      <c r="B17" s="264" t="s">
        <v>191</v>
      </c>
      <c r="C17" s="232"/>
      <c r="D17" s="232"/>
      <c r="E17" s="232"/>
      <c r="F17" s="232"/>
      <c r="G17" s="232"/>
      <c r="H17" s="232"/>
      <c r="I17" s="232"/>
      <c r="J17" s="232"/>
      <c r="L17" s="238"/>
    </row>
    <row r="18" spans="1:20" ht="24" thickBot="1">
      <c r="A18" s="265" t="s">
        <v>189</v>
      </c>
      <c r="B18" s="266" t="s">
        <v>192</v>
      </c>
      <c r="C18" s="267"/>
      <c r="D18" s="267"/>
      <c r="E18" s="267"/>
      <c r="F18" s="267"/>
      <c r="G18" s="267"/>
      <c r="H18" s="267"/>
      <c r="I18" s="267"/>
      <c r="J18" s="267"/>
      <c r="K18" s="268"/>
      <c r="L18" s="269"/>
    </row>
    <row r="19" spans="1:20" ht="14.1" customHeight="1" thickBot="1">
      <c r="A19" s="232"/>
      <c r="B19" s="240"/>
      <c r="C19" s="232"/>
      <c r="D19" s="232"/>
      <c r="E19" s="232"/>
      <c r="F19" s="232"/>
      <c r="G19" s="232"/>
      <c r="H19" s="232"/>
      <c r="I19" s="232"/>
      <c r="J19" s="232"/>
    </row>
    <row r="20" spans="1:20" ht="29.25" customHeight="1">
      <c r="A20" s="270"/>
      <c r="B20" s="271" t="s">
        <v>193</v>
      </c>
      <c r="C20" s="234"/>
      <c r="D20" s="234"/>
      <c r="E20" s="234"/>
      <c r="F20" s="234"/>
      <c r="G20" s="234"/>
      <c r="H20" s="234"/>
      <c r="I20" s="234"/>
      <c r="J20" s="234"/>
      <c r="K20" s="272"/>
      <c r="L20" s="273"/>
    </row>
    <row r="21" spans="1:20" ht="14.1" customHeight="1" thickBot="1">
      <c r="A21" s="237"/>
      <c r="B21" s="240"/>
      <c r="C21" s="232"/>
      <c r="D21" s="232"/>
      <c r="E21" s="232"/>
      <c r="F21" s="232"/>
      <c r="G21" s="232"/>
      <c r="H21" s="232"/>
      <c r="I21" s="232"/>
      <c r="J21" s="232"/>
      <c r="L21" s="238"/>
    </row>
    <row r="22" spans="1:20" ht="24" thickBot="1">
      <c r="A22" s="237"/>
      <c r="B22" s="240"/>
      <c r="C22" s="331">
        <v>2023</v>
      </c>
      <c r="D22" s="332"/>
      <c r="E22" s="333"/>
      <c r="F22" s="232"/>
      <c r="G22" s="232"/>
      <c r="H22" s="232"/>
      <c r="I22" s="331">
        <v>2024</v>
      </c>
      <c r="J22" s="332"/>
      <c r="K22" s="333"/>
      <c r="L22" s="274"/>
    </row>
    <row r="23" spans="1:20" ht="46.5">
      <c r="A23" s="237"/>
      <c r="B23" s="275" t="s">
        <v>194</v>
      </c>
      <c r="C23" s="276" t="s">
        <v>195</v>
      </c>
      <c r="D23" s="277"/>
      <c r="E23" s="278" t="s">
        <v>17</v>
      </c>
      <c r="F23" s="232"/>
      <c r="G23" s="232"/>
      <c r="H23" s="232"/>
      <c r="I23" s="276" t="s">
        <v>195</v>
      </c>
      <c r="J23" s="277"/>
      <c r="K23" s="278" t="s">
        <v>17</v>
      </c>
      <c r="L23" s="279"/>
      <c r="M23" s="232"/>
      <c r="N23" s="232"/>
    </row>
    <row r="24" spans="1:20" s="289" customFormat="1">
      <c r="A24" s="280"/>
      <c r="B24" s="281" t="s">
        <v>196</v>
      </c>
      <c r="C24" s="282">
        <f>'Marginal Cost Summary'!F22</f>
        <v>68.24443531036377</v>
      </c>
      <c r="D24" s="283"/>
      <c r="E24" s="284">
        <f>'Marginal Cost Summary'!D22</f>
        <v>1360</v>
      </c>
      <c r="F24" s="285"/>
      <c r="G24" s="285"/>
      <c r="H24" s="285"/>
      <c r="I24" s="283">
        <f>'Marginal Cost Summary'!F35</f>
        <v>52.953776359558105</v>
      </c>
      <c r="J24" s="286"/>
      <c r="K24" s="287">
        <f>'Marginal Cost Summary'!D35</f>
        <v>1344</v>
      </c>
      <c r="L24" s="288"/>
      <c r="M24" s="281"/>
      <c r="N24" s="281"/>
    </row>
    <row r="25" spans="1:20" s="289" customFormat="1">
      <c r="A25" s="280"/>
      <c r="B25" s="281" t="s">
        <v>197</v>
      </c>
      <c r="C25" s="283">
        <f>'Marginal Cost Summary'!F23</f>
        <v>48.997999308385722</v>
      </c>
      <c r="D25" s="286"/>
      <c r="E25" s="287">
        <f>'Marginal Cost Summary'!D23</f>
        <v>1568</v>
      </c>
      <c r="F25" s="285"/>
      <c r="G25" s="285"/>
      <c r="H25" s="285"/>
      <c r="I25" s="283">
        <f>'Marginal Cost Summary'!F36</f>
        <v>39.27088770963708</v>
      </c>
      <c r="J25" s="286"/>
      <c r="K25" s="287">
        <f>'Marginal Cost Summary'!D36</f>
        <v>1584</v>
      </c>
      <c r="L25" s="288"/>
      <c r="M25" s="281"/>
      <c r="N25" s="281"/>
    </row>
    <row r="26" spans="1:20" s="289" customFormat="1">
      <c r="A26" s="280"/>
      <c r="B26" s="281"/>
      <c r="C26" s="285"/>
      <c r="D26" s="285"/>
      <c r="E26" s="287">
        <f>E24+E25</f>
        <v>2928</v>
      </c>
      <c r="F26" s="285"/>
      <c r="G26" s="285"/>
      <c r="H26" s="285"/>
      <c r="I26" s="285"/>
      <c r="J26" s="285"/>
      <c r="K26" s="287">
        <f>K24+K25</f>
        <v>2928</v>
      </c>
      <c r="L26" s="288"/>
      <c r="M26" s="281"/>
      <c r="N26" s="281"/>
    </row>
    <row r="27" spans="1:20" s="289" customFormat="1">
      <c r="A27" s="280"/>
      <c r="B27" s="281"/>
      <c r="C27" s="285"/>
      <c r="D27" s="285"/>
      <c r="E27" s="285"/>
      <c r="F27" s="285"/>
      <c r="G27" s="285"/>
      <c r="H27" s="285"/>
      <c r="I27" s="285"/>
      <c r="J27" s="285"/>
      <c r="K27" s="285"/>
      <c r="L27" s="288"/>
      <c r="M27" s="281"/>
      <c r="N27" s="281"/>
    </row>
    <row r="28" spans="1:20" s="289" customFormat="1">
      <c r="A28" s="280"/>
      <c r="B28" s="290" t="s">
        <v>198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8"/>
      <c r="M28" s="281"/>
      <c r="N28" s="281"/>
    </row>
    <row r="29" spans="1:20" s="289" customFormat="1">
      <c r="A29" s="280"/>
      <c r="B29" s="281" t="s">
        <v>196</v>
      </c>
      <c r="C29" s="283">
        <f>'Marginal Cost Summary'!F26</f>
        <v>61.07559061050415</v>
      </c>
      <c r="D29" s="286"/>
      <c r="E29" s="287">
        <f>'Marginal Cost Summary'!D26</f>
        <v>2704</v>
      </c>
      <c r="F29" s="285"/>
      <c r="G29" s="285"/>
      <c r="H29" s="285"/>
      <c r="I29" s="283">
        <f>'Marginal Cost Summary'!F39</f>
        <v>45.617671489715576</v>
      </c>
      <c r="J29" s="286"/>
      <c r="K29" s="287">
        <f>'Marginal Cost Summary'!D39</f>
        <v>2752</v>
      </c>
      <c r="L29" s="288"/>
      <c r="M29" s="281"/>
      <c r="N29" s="281"/>
    </row>
    <row r="30" spans="1:20" s="289" customFormat="1">
      <c r="A30" s="280"/>
      <c r="B30" s="281" t="s">
        <v>197</v>
      </c>
      <c r="C30" s="283">
        <f>'Marginal Cost Summary'!F27</f>
        <v>48.154631561094469</v>
      </c>
      <c r="D30" s="286"/>
      <c r="E30" s="287">
        <f>'Marginal Cost Summary'!D27</f>
        <v>3128</v>
      </c>
      <c r="F30" s="285"/>
      <c r="G30" s="285"/>
      <c r="H30" s="285"/>
      <c r="I30" s="283">
        <f>'Marginal Cost Summary'!F40</f>
        <v>36.546503285346809</v>
      </c>
      <c r="J30" s="286"/>
      <c r="K30" s="287">
        <f>'Marginal Cost Summary'!D40</f>
        <v>3104</v>
      </c>
      <c r="L30" s="288"/>
      <c r="M30" s="281"/>
      <c r="N30" s="281"/>
    </row>
    <row r="31" spans="1:20" ht="24" thickBot="1">
      <c r="A31" s="291"/>
      <c r="B31" s="292"/>
      <c r="C31" s="293"/>
      <c r="D31" s="293"/>
      <c r="E31" s="294">
        <f>E29+E30</f>
        <v>5832</v>
      </c>
      <c r="F31" s="295"/>
      <c r="G31" s="295"/>
      <c r="H31" s="295"/>
      <c r="I31" s="295"/>
      <c r="J31" s="295"/>
      <c r="K31" s="294">
        <f>K29+K30</f>
        <v>5856</v>
      </c>
      <c r="L31" s="296"/>
      <c r="M31" s="232"/>
      <c r="N31" s="232"/>
    </row>
    <row r="32" spans="1:20" ht="24" thickBot="1">
      <c r="A32" s="232"/>
      <c r="B32" s="240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T32" s="297"/>
    </row>
    <row r="33" spans="1:20">
      <c r="A33" s="270"/>
      <c r="B33" s="271" t="s">
        <v>199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98"/>
      <c r="M33" s="232"/>
      <c r="N33" s="232"/>
    </row>
    <row r="34" spans="1:20">
      <c r="A34" s="237"/>
      <c r="B34" s="264" t="s">
        <v>200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79"/>
      <c r="M34" s="232"/>
      <c r="N34" s="232"/>
      <c r="T34" s="297"/>
    </row>
    <row r="35" spans="1:20" ht="24" thickBot="1">
      <c r="A35" s="237"/>
      <c r="B35" s="240"/>
      <c r="C35" s="232"/>
      <c r="D35" s="232"/>
      <c r="E35" s="232"/>
      <c r="F35" s="232"/>
      <c r="G35" s="232"/>
      <c r="H35" s="232"/>
      <c r="I35" s="232"/>
      <c r="J35" s="232"/>
      <c r="K35" s="232"/>
      <c r="L35" s="279"/>
      <c r="M35" s="232"/>
      <c r="N35" s="232"/>
    </row>
    <row r="36" spans="1:20">
      <c r="A36" s="237"/>
      <c r="B36" s="275" t="s">
        <v>194</v>
      </c>
      <c r="C36" s="299">
        <f>C22</f>
        <v>2023</v>
      </c>
      <c r="D36" s="300"/>
      <c r="E36" s="300"/>
      <c r="F36" s="232"/>
      <c r="G36" s="232"/>
      <c r="H36" s="232"/>
      <c r="I36" s="299">
        <f>I22</f>
        <v>2024</v>
      </c>
      <c r="J36" s="300"/>
      <c r="K36" s="232"/>
      <c r="L36" s="279"/>
      <c r="M36" s="232"/>
      <c r="N36" s="232"/>
    </row>
    <row r="37" spans="1:20" s="289" customFormat="1" ht="24" thickBot="1">
      <c r="A37" s="280"/>
      <c r="B37" s="301" t="s">
        <v>74</v>
      </c>
      <c r="C37" s="283">
        <f>C24*(E24/E$26)</f>
        <v>31.69823498022361</v>
      </c>
      <c r="D37" s="286"/>
      <c r="E37" s="285"/>
      <c r="F37" s="285"/>
      <c r="G37" s="285"/>
      <c r="H37" s="285"/>
      <c r="I37" s="283">
        <f>I24*K24/K$26</f>
        <v>24.306651443731589</v>
      </c>
      <c r="J37" s="302"/>
      <c r="K37" s="281"/>
      <c r="L37" s="288"/>
      <c r="M37" s="281"/>
      <c r="N37" s="281"/>
    </row>
    <row r="38" spans="1:20" s="289" customFormat="1" ht="24" thickBot="1">
      <c r="A38" s="280"/>
      <c r="B38" s="301" t="s">
        <v>75</v>
      </c>
      <c r="C38" s="283">
        <f>C25*(E25/E$26)</f>
        <v>26.239365749845909</v>
      </c>
      <c r="D38" s="286"/>
      <c r="E38" s="285"/>
      <c r="F38" s="285"/>
      <c r="G38" s="285"/>
      <c r="H38" s="285"/>
      <c r="I38" s="283">
        <f>I25*K25/K$26</f>
        <v>21.244906465869239</v>
      </c>
      <c r="J38" s="302"/>
      <c r="K38" s="281"/>
      <c r="L38" s="303" t="s">
        <v>201</v>
      </c>
      <c r="M38" s="281"/>
      <c r="N38" s="281"/>
    </row>
    <row r="39" spans="1:20" s="289" customFormat="1">
      <c r="A39" s="280"/>
      <c r="B39" s="281"/>
      <c r="C39" s="283">
        <f>C37+C38</f>
        <v>57.937600730069519</v>
      </c>
      <c r="D39" s="286"/>
      <c r="E39" s="285"/>
      <c r="F39" s="285"/>
      <c r="G39" s="285"/>
      <c r="H39" s="285"/>
      <c r="I39" s="283">
        <f>I37+I38</f>
        <v>45.551557909600831</v>
      </c>
      <c r="J39" s="302"/>
      <c r="K39" s="281"/>
      <c r="L39" s="304">
        <f>(C39+I39)/2</f>
        <v>51.744579319835175</v>
      </c>
      <c r="N39" s="281"/>
    </row>
    <row r="40" spans="1:20">
      <c r="A40" s="237"/>
      <c r="B40" s="240"/>
      <c r="C40" s="305"/>
      <c r="D40" s="305"/>
      <c r="E40" s="232"/>
      <c r="F40" s="232"/>
      <c r="G40" s="232"/>
      <c r="H40" s="232"/>
      <c r="I40" s="305"/>
      <c r="J40" s="305"/>
      <c r="K40" s="232"/>
      <c r="L40" s="279"/>
      <c r="M40" s="305"/>
      <c r="N40" s="232"/>
    </row>
    <row r="41" spans="1:20" ht="24" thickBot="1">
      <c r="A41" s="237"/>
      <c r="B41" s="240"/>
      <c r="C41" s="232"/>
      <c r="D41" s="232"/>
      <c r="E41" s="232"/>
      <c r="F41" s="232"/>
      <c r="G41" s="232"/>
      <c r="H41" s="232"/>
      <c r="I41" s="232"/>
      <c r="J41" s="232"/>
      <c r="K41" s="232"/>
      <c r="L41" s="279"/>
      <c r="M41" s="232"/>
      <c r="N41" s="232"/>
    </row>
    <row r="42" spans="1:20" ht="24" thickBot="1">
      <c r="A42" s="237"/>
      <c r="B42" s="275" t="s">
        <v>198</v>
      </c>
      <c r="C42" s="306">
        <f>C36</f>
        <v>2023</v>
      </c>
      <c r="D42" s="300"/>
      <c r="E42" s="232"/>
      <c r="F42" s="232"/>
      <c r="G42" s="232"/>
      <c r="H42" s="232"/>
      <c r="I42" s="306">
        <f>I36</f>
        <v>2024</v>
      </c>
      <c r="J42" s="300"/>
      <c r="K42" s="232"/>
      <c r="L42" s="279"/>
      <c r="M42" s="232"/>
      <c r="N42" s="232"/>
    </row>
    <row r="43" spans="1:20" s="289" customFormat="1" ht="21" customHeight="1" thickBot="1">
      <c r="A43" s="280"/>
      <c r="B43" s="301" t="s">
        <v>74</v>
      </c>
      <c r="C43" s="282">
        <f>C29*E29/E$31</f>
        <v>28.317626373594518</v>
      </c>
      <c r="D43" s="286"/>
      <c r="E43" s="285"/>
      <c r="F43" s="285"/>
      <c r="G43" s="285"/>
      <c r="H43" s="285"/>
      <c r="I43" s="282">
        <f>I29*K29/K$31</f>
        <v>21.437812831232456</v>
      </c>
      <c r="J43" s="302"/>
      <c r="K43" s="281"/>
      <c r="L43" s="288"/>
      <c r="M43" s="281"/>
      <c r="N43" s="281"/>
    </row>
    <row r="44" spans="1:20" s="243" customFormat="1" ht="24" thickBot="1">
      <c r="A44" s="307"/>
      <c r="B44" s="246" t="s">
        <v>75</v>
      </c>
      <c r="C44" s="308">
        <f>C30*E30/E$31</f>
        <v>25.827792785168636</v>
      </c>
      <c r="D44" s="309"/>
      <c r="E44" s="242"/>
      <c r="F44" s="242"/>
      <c r="G44" s="242"/>
      <c r="H44" s="242"/>
      <c r="I44" s="308">
        <f>I30*K30/K$31</f>
        <v>19.37164381791607</v>
      </c>
      <c r="J44" s="310"/>
      <c r="K44" s="240"/>
      <c r="L44" s="311" t="s">
        <v>201</v>
      </c>
      <c r="M44" s="240"/>
      <c r="N44" s="240"/>
    </row>
    <row r="45" spans="1:20" s="289" customFormat="1" ht="24" thickBot="1">
      <c r="A45" s="312"/>
      <c r="B45" s="313"/>
      <c r="C45" s="314">
        <f>C43+C44</f>
        <v>54.145419158763154</v>
      </c>
      <c r="D45" s="315"/>
      <c r="E45" s="316"/>
      <c r="F45" s="316"/>
      <c r="G45" s="316"/>
      <c r="H45" s="316"/>
      <c r="I45" s="314">
        <f>I43+I44</f>
        <v>40.80945664914853</v>
      </c>
      <c r="J45" s="317"/>
      <c r="K45" s="313"/>
      <c r="L45" s="318">
        <f>(C45+I45)/2</f>
        <v>47.477437903955845</v>
      </c>
      <c r="N45" s="281"/>
    </row>
    <row r="46" spans="1:20">
      <c r="A46" s="232"/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</row>
    <row r="47" spans="1:20" ht="14.1" customHeight="1">
      <c r="A47" s="232"/>
      <c r="B47" s="232"/>
      <c r="C47" s="232"/>
      <c r="D47" s="232"/>
      <c r="E47" s="232"/>
      <c r="F47" s="232"/>
      <c r="G47" s="232"/>
      <c r="H47" s="232"/>
      <c r="I47" s="232"/>
      <c r="J47" s="232"/>
    </row>
    <row r="48" spans="1:20" ht="14.1" customHeight="1">
      <c r="A48" s="232"/>
      <c r="B48" s="232"/>
      <c r="C48" s="232"/>
      <c r="D48" s="232"/>
      <c r="E48" s="232"/>
      <c r="F48" s="232"/>
      <c r="G48" s="232"/>
      <c r="H48" s="232"/>
      <c r="I48" s="232"/>
      <c r="J48" s="232"/>
    </row>
    <row r="49" spans="1:10" ht="14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</row>
    <row r="50" spans="1:10" ht="14.1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</row>
    <row r="51" spans="1:10" ht="14.1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</row>
    <row r="52" spans="1:10" ht="14.1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</row>
    <row r="53" spans="1:10" ht="14.1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</row>
    <row r="54" spans="1:10" ht="14.1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</row>
    <row r="55" spans="1:10" ht="14.1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</row>
    <row r="56" spans="1:10" ht="14.1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</row>
    <row r="57" spans="1:10" ht="14.1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</row>
    <row r="58" spans="1:10" ht="14.1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</row>
    <row r="59" spans="1:10" ht="14.1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</row>
    <row r="60" spans="1:10" ht="14.1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</row>
    <row r="61" spans="1:10" ht="14.1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</row>
    <row r="62" spans="1:10" ht="14.1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</row>
    <row r="63" spans="1:10" ht="14.1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</row>
    <row r="64" spans="1:10" ht="14.1" customHeight="1">
      <c r="A64" s="232"/>
      <c r="B64" s="232"/>
      <c r="C64" s="232"/>
      <c r="D64" s="232"/>
      <c r="E64" s="232"/>
      <c r="F64" s="232"/>
      <c r="G64" s="232"/>
      <c r="H64" s="232"/>
      <c r="I64" s="232"/>
      <c r="J64" s="232"/>
    </row>
    <row r="65" spans="1:10" ht="14.1" customHeight="1">
      <c r="A65" s="232"/>
      <c r="B65" s="232"/>
      <c r="C65" s="232"/>
      <c r="D65" s="232"/>
      <c r="E65" s="232"/>
      <c r="F65" s="232"/>
      <c r="G65" s="232"/>
      <c r="H65" s="232"/>
      <c r="I65" s="232"/>
      <c r="J65" s="232"/>
    </row>
    <row r="66" spans="1:10" ht="14.1" customHeight="1">
      <c r="A66" s="232"/>
      <c r="B66" s="232"/>
      <c r="C66" s="232"/>
      <c r="D66" s="232"/>
      <c r="E66" s="232"/>
      <c r="F66" s="232"/>
      <c r="G66" s="232"/>
      <c r="H66" s="232"/>
      <c r="I66" s="232"/>
      <c r="J66" s="232"/>
    </row>
    <row r="67" spans="1:10" ht="14.1" customHeight="1">
      <c r="A67" s="232"/>
      <c r="B67" s="232"/>
      <c r="C67" s="232"/>
      <c r="D67" s="232"/>
      <c r="E67" s="232"/>
      <c r="F67" s="232"/>
      <c r="G67" s="232"/>
      <c r="H67" s="232"/>
      <c r="I67" s="232"/>
      <c r="J67" s="232"/>
    </row>
    <row r="68" spans="1:10" ht="14.1" customHeight="1">
      <c r="A68" s="232"/>
      <c r="B68" s="232"/>
      <c r="C68" s="232"/>
      <c r="D68" s="232"/>
      <c r="E68" s="232"/>
      <c r="F68" s="232"/>
      <c r="G68" s="232"/>
      <c r="H68" s="232"/>
      <c r="I68" s="232"/>
      <c r="J68" s="232"/>
    </row>
    <row r="69" spans="1:10" ht="14.1" customHeight="1">
      <c r="A69" s="232"/>
      <c r="B69" s="232"/>
      <c r="C69" s="232"/>
      <c r="D69" s="232"/>
      <c r="E69" s="232"/>
      <c r="F69" s="232"/>
      <c r="G69" s="232"/>
      <c r="H69" s="232"/>
      <c r="I69" s="232"/>
      <c r="J69" s="232"/>
    </row>
    <row r="70" spans="1:10" ht="14.1" customHeight="1">
      <c r="A70" s="232"/>
      <c r="B70" s="232"/>
      <c r="C70" s="232"/>
      <c r="D70" s="232"/>
      <c r="E70" s="232"/>
      <c r="F70" s="232"/>
      <c r="G70" s="232"/>
      <c r="H70" s="232"/>
      <c r="I70" s="232"/>
      <c r="J70" s="232"/>
    </row>
    <row r="71" spans="1:10" ht="14.1" customHeight="1">
      <c r="A71" s="232"/>
      <c r="B71" s="232"/>
      <c r="C71" s="232"/>
      <c r="D71" s="232"/>
      <c r="E71" s="232"/>
      <c r="F71" s="232"/>
      <c r="G71" s="232"/>
      <c r="H71" s="232"/>
      <c r="I71" s="232"/>
      <c r="J71" s="232"/>
    </row>
    <row r="72" spans="1:10" ht="14.1" customHeight="1">
      <c r="A72" s="232"/>
      <c r="B72" s="232"/>
      <c r="C72" s="232"/>
      <c r="D72" s="232"/>
      <c r="E72" s="232"/>
      <c r="F72" s="232"/>
      <c r="G72" s="232"/>
      <c r="H72" s="232"/>
      <c r="I72" s="232"/>
      <c r="J72" s="232"/>
    </row>
    <row r="73" spans="1:10" ht="14.1" customHeight="1">
      <c r="A73" s="232"/>
      <c r="B73" s="232"/>
      <c r="C73" s="232"/>
      <c r="D73" s="232"/>
      <c r="E73" s="232"/>
      <c r="F73" s="232"/>
      <c r="G73" s="232"/>
      <c r="H73" s="232"/>
      <c r="I73" s="232"/>
      <c r="J73" s="232"/>
    </row>
    <row r="74" spans="1:10" ht="14.1" customHeight="1">
      <c r="A74" s="232"/>
      <c r="B74" s="232"/>
      <c r="C74" s="232"/>
      <c r="D74" s="232"/>
      <c r="E74" s="232"/>
      <c r="F74" s="232"/>
      <c r="G74" s="232"/>
      <c r="H74" s="232"/>
      <c r="I74" s="232"/>
      <c r="J74" s="232"/>
    </row>
    <row r="75" spans="1:10" ht="14.1" customHeight="1">
      <c r="A75" s="232"/>
      <c r="B75" s="232"/>
      <c r="C75" s="232"/>
      <c r="D75" s="232"/>
      <c r="E75" s="232"/>
      <c r="F75" s="232"/>
      <c r="G75" s="232"/>
      <c r="H75" s="232"/>
      <c r="I75" s="232"/>
      <c r="J75" s="232"/>
    </row>
    <row r="76" spans="1:10" ht="14.1" customHeight="1">
      <c r="A76" s="232"/>
      <c r="B76" s="232"/>
      <c r="C76" s="232"/>
      <c r="D76" s="232"/>
      <c r="E76" s="232"/>
      <c r="F76" s="232"/>
      <c r="G76" s="232"/>
      <c r="H76" s="232"/>
      <c r="I76" s="232"/>
      <c r="J76" s="232"/>
    </row>
    <row r="77" spans="1:10" ht="14.1" customHeight="1">
      <c r="A77" s="232"/>
      <c r="B77" s="232"/>
      <c r="C77" s="232"/>
      <c r="D77" s="232"/>
      <c r="E77" s="232"/>
      <c r="F77" s="232"/>
      <c r="G77" s="232"/>
      <c r="H77" s="232"/>
      <c r="I77" s="232"/>
      <c r="J77" s="232"/>
    </row>
    <row r="78" spans="1:10" ht="14.1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232"/>
    </row>
    <row r="79" spans="1:10" ht="14.1" customHeight="1">
      <c r="A79" s="232"/>
      <c r="B79" s="232"/>
      <c r="C79" s="232"/>
      <c r="D79" s="232"/>
      <c r="E79" s="232"/>
      <c r="F79" s="232"/>
      <c r="G79" s="232"/>
      <c r="H79" s="232"/>
      <c r="I79" s="232"/>
      <c r="J79" s="232"/>
    </row>
    <row r="80" spans="1:10" ht="14.1" customHeight="1">
      <c r="A80" s="232"/>
      <c r="B80" s="232"/>
      <c r="C80" s="232"/>
      <c r="D80" s="232"/>
      <c r="E80" s="232"/>
      <c r="F80" s="232"/>
      <c r="G80" s="232"/>
      <c r="H80" s="232"/>
      <c r="I80" s="232"/>
      <c r="J80" s="232"/>
    </row>
    <row r="81" spans="1:10" ht="14.1" customHeight="1">
      <c r="A81" s="232"/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ht="14.1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</row>
    <row r="83" spans="1:10" ht="14.1" customHeight="1">
      <c r="A83" s="232"/>
      <c r="B83" s="232"/>
      <c r="C83" s="232"/>
      <c r="D83" s="232"/>
      <c r="E83" s="232"/>
      <c r="F83" s="232"/>
      <c r="G83" s="232"/>
      <c r="H83" s="232"/>
      <c r="I83" s="232"/>
      <c r="J83" s="232"/>
    </row>
    <row r="84" spans="1:10" ht="14.1" customHeight="1">
      <c r="A84" s="232"/>
      <c r="B84" s="232"/>
      <c r="C84" s="232"/>
      <c r="D84" s="232"/>
      <c r="E84" s="232"/>
      <c r="F84" s="232"/>
      <c r="G84" s="232"/>
      <c r="H84" s="232"/>
      <c r="I84" s="232"/>
      <c r="J84" s="232"/>
    </row>
    <row r="85" spans="1:10" ht="14.1" customHeight="1">
      <c r="A85" s="232"/>
      <c r="B85" s="232"/>
      <c r="C85" s="232"/>
      <c r="D85" s="232"/>
      <c r="E85" s="232"/>
      <c r="F85" s="232"/>
      <c r="G85" s="232"/>
      <c r="H85" s="232"/>
      <c r="I85" s="232"/>
      <c r="J85" s="232"/>
    </row>
    <row r="86" spans="1:10" ht="14.1" customHeight="1">
      <c r="A86" s="232"/>
      <c r="B86" s="232"/>
      <c r="C86" s="232"/>
      <c r="D86" s="232"/>
      <c r="E86" s="232"/>
      <c r="F86" s="232"/>
      <c r="G86" s="232"/>
      <c r="H86" s="232"/>
      <c r="I86" s="232"/>
      <c r="J86" s="232"/>
    </row>
    <row r="87" spans="1:10" ht="14.1" customHeight="1">
      <c r="A87" s="232"/>
      <c r="B87" s="232"/>
      <c r="C87" s="232"/>
      <c r="D87" s="232"/>
      <c r="E87" s="232"/>
      <c r="F87" s="232"/>
      <c r="G87" s="232"/>
      <c r="H87" s="232"/>
      <c r="I87" s="232"/>
      <c r="J87" s="232"/>
    </row>
    <row r="88" spans="1:10" ht="14.1" customHeight="1">
      <c r="A88" s="232"/>
      <c r="B88" s="232"/>
      <c r="C88" s="232"/>
      <c r="D88" s="232"/>
      <c r="E88" s="232"/>
      <c r="F88" s="232"/>
      <c r="G88" s="232"/>
      <c r="H88" s="232"/>
      <c r="I88" s="232"/>
      <c r="J88" s="232"/>
    </row>
    <row r="89" spans="1:10" ht="14.1" customHeight="1">
      <c r="A89" s="232"/>
      <c r="B89" s="232"/>
      <c r="C89" s="232"/>
      <c r="D89" s="232"/>
      <c r="E89" s="232"/>
      <c r="F89" s="232"/>
      <c r="G89" s="232"/>
      <c r="H89" s="232"/>
      <c r="I89" s="232"/>
      <c r="J89" s="232"/>
    </row>
    <row r="90" spans="1:10" ht="14.1" customHeight="1">
      <c r="A90" s="232"/>
      <c r="B90" s="232"/>
      <c r="C90" s="232"/>
      <c r="D90" s="232"/>
      <c r="E90" s="232"/>
      <c r="F90" s="232"/>
      <c r="G90" s="232"/>
      <c r="H90" s="232"/>
      <c r="I90" s="232"/>
      <c r="J90" s="232"/>
    </row>
    <row r="91" spans="1:10" ht="14.1" customHeight="1">
      <c r="A91" s="232"/>
      <c r="B91" s="232"/>
      <c r="C91" s="232"/>
      <c r="D91" s="232"/>
      <c r="E91" s="232"/>
      <c r="F91" s="232"/>
      <c r="G91" s="232"/>
      <c r="H91" s="232"/>
      <c r="I91" s="232"/>
      <c r="J91" s="232"/>
    </row>
    <row r="92" spans="1:10" ht="14.1" customHeight="1">
      <c r="A92" s="232"/>
      <c r="B92" s="232"/>
      <c r="C92" s="232"/>
      <c r="D92" s="232"/>
      <c r="E92" s="232"/>
      <c r="F92" s="232"/>
      <c r="G92" s="232"/>
      <c r="H92" s="232"/>
      <c r="I92" s="232"/>
      <c r="J92" s="232"/>
    </row>
    <row r="93" spans="1:10" ht="14.1" customHeight="1">
      <c r="A93" s="232"/>
      <c r="B93" s="232"/>
      <c r="C93" s="232"/>
      <c r="D93" s="232"/>
      <c r="E93" s="232"/>
      <c r="F93" s="232"/>
      <c r="G93" s="232"/>
      <c r="H93" s="232"/>
      <c r="I93" s="232"/>
      <c r="J93" s="232"/>
    </row>
    <row r="94" spans="1:10" ht="14.1" customHeight="1">
      <c r="A94" s="232"/>
      <c r="B94" s="232"/>
      <c r="C94" s="232"/>
      <c r="D94" s="232"/>
      <c r="E94" s="232"/>
      <c r="F94" s="232"/>
      <c r="G94" s="232"/>
      <c r="H94" s="232"/>
      <c r="I94" s="232"/>
      <c r="J94" s="232"/>
    </row>
    <row r="95" spans="1:10" ht="14.1" customHeight="1">
      <c r="A95" s="232"/>
      <c r="B95" s="232"/>
      <c r="C95" s="232"/>
      <c r="D95" s="232"/>
      <c r="E95" s="232"/>
      <c r="F95" s="232"/>
      <c r="G95" s="232"/>
      <c r="H95" s="232"/>
      <c r="I95" s="232"/>
      <c r="J95" s="232"/>
    </row>
  </sheetData>
  <mergeCells count="5">
    <mergeCell ref="B6:C6"/>
    <mergeCell ref="I6:L6"/>
    <mergeCell ref="I10:L10"/>
    <mergeCell ref="C22:E22"/>
    <mergeCell ref="I22:K22"/>
  </mergeCells>
  <printOptions horizontalCentered="1"/>
  <pageMargins left="1" right="1" top="0.75" bottom="0.75" header="0" footer="0"/>
  <pageSetup scale="5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CBE1-3CD4-4436-992B-060372752C3A}">
  <sheetPr codeName="Sheet1"/>
  <dimension ref="B1:G95"/>
  <sheetViews>
    <sheetView showGridLines="0" workbookViewId="0">
      <selection activeCell="N8" sqref="N8"/>
    </sheetView>
  </sheetViews>
  <sheetFormatPr defaultRowHeight="15"/>
  <cols>
    <col min="1" max="1" width="5.7109375" customWidth="1"/>
  </cols>
  <sheetData>
    <row r="1" spans="2:7" ht="15.75" thickBot="1">
      <c r="C1" s="334"/>
      <c r="D1" s="334"/>
      <c r="E1" s="334"/>
      <c r="F1" s="334"/>
      <c r="G1" s="334"/>
    </row>
    <row r="2" spans="2:7" ht="15.75" thickBot="1">
      <c r="B2" s="338" t="s">
        <v>0</v>
      </c>
      <c r="C2" s="339"/>
      <c r="D2" s="339"/>
      <c r="E2" s="339"/>
      <c r="F2" s="339"/>
      <c r="G2" s="340"/>
    </row>
    <row r="3" spans="2:7">
      <c r="B3" t="s">
        <v>1</v>
      </c>
    </row>
    <row r="4" spans="2:7">
      <c r="B4" t="s">
        <v>2</v>
      </c>
    </row>
    <row r="5" spans="2:7">
      <c r="B5" t="s">
        <v>3</v>
      </c>
    </row>
    <row r="6" spans="2:7">
      <c r="B6" t="s">
        <v>4</v>
      </c>
    </row>
    <row r="7" spans="2:7" ht="15.75" thickBot="1">
      <c r="B7" s="168" t="s">
        <v>5</v>
      </c>
    </row>
    <row r="8" spans="2:7">
      <c r="B8" s="341" t="s">
        <v>6</v>
      </c>
      <c r="C8" s="342"/>
      <c r="D8" s="342"/>
      <c r="E8" s="342"/>
      <c r="F8" s="342"/>
      <c r="G8" s="343"/>
    </row>
    <row r="9" spans="2:7" ht="15.75" thickBot="1">
      <c r="B9" s="344"/>
      <c r="C9" s="345"/>
      <c r="D9" s="345"/>
      <c r="E9" s="345"/>
      <c r="F9" s="345"/>
      <c r="G9" s="346"/>
    </row>
    <row r="10" spans="2:7" ht="60.75" thickBot="1">
      <c r="B10" s="5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7" t="s">
        <v>12</v>
      </c>
    </row>
    <row r="11" spans="2:7">
      <c r="B11" s="8">
        <v>2023</v>
      </c>
      <c r="C11" s="23">
        <v>56.599804781395996</v>
      </c>
      <c r="D11" s="23">
        <v>68.24443531036377</v>
      </c>
      <c r="E11" s="23">
        <v>48.997999308385722</v>
      </c>
      <c r="F11" s="23">
        <v>61.07559061050415</v>
      </c>
      <c r="G11" s="24">
        <v>48.154631561094469</v>
      </c>
    </row>
    <row r="12" spans="2:7">
      <c r="B12" s="9">
        <f>B11+1</f>
        <v>2024</v>
      </c>
      <c r="C12" s="25">
        <v>43.226356496016088</v>
      </c>
      <c r="D12" s="25">
        <v>52.953776359558105</v>
      </c>
      <c r="E12" s="25">
        <v>39.27088770963708</v>
      </c>
      <c r="F12" s="25">
        <v>45.617671489715576</v>
      </c>
      <c r="G12" s="26">
        <v>36.546503285346809</v>
      </c>
    </row>
    <row r="13" spans="2:7">
      <c r="B13" s="9">
        <f t="shared" ref="B13:B16" si="0">B12+1</f>
        <v>2025</v>
      </c>
      <c r="C13" s="27">
        <v>42.719540006055915</v>
      </c>
      <c r="D13" s="27">
        <v>53.245476722717285</v>
      </c>
      <c r="E13" s="27">
        <v>39.906590544590713</v>
      </c>
      <c r="F13" s="27">
        <v>44.016201496124268</v>
      </c>
      <c r="G13" s="28">
        <v>36.147121889646726</v>
      </c>
    </row>
    <row r="14" spans="2:7">
      <c r="B14" s="9">
        <f t="shared" si="0"/>
        <v>2026</v>
      </c>
      <c r="C14" s="25">
        <v>41.734624165296758</v>
      </c>
      <c r="D14" s="25">
        <v>52.817176818847656</v>
      </c>
      <c r="E14" s="25">
        <v>40.23184245240671</v>
      </c>
      <c r="F14" s="25">
        <v>42.437342882156372</v>
      </c>
      <c r="G14" s="26">
        <v>34.941229793209281</v>
      </c>
    </row>
    <row r="15" spans="2:7">
      <c r="B15" s="9">
        <f t="shared" si="0"/>
        <v>2027</v>
      </c>
      <c r="C15" s="27">
        <v>40.324539860624817</v>
      </c>
      <c r="D15" s="27">
        <v>51.851198196411133</v>
      </c>
      <c r="E15" s="27">
        <v>39.814930403131157</v>
      </c>
      <c r="F15" s="27">
        <v>40.115563631057739</v>
      </c>
      <c r="G15" s="28">
        <v>33.893394303575207</v>
      </c>
    </row>
    <row r="16" spans="2:7" ht="15.75" thickBot="1">
      <c r="B16" s="10">
        <f t="shared" si="0"/>
        <v>2028</v>
      </c>
      <c r="C16" s="29">
        <v>39.609245994195128</v>
      </c>
      <c r="D16" s="29">
        <v>52.213547706604004</v>
      </c>
      <c r="E16" s="29">
        <v>40.549339944442877</v>
      </c>
      <c r="F16" s="29">
        <v>38.392646312713623</v>
      </c>
      <c r="G16" s="30">
        <v>33.055902637987096</v>
      </c>
    </row>
    <row r="18" spans="2:6" ht="15.75" thickBot="1"/>
    <row r="19" spans="2:6" ht="16.5" thickBot="1">
      <c r="B19" s="335">
        <f>B11</f>
        <v>2023</v>
      </c>
      <c r="C19" s="336"/>
      <c r="D19" s="336"/>
      <c r="E19" s="336"/>
      <c r="F19" s="337"/>
    </row>
    <row r="20" spans="2:6">
      <c r="B20" s="12"/>
      <c r="D20" s="13" t="s">
        <v>13</v>
      </c>
      <c r="E20" s="13" t="s">
        <v>14</v>
      </c>
      <c r="F20" s="14" t="s">
        <v>15</v>
      </c>
    </row>
    <row r="21" spans="2:6" ht="15.75" thickBot="1">
      <c r="B21" s="12" t="s">
        <v>16</v>
      </c>
      <c r="D21" s="11" t="s">
        <v>17</v>
      </c>
      <c r="E21" s="11" t="s">
        <v>17</v>
      </c>
      <c r="F21" s="15" t="s">
        <v>18</v>
      </c>
    </row>
    <row r="22" spans="2:6">
      <c r="B22" s="12" t="s">
        <v>19</v>
      </c>
      <c r="D22" s="4">
        <v>1360</v>
      </c>
      <c r="E22" s="19">
        <f>D22/$D$30</f>
        <v>0.15525114155251141</v>
      </c>
      <c r="F22" s="21">
        <f>D11</f>
        <v>68.24443531036377</v>
      </c>
    </row>
    <row r="23" spans="2:6">
      <c r="B23" s="12" t="s">
        <v>20</v>
      </c>
      <c r="D23" s="4">
        <v>1568</v>
      </c>
      <c r="E23" s="19">
        <f t="shared" ref="E23:E28" si="1">D23/$D$30</f>
        <v>0.17899543378995433</v>
      </c>
      <c r="F23" s="21">
        <f>E11</f>
        <v>48.997999308385722</v>
      </c>
    </row>
    <row r="24" spans="2:6">
      <c r="B24" s="12" t="s">
        <v>21</v>
      </c>
      <c r="D24" s="4">
        <f>SUM(D22:D23)</f>
        <v>2928</v>
      </c>
      <c r="E24" s="19">
        <f t="shared" si="1"/>
        <v>0.33424657534246577</v>
      </c>
      <c r="F24" s="21">
        <v>56.298906351561925</v>
      </c>
    </row>
    <row r="25" spans="2:6">
      <c r="B25" s="12"/>
      <c r="E25" s="19"/>
      <c r="F25" s="21"/>
    </row>
    <row r="26" spans="2:6">
      <c r="B26" s="12" t="s">
        <v>22</v>
      </c>
      <c r="D26" s="4">
        <v>2704</v>
      </c>
      <c r="E26" s="19">
        <f t="shared" si="1"/>
        <v>0.30867579908675802</v>
      </c>
      <c r="F26" s="21">
        <f>F11</f>
        <v>61.07559061050415</v>
      </c>
    </row>
    <row r="27" spans="2:6">
      <c r="B27" s="12" t="s">
        <v>23</v>
      </c>
      <c r="D27" s="4">
        <v>3128</v>
      </c>
      <c r="E27" s="19">
        <f t="shared" si="1"/>
        <v>0.35707762557077627</v>
      </c>
      <c r="F27" s="21">
        <f>G11</f>
        <v>48.154631561094469</v>
      </c>
    </row>
    <row r="28" spans="2:6">
      <c r="B28" s="12" t="s">
        <v>24</v>
      </c>
      <c r="D28" s="4">
        <f>SUM(D26:D27)</f>
        <v>5832</v>
      </c>
      <c r="E28" s="19">
        <f t="shared" si="1"/>
        <v>0.66575342465753429</v>
      </c>
      <c r="F28" s="21">
        <v>56.814732231277468</v>
      </c>
    </row>
    <row r="29" spans="2:6">
      <c r="B29" s="12"/>
      <c r="E29" s="19"/>
      <c r="F29" s="21"/>
    </row>
    <row r="30" spans="2:6" ht="15.75" thickBot="1">
      <c r="B30" s="16" t="s">
        <v>13</v>
      </c>
      <c r="C30" s="17"/>
      <c r="D30" s="18">
        <f>SUM(D28,D24)</f>
        <v>8760</v>
      </c>
      <c r="E30" s="20">
        <f>D30/SUM(D24,D28)</f>
        <v>1</v>
      </c>
      <c r="F30" s="22">
        <f>C11</f>
        <v>56.599804781395996</v>
      </c>
    </row>
    <row r="31" spans="2:6" ht="15.75" thickBot="1"/>
    <row r="32" spans="2:6" ht="16.5" thickBot="1">
      <c r="B32" s="335">
        <f>B12</f>
        <v>2024</v>
      </c>
      <c r="C32" s="336"/>
      <c r="D32" s="336"/>
      <c r="E32" s="336"/>
      <c r="F32" s="337"/>
    </row>
    <row r="33" spans="2:6">
      <c r="B33" s="12"/>
      <c r="D33" s="13" t="s">
        <v>13</v>
      </c>
      <c r="E33" s="13" t="s">
        <v>14</v>
      </c>
      <c r="F33" s="14" t="s">
        <v>15</v>
      </c>
    </row>
    <row r="34" spans="2:6" ht="15.75" thickBot="1">
      <c r="B34" s="12" t="s">
        <v>16</v>
      </c>
      <c r="D34" s="11" t="s">
        <v>17</v>
      </c>
      <c r="E34" s="11" t="s">
        <v>17</v>
      </c>
      <c r="F34" s="15" t="s">
        <v>18</v>
      </c>
    </row>
    <row r="35" spans="2:6">
      <c r="B35" s="12" t="s">
        <v>19</v>
      </c>
      <c r="D35" s="4">
        <v>1344</v>
      </c>
      <c r="E35" s="19">
        <f>D35/$D$30</f>
        <v>0.15342465753424658</v>
      </c>
      <c r="F35" s="21">
        <f>D12</f>
        <v>52.953776359558105</v>
      </c>
    </row>
    <row r="36" spans="2:6">
      <c r="B36" s="12" t="s">
        <v>20</v>
      </c>
      <c r="D36" s="4">
        <v>1584</v>
      </c>
      <c r="E36" s="19">
        <f t="shared" ref="E36:E41" si="2">D36/$D$30</f>
        <v>0.18082191780821918</v>
      </c>
      <c r="F36" s="21">
        <f>E12</f>
        <v>39.27088770963708</v>
      </c>
    </row>
    <row r="37" spans="2:6">
      <c r="B37" s="12" t="s">
        <v>21</v>
      </c>
      <c r="D37" s="4">
        <f>SUM(D35:D36)</f>
        <v>2928</v>
      </c>
      <c r="E37" s="19">
        <f t="shared" si="2"/>
        <v>0.33424657534246577</v>
      </c>
      <c r="F37" s="21">
        <v>44.243876200160457</v>
      </c>
    </row>
    <row r="38" spans="2:6">
      <c r="B38" s="12"/>
      <c r="E38" s="19"/>
      <c r="F38" s="21"/>
    </row>
    <row r="39" spans="2:6">
      <c r="B39" s="12" t="s">
        <v>22</v>
      </c>
      <c r="D39" s="4">
        <v>2752</v>
      </c>
      <c r="E39" s="19">
        <f t="shared" si="2"/>
        <v>0.31415525114155252</v>
      </c>
      <c r="F39" s="21">
        <f>F12</f>
        <v>45.617671489715576</v>
      </c>
    </row>
    <row r="40" spans="2:6">
      <c r="B40" s="12" t="s">
        <v>23</v>
      </c>
      <c r="D40" s="4">
        <v>3104</v>
      </c>
      <c r="E40" s="19">
        <f t="shared" si="2"/>
        <v>0.35433789954337902</v>
      </c>
      <c r="F40" s="21">
        <f>G12</f>
        <v>36.546503285346809</v>
      </c>
    </row>
    <row r="41" spans="2:6">
      <c r="B41" s="12" t="s">
        <v>24</v>
      </c>
      <c r="D41" s="4">
        <f>SUM(D39:D40)</f>
        <v>5856</v>
      </c>
      <c r="E41" s="19">
        <f t="shared" si="2"/>
        <v>0.66849315068493154</v>
      </c>
      <c r="F41" s="21">
        <v>42.499556707341561</v>
      </c>
    </row>
    <row r="42" spans="2:6">
      <c r="B42" s="12"/>
      <c r="E42" s="19"/>
      <c r="F42" s="21"/>
    </row>
    <row r="43" spans="2:6" ht="15.75" thickBot="1">
      <c r="B43" s="16" t="s">
        <v>13</v>
      </c>
      <c r="C43" s="17"/>
      <c r="D43" s="18">
        <f>SUM(D41,D37)</f>
        <v>8784</v>
      </c>
      <c r="E43" s="20">
        <f>D43/SUM(D37,D41)</f>
        <v>1</v>
      </c>
      <c r="F43" s="22">
        <f>C12</f>
        <v>43.226356496016088</v>
      </c>
    </row>
    <row r="44" spans="2:6" ht="15.75" thickBot="1"/>
    <row r="45" spans="2:6" ht="16.5" thickBot="1">
      <c r="B45" s="335">
        <f>B13</f>
        <v>2025</v>
      </c>
      <c r="C45" s="336"/>
      <c r="D45" s="336"/>
      <c r="E45" s="336"/>
      <c r="F45" s="337"/>
    </row>
    <row r="46" spans="2:6">
      <c r="B46" s="12"/>
      <c r="D46" s="13" t="s">
        <v>13</v>
      </c>
      <c r="E46" s="13" t="s">
        <v>14</v>
      </c>
      <c r="F46" s="14" t="s">
        <v>15</v>
      </c>
    </row>
    <row r="47" spans="2:6" ht="15.75" thickBot="1">
      <c r="B47" s="12" t="s">
        <v>16</v>
      </c>
      <c r="D47" s="11" t="s">
        <v>17</v>
      </c>
      <c r="E47" s="11" t="s">
        <v>17</v>
      </c>
      <c r="F47" s="15" t="s">
        <v>18</v>
      </c>
    </row>
    <row r="48" spans="2:6">
      <c r="B48" s="12" t="s">
        <v>19</v>
      </c>
      <c r="D48" s="4">
        <v>1360</v>
      </c>
      <c r="E48" s="19">
        <f>D48/$D$30</f>
        <v>0.15525114155251141</v>
      </c>
      <c r="F48" s="21">
        <f>D13</f>
        <v>53.245476722717285</v>
      </c>
    </row>
    <row r="49" spans="2:6">
      <c r="B49" s="12" t="s">
        <v>20</v>
      </c>
      <c r="D49" s="4">
        <v>1568</v>
      </c>
      <c r="E49" s="19">
        <f t="shared" ref="E49:E54" si="3">D49/$D$30</f>
        <v>0.17899543378995433</v>
      </c>
      <c r="F49" s="21">
        <f>E13</f>
        <v>39.906590544590713</v>
      </c>
    </row>
    <row r="50" spans="2:6">
      <c r="B50" s="12" t="s">
        <v>21</v>
      </c>
      <c r="D50" s="4">
        <f>SUM(D48:D49)</f>
        <v>2928</v>
      </c>
      <c r="E50" s="19">
        <f t="shared" si="3"/>
        <v>0.33424657534246577</v>
      </c>
      <c r="F50" s="21">
        <v>44.652915627603456</v>
      </c>
    </row>
    <row r="51" spans="2:6">
      <c r="B51" s="12"/>
      <c r="E51" s="19"/>
      <c r="F51" s="21"/>
    </row>
    <row r="52" spans="2:6">
      <c r="B52" s="12" t="s">
        <v>22</v>
      </c>
      <c r="D52" s="4">
        <v>2720</v>
      </c>
      <c r="E52" s="19">
        <f t="shared" si="3"/>
        <v>0.31050228310502281</v>
      </c>
      <c r="F52" s="21">
        <f>F13</f>
        <v>44.016201496124268</v>
      </c>
    </row>
    <row r="53" spans="2:6">
      <c r="B53" s="12" t="s">
        <v>23</v>
      </c>
      <c r="D53" s="4">
        <v>3112</v>
      </c>
      <c r="E53" s="19">
        <f t="shared" si="3"/>
        <v>0.35525114155251142</v>
      </c>
      <c r="F53" s="21">
        <f>G13</f>
        <v>36.147121889646726</v>
      </c>
    </row>
    <row r="54" spans="2:6">
      <c r="B54" s="12" t="s">
        <v>24</v>
      </c>
      <c r="D54" s="4">
        <f>SUM(D52:D53)</f>
        <v>5832</v>
      </c>
      <c r="E54" s="19">
        <f t="shared" si="3"/>
        <v>0.66575342465753429</v>
      </c>
      <c r="F54" s="21">
        <v>41.338557419236231</v>
      </c>
    </row>
    <row r="55" spans="2:6">
      <c r="B55" s="12"/>
      <c r="E55" s="19"/>
      <c r="F55" s="21"/>
    </row>
    <row r="56" spans="2:6" ht="15.75" thickBot="1">
      <c r="B56" s="16" t="s">
        <v>13</v>
      </c>
      <c r="C56" s="17"/>
      <c r="D56" s="18">
        <f>SUM(D54,D50)</f>
        <v>8760</v>
      </c>
      <c r="E56" s="20">
        <f>D56/SUM(D50,D54)</f>
        <v>1</v>
      </c>
      <c r="F56" s="22">
        <f>C13</f>
        <v>42.719540006055915</v>
      </c>
    </row>
    <row r="57" spans="2:6" ht="15.75" thickBot="1"/>
    <row r="58" spans="2:6" ht="16.5" thickBot="1">
      <c r="B58" s="335">
        <f>B14</f>
        <v>2026</v>
      </c>
      <c r="C58" s="336"/>
      <c r="D58" s="336"/>
      <c r="E58" s="336"/>
      <c r="F58" s="337"/>
    </row>
    <row r="59" spans="2:6">
      <c r="B59" s="12"/>
      <c r="D59" s="13" t="s">
        <v>13</v>
      </c>
      <c r="E59" s="13" t="s">
        <v>14</v>
      </c>
      <c r="F59" s="14" t="s">
        <v>15</v>
      </c>
    </row>
    <row r="60" spans="2:6" ht="15.75" thickBot="1">
      <c r="B60" s="12" t="s">
        <v>16</v>
      </c>
      <c r="D60" s="11" t="s">
        <v>17</v>
      </c>
      <c r="E60" s="11" t="s">
        <v>17</v>
      </c>
      <c r="F60" s="15" t="s">
        <v>18</v>
      </c>
    </row>
    <row r="61" spans="2:6">
      <c r="B61" s="12" t="s">
        <v>19</v>
      </c>
      <c r="D61" s="4">
        <v>1392</v>
      </c>
      <c r="E61" s="19">
        <f>D61/$D$30</f>
        <v>0.15890410958904111</v>
      </c>
      <c r="F61" s="21">
        <f>D14</f>
        <v>52.817176818847656</v>
      </c>
    </row>
    <row r="62" spans="2:6">
      <c r="B62" s="12" t="s">
        <v>20</v>
      </c>
      <c r="D62" s="4">
        <v>1536</v>
      </c>
      <c r="E62" s="19">
        <f t="shared" ref="E62:E67" si="4">D62/$D$30</f>
        <v>0.17534246575342466</v>
      </c>
      <c r="F62" s="21">
        <f>E14</f>
        <v>40.23184245240671</v>
      </c>
    </row>
    <row r="63" spans="2:6">
      <c r="B63" s="12" t="s">
        <v>21</v>
      </c>
      <c r="D63" s="4">
        <f>SUM(D61:D62)</f>
        <v>2928</v>
      </c>
      <c r="E63" s="19">
        <f t="shared" si="4"/>
        <v>0.33424657534246577</v>
      </c>
      <c r="F63" s="21">
        <v>44.122487801335545</v>
      </c>
    </row>
    <row r="64" spans="2:6">
      <c r="B64" s="12"/>
      <c r="E64" s="19"/>
      <c r="F64" s="21"/>
    </row>
    <row r="65" spans="2:6">
      <c r="B65" s="12" t="s">
        <v>22</v>
      </c>
      <c r="D65" s="4">
        <v>2704</v>
      </c>
      <c r="E65" s="19">
        <f t="shared" si="4"/>
        <v>0.30867579908675802</v>
      </c>
      <c r="F65" s="21">
        <f>F14</f>
        <v>42.437342882156372</v>
      </c>
    </row>
    <row r="66" spans="2:6">
      <c r="B66" s="12" t="s">
        <v>23</v>
      </c>
      <c r="D66" s="4">
        <v>3128</v>
      </c>
      <c r="E66" s="19">
        <f t="shared" si="4"/>
        <v>0.35707762557077627</v>
      </c>
      <c r="F66" s="21">
        <f>G14</f>
        <v>34.941229793209281</v>
      </c>
    </row>
    <row r="67" spans="2:6">
      <c r="B67" s="12" t="s">
        <v>24</v>
      </c>
      <c r="D67" s="4">
        <f>SUM(D65:D66)</f>
        <v>5832</v>
      </c>
      <c r="E67" s="19">
        <f t="shared" si="4"/>
        <v>0.66575342465753429</v>
      </c>
      <c r="F67" s="21">
        <v>40.029007282411911</v>
      </c>
    </row>
    <row r="68" spans="2:6">
      <c r="B68" s="12"/>
      <c r="E68" s="19"/>
      <c r="F68" s="21"/>
    </row>
    <row r="69" spans="2:6" ht="15.75" thickBot="1">
      <c r="B69" s="16" t="s">
        <v>13</v>
      </c>
      <c r="C69" s="17"/>
      <c r="D69" s="18">
        <f>SUM(D67,D63)</f>
        <v>8760</v>
      </c>
      <c r="E69" s="20">
        <f>D69/SUM(D63,D67)</f>
        <v>1</v>
      </c>
      <c r="F69" s="22">
        <f>C14</f>
        <v>41.734624165296758</v>
      </c>
    </row>
    <row r="70" spans="2:6" ht="15.75" thickBot="1"/>
    <row r="71" spans="2:6" ht="16.5" thickBot="1">
      <c r="B71" s="335">
        <f>B15</f>
        <v>2027</v>
      </c>
      <c r="C71" s="336"/>
      <c r="D71" s="336"/>
      <c r="E71" s="336"/>
      <c r="F71" s="337"/>
    </row>
    <row r="72" spans="2:6">
      <c r="B72" s="12"/>
      <c r="D72" s="13" t="s">
        <v>13</v>
      </c>
      <c r="E72" s="13" t="s">
        <v>14</v>
      </c>
      <c r="F72" s="14" t="s">
        <v>15</v>
      </c>
    </row>
    <row r="73" spans="2:6" ht="15.75" thickBot="1">
      <c r="B73" s="12" t="s">
        <v>16</v>
      </c>
      <c r="D73" s="11" t="s">
        <v>17</v>
      </c>
      <c r="E73" s="11" t="s">
        <v>17</v>
      </c>
      <c r="F73" s="15" t="s">
        <v>18</v>
      </c>
    </row>
    <row r="74" spans="2:6">
      <c r="B74" s="12" t="s">
        <v>19</v>
      </c>
      <c r="D74" s="4">
        <v>1376</v>
      </c>
      <c r="E74" s="19">
        <f>D74/$D$30</f>
        <v>0.15707762557077626</v>
      </c>
      <c r="F74" s="21">
        <f>D15</f>
        <v>51.851198196411133</v>
      </c>
    </row>
    <row r="75" spans="2:6">
      <c r="B75" s="12" t="s">
        <v>20</v>
      </c>
      <c r="D75" s="4">
        <v>1552</v>
      </c>
      <c r="E75" s="19">
        <f t="shared" ref="E75:E80" si="5">D75/$D$30</f>
        <v>0.17716894977168951</v>
      </c>
      <c r="F75" s="21">
        <f>E15</f>
        <v>39.814930403131157</v>
      </c>
    </row>
    <row r="76" spans="2:6">
      <c r="B76" s="12" t="s">
        <v>21</v>
      </c>
      <c r="D76" s="4">
        <f>SUM(D74:D75)</f>
        <v>2928</v>
      </c>
      <c r="E76" s="19">
        <f t="shared" si="5"/>
        <v>0.33424657534246577</v>
      </c>
      <c r="F76" s="21">
        <v>43.054737274297388</v>
      </c>
    </row>
    <row r="77" spans="2:6">
      <c r="B77" s="12"/>
      <c r="E77" s="19"/>
      <c r="F77" s="21"/>
    </row>
    <row r="78" spans="2:6">
      <c r="B78" s="12" t="s">
        <v>22</v>
      </c>
      <c r="D78" s="4">
        <v>2719.9999999999982</v>
      </c>
      <c r="E78" s="19">
        <f t="shared" si="5"/>
        <v>0.31050228310502265</v>
      </c>
      <c r="F78" s="21">
        <f>F15</f>
        <v>40.115563631057739</v>
      </c>
    </row>
    <row r="79" spans="2:6">
      <c r="B79" s="12" t="s">
        <v>23</v>
      </c>
      <c r="D79" s="4">
        <v>3112.0000000000018</v>
      </c>
      <c r="E79" s="19">
        <f t="shared" si="5"/>
        <v>0.35525114155251164</v>
      </c>
      <c r="F79" s="21">
        <f>G15</f>
        <v>33.893394303575207</v>
      </c>
    </row>
    <row r="80" spans="2:6">
      <c r="B80" s="12" t="s">
        <v>24</v>
      </c>
      <c r="D80" s="4">
        <f>SUM(D78:D79)</f>
        <v>5832</v>
      </c>
      <c r="E80" s="19">
        <f t="shared" si="5"/>
        <v>0.66575342465753429</v>
      </c>
      <c r="F80" s="21">
        <v>38.374398850858697</v>
      </c>
    </row>
    <row r="81" spans="2:6">
      <c r="B81" s="12"/>
      <c r="E81" s="19"/>
      <c r="F81" s="21"/>
    </row>
    <row r="82" spans="2:6" ht="15.75" thickBot="1">
      <c r="B82" s="16" t="s">
        <v>13</v>
      </c>
      <c r="C82" s="17"/>
      <c r="D82" s="18">
        <f>SUM(D80,D76)</f>
        <v>8760</v>
      </c>
      <c r="E82" s="20">
        <f>D82/SUM(D76,D80)</f>
        <v>1</v>
      </c>
      <c r="F82" s="22">
        <f>C15</f>
        <v>40.324539860624817</v>
      </c>
    </row>
    <row r="83" spans="2:6" ht="15.75" thickBot="1"/>
    <row r="84" spans="2:6" ht="16.5" thickBot="1">
      <c r="B84" s="335">
        <f>B16</f>
        <v>2028</v>
      </c>
      <c r="C84" s="336"/>
      <c r="D84" s="336"/>
      <c r="E84" s="336"/>
      <c r="F84" s="337"/>
    </row>
    <row r="85" spans="2:6">
      <c r="B85" s="12"/>
      <c r="D85" s="13" t="s">
        <v>13</v>
      </c>
      <c r="E85" s="13" t="s">
        <v>14</v>
      </c>
      <c r="F85" s="14" t="s">
        <v>15</v>
      </c>
    </row>
    <row r="86" spans="2:6" ht="15.75" thickBot="1">
      <c r="B86" s="12" t="s">
        <v>16</v>
      </c>
      <c r="D86" s="11" t="s">
        <v>17</v>
      </c>
      <c r="E86" s="11" t="s">
        <v>17</v>
      </c>
      <c r="F86" s="15" t="s">
        <v>18</v>
      </c>
    </row>
    <row r="87" spans="2:6">
      <c r="B87" s="12" t="s">
        <v>19</v>
      </c>
      <c r="D87" s="4">
        <v>1360</v>
      </c>
      <c r="E87" s="19">
        <f>D87/$D$30</f>
        <v>0.15525114155251141</v>
      </c>
      <c r="F87" s="21">
        <f>D16</f>
        <v>52.213547706604004</v>
      </c>
    </row>
    <row r="88" spans="2:6">
      <c r="B88" s="12" t="s">
        <v>20</v>
      </c>
      <c r="D88" s="4">
        <v>1568</v>
      </c>
      <c r="E88" s="19">
        <f t="shared" ref="E88:E93" si="6">D88/$D$30</f>
        <v>0.17899543378995433</v>
      </c>
      <c r="F88" s="21">
        <f>E16</f>
        <v>40.549339944442877</v>
      </c>
    </row>
    <row r="89" spans="2:6">
      <c r="B89" s="12" t="s">
        <v>21</v>
      </c>
      <c r="D89" s="4">
        <f>SUM(D87:D88)</f>
        <v>2928</v>
      </c>
      <c r="E89" s="19">
        <f t="shared" si="6"/>
        <v>0.33424657534246577</v>
      </c>
      <c r="F89" s="21">
        <v>43.4559260757093</v>
      </c>
    </row>
    <row r="90" spans="2:6">
      <c r="B90" s="12"/>
      <c r="E90" s="19"/>
      <c r="F90" s="21"/>
    </row>
    <row r="91" spans="2:6">
      <c r="B91" s="12" t="s">
        <v>22</v>
      </c>
      <c r="D91" s="4">
        <v>2719.9999999999991</v>
      </c>
      <c r="E91" s="19">
        <f t="shared" si="6"/>
        <v>0.3105022831050227</v>
      </c>
      <c r="F91" s="21">
        <f>F16</f>
        <v>38.392646312713623</v>
      </c>
    </row>
    <row r="92" spans="2:6">
      <c r="B92" s="12" t="s">
        <v>23</v>
      </c>
      <c r="D92" s="4">
        <v>3136.0000000000005</v>
      </c>
      <c r="E92" s="19">
        <f t="shared" si="6"/>
        <v>0.35799086757990872</v>
      </c>
      <c r="F92" s="21">
        <f>G16</f>
        <v>33.055902637987096</v>
      </c>
    </row>
    <row r="93" spans="2:6">
      <c r="B93" s="12" t="s">
        <v>24</v>
      </c>
      <c r="D93" s="4">
        <f>SUM(D91:D92)</f>
        <v>5856</v>
      </c>
      <c r="E93" s="19">
        <f t="shared" si="6"/>
        <v>0.66849315068493154</v>
      </c>
      <c r="F93" s="21">
        <v>36.861617364542141</v>
      </c>
    </row>
    <row r="94" spans="2:6">
      <c r="B94" s="12"/>
      <c r="E94" s="19"/>
      <c r="F94" s="21"/>
    </row>
    <row r="95" spans="2:6" ht="15.75" thickBot="1">
      <c r="B95" s="16" t="s">
        <v>13</v>
      </c>
      <c r="C95" s="17"/>
      <c r="D95" s="18">
        <f>SUM(D93,D89)</f>
        <v>8784</v>
      </c>
      <c r="E95" s="20">
        <f>D95/SUM(D89,D93)</f>
        <v>1</v>
      </c>
      <c r="F95" s="22">
        <f>C16</f>
        <v>39.609245994195128</v>
      </c>
    </row>
  </sheetData>
  <mergeCells count="9">
    <mergeCell ref="C1:G1"/>
    <mergeCell ref="B58:F58"/>
    <mergeCell ref="B71:F71"/>
    <mergeCell ref="B84:F84"/>
    <mergeCell ref="B2:G2"/>
    <mergeCell ref="B8:G9"/>
    <mergeCell ref="B19:F19"/>
    <mergeCell ref="B32:F32"/>
    <mergeCell ref="B45:F4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4288-3BE9-475A-9641-DB0AA60795EC}">
  <sheetPr codeName="Sheet2"/>
  <dimension ref="A1:K82"/>
  <sheetViews>
    <sheetView workbookViewId="0">
      <selection activeCell="N8" sqref="N8"/>
    </sheetView>
  </sheetViews>
  <sheetFormatPr defaultRowHeight="15"/>
  <cols>
    <col min="1" max="1" width="13.140625" bestFit="1" customWidth="1"/>
    <col min="2" max="2" width="32.5703125" bestFit="1" customWidth="1"/>
    <col min="3" max="3" width="33.140625" bestFit="1" customWidth="1"/>
    <col min="4" max="4" width="32.85546875" bestFit="1" customWidth="1"/>
    <col min="5" max="5" width="32.85546875" customWidth="1"/>
    <col min="6" max="6" width="12" bestFit="1" customWidth="1"/>
    <col min="7" max="7" width="18" customWidth="1"/>
    <col min="8" max="11" width="20.42578125" customWidth="1"/>
    <col min="12" max="67" width="12" bestFit="1" customWidth="1"/>
    <col min="68" max="68" width="11" bestFit="1" customWidth="1"/>
    <col min="69" max="74" width="12" bestFit="1" customWidth="1"/>
    <col min="75" max="75" width="7.28515625" bestFit="1" customWidth="1"/>
    <col min="76" max="76" width="12" bestFit="1" customWidth="1"/>
    <col min="77" max="77" width="13.85546875" bestFit="1" customWidth="1"/>
    <col min="78" max="78" width="21.85546875" bestFit="1" customWidth="1"/>
    <col min="79" max="79" width="13.85546875" bestFit="1" customWidth="1"/>
    <col min="80" max="80" width="21.85546875" bestFit="1" customWidth="1"/>
    <col min="81" max="81" width="13.85546875" bestFit="1" customWidth="1"/>
    <col min="82" max="82" width="21.85546875" bestFit="1" customWidth="1"/>
    <col min="83" max="83" width="13.85546875" bestFit="1" customWidth="1"/>
    <col min="84" max="84" width="21.85546875" bestFit="1" customWidth="1"/>
    <col min="85" max="85" width="13.85546875" bestFit="1" customWidth="1"/>
    <col min="86" max="86" width="21.85546875" bestFit="1" customWidth="1"/>
    <col min="87" max="87" width="13.85546875" bestFit="1" customWidth="1"/>
    <col min="88" max="88" width="21.85546875" bestFit="1" customWidth="1"/>
    <col min="89" max="89" width="13.85546875" bestFit="1" customWidth="1"/>
    <col min="90" max="90" width="21.85546875" bestFit="1" customWidth="1"/>
    <col min="91" max="91" width="13.85546875" bestFit="1" customWidth="1"/>
    <col min="92" max="92" width="20.7109375" bestFit="1" customWidth="1"/>
    <col min="93" max="93" width="13.85546875" bestFit="1" customWidth="1"/>
    <col min="94" max="94" width="21.85546875" bestFit="1" customWidth="1"/>
    <col min="95" max="95" width="13.85546875" bestFit="1" customWidth="1"/>
    <col min="96" max="96" width="21.85546875" bestFit="1" customWidth="1"/>
    <col min="97" max="97" width="13.85546875" bestFit="1" customWidth="1"/>
    <col min="98" max="98" width="21.85546875" bestFit="1" customWidth="1"/>
    <col min="99" max="99" width="12.85546875" bestFit="1" customWidth="1"/>
    <col min="100" max="100" width="21.85546875" bestFit="1" customWidth="1"/>
    <col min="101" max="101" width="13.85546875" bestFit="1" customWidth="1"/>
    <col min="102" max="102" width="20.7109375" bestFit="1" customWidth="1"/>
    <col min="103" max="103" width="13.85546875" bestFit="1" customWidth="1"/>
    <col min="104" max="104" width="20.7109375" bestFit="1" customWidth="1"/>
    <col min="105" max="105" width="13.85546875" bestFit="1" customWidth="1"/>
    <col min="106" max="106" width="21.85546875" bestFit="1" customWidth="1"/>
    <col min="107" max="107" width="13.85546875" bestFit="1" customWidth="1"/>
    <col min="108" max="108" width="21.85546875" bestFit="1" customWidth="1"/>
    <col min="109" max="109" width="12.85546875" bestFit="1" customWidth="1"/>
    <col min="110" max="110" width="21.85546875" bestFit="1" customWidth="1"/>
    <col min="111" max="111" width="13.85546875" bestFit="1" customWidth="1"/>
    <col min="112" max="112" width="21.85546875" bestFit="1" customWidth="1"/>
    <col min="113" max="113" width="13.85546875" bestFit="1" customWidth="1"/>
    <col min="114" max="114" width="21.85546875" bestFit="1" customWidth="1"/>
    <col min="115" max="115" width="13.85546875" bestFit="1" customWidth="1"/>
    <col min="116" max="116" width="21.85546875" bestFit="1" customWidth="1"/>
    <col min="117" max="117" width="13.85546875" bestFit="1" customWidth="1"/>
    <col min="118" max="118" width="20.7109375" bestFit="1" customWidth="1"/>
    <col min="119" max="119" width="13.85546875" bestFit="1" customWidth="1"/>
    <col min="120" max="120" width="21.85546875" bestFit="1" customWidth="1"/>
    <col min="121" max="121" width="13.85546875" bestFit="1" customWidth="1"/>
    <col min="122" max="122" width="21.85546875" bestFit="1" customWidth="1"/>
    <col min="123" max="123" width="13.85546875" bestFit="1" customWidth="1"/>
    <col min="124" max="124" width="21.85546875" bestFit="1" customWidth="1"/>
    <col min="125" max="125" width="13.85546875" bestFit="1" customWidth="1"/>
    <col min="126" max="126" width="21.85546875" bestFit="1" customWidth="1"/>
    <col min="127" max="127" width="13.85546875" bestFit="1" customWidth="1"/>
    <col min="128" max="128" width="21.85546875" bestFit="1" customWidth="1"/>
    <col min="129" max="129" width="13.85546875" bestFit="1" customWidth="1"/>
    <col min="130" max="130" width="21.85546875" bestFit="1" customWidth="1"/>
    <col min="131" max="131" width="13.85546875" bestFit="1" customWidth="1"/>
    <col min="132" max="132" width="21.85546875" bestFit="1" customWidth="1"/>
    <col min="133" max="133" width="12.85546875" bestFit="1" customWidth="1"/>
    <col min="134" max="134" width="21.85546875" bestFit="1" customWidth="1"/>
    <col min="135" max="135" width="12.85546875" bestFit="1" customWidth="1"/>
    <col min="136" max="136" width="21.85546875" bestFit="1" customWidth="1"/>
    <col min="137" max="137" width="13.85546875" bestFit="1" customWidth="1"/>
    <col min="138" max="138" width="21.85546875" bestFit="1" customWidth="1"/>
    <col min="139" max="139" width="13.85546875" bestFit="1" customWidth="1"/>
    <col min="140" max="140" width="21.85546875" bestFit="1" customWidth="1"/>
    <col min="141" max="141" width="13.85546875" bestFit="1" customWidth="1"/>
    <col min="142" max="142" width="21.85546875" bestFit="1" customWidth="1"/>
    <col min="143" max="143" width="13.85546875" bestFit="1" customWidth="1"/>
    <col min="144" max="144" width="21.85546875" bestFit="1" customWidth="1"/>
    <col min="145" max="145" width="13.85546875" bestFit="1" customWidth="1"/>
    <col min="146" max="146" width="21.85546875" bestFit="1" customWidth="1"/>
    <col min="148" max="148" width="12.140625" bestFit="1" customWidth="1"/>
    <col min="149" max="149" width="11.28515625" bestFit="1" customWidth="1"/>
  </cols>
  <sheetData>
    <row r="1" spans="1:11" ht="15.75" thickBot="1">
      <c r="A1" s="334" t="s">
        <v>174</v>
      </c>
      <c r="B1" s="334"/>
      <c r="C1" s="334"/>
      <c r="D1" s="334"/>
      <c r="E1" s="334"/>
    </row>
    <row r="3" spans="1:11">
      <c r="G3" s="323"/>
      <c r="H3" s="323"/>
      <c r="I3" s="323"/>
      <c r="J3" s="323"/>
      <c r="K3" s="323"/>
    </row>
    <row r="4" spans="1:11">
      <c r="E4" s="3"/>
      <c r="G4" s="323"/>
      <c r="H4" s="323"/>
      <c r="I4" s="323"/>
      <c r="J4" s="323"/>
      <c r="K4" s="323"/>
    </row>
    <row r="5" spans="1:11">
      <c r="E5" s="3"/>
    </row>
    <row r="6" spans="1:11">
      <c r="E6" s="3"/>
      <c r="F6" s="4"/>
      <c r="G6" s="3"/>
      <c r="H6" s="3"/>
      <c r="I6" s="3"/>
      <c r="J6" s="3"/>
      <c r="K6" s="3"/>
    </row>
    <row r="7" spans="1:11">
      <c r="E7" s="3"/>
      <c r="F7" s="4"/>
      <c r="G7" s="3"/>
      <c r="H7" s="3"/>
      <c r="I7" s="3"/>
      <c r="J7" s="3"/>
      <c r="K7" s="3"/>
    </row>
    <row r="8" spans="1:11">
      <c r="E8" s="3"/>
      <c r="F8" s="4"/>
      <c r="G8" s="3"/>
      <c r="H8" s="3"/>
      <c r="I8" s="3"/>
      <c r="J8" s="3"/>
      <c r="K8" s="3"/>
    </row>
    <row r="9" spans="1:11">
      <c r="E9" s="3"/>
      <c r="F9" s="4"/>
      <c r="G9" s="3"/>
      <c r="H9" s="3"/>
      <c r="I9" s="3"/>
      <c r="J9" s="3"/>
      <c r="K9" s="3"/>
    </row>
    <row r="10" spans="1:11">
      <c r="E10" s="3"/>
      <c r="F10" s="4"/>
      <c r="G10" s="3"/>
      <c r="H10" s="3"/>
      <c r="I10" s="3"/>
      <c r="J10" s="3"/>
      <c r="K10" s="3"/>
    </row>
    <row r="11" spans="1:11">
      <c r="E11" s="3"/>
      <c r="F11" s="4"/>
      <c r="G11" s="3"/>
      <c r="H11" s="3"/>
      <c r="I11" s="3"/>
      <c r="J11" s="3"/>
      <c r="K11" s="3"/>
    </row>
    <row r="12" spans="1:11">
      <c r="E12" s="3"/>
    </row>
    <row r="13" spans="1:11">
      <c r="E13" s="3"/>
    </row>
    <row r="14" spans="1:11">
      <c r="E14" s="3"/>
    </row>
    <row r="15" spans="1:11">
      <c r="E15" s="3"/>
    </row>
    <row r="16" spans="1:11">
      <c r="E16" s="3"/>
    </row>
    <row r="17" spans="5:5">
      <c r="E17" s="3"/>
    </row>
    <row r="18" spans="5:5">
      <c r="E18" s="3"/>
    </row>
    <row r="19" spans="5:5">
      <c r="E19" s="3"/>
    </row>
    <row r="20" spans="5:5">
      <c r="E20" s="3"/>
    </row>
    <row r="21" spans="5:5">
      <c r="E21" s="3"/>
    </row>
    <row r="22" spans="5:5">
      <c r="E22" s="3"/>
    </row>
    <row r="23" spans="5:5">
      <c r="E23" s="3"/>
    </row>
    <row r="24" spans="5:5">
      <c r="E24" s="3"/>
    </row>
    <row r="25" spans="5:5">
      <c r="E25" s="3"/>
    </row>
    <row r="26" spans="5:5">
      <c r="E26" s="3"/>
    </row>
    <row r="27" spans="5:5">
      <c r="E27" s="3"/>
    </row>
    <row r="28" spans="5:5">
      <c r="E28" s="3"/>
    </row>
    <row r="29" spans="5:5">
      <c r="E29" s="3"/>
    </row>
    <row r="30" spans="5:5">
      <c r="E30" s="3"/>
    </row>
    <row r="31" spans="5:5">
      <c r="E31" s="3"/>
    </row>
    <row r="32" spans="5:5">
      <c r="E32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AABD-C0D7-4570-B2DD-1BAB4C2C27EB}">
  <sheetPr codeName="Sheet3"/>
  <dimension ref="A1:BA74"/>
  <sheetViews>
    <sheetView workbookViewId="0">
      <selection activeCell="N8" sqref="N8"/>
    </sheetView>
  </sheetViews>
  <sheetFormatPr defaultRowHeight="15"/>
  <cols>
    <col min="1" max="1" width="11.85546875" bestFit="1" customWidth="1"/>
    <col min="2" max="2" width="6.28515625" bestFit="1" customWidth="1"/>
    <col min="3" max="3" width="21.42578125" bestFit="1" customWidth="1"/>
    <col min="4" max="4" width="14.140625" bestFit="1" customWidth="1"/>
    <col min="5" max="5" width="5" bestFit="1" customWidth="1"/>
    <col min="6" max="6" width="7" bestFit="1" customWidth="1"/>
    <col min="7" max="7" width="11" bestFit="1" customWidth="1"/>
    <col min="8" max="8" width="14.28515625" bestFit="1" customWidth="1"/>
    <col min="9" max="9" width="18.85546875" bestFit="1" customWidth="1"/>
    <col min="10" max="10" width="18.5703125" bestFit="1" customWidth="1"/>
    <col min="11" max="11" width="14.5703125" bestFit="1" customWidth="1"/>
    <col min="12" max="12" width="13.5703125" bestFit="1" customWidth="1"/>
    <col min="13" max="13" width="12" bestFit="1" customWidth="1"/>
    <col min="14" max="14" width="16.42578125" bestFit="1" customWidth="1"/>
    <col min="15" max="15" width="21.7109375" bestFit="1" customWidth="1"/>
    <col min="16" max="16" width="26.28515625" bestFit="1" customWidth="1"/>
    <col min="17" max="17" width="17.7109375" bestFit="1" customWidth="1"/>
    <col min="18" max="18" width="32.140625" bestFit="1" customWidth="1"/>
    <col min="19" max="19" width="22.28515625" bestFit="1" customWidth="1"/>
    <col min="20" max="20" width="31.28515625" bestFit="1" customWidth="1"/>
    <col min="21" max="21" width="24.42578125" bestFit="1" customWidth="1"/>
    <col min="22" max="22" width="18.140625" bestFit="1" customWidth="1"/>
    <col min="23" max="23" width="24.42578125" bestFit="1" customWidth="1"/>
    <col min="24" max="24" width="26" bestFit="1" customWidth="1"/>
    <col min="25" max="25" width="23.28515625" bestFit="1" customWidth="1"/>
    <col min="26" max="26" width="18.7109375" bestFit="1" customWidth="1"/>
    <col min="27" max="27" width="21.140625" bestFit="1" customWidth="1"/>
    <col min="28" max="28" width="23.85546875" bestFit="1" customWidth="1"/>
    <col min="29" max="29" width="22.42578125" bestFit="1" customWidth="1"/>
    <col min="30" max="30" width="25" bestFit="1" customWidth="1"/>
    <col min="31" max="31" width="12.28515625" bestFit="1" customWidth="1"/>
    <col min="32" max="32" width="11" bestFit="1" customWidth="1"/>
    <col min="33" max="33" width="11.28515625" bestFit="1" customWidth="1"/>
    <col min="34" max="34" width="16.140625" bestFit="1" customWidth="1"/>
    <col min="35" max="35" width="18.7109375" bestFit="1" customWidth="1"/>
    <col min="36" max="36" width="21.140625" bestFit="1" customWidth="1"/>
    <col min="37" max="37" width="24.85546875" bestFit="1" customWidth="1"/>
  </cols>
  <sheetData>
    <row r="1" spans="1:53">
      <c r="A1" s="319" t="s">
        <v>174</v>
      </c>
    </row>
    <row r="2" spans="1:53">
      <c r="A2" s="1" t="s">
        <v>25</v>
      </c>
      <c r="B2" s="1" t="s">
        <v>26</v>
      </c>
      <c r="C2" s="1" t="s">
        <v>27</v>
      </c>
      <c r="D2" s="221" t="s">
        <v>28</v>
      </c>
      <c r="E2" s="1" t="s">
        <v>7</v>
      </c>
      <c r="F2" s="1" t="s">
        <v>29</v>
      </c>
      <c r="G2" s="221" t="s">
        <v>30</v>
      </c>
      <c r="H2" s="221" t="s">
        <v>31</v>
      </c>
      <c r="I2" s="221" t="s">
        <v>32</v>
      </c>
      <c r="J2" s="221" t="s">
        <v>33</v>
      </c>
      <c r="K2" s="221" t="s">
        <v>34</v>
      </c>
      <c r="L2" s="221" t="s">
        <v>35</v>
      </c>
      <c r="M2" s="221" t="s">
        <v>36</v>
      </c>
      <c r="N2" s="221" t="s">
        <v>37</v>
      </c>
      <c r="O2" s="221" t="s">
        <v>38</v>
      </c>
      <c r="P2" s="221" t="s">
        <v>39</v>
      </c>
      <c r="Q2" s="221" t="s">
        <v>40</v>
      </c>
      <c r="R2" s="221" t="s">
        <v>41</v>
      </c>
      <c r="S2" s="221" t="s">
        <v>42</v>
      </c>
      <c r="T2" s="221" t="s">
        <v>43</v>
      </c>
      <c r="U2" s="221" t="s">
        <v>44</v>
      </c>
      <c r="V2" s="221" t="s">
        <v>45</v>
      </c>
      <c r="W2" s="221" t="s">
        <v>46</v>
      </c>
      <c r="X2" s="221" t="s">
        <v>47</v>
      </c>
      <c r="Y2" s="221" t="s">
        <v>48</v>
      </c>
      <c r="Z2" s="221" t="s">
        <v>49</v>
      </c>
      <c r="AA2" s="221" t="s">
        <v>50</v>
      </c>
      <c r="AB2" s="221" t="s">
        <v>51</v>
      </c>
      <c r="AC2" s="221" t="s">
        <v>52</v>
      </c>
      <c r="AD2" s="221" t="s">
        <v>53</v>
      </c>
      <c r="AE2" s="221" t="s">
        <v>54</v>
      </c>
      <c r="AF2" s="221" t="s">
        <v>55</v>
      </c>
      <c r="AG2" s="221" t="s">
        <v>56</v>
      </c>
      <c r="AH2" s="221" t="s">
        <v>57</v>
      </c>
      <c r="AI2" s="221" t="s">
        <v>58</v>
      </c>
      <c r="AJ2" s="221" t="s">
        <v>59</v>
      </c>
      <c r="AK2" s="221" t="s">
        <v>60</v>
      </c>
      <c r="AL2" s="221" t="s">
        <v>61</v>
      </c>
      <c r="AM2" s="221" t="s">
        <v>62</v>
      </c>
      <c r="AN2" s="221" t="s">
        <v>63</v>
      </c>
      <c r="AO2" s="221" t="s">
        <v>64</v>
      </c>
      <c r="AP2" s="221" t="s">
        <v>65</v>
      </c>
      <c r="AQ2" s="221" t="s">
        <v>66</v>
      </c>
      <c r="AR2" s="221" t="s">
        <v>67</v>
      </c>
      <c r="AS2" s="221" t="s">
        <v>68</v>
      </c>
      <c r="AT2" s="221" t="s">
        <v>69</v>
      </c>
      <c r="AU2" s="221" t="s">
        <v>70</v>
      </c>
      <c r="AV2" s="221" t="s">
        <v>71</v>
      </c>
      <c r="AW2" s="221" t="s">
        <v>72</v>
      </c>
      <c r="AX2" s="221" t="s">
        <v>73</v>
      </c>
      <c r="BA2" s="319"/>
    </row>
    <row r="3" spans="1:53">
      <c r="D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53">
      <c r="D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53">
      <c r="D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53">
      <c r="D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53">
      <c r="D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53">
      <c r="D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53">
      <c r="D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53">
      <c r="D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53">
      <c r="D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53">
      <c r="D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53">
      <c r="D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53">
      <c r="D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53">
      <c r="D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53">
      <c r="D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4:37">
      <c r="D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4:37">
      <c r="D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4:37">
      <c r="D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4:37">
      <c r="D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4:37">
      <c r="D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4:37">
      <c r="D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4:37">
      <c r="D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4:37">
      <c r="D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4:37">
      <c r="D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4:37">
      <c r="D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4:37">
      <c r="D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4:37">
      <c r="D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4:37">
      <c r="D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4:37">
      <c r="D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4:37">
      <c r="D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4:37">
      <c r="D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4:37">
      <c r="D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4:37">
      <c r="D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4:37">
      <c r="D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4:37">
      <c r="D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4:37">
      <c r="D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4:37">
      <c r="D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4:37">
      <c r="D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4:37">
      <c r="D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4:37">
      <c r="D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4:37">
      <c r="D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4:37">
      <c r="D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4:37">
      <c r="D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4:37">
      <c r="D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4:37">
      <c r="D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4:37">
      <c r="D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4:37">
      <c r="D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4:37">
      <c r="D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4:37">
      <c r="D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4:37">
      <c r="D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4:37">
      <c r="D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4:37">
      <c r="D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4:37">
      <c r="D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4:37">
      <c r="D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4:37">
      <c r="D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4:37">
      <c r="D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4:37">
      <c r="D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4:37">
      <c r="D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4:37">
      <c r="D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4:37">
      <c r="D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4:37">
      <c r="D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4:37">
      <c r="D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4:37">
      <c r="D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4:37">
      <c r="D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4:37">
      <c r="D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4:37">
      <c r="D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4:37">
      <c r="D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4:37">
      <c r="D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4:37">
      <c r="D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4:37">
      <c r="D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4:37">
      <c r="D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4:37">
      <c r="D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4:37">
      <c r="D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</sheetData>
  <autoFilter ref="A2:AX2" xr:uid="{A2DFAABD-C0D7-4570-B2DD-1BAB4C2C27E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BA8F-C37B-4A3E-99D8-C2AF9829AB8D}">
  <sheetPr codeName="Sheet4"/>
  <dimension ref="A1:J81"/>
  <sheetViews>
    <sheetView workbookViewId="0">
      <selection activeCell="N8" sqref="N8"/>
    </sheetView>
  </sheetViews>
  <sheetFormatPr defaultRowHeight="15"/>
  <cols>
    <col min="1" max="1" width="11.140625" style="1" bestFit="1" customWidth="1"/>
    <col min="2" max="2" width="24.5703125" bestFit="1" customWidth="1"/>
    <col min="3" max="3" width="24.85546875" bestFit="1" customWidth="1"/>
  </cols>
  <sheetData>
    <row r="1" spans="1:10">
      <c r="A1" s="319" t="s">
        <v>174</v>
      </c>
    </row>
    <row r="2" spans="1:10" s="1" customFormat="1">
      <c r="J2" s="319"/>
    </row>
    <row r="3" spans="1:10">
      <c r="B3" s="4"/>
      <c r="C3" s="4"/>
      <c r="G3" s="4"/>
      <c r="H3" s="4"/>
    </row>
    <row r="4" spans="1:10">
      <c r="B4" s="4"/>
      <c r="C4" s="4"/>
      <c r="G4" s="4"/>
      <c r="H4" s="4"/>
    </row>
    <row r="5" spans="1:10">
      <c r="B5" s="4"/>
      <c r="C5" s="4"/>
    </row>
    <row r="6" spans="1:10">
      <c r="B6" s="4"/>
      <c r="C6" s="4"/>
    </row>
    <row r="7" spans="1:10">
      <c r="B7" s="4"/>
      <c r="C7" s="4"/>
    </row>
    <row r="8" spans="1:10">
      <c r="B8" s="4"/>
      <c r="C8" s="4"/>
    </row>
    <row r="9" spans="1:10">
      <c r="B9" s="4"/>
      <c r="C9" s="4"/>
    </row>
    <row r="10" spans="1:10">
      <c r="B10" s="4"/>
      <c r="C10" s="4"/>
    </row>
    <row r="11" spans="1:10">
      <c r="B11" s="4"/>
      <c r="C11" s="4"/>
    </row>
    <row r="12" spans="1:10">
      <c r="B12" s="4"/>
      <c r="C12" s="4"/>
    </row>
    <row r="13" spans="1:10">
      <c r="B13" s="4"/>
      <c r="C13" s="4"/>
    </row>
    <row r="14" spans="1:10">
      <c r="B14" s="4"/>
      <c r="C14" s="4"/>
    </row>
    <row r="15" spans="1:10">
      <c r="B15" s="4"/>
      <c r="C15" s="4"/>
    </row>
    <row r="16" spans="1:10">
      <c r="B16" s="4"/>
      <c r="C16" s="4"/>
      <c r="G16" s="4"/>
      <c r="H16" s="4"/>
    </row>
    <row r="17" spans="2:8">
      <c r="B17" s="4"/>
      <c r="C17" s="4"/>
      <c r="G17" s="4"/>
      <c r="H17" s="4"/>
    </row>
    <row r="18" spans="2:8">
      <c r="B18" s="4"/>
      <c r="C18" s="4"/>
    </row>
    <row r="19" spans="2:8">
      <c r="B19" s="4"/>
      <c r="C19" s="4"/>
    </row>
    <row r="20" spans="2:8">
      <c r="B20" s="4"/>
      <c r="C20" s="4"/>
    </row>
    <row r="21" spans="2:8">
      <c r="B21" s="4"/>
      <c r="C21" s="4"/>
    </row>
    <row r="22" spans="2:8">
      <c r="B22" s="4"/>
      <c r="C22" s="4"/>
    </row>
    <row r="23" spans="2:8">
      <c r="B23" s="4"/>
      <c r="C23" s="4"/>
    </row>
    <row r="24" spans="2:8">
      <c r="B24" s="4"/>
      <c r="C24" s="4"/>
    </row>
    <row r="25" spans="2:8">
      <c r="B25" s="4"/>
      <c r="C25" s="4"/>
    </row>
    <row r="26" spans="2:8">
      <c r="B26" s="4"/>
      <c r="C26" s="4"/>
    </row>
    <row r="27" spans="2:8">
      <c r="B27" s="4"/>
      <c r="C27" s="4"/>
    </row>
    <row r="28" spans="2:8">
      <c r="B28" s="4"/>
      <c r="C28" s="4"/>
    </row>
    <row r="29" spans="2:8">
      <c r="B29" s="4"/>
      <c r="C29" s="4"/>
      <c r="G29" s="4"/>
      <c r="H29" s="4"/>
    </row>
    <row r="30" spans="2:8">
      <c r="B30" s="4"/>
      <c r="C30" s="4"/>
      <c r="G30" s="4"/>
      <c r="H30" s="4"/>
    </row>
    <row r="31" spans="2:8">
      <c r="B31" s="4"/>
      <c r="C31" s="4"/>
    </row>
    <row r="32" spans="2:8">
      <c r="B32" s="4"/>
      <c r="C32" s="4"/>
    </row>
    <row r="33" spans="2:8">
      <c r="B33" s="4"/>
      <c r="C33" s="4"/>
    </row>
    <row r="34" spans="2:8">
      <c r="B34" s="4"/>
      <c r="C34" s="4"/>
    </row>
    <row r="35" spans="2:8">
      <c r="B35" s="4"/>
      <c r="C35" s="4"/>
    </row>
    <row r="36" spans="2:8">
      <c r="B36" s="4"/>
      <c r="C36" s="4"/>
    </row>
    <row r="37" spans="2:8">
      <c r="B37" s="4"/>
      <c r="C37" s="4"/>
    </row>
    <row r="38" spans="2:8">
      <c r="B38" s="4"/>
      <c r="C38" s="4"/>
    </row>
    <row r="39" spans="2:8">
      <c r="B39" s="4"/>
      <c r="C39" s="4"/>
    </row>
    <row r="40" spans="2:8">
      <c r="B40" s="4"/>
      <c r="C40" s="4"/>
    </row>
    <row r="41" spans="2:8">
      <c r="B41" s="4"/>
      <c r="C41" s="4"/>
    </row>
    <row r="42" spans="2:8">
      <c r="B42" s="4"/>
      <c r="C42" s="4"/>
      <c r="G42" s="4"/>
      <c r="H42" s="4"/>
    </row>
    <row r="43" spans="2:8">
      <c r="B43" s="4"/>
      <c r="C43" s="4"/>
      <c r="G43" s="4"/>
      <c r="H43" s="4"/>
    </row>
    <row r="44" spans="2:8">
      <c r="B44" s="4"/>
      <c r="C44" s="4"/>
    </row>
    <row r="45" spans="2:8">
      <c r="B45" s="4"/>
      <c r="C45" s="4"/>
    </row>
    <row r="46" spans="2:8">
      <c r="B46" s="4"/>
      <c r="C46" s="4"/>
    </row>
    <row r="47" spans="2:8">
      <c r="B47" s="4"/>
      <c r="C47" s="4"/>
    </row>
    <row r="48" spans="2:8">
      <c r="B48" s="4"/>
      <c r="C48" s="4"/>
    </row>
    <row r="49" spans="2:8">
      <c r="B49" s="4"/>
      <c r="C49" s="4"/>
    </row>
    <row r="50" spans="2:8">
      <c r="B50" s="4"/>
      <c r="C50" s="4"/>
    </row>
    <row r="51" spans="2:8">
      <c r="B51" s="4"/>
      <c r="C51" s="4"/>
    </row>
    <row r="52" spans="2:8">
      <c r="B52" s="4"/>
      <c r="C52" s="4"/>
    </row>
    <row r="53" spans="2:8">
      <c r="B53" s="4"/>
      <c r="C53" s="4"/>
    </row>
    <row r="54" spans="2:8">
      <c r="B54" s="4"/>
      <c r="C54" s="4"/>
    </row>
    <row r="55" spans="2:8">
      <c r="B55" s="4"/>
      <c r="C55" s="4"/>
      <c r="G55" s="4"/>
      <c r="H55" s="4"/>
    </row>
    <row r="56" spans="2:8">
      <c r="B56" s="4"/>
      <c r="C56" s="4"/>
      <c r="G56" s="4"/>
      <c r="H56" s="4"/>
    </row>
    <row r="57" spans="2:8">
      <c r="B57" s="4"/>
      <c r="C57" s="4"/>
    </row>
    <row r="58" spans="2:8">
      <c r="B58" s="4"/>
      <c r="C58" s="4"/>
    </row>
    <row r="59" spans="2:8">
      <c r="B59" s="4"/>
      <c r="C59" s="4"/>
    </row>
    <row r="60" spans="2:8">
      <c r="B60" s="4"/>
      <c r="C60" s="4"/>
    </row>
    <row r="61" spans="2:8">
      <c r="B61" s="4"/>
      <c r="C61" s="4"/>
    </row>
    <row r="62" spans="2:8">
      <c r="B62" s="4"/>
      <c r="C62" s="4"/>
    </row>
    <row r="63" spans="2:8">
      <c r="B63" s="4"/>
      <c r="C63" s="4"/>
    </row>
    <row r="64" spans="2:8">
      <c r="B64" s="4"/>
      <c r="C64" s="4"/>
    </row>
    <row r="65" spans="2:8">
      <c r="B65" s="4"/>
      <c r="C65" s="4"/>
    </row>
    <row r="66" spans="2:8">
      <c r="B66" s="4"/>
      <c r="C66" s="4"/>
    </row>
    <row r="67" spans="2:8">
      <c r="B67" s="4"/>
      <c r="C67" s="4"/>
    </row>
    <row r="68" spans="2:8">
      <c r="B68" s="4"/>
      <c r="C68" s="4"/>
      <c r="G68" s="4"/>
      <c r="H68" s="4"/>
    </row>
    <row r="69" spans="2:8">
      <c r="B69" s="4"/>
      <c r="C69" s="4"/>
      <c r="G69" s="4"/>
      <c r="H69" s="4"/>
    </row>
    <row r="70" spans="2:8">
      <c r="B70" s="4"/>
      <c r="C70" s="4"/>
    </row>
    <row r="71" spans="2:8">
      <c r="B71" s="4"/>
      <c r="C71" s="4"/>
    </row>
    <row r="72" spans="2:8">
      <c r="B72" s="4"/>
      <c r="C72" s="4"/>
    </row>
    <row r="73" spans="2:8">
      <c r="B73" s="4"/>
      <c r="C73" s="4"/>
    </row>
    <row r="74" spans="2:8">
      <c r="B74" s="4"/>
      <c r="C74" s="4"/>
    </row>
    <row r="75" spans="2:8">
      <c r="B75" s="4"/>
      <c r="C75" s="4"/>
    </row>
    <row r="76" spans="2:8">
      <c r="B76" s="4"/>
      <c r="C76" s="4"/>
    </row>
    <row r="77" spans="2:8">
      <c r="B77" s="4"/>
      <c r="C77" s="4"/>
    </row>
    <row r="78" spans="2:8">
      <c r="B78" s="4"/>
      <c r="C78" s="4"/>
    </row>
    <row r="79" spans="2:8">
      <c r="B79" s="4"/>
      <c r="C79" s="4"/>
    </row>
    <row r="80" spans="2:8">
      <c r="B80" s="4"/>
      <c r="C80" s="4"/>
    </row>
    <row r="81" spans="2:3">
      <c r="B81" s="4"/>
      <c r="C8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357F-057C-43AE-9EE5-8190DADF9937}">
  <dimension ref="B1:Z51"/>
  <sheetViews>
    <sheetView workbookViewId="0">
      <selection activeCell="N8" sqref="N8"/>
    </sheetView>
  </sheetViews>
  <sheetFormatPr defaultColWidth="9.140625" defaultRowHeight="12.75"/>
  <cols>
    <col min="1" max="1" width="1" style="172" customWidth="1"/>
    <col min="2" max="2" width="34.85546875" style="172" customWidth="1"/>
    <col min="3" max="13" width="6.7109375" style="172" bestFit="1" customWidth="1"/>
    <col min="14" max="14" width="1.5703125" style="172" customWidth="1"/>
    <col min="15" max="15" width="34.85546875" style="172" bestFit="1" customWidth="1"/>
    <col min="16" max="26" width="6.7109375" style="172" bestFit="1" customWidth="1"/>
    <col min="27" max="16384" width="9.140625" style="172"/>
  </cols>
  <sheetData>
    <row r="1" spans="2:26" ht="15.75">
      <c r="B1" s="347" t="s">
        <v>78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O1" s="347" t="s">
        <v>78</v>
      </c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</row>
    <row r="2" spans="2:26" ht="15.75">
      <c r="B2" s="347" t="s">
        <v>79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O2" s="347" t="s">
        <v>80</v>
      </c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</row>
    <row r="3" spans="2:26">
      <c r="B3" s="348" t="s">
        <v>174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O3" s="348" t="s">
        <v>174</v>
      </c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</row>
    <row r="4" spans="2:26" ht="15">
      <c r="C4" s="173"/>
      <c r="D4" s="173"/>
      <c r="E4" s="173"/>
      <c r="F4" s="173"/>
      <c r="G4" s="173"/>
      <c r="P4" s="173"/>
      <c r="Q4" s="173"/>
      <c r="R4" s="173"/>
      <c r="S4" s="173"/>
      <c r="T4" s="173"/>
    </row>
    <row r="5" spans="2:26">
      <c r="B5" s="174" t="s">
        <v>81</v>
      </c>
      <c r="C5" s="175">
        <v>2023</v>
      </c>
      <c r="D5" s="175">
        <f>C5+1</f>
        <v>2024</v>
      </c>
      <c r="E5" s="175">
        <f t="shared" ref="E5:H5" si="0">D5+1</f>
        <v>2025</v>
      </c>
      <c r="F5" s="175">
        <f t="shared" si="0"/>
        <v>2026</v>
      </c>
      <c r="G5" s="175">
        <f t="shared" si="0"/>
        <v>2027</v>
      </c>
      <c r="H5" s="175">
        <f t="shared" si="0"/>
        <v>2028</v>
      </c>
      <c r="I5" s="175">
        <f t="shared" ref="I5" si="1">H5+1</f>
        <v>2029</v>
      </c>
      <c r="J5" s="175">
        <f t="shared" ref="J5" si="2">I5+1</f>
        <v>2030</v>
      </c>
      <c r="K5" s="175">
        <f t="shared" ref="K5" si="3">J5+1</f>
        <v>2031</v>
      </c>
      <c r="L5" s="175">
        <f t="shared" ref="L5" si="4">K5+1</f>
        <v>2032</v>
      </c>
      <c r="M5" s="175">
        <f t="shared" ref="M5" si="5">L5+1</f>
        <v>2033</v>
      </c>
      <c r="O5" s="176" t="s">
        <v>81</v>
      </c>
      <c r="P5" s="177">
        <f t="shared" ref="P5:U5" si="6">C5</f>
        <v>2023</v>
      </c>
      <c r="Q5" s="177">
        <f t="shared" si="6"/>
        <v>2024</v>
      </c>
      <c r="R5" s="177">
        <f t="shared" si="6"/>
        <v>2025</v>
      </c>
      <c r="S5" s="177">
        <f t="shared" si="6"/>
        <v>2026</v>
      </c>
      <c r="T5" s="177">
        <f t="shared" si="6"/>
        <v>2027</v>
      </c>
      <c r="U5" s="177">
        <f t="shared" si="6"/>
        <v>2028</v>
      </c>
      <c r="V5" s="177">
        <f t="shared" ref="V5:X5" si="7">I5</f>
        <v>2029</v>
      </c>
      <c r="W5" s="177">
        <f t="shared" si="7"/>
        <v>2030</v>
      </c>
      <c r="X5" s="177">
        <f t="shared" si="7"/>
        <v>2031</v>
      </c>
      <c r="Y5" s="177">
        <f t="shared" ref="Y5" si="8">L5</f>
        <v>2032</v>
      </c>
      <c r="Z5" s="177">
        <f t="shared" ref="Z5" si="9">M5</f>
        <v>2033</v>
      </c>
    </row>
    <row r="6" spans="2:26">
      <c r="B6" s="178" t="s">
        <v>82</v>
      </c>
      <c r="C6" s="179"/>
      <c r="E6" s="180"/>
      <c r="F6" s="181"/>
      <c r="G6" s="180"/>
      <c r="H6" s="180"/>
      <c r="I6" s="180"/>
      <c r="J6" s="180"/>
      <c r="K6" s="180"/>
      <c r="L6" s="180"/>
      <c r="M6" s="180"/>
      <c r="O6" s="178" t="s">
        <v>82</v>
      </c>
      <c r="P6" s="179"/>
      <c r="R6" s="180"/>
      <c r="S6" s="181"/>
      <c r="T6" s="180"/>
      <c r="U6" s="180"/>
      <c r="V6" s="180"/>
      <c r="W6" s="180"/>
      <c r="X6" s="180"/>
      <c r="Y6" s="180"/>
      <c r="Z6" s="180"/>
    </row>
    <row r="7" spans="2:26" ht="14.25">
      <c r="B7" s="182" t="s">
        <v>83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O7" s="182" t="s">
        <v>83</v>
      </c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spans="2:26">
      <c r="B8" s="182" t="s">
        <v>84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O8" s="182" t="s">
        <v>84</v>
      </c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2:26">
      <c r="B9" s="185" t="s">
        <v>85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O9" s="185" t="s">
        <v>85</v>
      </c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2:26">
      <c r="B10" s="187"/>
      <c r="C10" s="188"/>
      <c r="D10" s="189"/>
      <c r="E10" s="190"/>
      <c r="F10" s="190"/>
      <c r="G10" s="190"/>
      <c r="H10" s="190"/>
      <c r="I10" s="190"/>
      <c r="J10" s="190"/>
      <c r="K10" s="190"/>
      <c r="L10" s="190"/>
      <c r="M10" s="190"/>
      <c r="O10" s="187"/>
      <c r="P10" s="188"/>
      <c r="Q10" s="189"/>
      <c r="R10" s="190"/>
      <c r="S10" s="190"/>
      <c r="T10" s="190"/>
      <c r="U10" s="190"/>
      <c r="V10" s="190"/>
      <c r="W10" s="190"/>
      <c r="X10" s="190"/>
      <c r="Y10" s="190"/>
      <c r="Z10" s="190"/>
    </row>
    <row r="11" spans="2:26">
      <c r="B11" s="178" t="s">
        <v>86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O11" s="178" t="s">
        <v>86</v>
      </c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spans="2:26">
      <c r="B12" s="178" t="s">
        <v>87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O12" s="178" t="s">
        <v>87</v>
      </c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2:26">
      <c r="B13" s="178" t="s">
        <v>88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O13" s="178" t="s">
        <v>88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2:26">
      <c r="B14" s="178" t="s">
        <v>89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O14" s="178" t="s">
        <v>89</v>
      </c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spans="2:26">
      <c r="B15" s="178" t="s">
        <v>90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O15" s="178" t="s">
        <v>90</v>
      </c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2:26">
      <c r="B16" s="178" t="s">
        <v>91</v>
      </c>
      <c r="C16" s="191"/>
      <c r="D16" s="191"/>
      <c r="E16" s="180"/>
      <c r="F16" s="180"/>
      <c r="G16" s="180"/>
      <c r="H16" s="180"/>
      <c r="I16" s="180"/>
      <c r="J16" s="180"/>
      <c r="K16" s="180"/>
      <c r="L16" s="180"/>
      <c r="M16" s="180"/>
      <c r="O16" s="178" t="s">
        <v>91</v>
      </c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2:26">
      <c r="B17" s="178" t="s">
        <v>92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O17" s="178" t="s">
        <v>92</v>
      </c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2:26" ht="14.25">
      <c r="B18" s="178" t="s">
        <v>93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O18" s="178" t="s">
        <v>93</v>
      </c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2:26">
      <c r="B19" s="178" t="s">
        <v>94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O19" s="178" t="s">
        <v>94</v>
      </c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2:26">
      <c r="B20" s="178" t="s">
        <v>95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O20" s="178" t="s">
        <v>95</v>
      </c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2:26">
      <c r="B21" s="178" t="s">
        <v>96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O21" s="178" t="s">
        <v>96</v>
      </c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</row>
    <row r="22" spans="2:26">
      <c r="B22" s="178" t="s">
        <v>97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O22" s="178" t="s">
        <v>97</v>
      </c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spans="2:26">
      <c r="B23" s="178" t="s">
        <v>98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O23" s="178" t="s">
        <v>98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2:26">
      <c r="B24" s="178" t="s">
        <v>99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O24" s="178" t="s">
        <v>99</v>
      </c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</row>
    <row r="25" spans="2:26">
      <c r="B25" s="178" t="s">
        <v>100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O25" s="178" t="s">
        <v>100</v>
      </c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</row>
    <row r="26" spans="2:26">
      <c r="B26" s="178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O26" s="178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2:26">
      <c r="B27" s="178" t="s">
        <v>101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O27" s="178" t="s">
        <v>101</v>
      </c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2:26">
      <c r="B28" s="178" t="s">
        <v>102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O28" s="178" t="s">
        <v>102</v>
      </c>
      <c r="P28" s="192"/>
      <c r="Q28" s="192"/>
      <c r="R28" s="192"/>
      <c r="S28" s="192"/>
      <c r="T28" s="192"/>
      <c r="U28" s="191"/>
      <c r="V28" s="191"/>
      <c r="W28" s="191"/>
      <c r="X28" s="191"/>
      <c r="Y28" s="191"/>
      <c r="Z28" s="191"/>
    </row>
    <row r="29" spans="2:26">
      <c r="B29" s="178" t="s">
        <v>103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O29" s="178" t="s">
        <v>103</v>
      </c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2:26">
      <c r="B30" s="178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O30" s="178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2:26" ht="14.25">
      <c r="B31" s="178" t="s">
        <v>104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O31" s="178" t="s">
        <v>104</v>
      </c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2:26" ht="14.25">
      <c r="B32" s="178" t="s">
        <v>105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O32" s="178" t="s">
        <v>105</v>
      </c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2:26" ht="14.25">
      <c r="B33" s="178" t="s">
        <v>106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O33" s="178" t="s">
        <v>106</v>
      </c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</row>
    <row r="34" spans="2:26">
      <c r="B34" s="178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O34" s="178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2:26">
      <c r="B35" s="178" t="s">
        <v>107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O35" s="178" t="s">
        <v>107</v>
      </c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</row>
    <row r="36" spans="2:26">
      <c r="B36" s="178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O36" s="178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2:26">
      <c r="B37" s="193"/>
      <c r="C37" s="194"/>
      <c r="D37" s="195"/>
      <c r="E37" s="194"/>
      <c r="F37" s="195"/>
      <c r="G37" s="194"/>
      <c r="H37" s="196"/>
      <c r="I37" s="196"/>
      <c r="J37" s="196"/>
      <c r="K37" s="196"/>
      <c r="L37" s="196"/>
      <c r="M37" s="196"/>
      <c r="O37" s="197"/>
      <c r="P37" s="198"/>
      <c r="Q37" s="199"/>
      <c r="R37" s="198"/>
      <c r="S37" s="199"/>
      <c r="T37" s="198"/>
      <c r="U37" s="200"/>
      <c r="V37" s="200"/>
      <c r="W37" s="200"/>
      <c r="X37" s="200"/>
      <c r="Y37" s="200"/>
      <c r="Z37" s="200"/>
    </row>
    <row r="38" spans="2:26">
      <c r="B38" s="201" t="s">
        <v>108</v>
      </c>
      <c r="C38" s="202"/>
      <c r="D38" s="203"/>
      <c r="E38" s="202"/>
      <c r="F38" s="203"/>
      <c r="G38" s="202"/>
      <c r="H38" s="204"/>
      <c r="I38" s="204"/>
      <c r="J38" s="204"/>
      <c r="K38" s="204"/>
      <c r="L38" s="204"/>
      <c r="M38" s="204"/>
      <c r="O38" s="205" t="s">
        <v>108</v>
      </c>
      <c r="P38" s="206"/>
      <c r="Q38" s="207"/>
      <c r="R38" s="206"/>
      <c r="S38" s="207"/>
      <c r="T38" s="206"/>
      <c r="U38" s="208"/>
      <c r="V38" s="208"/>
      <c r="W38" s="208"/>
      <c r="X38" s="208"/>
      <c r="Y38" s="208"/>
      <c r="Z38" s="208"/>
    </row>
    <row r="39" spans="2:26">
      <c r="B39" s="201" t="s">
        <v>109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O39" s="205" t="s">
        <v>109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</row>
    <row r="40" spans="2:26">
      <c r="B40" s="201" t="s">
        <v>110</v>
      </c>
      <c r="C40" s="209"/>
      <c r="D40" s="210"/>
      <c r="E40" s="209"/>
      <c r="F40" s="210"/>
      <c r="G40" s="209"/>
      <c r="H40" s="211"/>
      <c r="I40" s="211"/>
      <c r="J40" s="211"/>
      <c r="K40" s="211"/>
      <c r="L40" s="211"/>
      <c r="M40" s="211"/>
      <c r="O40" s="205" t="s">
        <v>110</v>
      </c>
      <c r="P40" s="212"/>
      <c r="Q40" s="213"/>
      <c r="R40" s="212"/>
      <c r="S40" s="213"/>
      <c r="T40" s="212"/>
      <c r="U40" s="214"/>
      <c r="V40" s="214"/>
      <c r="W40" s="214"/>
      <c r="X40" s="214"/>
      <c r="Y40" s="214"/>
      <c r="Z40" s="214"/>
    </row>
    <row r="41" spans="2:26">
      <c r="B41" s="201" t="s">
        <v>111</v>
      </c>
      <c r="C41" s="202"/>
      <c r="D41" s="203"/>
      <c r="E41" s="202"/>
      <c r="F41" s="203"/>
      <c r="G41" s="202"/>
      <c r="H41" s="204"/>
      <c r="I41" s="204"/>
      <c r="J41" s="204"/>
      <c r="K41" s="204"/>
      <c r="L41" s="204"/>
      <c r="M41" s="204"/>
      <c r="O41" s="205" t="s">
        <v>111</v>
      </c>
      <c r="P41" s="206"/>
      <c r="Q41" s="207"/>
      <c r="R41" s="206"/>
      <c r="S41" s="207"/>
      <c r="T41" s="206"/>
      <c r="U41" s="208"/>
      <c r="V41" s="208"/>
      <c r="W41" s="208"/>
      <c r="X41" s="208"/>
      <c r="Y41" s="208"/>
      <c r="Z41" s="208"/>
    </row>
    <row r="42" spans="2:26">
      <c r="B42" s="201" t="s">
        <v>112</v>
      </c>
      <c r="C42" s="202"/>
      <c r="D42" s="203"/>
      <c r="E42" s="202"/>
      <c r="F42" s="203"/>
      <c r="G42" s="202"/>
      <c r="H42" s="204"/>
      <c r="I42" s="204"/>
      <c r="J42" s="204"/>
      <c r="K42" s="204"/>
      <c r="L42" s="204"/>
      <c r="M42" s="204"/>
      <c r="O42" s="205" t="s">
        <v>112</v>
      </c>
      <c r="P42" s="206"/>
      <c r="Q42" s="207"/>
      <c r="R42" s="206"/>
      <c r="S42" s="207"/>
      <c r="T42" s="206"/>
      <c r="U42" s="208"/>
      <c r="V42" s="208"/>
      <c r="W42" s="208"/>
      <c r="X42" s="208"/>
      <c r="Y42" s="208"/>
      <c r="Z42" s="208"/>
    </row>
    <row r="43" spans="2:26">
      <c r="B43" s="201" t="s">
        <v>113</v>
      </c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O43" s="205" t="s">
        <v>113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</row>
    <row r="44" spans="2:26">
      <c r="B44" s="215" t="s">
        <v>114</v>
      </c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O44" s="217" t="s">
        <v>114</v>
      </c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6" spans="2:26" ht="14.25">
      <c r="B46" s="172" t="s">
        <v>115</v>
      </c>
    </row>
    <row r="47" spans="2:26" ht="14.25">
      <c r="B47" s="172" t="s">
        <v>116</v>
      </c>
    </row>
    <row r="48" spans="2:26" ht="14.25">
      <c r="B48" s="172" t="s">
        <v>117</v>
      </c>
      <c r="C48" s="219"/>
    </row>
    <row r="49" spans="2:3" ht="5.25" customHeight="1">
      <c r="C49" s="219"/>
    </row>
    <row r="50" spans="2:3">
      <c r="B50" s="172" t="s">
        <v>118</v>
      </c>
      <c r="C50" s="220"/>
    </row>
    <row r="51" spans="2:3">
      <c r="B51" s="172" t="s">
        <v>119</v>
      </c>
    </row>
  </sheetData>
  <mergeCells count="6">
    <mergeCell ref="O1:Z1"/>
    <mergeCell ref="O2:Z2"/>
    <mergeCell ref="B1:M1"/>
    <mergeCell ref="B2:M2"/>
    <mergeCell ref="B3:M3"/>
    <mergeCell ref="O3:Z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7A23-9008-4123-8D6E-5E35DFEC5E24}">
  <dimension ref="B1:L17"/>
  <sheetViews>
    <sheetView workbookViewId="0">
      <selection activeCell="N8" sqref="N8"/>
    </sheetView>
  </sheetViews>
  <sheetFormatPr defaultRowHeight="15"/>
  <cols>
    <col min="1" max="1" width="1.42578125" customWidth="1"/>
    <col min="2" max="2" width="9.7109375" bestFit="1" customWidth="1"/>
    <col min="3" max="3" width="7.7109375" bestFit="1" customWidth="1"/>
    <col min="4" max="4" width="16.42578125" bestFit="1" customWidth="1"/>
  </cols>
  <sheetData>
    <row r="1" spans="2:12">
      <c r="L1" s="320"/>
    </row>
    <row r="14" spans="2:12">
      <c r="B14" s="168"/>
    </row>
    <row r="15" spans="2:12">
      <c r="B15" s="170" t="s">
        <v>120</v>
      </c>
      <c r="C15" s="170"/>
      <c r="D15" s="170" t="s">
        <v>121</v>
      </c>
    </row>
    <row r="16" spans="2:12">
      <c r="B16" s="169" t="s">
        <v>122</v>
      </c>
      <c r="C16" s="169" t="s">
        <v>123</v>
      </c>
      <c r="D16" s="169" t="s">
        <v>124</v>
      </c>
    </row>
    <row r="17" spans="2:4">
      <c r="B17" s="171">
        <v>85.61</v>
      </c>
      <c r="C17" s="171">
        <v>12</v>
      </c>
      <c r="D17" s="321">
        <f>B17/C17</f>
        <v>7.1341666666666663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2C10-5BA8-440E-9A2D-A8E4F19D371B}">
  <dimension ref="A1:W112"/>
  <sheetViews>
    <sheetView workbookViewId="0">
      <selection activeCell="N8" sqref="N8"/>
    </sheetView>
  </sheetViews>
  <sheetFormatPr defaultRowHeight="15"/>
  <cols>
    <col min="1" max="1" width="5.7109375" customWidth="1"/>
    <col min="2" max="2" width="27" customWidth="1"/>
    <col min="3" max="3" width="2.42578125" customWidth="1"/>
    <col min="4" max="5" width="0.7109375" customWidth="1"/>
    <col min="6" max="6" width="16" customWidth="1"/>
    <col min="7" max="7" width="16.28515625" customWidth="1"/>
    <col min="8" max="8" width="16" customWidth="1"/>
    <col min="9" max="9" width="17.28515625" customWidth="1"/>
    <col min="10" max="10" width="16" customWidth="1"/>
    <col min="11" max="11" width="16.85546875" customWidth="1"/>
    <col min="12" max="12" width="16" customWidth="1"/>
    <col min="13" max="13" width="0.7109375" customWidth="1"/>
    <col min="15" max="16" width="14.28515625" bestFit="1" customWidth="1"/>
    <col min="17" max="17" width="12.5703125" bestFit="1" customWidth="1"/>
    <col min="18" max="18" width="15.28515625" bestFit="1" customWidth="1"/>
  </cols>
  <sheetData>
    <row r="1" spans="1:13" ht="18.75">
      <c r="C1" s="360" t="s">
        <v>125</v>
      </c>
      <c r="D1" s="361"/>
      <c r="E1" s="361"/>
      <c r="F1" s="361"/>
      <c r="G1" s="361"/>
      <c r="H1" s="361"/>
      <c r="I1" s="361"/>
      <c r="J1" s="361"/>
      <c r="K1" s="361"/>
      <c r="L1" s="361"/>
    </row>
    <row r="2" spans="1:13" ht="18.75">
      <c r="B2" s="362" t="s">
        <v>126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>
      <c r="B3" s="13"/>
      <c r="C3" s="13"/>
      <c r="D3" s="13"/>
      <c r="E3" s="13"/>
      <c r="F3" s="13"/>
      <c r="I3" s="320" t="s">
        <v>174</v>
      </c>
      <c r="J3" s="13"/>
      <c r="K3" s="13"/>
      <c r="L3" s="13"/>
    </row>
    <row r="4" spans="1:13">
      <c r="B4" s="31" t="s">
        <v>30</v>
      </c>
      <c r="C4" s="31" t="s">
        <v>127</v>
      </c>
      <c r="D4" s="13"/>
      <c r="E4" s="13"/>
      <c r="F4" s="32"/>
      <c r="G4" s="13"/>
      <c r="H4" s="13"/>
      <c r="I4" s="13"/>
      <c r="J4" s="13"/>
      <c r="K4" s="13"/>
      <c r="L4" s="33"/>
    </row>
    <row r="5" spans="1:13">
      <c r="B5" s="13"/>
      <c r="C5" s="13" t="s">
        <v>128</v>
      </c>
      <c r="D5" s="13"/>
      <c r="E5" s="13"/>
      <c r="F5" s="34"/>
      <c r="G5" s="13"/>
      <c r="H5" s="13"/>
      <c r="I5" s="13"/>
      <c r="J5" s="13"/>
      <c r="K5" s="13"/>
      <c r="L5" s="33"/>
    </row>
    <row r="6" spans="1:13">
      <c r="B6" s="13"/>
      <c r="C6" s="13"/>
      <c r="D6" s="13"/>
      <c r="E6" s="13"/>
      <c r="F6" s="13"/>
      <c r="G6" s="13"/>
      <c r="H6" s="13"/>
      <c r="I6" s="13"/>
      <c r="J6" s="13"/>
      <c r="K6" s="13"/>
      <c r="L6" s="33"/>
    </row>
    <row r="7" spans="1:13" ht="19.5">
      <c r="E7" s="364"/>
      <c r="F7" s="367" t="str">
        <f>B2</f>
        <v>YEAR TO DATE - DECEMBER 2021</v>
      </c>
      <c r="G7" s="368"/>
      <c r="H7" s="368"/>
      <c r="I7" s="368"/>
      <c r="J7" s="368"/>
      <c r="K7" s="368"/>
      <c r="L7" s="369"/>
      <c r="M7" s="349"/>
    </row>
    <row r="8" spans="1:13" ht="16.5">
      <c r="E8" s="365"/>
      <c r="F8" s="352" t="s">
        <v>129</v>
      </c>
      <c r="G8" s="353"/>
      <c r="H8" s="353"/>
      <c r="I8" s="352" t="s">
        <v>130</v>
      </c>
      <c r="J8" s="354"/>
      <c r="K8" s="352" t="s">
        <v>131</v>
      </c>
      <c r="L8" s="354"/>
      <c r="M8" s="350"/>
    </row>
    <row r="9" spans="1:13" ht="15.75">
      <c r="E9" s="366"/>
      <c r="F9" s="35" t="s">
        <v>132</v>
      </c>
      <c r="G9" s="36" t="s">
        <v>133</v>
      </c>
      <c r="H9" s="36" t="s">
        <v>134</v>
      </c>
      <c r="I9" s="35" t="s">
        <v>133</v>
      </c>
      <c r="J9" s="36" t="s">
        <v>134</v>
      </c>
      <c r="K9" s="35" t="s">
        <v>133</v>
      </c>
      <c r="L9" s="37" t="s">
        <v>134</v>
      </c>
      <c r="M9" s="351"/>
    </row>
    <row r="10" spans="1:13" ht="15" customHeight="1">
      <c r="A10" s="359" t="s">
        <v>135</v>
      </c>
      <c r="B10" s="38" t="s">
        <v>136</v>
      </c>
      <c r="C10" s="39" t="s">
        <v>127</v>
      </c>
      <c r="D10" s="40"/>
      <c r="E10" s="41"/>
      <c r="F10" s="42"/>
      <c r="G10" s="43"/>
      <c r="H10" s="44"/>
      <c r="I10" s="45"/>
      <c r="J10" s="46"/>
      <c r="K10" s="47"/>
      <c r="L10" s="46"/>
      <c r="M10" s="48"/>
    </row>
    <row r="11" spans="1:13">
      <c r="A11" s="356"/>
      <c r="C11" t="s">
        <v>128</v>
      </c>
      <c r="D11" s="49"/>
      <c r="E11" s="48"/>
      <c r="F11" s="50"/>
      <c r="G11" s="51"/>
      <c r="H11" s="52"/>
      <c r="I11" s="53"/>
      <c r="J11" s="54"/>
      <c r="K11" s="55"/>
      <c r="L11" s="54"/>
      <c r="M11" s="48"/>
    </row>
    <row r="12" spans="1:13" ht="1.5" customHeight="1">
      <c r="A12" s="356"/>
      <c r="D12" s="49"/>
      <c r="E12" s="48"/>
      <c r="F12" s="56"/>
      <c r="G12" s="57"/>
      <c r="H12" s="58"/>
      <c r="I12" s="59"/>
      <c r="J12" s="54"/>
      <c r="K12" s="59"/>
      <c r="L12" s="54"/>
      <c r="M12" s="48"/>
    </row>
    <row r="13" spans="1:13">
      <c r="A13" s="356"/>
      <c r="B13" t="s">
        <v>137</v>
      </c>
      <c r="C13" s="1" t="s">
        <v>127</v>
      </c>
      <c r="D13" s="49"/>
      <c r="E13" s="60"/>
      <c r="F13" s="61"/>
      <c r="G13" s="62"/>
      <c r="H13" s="57"/>
      <c r="I13" s="63"/>
      <c r="J13" s="46"/>
      <c r="K13" s="64"/>
      <c r="L13" s="46"/>
      <c r="M13" s="48"/>
    </row>
    <row r="14" spans="1:13">
      <c r="A14" s="356"/>
      <c r="C14" t="s">
        <v>128</v>
      </c>
      <c r="D14" s="49"/>
      <c r="E14" s="48"/>
      <c r="F14" s="50"/>
      <c r="G14" s="51"/>
      <c r="H14" s="52"/>
      <c r="I14" s="53"/>
      <c r="J14" s="54"/>
      <c r="K14" s="55"/>
      <c r="L14" s="54"/>
      <c r="M14" s="48"/>
    </row>
    <row r="15" spans="1:13" ht="1.5" customHeight="1">
      <c r="A15" s="356"/>
      <c r="D15" s="49"/>
      <c r="E15" s="48"/>
      <c r="F15" s="56"/>
      <c r="G15" s="58"/>
      <c r="H15" s="58"/>
      <c r="I15" s="59"/>
      <c r="J15" s="54"/>
      <c r="K15" s="59"/>
      <c r="L15" s="54"/>
      <c r="M15" s="48"/>
    </row>
    <row r="16" spans="1:13">
      <c r="A16" s="356"/>
      <c r="B16" t="s">
        <v>88</v>
      </c>
      <c r="C16" s="1" t="s">
        <v>127</v>
      </c>
      <c r="D16" s="49"/>
      <c r="E16" s="60"/>
      <c r="F16" s="61"/>
      <c r="G16" s="62"/>
      <c r="H16" s="65"/>
      <c r="I16" s="63"/>
      <c r="J16" s="46"/>
      <c r="K16" s="64"/>
      <c r="L16" s="46"/>
      <c r="M16" s="48"/>
    </row>
    <row r="17" spans="1:20">
      <c r="A17" s="356"/>
      <c r="C17" t="s">
        <v>128</v>
      </c>
      <c r="D17" s="49"/>
      <c r="E17" s="48"/>
      <c r="F17" s="50"/>
      <c r="G17" s="51"/>
      <c r="H17" s="52"/>
      <c r="I17" s="53"/>
      <c r="J17" s="54"/>
      <c r="K17" s="55"/>
      <c r="L17" s="54"/>
      <c r="M17" s="48"/>
    </row>
    <row r="18" spans="1:20" ht="1.5" customHeight="1">
      <c r="A18" s="356"/>
      <c r="D18" s="49"/>
      <c r="E18" s="48"/>
      <c r="F18" s="56"/>
      <c r="G18" s="58"/>
      <c r="H18" s="58"/>
      <c r="I18" s="59"/>
      <c r="J18" s="54"/>
      <c r="K18" s="59"/>
      <c r="L18" s="54"/>
      <c r="M18" s="48"/>
    </row>
    <row r="19" spans="1:20">
      <c r="A19" s="356"/>
      <c r="B19" t="s">
        <v>138</v>
      </c>
      <c r="C19" s="1" t="s">
        <v>127</v>
      </c>
      <c r="D19" s="49"/>
      <c r="E19" s="48"/>
      <c r="F19" s="32"/>
      <c r="G19" s="62"/>
      <c r="H19" s="57"/>
      <c r="I19" s="63"/>
      <c r="J19" s="46"/>
      <c r="K19" s="64"/>
      <c r="L19" s="46"/>
      <c r="M19" s="48"/>
    </row>
    <row r="20" spans="1:20">
      <c r="A20" s="356"/>
      <c r="C20" t="s">
        <v>128</v>
      </c>
      <c r="D20" s="49"/>
      <c r="E20" s="48"/>
      <c r="F20" s="50"/>
      <c r="G20" s="51"/>
      <c r="H20" s="52"/>
      <c r="I20" s="53"/>
      <c r="J20" s="54"/>
      <c r="K20" s="55"/>
      <c r="L20" s="54"/>
      <c r="M20" s="48"/>
    </row>
    <row r="21" spans="1:20" ht="1.5" customHeight="1">
      <c r="A21" s="356"/>
      <c r="D21" s="49"/>
      <c r="E21" s="48"/>
      <c r="F21" s="56"/>
      <c r="G21" s="58"/>
      <c r="H21" s="58"/>
      <c r="I21" s="59"/>
      <c r="J21" s="54"/>
      <c r="K21" s="59"/>
      <c r="L21" s="54"/>
      <c r="M21" s="48"/>
    </row>
    <row r="22" spans="1:20">
      <c r="A22" s="356"/>
      <c r="B22" t="s">
        <v>139</v>
      </c>
      <c r="C22" s="1" t="s">
        <v>127</v>
      </c>
      <c r="D22" s="49"/>
      <c r="E22" s="48"/>
      <c r="F22" s="32"/>
      <c r="G22" s="62"/>
      <c r="H22" s="46"/>
      <c r="I22" s="63"/>
      <c r="J22" s="46"/>
      <c r="K22" s="64"/>
      <c r="L22" s="46"/>
      <c r="M22" s="48"/>
      <c r="Q22" s="66"/>
    </row>
    <row r="23" spans="1:20">
      <c r="A23" s="356"/>
      <c r="C23" t="s">
        <v>128</v>
      </c>
      <c r="D23" s="49"/>
      <c r="E23" s="48"/>
      <c r="F23" s="50"/>
      <c r="G23" s="51"/>
      <c r="H23" s="67"/>
      <c r="I23" s="53"/>
      <c r="J23" s="54"/>
      <c r="K23" s="55"/>
      <c r="L23" s="54"/>
      <c r="M23" s="48"/>
    </row>
    <row r="24" spans="1:20" ht="1.5" customHeight="1">
      <c r="A24" s="356"/>
      <c r="D24" s="49"/>
      <c r="E24" s="48"/>
      <c r="F24" s="56"/>
      <c r="G24" s="58"/>
      <c r="H24" s="58"/>
      <c r="I24" s="59"/>
      <c r="J24" s="54"/>
      <c r="K24" s="59"/>
      <c r="L24" s="54"/>
      <c r="M24" s="48"/>
    </row>
    <row r="25" spans="1:20">
      <c r="A25" s="356"/>
      <c r="B25" t="s">
        <v>140</v>
      </c>
      <c r="C25" s="1" t="s">
        <v>127</v>
      </c>
      <c r="D25" s="49"/>
      <c r="E25" s="48"/>
      <c r="F25" s="32"/>
      <c r="G25" s="62"/>
      <c r="H25" s="68"/>
      <c r="I25" s="63"/>
      <c r="J25" s="46"/>
      <c r="K25" s="64"/>
      <c r="L25" s="46"/>
      <c r="M25" s="48"/>
      <c r="Q25" s="66"/>
    </row>
    <row r="26" spans="1:20">
      <c r="A26" s="356"/>
      <c r="C26" t="s">
        <v>128</v>
      </c>
      <c r="D26" s="49"/>
      <c r="E26" s="48"/>
      <c r="F26" s="50"/>
      <c r="G26" s="51"/>
      <c r="H26" s="67"/>
      <c r="I26" s="53"/>
      <c r="J26" s="54"/>
      <c r="K26" s="55"/>
      <c r="L26" s="54"/>
      <c r="M26" s="48"/>
    </row>
    <row r="27" spans="1:20" ht="1.5" customHeight="1">
      <c r="A27" s="356"/>
      <c r="D27" s="49"/>
      <c r="E27" s="48"/>
      <c r="F27" s="56"/>
      <c r="G27" s="58"/>
      <c r="H27" s="58"/>
      <c r="I27" s="59"/>
      <c r="J27" s="58"/>
      <c r="K27" s="59"/>
      <c r="L27" s="69"/>
      <c r="M27" s="48"/>
    </row>
    <row r="28" spans="1:20">
      <c r="A28" s="356"/>
      <c r="B28" t="s">
        <v>141</v>
      </c>
      <c r="C28" s="1" t="s">
        <v>127</v>
      </c>
      <c r="D28" s="49"/>
      <c r="E28" s="48"/>
      <c r="F28" s="32"/>
      <c r="G28" s="62"/>
      <c r="H28" s="68"/>
      <c r="I28" s="63"/>
      <c r="J28" s="46"/>
      <c r="K28" s="64"/>
      <c r="L28" s="46"/>
      <c r="M28" s="48"/>
    </row>
    <row r="29" spans="1:20">
      <c r="A29" s="356"/>
      <c r="C29" t="s">
        <v>128</v>
      </c>
      <c r="D29" s="49"/>
      <c r="E29" s="48"/>
      <c r="F29" s="50"/>
      <c r="G29" s="51"/>
      <c r="H29" s="67"/>
      <c r="I29" s="53"/>
      <c r="J29" s="54"/>
      <c r="K29" s="55"/>
      <c r="L29" s="54"/>
      <c r="M29" s="48"/>
      <c r="R29" s="66"/>
    </row>
    <row r="30" spans="1:20" ht="1.5" customHeight="1">
      <c r="A30" s="356"/>
      <c r="D30" s="49"/>
      <c r="E30" s="48"/>
      <c r="F30" s="56"/>
      <c r="G30" s="58"/>
      <c r="H30" s="58"/>
      <c r="I30" s="59"/>
      <c r="J30" s="54"/>
      <c r="K30" s="59"/>
      <c r="L30" s="54"/>
      <c r="M30" s="48"/>
    </row>
    <row r="31" spans="1:20">
      <c r="A31" s="356"/>
      <c r="B31" t="s">
        <v>142</v>
      </c>
      <c r="C31" s="1" t="s">
        <v>127</v>
      </c>
      <c r="D31" s="49"/>
      <c r="E31" s="48"/>
      <c r="F31" s="32"/>
      <c r="G31" s="62"/>
      <c r="H31" s="57"/>
      <c r="I31" s="63"/>
      <c r="J31" s="46"/>
      <c r="K31" s="64"/>
      <c r="L31" s="46"/>
      <c r="M31" s="48"/>
      <c r="S31" s="70"/>
    </row>
    <row r="32" spans="1:20">
      <c r="A32" s="356"/>
      <c r="C32" t="s">
        <v>128</v>
      </c>
      <c r="D32" s="49"/>
      <c r="E32" s="48"/>
      <c r="F32" s="50"/>
      <c r="G32" s="51"/>
      <c r="H32" s="52"/>
      <c r="I32" s="53"/>
      <c r="J32" s="54"/>
      <c r="K32" s="55"/>
      <c r="L32" s="54"/>
      <c r="M32" s="48"/>
      <c r="R32" s="71"/>
      <c r="S32" s="72"/>
      <c r="T32" s="66"/>
    </row>
    <row r="33" spans="1:23" ht="1.5" customHeight="1">
      <c r="A33" s="356"/>
      <c r="D33" s="49"/>
      <c r="E33" s="48"/>
      <c r="F33" s="56"/>
      <c r="G33" s="58"/>
      <c r="H33" s="58"/>
      <c r="I33" s="59"/>
      <c r="J33" s="54"/>
      <c r="K33" s="59"/>
      <c r="L33" s="54"/>
      <c r="M33" s="48"/>
      <c r="R33" s="73"/>
    </row>
    <row r="34" spans="1:23">
      <c r="A34" s="356"/>
      <c r="B34" t="s">
        <v>98</v>
      </c>
      <c r="C34" s="1" t="s">
        <v>127</v>
      </c>
      <c r="D34" s="49"/>
      <c r="E34" s="48"/>
      <c r="F34" s="32"/>
      <c r="G34" s="62"/>
      <c r="H34" s="68"/>
      <c r="I34" s="63"/>
      <c r="J34" s="46"/>
      <c r="K34" s="64"/>
      <c r="L34" s="46"/>
      <c r="M34" s="48"/>
    </row>
    <row r="35" spans="1:23">
      <c r="A35" s="356"/>
      <c r="C35" t="s">
        <v>128</v>
      </c>
      <c r="D35" s="49"/>
      <c r="E35" s="48"/>
      <c r="F35" s="50"/>
      <c r="G35" s="51"/>
      <c r="H35" s="67"/>
      <c r="I35" s="53"/>
      <c r="J35" s="54"/>
      <c r="K35" s="55"/>
      <c r="L35" s="54"/>
      <c r="M35" s="48"/>
    </row>
    <row r="36" spans="1:23" ht="1.5" customHeight="1">
      <c r="A36" s="356"/>
      <c r="D36" s="49"/>
      <c r="E36" s="48"/>
      <c r="F36" s="74"/>
      <c r="G36" s="57"/>
      <c r="H36" s="57"/>
      <c r="I36" s="64"/>
      <c r="J36" s="54"/>
      <c r="K36" s="64"/>
      <c r="L36" s="54"/>
      <c r="M36" s="48"/>
    </row>
    <row r="37" spans="1:23">
      <c r="A37" s="356"/>
      <c r="B37" t="s">
        <v>143</v>
      </c>
      <c r="C37" s="1" t="s">
        <v>127</v>
      </c>
      <c r="D37" s="49"/>
      <c r="E37" s="48"/>
      <c r="F37" s="61"/>
      <c r="G37" s="62"/>
      <c r="H37" s="57"/>
      <c r="I37" s="63"/>
      <c r="J37" s="46"/>
      <c r="K37" s="64"/>
      <c r="L37" s="46"/>
      <c r="M37" s="48"/>
    </row>
    <row r="38" spans="1:23">
      <c r="A38" s="356"/>
      <c r="C38" t="s">
        <v>128</v>
      </c>
      <c r="D38" s="49"/>
      <c r="E38" s="48"/>
      <c r="F38" s="50"/>
      <c r="G38" s="51"/>
      <c r="H38" s="52"/>
      <c r="I38" s="53"/>
      <c r="J38" s="54"/>
      <c r="K38" s="55"/>
      <c r="L38" s="54"/>
      <c r="M38" s="48"/>
      <c r="T38" s="66"/>
    </row>
    <row r="39" spans="1:23" ht="1.5" customHeight="1">
      <c r="A39" s="356"/>
      <c r="D39" s="49"/>
      <c r="E39" s="48"/>
      <c r="F39" s="56"/>
      <c r="G39" s="58"/>
      <c r="H39" s="58"/>
      <c r="I39" s="59"/>
      <c r="J39" s="58"/>
      <c r="K39" s="55"/>
      <c r="L39" s="69"/>
      <c r="M39" s="48"/>
    </row>
    <row r="40" spans="1:23">
      <c r="A40" s="356"/>
      <c r="B40" t="s">
        <v>144</v>
      </c>
      <c r="C40" s="1" t="s">
        <v>127</v>
      </c>
      <c r="D40" s="49"/>
      <c r="E40" s="48"/>
      <c r="F40" s="56"/>
      <c r="G40" s="62"/>
      <c r="H40" s="58"/>
      <c r="I40" s="59"/>
      <c r="J40" s="58"/>
      <c r="K40" s="64"/>
      <c r="L40" s="69"/>
      <c r="M40" s="48"/>
      <c r="T40" s="66"/>
      <c r="W40" s="66"/>
    </row>
    <row r="41" spans="1:23">
      <c r="A41" s="356"/>
      <c r="C41" t="s">
        <v>128</v>
      </c>
      <c r="D41" s="49"/>
      <c r="E41" s="48"/>
      <c r="F41" s="56"/>
      <c r="G41" s="51"/>
      <c r="H41" s="58"/>
      <c r="I41" s="59"/>
      <c r="J41" s="69"/>
      <c r="K41" s="55"/>
      <c r="L41" s="69"/>
      <c r="M41" s="48"/>
      <c r="Q41" s="66"/>
    </row>
    <row r="42" spans="1:23" ht="1.5" customHeight="1">
      <c r="A42" s="356"/>
      <c r="D42" s="49"/>
      <c r="E42" s="48"/>
      <c r="F42" s="75"/>
      <c r="G42" s="58"/>
      <c r="H42" s="58"/>
      <c r="I42" s="59"/>
      <c r="J42" s="58"/>
      <c r="K42" s="59"/>
      <c r="L42" s="69"/>
      <c r="M42" s="48"/>
    </row>
    <row r="43" spans="1:23">
      <c r="A43" s="356"/>
      <c r="B43" t="s">
        <v>145</v>
      </c>
      <c r="C43" s="1" t="s">
        <v>127</v>
      </c>
      <c r="D43" s="49"/>
      <c r="E43" s="48"/>
      <c r="F43" s="76"/>
      <c r="G43" s="65"/>
      <c r="H43" s="65"/>
      <c r="I43" s="77"/>
      <c r="J43" s="65"/>
      <c r="K43" s="77"/>
      <c r="L43" s="78"/>
      <c r="M43" s="48"/>
    </row>
    <row r="44" spans="1:23">
      <c r="A44" s="356"/>
      <c r="B44" s="79"/>
      <c r="C44" s="80" t="s">
        <v>128</v>
      </c>
      <c r="D44" s="81"/>
      <c r="E44" s="82"/>
      <c r="F44" s="83"/>
      <c r="G44" s="84"/>
      <c r="H44" s="84"/>
      <c r="I44" s="53"/>
      <c r="J44" s="85"/>
      <c r="K44" s="86"/>
      <c r="L44" s="85"/>
      <c r="M44" s="48"/>
      <c r="O44" s="87"/>
    </row>
    <row r="45" spans="1:23">
      <c r="A45" s="356"/>
      <c r="B45" t="s">
        <v>100</v>
      </c>
      <c r="C45" s="1" t="s">
        <v>127</v>
      </c>
      <c r="D45" s="49"/>
      <c r="E45" s="48"/>
      <c r="F45" s="61"/>
      <c r="G45" s="51"/>
      <c r="H45" s="67"/>
      <c r="I45" s="45"/>
      <c r="J45" s="65"/>
      <c r="K45" s="64"/>
      <c r="L45" s="78"/>
      <c r="M45" s="48"/>
    </row>
    <row r="46" spans="1:23">
      <c r="A46" s="356"/>
      <c r="C46" t="s">
        <v>128</v>
      </c>
      <c r="D46" s="49"/>
      <c r="E46" s="48"/>
      <c r="F46" s="50"/>
      <c r="G46" s="52"/>
      <c r="H46" s="88"/>
      <c r="I46" s="53"/>
      <c r="J46" s="89"/>
      <c r="K46" s="55"/>
      <c r="L46" s="90"/>
      <c r="M46" s="48"/>
      <c r="O46" s="91"/>
      <c r="R46" s="66"/>
    </row>
    <row r="47" spans="1:23" ht="1.5" customHeight="1">
      <c r="A47" s="356"/>
      <c r="D47" s="49"/>
      <c r="E47" s="48"/>
      <c r="F47" s="56"/>
      <c r="G47" s="58"/>
      <c r="H47" s="58"/>
      <c r="I47" s="59"/>
      <c r="J47" s="58"/>
      <c r="K47" s="59"/>
      <c r="L47" s="69"/>
      <c r="M47" s="48"/>
    </row>
    <row r="48" spans="1:23">
      <c r="A48" s="356"/>
      <c r="B48" t="s">
        <v>146</v>
      </c>
      <c r="C48" s="1" t="s">
        <v>127</v>
      </c>
      <c r="D48" s="49"/>
      <c r="E48" s="48"/>
      <c r="F48" s="92"/>
      <c r="G48" s="65"/>
      <c r="H48" s="65"/>
      <c r="I48" s="77"/>
      <c r="J48" s="65"/>
      <c r="K48" s="77"/>
      <c r="L48" s="78"/>
      <c r="M48" s="48"/>
    </row>
    <row r="49" spans="1:13" ht="15.75" thickBot="1">
      <c r="A49" s="357"/>
      <c r="B49" s="93"/>
      <c r="C49" s="94" t="s">
        <v>128</v>
      </c>
      <c r="D49" s="95"/>
      <c r="E49" s="96"/>
      <c r="F49" s="97"/>
      <c r="G49" s="98"/>
      <c r="H49" s="98"/>
      <c r="I49" s="99"/>
      <c r="J49" s="89"/>
      <c r="K49" s="99"/>
      <c r="L49" s="100"/>
      <c r="M49" s="48"/>
    </row>
    <row r="50" spans="1:13" ht="15.75" customHeight="1" thickTop="1">
      <c r="A50" s="355" t="s">
        <v>147</v>
      </c>
      <c r="B50" s="101" t="s">
        <v>148</v>
      </c>
      <c r="C50" s="102" t="s">
        <v>127</v>
      </c>
      <c r="D50" s="103"/>
      <c r="E50" s="104"/>
      <c r="F50" s="105"/>
      <c r="G50" s="62"/>
      <c r="H50" s="106"/>
      <c r="I50" s="107"/>
      <c r="J50" s="106"/>
      <c r="K50" s="108"/>
      <c r="L50" s="109"/>
      <c r="M50" s="48"/>
    </row>
    <row r="51" spans="1:13">
      <c r="A51" s="356"/>
      <c r="C51" t="s">
        <v>128</v>
      </c>
      <c r="D51" s="49"/>
      <c r="E51" s="48"/>
      <c r="F51" s="50"/>
      <c r="G51" s="51"/>
      <c r="H51" s="52"/>
      <c r="I51" s="53"/>
      <c r="J51" s="90"/>
      <c r="K51" s="99"/>
      <c r="L51" s="110"/>
      <c r="M51" s="48"/>
    </row>
    <row r="52" spans="1:13" ht="1.5" customHeight="1">
      <c r="A52" s="356"/>
      <c r="D52" s="49"/>
      <c r="E52" s="48"/>
      <c r="F52" s="111"/>
      <c r="G52" s="52"/>
      <c r="H52" s="52"/>
      <c r="I52" s="112"/>
      <c r="J52" s="52"/>
      <c r="K52" s="112"/>
      <c r="L52" s="113"/>
      <c r="M52" s="48"/>
    </row>
    <row r="53" spans="1:13">
      <c r="A53" s="356"/>
      <c r="B53" t="s">
        <v>149</v>
      </c>
      <c r="C53" s="1" t="s">
        <v>127</v>
      </c>
      <c r="D53" s="49"/>
      <c r="E53" s="48"/>
      <c r="F53" s="61"/>
      <c r="G53" s="62"/>
      <c r="H53" s="65"/>
      <c r="I53" s="63"/>
      <c r="J53" s="65"/>
      <c r="K53" s="77"/>
      <c r="L53" s="109"/>
      <c r="M53" s="48"/>
    </row>
    <row r="54" spans="1:13">
      <c r="A54" s="356"/>
      <c r="C54" t="s">
        <v>128</v>
      </c>
      <c r="D54" s="49"/>
      <c r="E54" s="48"/>
      <c r="F54" s="50"/>
      <c r="G54" s="51"/>
      <c r="H54" s="52"/>
      <c r="I54" s="53"/>
      <c r="J54" s="90"/>
      <c r="K54" s="99"/>
      <c r="L54" s="110"/>
      <c r="M54" s="48"/>
    </row>
    <row r="55" spans="1:13" ht="1.5" customHeight="1">
      <c r="A55" s="356"/>
      <c r="D55" s="49"/>
      <c r="E55" s="48"/>
      <c r="F55" s="111"/>
      <c r="G55" s="52"/>
      <c r="H55" s="52"/>
      <c r="I55" s="112"/>
      <c r="J55" s="52"/>
      <c r="K55" s="112"/>
      <c r="L55" s="113"/>
      <c r="M55" s="48"/>
    </row>
    <row r="56" spans="1:13">
      <c r="A56" s="356"/>
      <c r="B56" t="s">
        <v>150</v>
      </c>
      <c r="C56" s="1" t="s">
        <v>127</v>
      </c>
      <c r="D56" s="49"/>
      <c r="E56" s="48"/>
      <c r="F56" s="61"/>
      <c r="G56" s="62"/>
      <c r="H56" s="65"/>
      <c r="I56" s="63"/>
      <c r="J56" s="65"/>
      <c r="K56" s="77"/>
      <c r="L56" s="109"/>
      <c r="M56" s="48"/>
    </row>
    <row r="57" spans="1:13">
      <c r="A57" s="356"/>
      <c r="C57" t="s">
        <v>128</v>
      </c>
      <c r="D57" s="49"/>
      <c r="E57" s="48"/>
      <c r="F57" s="50"/>
      <c r="G57" s="51"/>
      <c r="H57" s="52"/>
      <c r="I57" s="53"/>
      <c r="J57" s="90"/>
      <c r="K57" s="99"/>
      <c r="L57" s="110"/>
      <c r="M57" s="48"/>
    </row>
    <row r="58" spans="1:13" ht="1.5" customHeight="1">
      <c r="A58" s="356"/>
      <c r="D58" s="49"/>
      <c r="E58" s="48"/>
      <c r="F58" s="111"/>
      <c r="G58" s="52"/>
      <c r="H58" s="52"/>
      <c r="I58" s="112"/>
      <c r="J58" s="52"/>
      <c r="K58" s="112"/>
      <c r="L58" s="113"/>
      <c r="M58" s="48"/>
    </row>
    <row r="59" spans="1:13">
      <c r="A59" s="356"/>
      <c r="B59" t="s">
        <v>151</v>
      </c>
      <c r="C59" s="1" t="s">
        <v>127</v>
      </c>
      <c r="D59" s="49"/>
      <c r="E59" s="48"/>
      <c r="F59" s="92"/>
      <c r="G59" s="65"/>
      <c r="H59" s="68"/>
      <c r="I59" s="77"/>
      <c r="J59" s="46"/>
      <c r="K59" s="77"/>
      <c r="L59" s="46"/>
      <c r="M59" s="48"/>
    </row>
    <row r="60" spans="1:13">
      <c r="A60" s="356"/>
      <c r="C60" t="s">
        <v>128</v>
      </c>
      <c r="D60" s="49"/>
      <c r="E60" s="48"/>
      <c r="F60" s="50"/>
      <c r="G60" s="51"/>
      <c r="H60" s="67"/>
      <c r="I60" s="53"/>
      <c r="J60" s="114"/>
      <c r="K60" s="99"/>
      <c r="L60" s="114"/>
      <c r="M60" s="48"/>
    </row>
    <row r="61" spans="1:13" ht="1.5" customHeight="1">
      <c r="A61" s="356"/>
      <c r="D61" s="49"/>
      <c r="E61" s="48"/>
      <c r="F61" s="56"/>
      <c r="G61" s="58"/>
      <c r="H61" s="58"/>
      <c r="I61" s="59"/>
      <c r="J61" s="58"/>
      <c r="K61" s="59"/>
      <c r="L61" s="69"/>
      <c r="M61" s="48"/>
    </row>
    <row r="62" spans="1:13">
      <c r="A62" s="356"/>
      <c r="B62" t="s">
        <v>152</v>
      </c>
      <c r="C62" s="1" t="s">
        <v>127</v>
      </c>
      <c r="D62" s="49"/>
      <c r="E62" s="48"/>
      <c r="F62" s="74"/>
      <c r="G62" s="57"/>
      <c r="H62" s="57"/>
      <c r="I62" s="77"/>
      <c r="J62" s="65"/>
      <c r="K62" s="77"/>
      <c r="L62" s="78"/>
      <c r="M62" s="48"/>
    </row>
    <row r="63" spans="1:13">
      <c r="A63" s="358"/>
      <c r="B63" s="79"/>
      <c r="C63" s="80" t="s">
        <v>128</v>
      </c>
      <c r="D63" s="81"/>
      <c r="E63" s="82"/>
      <c r="F63" s="115"/>
      <c r="G63" s="116"/>
      <c r="H63" s="117"/>
      <c r="I63" s="86"/>
      <c r="J63" s="85"/>
      <c r="K63" s="86"/>
      <c r="L63" s="85"/>
      <c r="M63" s="48"/>
    </row>
    <row r="64" spans="1:13" ht="15" customHeight="1">
      <c r="A64" s="359" t="s">
        <v>153</v>
      </c>
      <c r="B64" s="60" t="s">
        <v>154</v>
      </c>
      <c r="C64" s="1" t="s">
        <v>127</v>
      </c>
      <c r="D64" s="49"/>
      <c r="E64" s="60"/>
      <c r="F64" s="74"/>
      <c r="G64" s="57"/>
      <c r="H64" s="57"/>
      <c r="I64" s="64"/>
      <c r="J64" s="57"/>
      <c r="K64" s="64"/>
      <c r="L64" s="109"/>
      <c r="M64" s="49"/>
    </row>
    <row r="65" spans="1:18">
      <c r="A65" s="356"/>
      <c r="B65" s="60"/>
      <c r="C65" s="1" t="s">
        <v>128</v>
      </c>
      <c r="D65" s="49"/>
      <c r="E65" s="60"/>
      <c r="F65" s="74"/>
      <c r="G65" s="57"/>
      <c r="H65" s="57"/>
      <c r="I65" s="64"/>
      <c r="J65" s="57"/>
      <c r="K65" s="55"/>
      <c r="L65" s="109"/>
      <c r="M65" s="49"/>
    </row>
    <row r="66" spans="1:18" ht="1.5" customHeight="1">
      <c r="A66" s="356"/>
      <c r="B66" s="60"/>
      <c r="C66" s="1"/>
      <c r="D66" s="49"/>
      <c r="E66" s="60"/>
      <c r="F66" s="74"/>
      <c r="G66" s="57"/>
      <c r="H66" s="57"/>
      <c r="I66" s="64"/>
      <c r="J66" s="57"/>
      <c r="K66" s="64"/>
      <c r="L66" s="109"/>
      <c r="M66" s="49"/>
    </row>
    <row r="67" spans="1:18">
      <c r="A67" s="356"/>
      <c r="B67" s="60" t="s">
        <v>155</v>
      </c>
      <c r="C67" s="1" t="s">
        <v>127</v>
      </c>
      <c r="D67" s="49"/>
      <c r="E67" s="60"/>
      <c r="F67" s="74"/>
      <c r="G67" s="62"/>
      <c r="H67" s="57"/>
      <c r="I67" s="64"/>
      <c r="J67" s="57"/>
      <c r="K67" s="77"/>
      <c r="L67" s="109"/>
      <c r="M67" s="49"/>
      <c r="O67" s="87"/>
      <c r="P67" s="118"/>
      <c r="Q67" s="91"/>
      <c r="R67" s="91"/>
    </row>
    <row r="68" spans="1:18">
      <c r="A68" s="356"/>
      <c r="B68" s="60"/>
      <c r="C68" t="s">
        <v>128</v>
      </c>
      <c r="D68" s="49"/>
      <c r="E68" s="60"/>
      <c r="F68" s="56"/>
      <c r="G68" s="51"/>
      <c r="H68" s="58"/>
      <c r="I68" s="59"/>
      <c r="J68" s="58"/>
      <c r="K68" s="99"/>
      <c r="L68" s="69"/>
      <c r="M68" s="49"/>
      <c r="P68" s="118"/>
    </row>
    <row r="69" spans="1:18" ht="1.5" customHeight="1">
      <c r="A69" s="356"/>
      <c r="D69" s="49"/>
      <c r="E69" s="60"/>
      <c r="F69" s="56"/>
      <c r="G69" s="58"/>
      <c r="H69" s="58"/>
      <c r="I69" s="59"/>
      <c r="J69" s="58"/>
      <c r="K69" s="59"/>
      <c r="L69" s="69"/>
      <c r="M69" s="49"/>
    </row>
    <row r="70" spans="1:18">
      <c r="A70" s="356"/>
      <c r="B70" t="s">
        <v>156</v>
      </c>
      <c r="C70" s="1" t="s">
        <v>127</v>
      </c>
      <c r="D70" s="49"/>
      <c r="E70" s="60"/>
      <c r="F70" s="92"/>
      <c r="G70" s="65"/>
      <c r="H70" s="65"/>
      <c r="I70" s="77"/>
      <c r="J70" s="57"/>
      <c r="K70" s="77"/>
      <c r="L70" s="109"/>
      <c r="M70" s="49"/>
      <c r="O70" s="87"/>
      <c r="P70" s="119"/>
    </row>
    <row r="71" spans="1:18">
      <c r="A71" s="356"/>
      <c r="C71" t="s">
        <v>128</v>
      </c>
      <c r="D71" s="49"/>
      <c r="E71" s="60"/>
      <c r="F71" s="120"/>
      <c r="G71" s="89"/>
      <c r="H71" s="89"/>
      <c r="I71" s="99"/>
      <c r="J71" s="121"/>
      <c r="K71" s="99"/>
      <c r="L71" s="110"/>
      <c r="M71" s="49"/>
      <c r="P71" s="118"/>
    </row>
    <row r="72" spans="1:18" ht="1.5" customHeight="1">
      <c r="A72" s="356"/>
      <c r="D72" s="49"/>
      <c r="E72" s="48"/>
      <c r="F72" s="111"/>
      <c r="G72" s="52"/>
      <c r="H72" s="58"/>
      <c r="I72" s="77"/>
      <c r="J72" s="58"/>
      <c r="K72" s="59"/>
      <c r="L72" s="69"/>
      <c r="M72" s="48"/>
    </row>
    <row r="73" spans="1:18">
      <c r="A73" s="356"/>
      <c r="B73" t="s">
        <v>157</v>
      </c>
      <c r="C73" s="1" t="s">
        <v>127</v>
      </c>
      <c r="D73" s="49"/>
      <c r="E73" s="48"/>
      <c r="F73" s="92"/>
      <c r="G73" s="65"/>
      <c r="H73" s="57"/>
      <c r="I73" s="77"/>
      <c r="J73" s="57"/>
      <c r="K73" s="77"/>
      <c r="L73" s="109"/>
      <c r="M73" s="48"/>
      <c r="P73" s="91"/>
    </row>
    <row r="74" spans="1:18" ht="15.75" thickBot="1">
      <c r="A74" s="357"/>
      <c r="B74" s="94"/>
      <c r="C74" s="94" t="s">
        <v>128</v>
      </c>
      <c r="D74" s="95"/>
      <c r="E74" s="96"/>
      <c r="F74" s="122"/>
      <c r="G74" s="89"/>
      <c r="H74" s="123"/>
      <c r="I74" s="124"/>
      <c r="J74" s="121"/>
      <c r="K74" s="99"/>
      <c r="L74" s="110"/>
      <c r="M74" s="48"/>
      <c r="O74" s="118"/>
      <c r="P74" s="125"/>
    </row>
    <row r="75" spans="1:18" ht="15.75" customHeight="1" thickTop="1">
      <c r="A75" s="355" t="s">
        <v>158</v>
      </c>
      <c r="B75" s="322" t="s">
        <v>159</v>
      </c>
      <c r="C75" s="102" t="s">
        <v>127</v>
      </c>
      <c r="D75" s="103"/>
      <c r="E75" s="104"/>
      <c r="F75" s="105"/>
      <c r="G75" s="106"/>
      <c r="H75" s="106"/>
      <c r="I75" s="126"/>
      <c r="J75" s="127"/>
      <c r="K75" s="128"/>
      <c r="L75" s="129"/>
      <c r="M75" s="48"/>
      <c r="O75" s="118"/>
      <c r="P75" s="87"/>
      <c r="Q75" s="87"/>
      <c r="R75" s="87"/>
    </row>
    <row r="76" spans="1:18">
      <c r="A76" s="356"/>
      <c r="B76" s="60"/>
      <c r="C76" t="s">
        <v>128</v>
      </c>
      <c r="D76" s="49"/>
      <c r="E76" s="48"/>
      <c r="F76" s="50"/>
      <c r="G76" s="51"/>
      <c r="H76" s="52"/>
      <c r="I76" s="130"/>
      <c r="J76" s="131"/>
      <c r="K76" s="132"/>
      <c r="L76" s="133"/>
      <c r="M76" s="48"/>
      <c r="O76" s="118"/>
      <c r="P76" s="125"/>
    </row>
    <row r="77" spans="1:18" ht="1.5" customHeight="1">
      <c r="A77" s="356"/>
      <c r="B77" s="60"/>
      <c r="D77" s="49"/>
      <c r="E77" s="48"/>
      <c r="F77" s="111"/>
      <c r="G77" s="52"/>
      <c r="H77" s="52"/>
      <c r="I77" s="130"/>
      <c r="J77" s="131"/>
      <c r="K77" s="132"/>
      <c r="L77" s="133"/>
      <c r="M77" s="48"/>
    </row>
    <row r="78" spans="1:18">
      <c r="A78" s="356"/>
      <c r="B78" s="60" t="s">
        <v>160</v>
      </c>
      <c r="C78" s="1" t="s">
        <v>127</v>
      </c>
      <c r="D78" s="49"/>
      <c r="E78" s="48"/>
      <c r="F78" s="56"/>
      <c r="G78" s="57"/>
      <c r="H78" s="58"/>
      <c r="I78" s="130"/>
      <c r="J78" s="131"/>
      <c r="K78" s="132"/>
      <c r="L78" s="133"/>
      <c r="M78" s="48"/>
    </row>
    <row r="79" spans="1:18">
      <c r="A79" s="356"/>
      <c r="B79" s="60"/>
      <c r="C79" t="s">
        <v>128</v>
      </c>
      <c r="D79" s="49"/>
      <c r="E79" s="48"/>
      <c r="F79" s="56"/>
      <c r="G79" s="58"/>
      <c r="H79" s="58"/>
      <c r="I79" s="130"/>
      <c r="J79" s="131"/>
      <c r="K79" s="132"/>
      <c r="L79" s="133"/>
      <c r="M79" s="48"/>
      <c r="P79" s="87"/>
    </row>
    <row r="80" spans="1:18" ht="1.5" customHeight="1">
      <c r="A80" s="356"/>
      <c r="B80" s="60"/>
      <c r="D80" s="49"/>
      <c r="E80" s="48"/>
      <c r="F80" s="56"/>
      <c r="G80" s="58"/>
      <c r="H80" s="58"/>
      <c r="I80" s="130"/>
      <c r="J80" s="131"/>
      <c r="K80" s="132"/>
      <c r="L80" s="133"/>
      <c r="M80" s="48"/>
    </row>
    <row r="81" spans="1:18">
      <c r="A81" s="356"/>
      <c r="B81" s="60" t="s">
        <v>161</v>
      </c>
      <c r="C81" s="1" t="s">
        <v>127</v>
      </c>
      <c r="D81" s="49"/>
      <c r="E81" s="48"/>
      <c r="F81" s="56"/>
      <c r="G81" s="57"/>
      <c r="H81" s="58"/>
      <c r="I81" s="130"/>
      <c r="J81" s="131"/>
      <c r="K81" s="132"/>
      <c r="L81" s="133"/>
      <c r="M81" s="48"/>
      <c r="P81" s="118"/>
      <c r="Q81" s="87"/>
    </row>
    <row r="82" spans="1:18">
      <c r="A82" s="356"/>
      <c r="B82" s="60"/>
      <c r="C82" t="s">
        <v>128</v>
      </c>
      <c r="D82" s="49"/>
      <c r="E82" s="48"/>
      <c r="F82" s="56"/>
      <c r="G82" s="58"/>
      <c r="H82" s="58"/>
      <c r="I82" s="130"/>
      <c r="J82" s="131"/>
      <c r="K82" s="132"/>
      <c r="L82" s="133"/>
      <c r="M82" s="48"/>
      <c r="P82" s="125"/>
    </row>
    <row r="83" spans="1:18" ht="15" hidden="1" customHeight="1">
      <c r="A83" s="356"/>
      <c r="B83" s="60"/>
      <c r="D83" s="49"/>
      <c r="E83" s="48"/>
      <c r="F83" s="56"/>
      <c r="G83" s="58"/>
      <c r="H83" s="58"/>
      <c r="I83" s="130"/>
      <c r="J83" s="131"/>
      <c r="K83" s="132"/>
      <c r="L83" s="133"/>
      <c r="M83" s="48"/>
    </row>
    <row r="84" spans="1:18" ht="15" hidden="1" customHeight="1">
      <c r="A84" s="356"/>
      <c r="B84" s="60" t="s">
        <v>162</v>
      </c>
      <c r="C84" s="1" t="s">
        <v>127</v>
      </c>
      <c r="D84" s="49"/>
      <c r="E84" s="48"/>
      <c r="F84" s="56"/>
      <c r="G84" s="58"/>
      <c r="H84" s="58"/>
      <c r="I84" s="130"/>
      <c r="J84" s="131"/>
      <c r="K84" s="132"/>
      <c r="L84" s="133"/>
      <c r="M84" s="48"/>
    </row>
    <row r="85" spans="1:18" ht="15" hidden="1" customHeight="1">
      <c r="A85" s="356"/>
      <c r="B85" s="60"/>
      <c r="C85" t="s">
        <v>128</v>
      </c>
      <c r="D85" s="49"/>
      <c r="E85" s="48"/>
      <c r="F85" s="56"/>
      <c r="G85" s="58"/>
      <c r="H85" s="58"/>
      <c r="I85" s="130"/>
      <c r="J85" s="131"/>
      <c r="K85" s="132"/>
      <c r="L85" s="133"/>
      <c r="M85" s="48"/>
    </row>
    <row r="86" spans="1:18" ht="1.5" customHeight="1">
      <c r="A86" s="356"/>
      <c r="B86" s="60"/>
      <c r="D86" s="49"/>
      <c r="E86" s="48"/>
      <c r="F86" s="56"/>
      <c r="G86" s="58"/>
      <c r="H86" s="58"/>
      <c r="I86" s="130"/>
      <c r="J86" s="131"/>
      <c r="K86" s="132"/>
      <c r="L86" s="133"/>
      <c r="M86" s="48"/>
    </row>
    <row r="87" spans="1:18">
      <c r="A87" s="356"/>
      <c r="B87" s="60" t="s">
        <v>163</v>
      </c>
      <c r="C87" s="1" t="s">
        <v>127</v>
      </c>
      <c r="D87" s="49"/>
      <c r="E87" s="48"/>
      <c r="F87" s="92"/>
      <c r="G87" s="65"/>
      <c r="H87" s="65"/>
      <c r="I87" s="130"/>
      <c r="J87" s="131"/>
      <c r="K87" s="132"/>
      <c r="L87" s="133"/>
      <c r="M87" s="48"/>
    </row>
    <row r="88" spans="1:18" ht="15.75" thickBot="1">
      <c r="A88" s="357"/>
      <c r="B88" s="93"/>
      <c r="C88" s="94" t="s">
        <v>128</v>
      </c>
      <c r="D88" s="95"/>
      <c r="E88" s="96"/>
      <c r="F88" s="97"/>
      <c r="G88" s="98"/>
      <c r="H88" s="98"/>
      <c r="I88" s="134"/>
      <c r="J88" s="135"/>
      <c r="K88" s="136"/>
      <c r="L88" s="137"/>
      <c r="M88" s="48"/>
    </row>
    <row r="89" spans="1:18" ht="27.75" customHeight="1" thickTop="1">
      <c r="A89" s="355" t="s">
        <v>164</v>
      </c>
      <c r="B89" s="101"/>
      <c r="C89" s="101"/>
      <c r="D89" s="103"/>
      <c r="E89" s="104"/>
      <c r="F89" s="138"/>
      <c r="G89" s="139"/>
      <c r="H89" s="140"/>
      <c r="I89" s="126"/>
      <c r="J89" s="127"/>
      <c r="K89" s="128"/>
      <c r="L89" s="129"/>
      <c r="M89" s="48"/>
      <c r="P89" s="87"/>
      <c r="Q89" s="87"/>
      <c r="R89" s="118"/>
    </row>
    <row r="90" spans="1:18">
      <c r="A90" s="356"/>
      <c r="B90" t="s">
        <v>165</v>
      </c>
      <c r="C90" s="1" t="s">
        <v>127</v>
      </c>
      <c r="D90" s="49"/>
      <c r="E90" s="48"/>
      <c r="F90" s="74"/>
      <c r="G90" s="57"/>
      <c r="H90" s="57"/>
      <c r="I90" s="130"/>
      <c r="J90" s="141"/>
      <c r="K90" s="141"/>
      <c r="L90" s="133"/>
      <c r="M90" s="48"/>
    </row>
    <row r="91" spans="1:18" ht="17.25">
      <c r="A91" s="356"/>
      <c r="C91" t="s">
        <v>166</v>
      </c>
      <c r="D91" s="49"/>
      <c r="E91" s="48"/>
      <c r="F91" s="56"/>
      <c r="G91" s="121"/>
      <c r="H91" s="58"/>
      <c r="I91" s="142"/>
      <c r="J91" s="141"/>
      <c r="K91" s="132"/>
      <c r="L91" s="133"/>
      <c r="M91" s="48"/>
    </row>
    <row r="92" spans="1:18">
      <c r="A92" s="356"/>
      <c r="B92" t="s">
        <v>167</v>
      </c>
      <c r="C92" s="1" t="s">
        <v>127</v>
      </c>
      <c r="D92" s="49"/>
      <c r="E92" s="48"/>
      <c r="F92" s="74"/>
      <c r="G92" s="65"/>
      <c r="H92" s="57"/>
      <c r="I92" s="130"/>
      <c r="J92" s="141"/>
      <c r="K92" s="132"/>
      <c r="L92" s="133"/>
      <c r="M92" s="48"/>
    </row>
    <row r="93" spans="1:18">
      <c r="A93" s="356"/>
      <c r="C93" t="s">
        <v>128</v>
      </c>
      <c r="D93" s="49"/>
      <c r="E93" s="48"/>
      <c r="F93" s="56"/>
      <c r="G93" s="121"/>
      <c r="H93" s="58"/>
      <c r="I93" s="143"/>
      <c r="J93" s="131"/>
      <c r="K93" s="132"/>
      <c r="L93" s="133"/>
      <c r="M93" s="48"/>
      <c r="O93" s="87"/>
    </row>
    <row r="94" spans="1:18" ht="1.5" customHeight="1" thickBot="1">
      <c r="A94" s="356"/>
      <c r="B94" s="94"/>
      <c r="C94" s="94"/>
      <c r="D94" s="95"/>
      <c r="E94" s="96"/>
      <c r="F94" s="144"/>
      <c r="G94" s="145"/>
      <c r="H94" s="145"/>
      <c r="I94" s="134"/>
      <c r="J94" s="135"/>
      <c r="K94" s="146"/>
      <c r="L94" s="137"/>
      <c r="M94" s="48"/>
    </row>
    <row r="95" spans="1:18" ht="1.5" customHeight="1" thickTop="1">
      <c r="A95" s="356"/>
      <c r="D95" s="49"/>
      <c r="E95" s="48"/>
      <c r="F95" s="56"/>
      <c r="G95" s="58"/>
      <c r="H95" s="58"/>
      <c r="I95" s="75"/>
      <c r="J95" s="58"/>
      <c r="L95" s="69"/>
      <c r="M95" s="48"/>
    </row>
    <row r="96" spans="1:18">
      <c r="A96" s="356"/>
      <c r="D96" s="49"/>
      <c r="E96" s="48"/>
      <c r="F96" s="56"/>
      <c r="G96" s="58"/>
      <c r="H96" s="58"/>
      <c r="I96" s="75"/>
      <c r="J96" s="58"/>
      <c r="L96" s="69"/>
      <c r="M96" s="48"/>
    </row>
    <row r="97" spans="1:13" ht="16.5">
      <c r="A97" s="356"/>
      <c r="B97" s="147" t="s">
        <v>168</v>
      </c>
      <c r="D97" s="49"/>
      <c r="E97" s="48"/>
      <c r="F97" s="148"/>
      <c r="G97" s="149"/>
      <c r="H97" s="150"/>
      <c r="I97" s="149"/>
      <c r="J97" s="151"/>
      <c r="K97" s="152"/>
      <c r="L97" s="153"/>
      <c r="M97" s="49"/>
    </row>
    <row r="98" spans="1:13">
      <c r="A98" s="356"/>
      <c r="D98" s="49"/>
      <c r="E98" s="48"/>
      <c r="F98" s="154"/>
      <c r="G98" s="155"/>
      <c r="H98" s="155"/>
      <c r="I98" s="155"/>
      <c r="J98" s="155"/>
      <c r="K98" s="155"/>
      <c r="L98" s="155"/>
      <c r="M98" s="48"/>
    </row>
    <row r="99" spans="1:13" ht="16.5">
      <c r="A99" s="356"/>
      <c r="D99" s="49"/>
      <c r="E99" s="48"/>
      <c r="F99" s="150"/>
      <c r="G99" s="149"/>
      <c r="H99" s="150"/>
      <c r="I99" s="149"/>
      <c r="J99" s="156"/>
      <c r="K99" s="152"/>
      <c r="L99" s="153"/>
      <c r="M99" s="49"/>
    </row>
    <row r="100" spans="1:13" ht="15.75" thickBot="1">
      <c r="A100" s="357"/>
      <c r="B100" s="94"/>
      <c r="C100" s="94"/>
      <c r="D100" s="95"/>
      <c r="E100" s="96"/>
      <c r="F100" s="157"/>
      <c r="G100" s="158"/>
      <c r="H100" s="159"/>
      <c r="I100" s="160"/>
      <c r="J100" s="161"/>
      <c r="K100" s="162"/>
      <c r="L100" s="162"/>
      <c r="M100" s="48"/>
    </row>
    <row r="101" spans="1:13" ht="15.75" customHeight="1" thickTop="1">
      <c r="A101" s="355" t="s">
        <v>169</v>
      </c>
      <c r="B101" s="101" t="s">
        <v>170</v>
      </c>
      <c r="C101" s="102" t="s">
        <v>127</v>
      </c>
      <c r="D101" s="101"/>
      <c r="E101" s="104"/>
      <c r="F101" s="101"/>
      <c r="G101" s="106"/>
      <c r="H101" s="101"/>
      <c r="I101" s="163"/>
      <c r="J101" s="127"/>
      <c r="K101" s="127"/>
      <c r="L101" s="129"/>
      <c r="M101" s="48"/>
    </row>
    <row r="102" spans="1:13">
      <c r="A102" s="356"/>
      <c r="C102" t="s">
        <v>128</v>
      </c>
      <c r="E102" s="48"/>
      <c r="G102" s="52"/>
      <c r="I102" s="143"/>
      <c r="J102" s="131"/>
      <c r="K102" s="131"/>
      <c r="L102" s="133"/>
      <c r="M102" s="49"/>
    </row>
    <row r="103" spans="1:13" ht="1.5" customHeight="1">
      <c r="A103" s="356"/>
      <c r="E103" s="48"/>
      <c r="G103" s="58"/>
      <c r="I103" s="143"/>
      <c r="J103" s="131"/>
      <c r="K103" s="131"/>
      <c r="L103" s="133"/>
      <c r="M103" s="49"/>
    </row>
    <row r="104" spans="1:13">
      <c r="A104" s="356"/>
      <c r="B104" t="s">
        <v>171</v>
      </c>
      <c r="C104" s="1" t="s">
        <v>127</v>
      </c>
      <c r="E104" s="48"/>
      <c r="G104" s="57"/>
      <c r="I104" s="143"/>
      <c r="J104" s="131"/>
      <c r="K104" s="131"/>
      <c r="L104" s="133"/>
      <c r="M104" s="49"/>
    </row>
    <row r="105" spans="1:13" ht="15.75" thickBot="1">
      <c r="A105" s="357"/>
      <c r="B105" s="94"/>
      <c r="C105" s="94" t="s">
        <v>128</v>
      </c>
      <c r="D105" s="94"/>
      <c r="E105" s="96"/>
      <c r="F105" s="94"/>
      <c r="G105" s="145"/>
      <c r="H105" s="94"/>
      <c r="I105" s="164"/>
      <c r="J105" s="135"/>
      <c r="K105" s="135"/>
      <c r="L105" s="137"/>
      <c r="M105" s="82"/>
    </row>
    <row r="106" spans="1:13" ht="15.75" thickTop="1">
      <c r="A106" s="165"/>
      <c r="B106" s="166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</row>
    <row r="107" spans="1:13">
      <c r="A107" s="165"/>
      <c r="B107" s="166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</row>
    <row r="108" spans="1:13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</row>
    <row r="109" spans="1:13">
      <c r="A109" s="165"/>
      <c r="B109" s="165"/>
      <c r="C109" s="165"/>
      <c r="D109" s="165"/>
      <c r="E109" s="165"/>
      <c r="F109" s="165"/>
      <c r="G109" s="165"/>
      <c r="H109" s="167"/>
      <c r="I109" s="165"/>
      <c r="J109" s="165"/>
      <c r="K109" s="165"/>
      <c r="L109" s="165"/>
    </row>
    <row r="110" spans="1:13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</row>
    <row r="111" spans="1:13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</row>
    <row r="112" spans="1:13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</sheetData>
  <mergeCells count="14">
    <mergeCell ref="C1:L1"/>
    <mergeCell ref="B2:L2"/>
    <mergeCell ref="E7:E9"/>
    <mergeCell ref="F7:L7"/>
    <mergeCell ref="A10:A49"/>
    <mergeCell ref="M7:M9"/>
    <mergeCell ref="F8:H8"/>
    <mergeCell ref="I8:J8"/>
    <mergeCell ref="K8:L8"/>
    <mergeCell ref="A101:A105"/>
    <mergeCell ref="A50:A63"/>
    <mergeCell ref="A64:A74"/>
    <mergeCell ref="A75:A88"/>
    <mergeCell ref="A89:A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Tariff Rate</vt:lpstr>
      <vt:lpstr>Marginal Cost Summary</vt:lpstr>
      <vt:lpstr>Price Pivot</vt:lpstr>
      <vt:lpstr>Price Data</vt:lpstr>
      <vt:lpstr>Hour Data</vt:lpstr>
      <vt:lpstr>Load &amp; Capability</vt:lpstr>
      <vt:lpstr>Avoided Capacity</vt:lpstr>
      <vt:lpstr>2021 NSI</vt:lpstr>
      <vt:lpstr>'Tariff Rate'!Print_Area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Busse</dc:creator>
  <cp:keywords/>
  <dc:description/>
  <cp:lastModifiedBy>Taylor McDaniel</cp:lastModifiedBy>
  <cp:revision/>
  <dcterms:created xsi:type="dcterms:W3CDTF">2020-12-04T21:32:23Z</dcterms:created>
  <dcterms:modified xsi:type="dcterms:W3CDTF">2023-05-31T21:13:30Z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