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PSC Cases\ER-2020-0147 Rider EEIC\19 12 10 TD Forecast Correction\"/>
    </mc:Choice>
  </mc:AlternateContent>
  <bookViews>
    <workbookView xWindow="3615" yWindow="930" windowWidth="23235" windowHeight="10770" tabRatio="879" activeTab="4"/>
  </bookViews>
  <sheets>
    <sheet name="MEEIA 3 calcs" sheetId="27" r:id="rId1"/>
    <sheet name="M3 Allocations - TD" sheetId="28" r:id="rId2"/>
    <sheet name="MEEIA 2 calcs" sheetId="1" r:id="rId3"/>
    <sheet name="MEEIA 2 adjs" sheetId="26" r:id="rId4"/>
    <sheet name="M2 Allocations - TD" sheetId="11" r:id="rId5"/>
    <sheet name="M2 TD amort" sheetId="22" r:id="rId6"/>
  </sheets>
  <definedNames>
    <definedName name="_xlnm.Print_Area" localSheetId="3">'MEEIA 2 adjs'!$A$1:$Q$15</definedName>
    <definedName name="_xlnm.Print_Area" localSheetId="2">'MEEIA 2 calcs'!$A$1:$AV$105</definedName>
    <definedName name="_xlnm.Print_Area" localSheetId="0">'MEEIA 3 calcs'!$A$1:$O$75</definedName>
  </definedNames>
  <calcPr calcId="162913"/>
</workbook>
</file>

<file path=xl/calcChain.xml><?xml version="1.0" encoding="utf-8"?>
<calcChain xmlns="http://schemas.openxmlformats.org/spreadsheetml/2006/main">
  <c r="AU5" i="11" l="1"/>
  <c r="BC14" i="11" l="1"/>
  <c r="BB14" i="11"/>
  <c r="AT10" i="1"/>
  <c r="K11" i="28" l="1"/>
  <c r="K40" i="28" l="1"/>
  <c r="K41" i="28"/>
  <c r="K42" i="28"/>
  <c r="K43" i="28"/>
  <c r="K44" i="28"/>
  <c r="K39" i="28"/>
  <c r="AU43" i="11" l="1"/>
  <c r="AU42" i="11"/>
  <c r="AU41" i="11"/>
  <c r="AU40" i="11"/>
  <c r="BI11" i="11"/>
  <c r="BJ11" i="11"/>
  <c r="BI14" i="11"/>
  <c r="BJ14" i="11"/>
  <c r="BI15" i="11"/>
  <c r="BJ15" i="11"/>
  <c r="BI16" i="11"/>
  <c r="BJ16" i="11"/>
  <c r="BI17" i="11"/>
  <c r="BJ17" i="11"/>
  <c r="BI18" i="11"/>
  <c r="BI35" i="11" s="1"/>
  <c r="BJ18" i="11"/>
  <c r="BI19" i="11"/>
  <c r="BJ19" i="11"/>
  <c r="BI20" i="11"/>
  <c r="BI28" i="11"/>
  <c r="BI32" i="11" s="1"/>
  <c r="BJ28" i="11"/>
  <c r="BI34" i="11"/>
  <c r="BI55" i="11"/>
  <c r="BJ55" i="11"/>
  <c r="BI60" i="11"/>
  <c r="BJ60" i="11"/>
  <c r="BJ65" i="11" s="1"/>
  <c r="BI61" i="11"/>
  <c r="BJ61" i="11"/>
  <c r="BI62" i="11"/>
  <c r="BJ62" i="11"/>
  <c r="BI63" i="11"/>
  <c r="BJ63" i="11"/>
  <c r="BI64" i="11"/>
  <c r="BJ64" i="11"/>
  <c r="BI68" i="11"/>
  <c r="BJ68" i="11"/>
  <c r="BI69" i="11"/>
  <c r="BJ69" i="11"/>
  <c r="BI70" i="11"/>
  <c r="BJ70" i="11"/>
  <c r="BI71" i="11"/>
  <c r="BJ71" i="11"/>
  <c r="BI72" i="11"/>
  <c r="BJ72" i="11"/>
  <c r="BJ73" i="11"/>
  <c r="AX11" i="11"/>
  <c r="AY11" i="11"/>
  <c r="AZ11" i="11"/>
  <c r="BA11" i="11"/>
  <c r="BB11" i="11"/>
  <c r="BC11" i="11"/>
  <c r="BD11" i="11"/>
  <c r="BE11" i="11"/>
  <c r="BF11" i="11"/>
  <c r="BG11" i="11"/>
  <c r="BH11" i="11"/>
  <c r="AX14" i="11"/>
  <c r="AY14" i="11"/>
  <c r="AZ14" i="11"/>
  <c r="BA14" i="11"/>
  <c r="BD14" i="11"/>
  <c r="BE14" i="11"/>
  <c r="BF14" i="11"/>
  <c r="BG14" i="11"/>
  <c r="BH14" i="11"/>
  <c r="AX15" i="11"/>
  <c r="AY15" i="11"/>
  <c r="AZ15" i="11"/>
  <c r="BA15" i="11"/>
  <c r="BB15" i="11"/>
  <c r="BC15" i="11"/>
  <c r="BD15" i="11"/>
  <c r="BE15" i="11"/>
  <c r="BF15" i="11"/>
  <c r="BG15" i="11"/>
  <c r="BH15" i="11"/>
  <c r="AX16" i="11"/>
  <c r="AY16" i="11"/>
  <c r="AZ16" i="11"/>
  <c r="BA16" i="11"/>
  <c r="BB16" i="11"/>
  <c r="BC16" i="11"/>
  <c r="BD16" i="11"/>
  <c r="BE16" i="11"/>
  <c r="BF16" i="11"/>
  <c r="BG16" i="11"/>
  <c r="BH16" i="11"/>
  <c r="AX17" i="11"/>
  <c r="AY17" i="11"/>
  <c r="AZ17" i="11"/>
  <c r="BA17" i="11"/>
  <c r="BB17" i="11"/>
  <c r="BB20" i="11" s="1"/>
  <c r="BC17" i="11"/>
  <c r="BD17" i="11"/>
  <c r="BE17" i="11"/>
  <c r="BF17" i="11"/>
  <c r="BG17" i="11"/>
  <c r="BH17" i="11"/>
  <c r="AX18" i="11"/>
  <c r="AY18" i="11"/>
  <c r="AY35" i="11" s="1"/>
  <c r="AZ18" i="11"/>
  <c r="BA18" i="11"/>
  <c r="BB18" i="11"/>
  <c r="BC18" i="11"/>
  <c r="BC35" i="11" s="1"/>
  <c r="BD18" i="11"/>
  <c r="BE18" i="11"/>
  <c r="BF18" i="11"/>
  <c r="BG18" i="11"/>
  <c r="BG35" i="11" s="1"/>
  <c r="BH18" i="11"/>
  <c r="AX19" i="11"/>
  <c r="AY19" i="11"/>
  <c r="AY32" i="11" s="1"/>
  <c r="AZ19" i="11"/>
  <c r="AZ31" i="11" s="1"/>
  <c r="BA19" i="11"/>
  <c r="BB19" i="11"/>
  <c r="BC19" i="11"/>
  <c r="BD19" i="11"/>
  <c r="BD33" i="11" s="1"/>
  <c r="BE19" i="11"/>
  <c r="BF19" i="11"/>
  <c r="BG19" i="11"/>
  <c r="BG32" i="11" s="1"/>
  <c r="BH19" i="11"/>
  <c r="BH33" i="11" s="1"/>
  <c r="AX28" i="11"/>
  <c r="AY28" i="11"/>
  <c r="AZ28" i="11"/>
  <c r="BA28" i="11"/>
  <c r="BB28" i="11"/>
  <c r="BC28" i="11"/>
  <c r="BD28" i="11"/>
  <c r="BE28" i="11"/>
  <c r="BE34" i="11" s="1"/>
  <c r="BF28" i="11"/>
  <c r="BG28" i="11"/>
  <c r="BH28" i="11"/>
  <c r="AX31" i="11"/>
  <c r="BF31" i="11"/>
  <c r="BC32" i="11"/>
  <c r="BD32" i="11"/>
  <c r="AX35" i="11"/>
  <c r="AX55" i="11"/>
  <c r="AY55" i="11"/>
  <c r="AZ55" i="11"/>
  <c r="BA55" i="11"/>
  <c r="BB55" i="11"/>
  <c r="BC55" i="11"/>
  <c r="BD55" i="11"/>
  <c r="BE55" i="11"/>
  <c r="BF55" i="11"/>
  <c r="BG55" i="11"/>
  <c r="BH55" i="11"/>
  <c r="AX60" i="11"/>
  <c r="AY60" i="11"/>
  <c r="AZ60" i="11"/>
  <c r="BA60" i="11"/>
  <c r="BB60" i="11"/>
  <c r="BC60" i="11"/>
  <c r="BD60" i="11"/>
  <c r="BE60" i="11"/>
  <c r="BF60" i="11"/>
  <c r="BG60" i="11"/>
  <c r="BH60" i="11"/>
  <c r="AX61" i="11"/>
  <c r="AY61" i="11"/>
  <c r="AZ61" i="11"/>
  <c r="BA61" i="11"/>
  <c r="BB61" i="11"/>
  <c r="BC61" i="11"/>
  <c r="BD61" i="11"/>
  <c r="BE61" i="11"/>
  <c r="BF61" i="11"/>
  <c r="BG61" i="11"/>
  <c r="BH61" i="11"/>
  <c r="AX62" i="11"/>
  <c r="AY62" i="11"/>
  <c r="AZ62" i="11"/>
  <c r="BA62" i="11"/>
  <c r="BB62" i="11"/>
  <c r="BC62" i="11"/>
  <c r="BD62" i="11"/>
  <c r="BE62" i="11"/>
  <c r="BF62" i="11"/>
  <c r="BG62" i="11"/>
  <c r="BH62" i="11"/>
  <c r="AX63" i="11"/>
  <c r="AY63" i="11"/>
  <c r="AZ63" i="11"/>
  <c r="BA63" i="11"/>
  <c r="BB63" i="11"/>
  <c r="BC63" i="11"/>
  <c r="BD63" i="11"/>
  <c r="BE63" i="11"/>
  <c r="BF63" i="11"/>
  <c r="BG63" i="11"/>
  <c r="BH63" i="11"/>
  <c r="AX64" i="11"/>
  <c r="AY64" i="11"/>
  <c r="AZ64" i="11"/>
  <c r="BA64" i="11"/>
  <c r="BB64" i="11"/>
  <c r="BC64" i="11"/>
  <c r="BD64" i="11"/>
  <c r="BE64" i="11"/>
  <c r="BF64" i="11"/>
  <c r="BG64" i="11"/>
  <c r="BH64" i="11"/>
  <c r="AX68" i="11"/>
  <c r="AY68" i="11"/>
  <c r="AZ68" i="11"/>
  <c r="BA68" i="11"/>
  <c r="BB68" i="11"/>
  <c r="BC68" i="11"/>
  <c r="BD68" i="11"/>
  <c r="BE68" i="11"/>
  <c r="BF68" i="11"/>
  <c r="BG68" i="11"/>
  <c r="BH68" i="11"/>
  <c r="AX69" i="11"/>
  <c r="AY69" i="11"/>
  <c r="AZ69" i="11"/>
  <c r="BA69" i="11"/>
  <c r="BB69" i="11"/>
  <c r="BC69" i="11"/>
  <c r="BD69" i="11"/>
  <c r="BE69" i="11"/>
  <c r="BF69" i="11"/>
  <c r="BG69" i="11"/>
  <c r="BH69" i="11"/>
  <c r="AX70" i="11"/>
  <c r="AY70" i="11"/>
  <c r="AZ70" i="11"/>
  <c r="BA70" i="11"/>
  <c r="BB70" i="11"/>
  <c r="BC70" i="11"/>
  <c r="BD70" i="11"/>
  <c r="BE70" i="11"/>
  <c r="BF70" i="11"/>
  <c r="BG70" i="11"/>
  <c r="BH70" i="11"/>
  <c r="AX71" i="11"/>
  <c r="AY71" i="11"/>
  <c r="AZ71" i="11"/>
  <c r="BA71" i="11"/>
  <c r="BB71" i="11"/>
  <c r="BC71" i="11"/>
  <c r="BD71" i="11"/>
  <c r="BE71" i="11"/>
  <c r="BF71" i="11"/>
  <c r="BG71" i="11"/>
  <c r="BH71" i="11"/>
  <c r="AX72" i="11"/>
  <c r="AY72" i="11"/>
  <c r="AZ72" i="11"/>
  <c r="BA72" i="11"/>
  <c r="BB72" i="11"/>
  <c r="BC72" i="11"/>
  <c r="BD72" i="11"/>
  <c r="BE72" i="11"/>
  <c r="BF72" i="11"/>
  <c r="BG72" i="11"/>
  <c r="BH72" i="11"/>
  <c r="BB73" i="11"/>
  <c r="AW9" i="1"/>
  <c r="AX9" i="1" s="1"/>
  <c r="AY9" i="1" s="1"/>
  <c r="N9" i="27"/>
  <c r="O9" i="27" s="1"/>
  <c r="P9" i="27" s="1"/>
  <c r="BF35" i="11" l="1"/>
  <c r="BG34" i="11"/>
  <c r="BC34" i="11"/>
  <c r="BF73" i="11"/>
  <c r="AX73" i="11"/>
  <c r="BA31" i="11"/>
  <c r="AY34" i="11"/>
  <c r="BI73" i="11"/>
  <c r="BH65" i="11"/>
  <c r="BD65" i="11"/>
  <c r="AZ65" i="11"/>
  <c r="BF34" i="11"/>
  <c r="AX34" i="11"/>
  <c r="BE33" i="11"/>
  <c r="BA33" i="11"/>
  <c r="BG31" i="11"/>
  <c r="BG36" i="11" s="1"/>
  <c r="BC31" i="11"/>
  <c r="AY31" i="11"/>
  <c r="BI33" i="11"/>
  <c r="BI31" i="11"/>
  <c r="BI36" i="11" s="1"/>
  <c r="BB31" i="11"/>
  <c r="BI65" i="11"/>
  <c r="BJ34" i="11"/>
  <c r="BJ32" i="11"/>
  <c r="BB35" i="11"/>
  <c r="BA34" i="11"/>
  <c r="BH32" i="11"/>
  <c r="AZ33" i="11"/>
  <c r="BE35" i="11"/>
  <c r="BA35" i="11"/>
  <c r="BH34" i="11"/>
  <c r="BD34" i="11"/>
  <c r="AZ34" i="11"/>
  <c r="BG33" i="11"/>
  <c r="BC33" i="11"/>
  <c r="AY33" i="11"/>
  <c r="BB32" i="11"/>
  <c r="AX32" i="11"/>
  <c r="BE31" i="11"/>
  <c r="BJ35" i="11"/>
  <c r="BJ33" i="11"/>
  <c r="BJ20" i="11"/>
  <c r="AZ32" i="11"/>
  <c r="BH35" i="11"/>
  <c r="BD35" i="11"/>
  <c r="AZ35" i="11"/>
  <c r="BF33" i="11"/>
  <c r="BB33" i="11"/>
  <c r="AX33" i="11"/>
  <c r="AX36" i="11" s="1"/>
  <c r="BE32" i="11"/>
  <c r="BH31" i="11"/>
  <c r="BD73" i="11"/>
  <c r="AZ73" i="11"/>
  <c r="BG73" i="11"/>
  <c r="BC73" i="11"/>
  <c r="AY73" i="11"/>
  <c r="BE73" i="11"/>
  <c r="BA73" i="11"/>
  <c r="BF65" i="11"/>
  <c r="BB65" i="11"/>
  <c r="AX65" i="11"/>
  <c r="BE65" i="11"/>
  <c r="BA65" i="11"/>
  <c r="BG65" i="11"/>
  <c r="BC65" i="11"/>
  <c r="AY65" i="11"/>
  <c r="BH73" i="11"/>
  <c r="BB34" i="11"/>
  <c r="BF20" i="11"/>
  <c r="AY36" i="11"/>
  <c r="AX20" i="11"/>
  <c r="BA20" i="11"/>
  <c r="AZ20" i="11"/>
  <c r="BJ31" i="11"/>
  <c r="BA32" i="11"/>
  <c r="BA36" i="11" s="1"/>
  <c r="BF32" i="11"/>
  <c r="BE20" i="11"/>
  <c r="BH20" i="11"/>
  <c r="BD20" i="11"/>
  <c r="BG20" i="11"/>
  <c r="BC20" i="11"/>
  <c r="AY20" i="11"/>
  <c r="BD31" i="11"/>
  <c r="BF36" i="11" l="1"/>
  <c r="BJ40" i="11"/>
  <c r="BJ43" i="11"/>
  <c r="BJ36" i="11"/>
  <c r="AZ36" i="11"/>
  <c r="BB36" i="11"/>
  <c r="BC36" i="11"/>
  <c r="BJ39" i="11"/>
  <c r="BJ42" i="11"/>
  <c r="BJ41" i="11"/>
  <c r="BH36" i="11"/>
  <c r="BE36" i="11"/>
  <c r="BD36" i="11"/>
  <c r="AU10" i="11"/>
  <c r="AU9" i="11"/>
  <c r="AU8" i="11"/>
  <c r="AU7" i="11"/>
  <c r="AU6" i="11"/>
  <c r="BJ44" i="11" l="1"/>
  <c r="AU60" i="11"/>
  <c r="AU61" i="11"/>
  <c r="AU62" i="11"/>
  <c r="AU63" i="11"/>
  <c r="AU64" i="11"/>
  <c r="AU104" i="1" l="1"/>
  <c r="AM104" i="1"/>
  <c r="E10" i="27" l="1"/>
  <c r="D10" i="27"/>
  <c r="C10" i="27"/>
  <c r="Y12" i="1" l="1"/>
  <c r="Y13" i="1" s="1"/>
  <c r="Y11" i="1"/>
  <c r="Y10" i="1"/>
  <c r="AR56" i="26" l="1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AR51" i="26"/>
  <c r="AR57" i="26" s="1"/>
  <c r="AR31" i="26" s="1"/>
  <c r="AQ51" i="26"/>
  <c r="AQ57" i="26" s="1"/>
  <c r="AQ31" i="26" s="1"/>
  <c r="AP51" i="26"/>
  <c r="AP57" i="26" s="1"/>
  <c r="AP31" i="26" s="1"/>
  <c r="AO51" i="26"/>
  <c r="AO57" i="26" s="1"/>
  <c r="AO31" i="26" s="1"/>
  <c r="AN51" i="26"/>
  <c r="AN57" i="26" s="1"/>
  <c r="AN31" i="26" s="1"/>
  <c r="AM51" i="26"/>
  <c r="AM57" i="26" s="1"/>
  <c r="AM31" i="26" s="1"/>
  <c r="AL51" i="26"/>
  <c r="AL57" i="26" s="1"/>
  <c r="AL31" i="26" s="1"/>
  <c r="AK51" i="26"/>
  <c r="AK57" i="26" s="1"/>
  <c r="AK31" i="26" s="1"/>
  <c r="AJ51" i="26"/>
  <c r="AJ57" i="26" s="1"/>
  <c r="AJ31" i="26" s="1"/>
  <c r="AI51" i="26"/>
  <c r="AI57" i="26" s="1"/>
  <c r="AI31" i="26" s="1"/>
  <c r="AH51" i="26"/>
  <c r="AH57" i="26" s="1"/>
  <c r="AH31" i="26" s="1"/>
  <c r="AG51" i="26"/>
  <c r="AG57" i="26" s="1"/>
  <c r="AG31" i="26" s="1"/>
  <c r="AF51" i="26"/>
  <c r="AF57" i="26" s="1"/>
  <c r="AF31" i="26" s="1"/>
  <c r="AE51" i="26"/>
  <c r="AE57" i="26" s="1"/>
  <c r="AE31" i="26" s="1"/>
  <c r="AD51" i="26"/>
  <c r="AD57" i="26" s="1"/>
  <c r="AD31" i="26" s="1"/>
  <c r="AC51" i="26"/>
  <c r="AC57" i="26" s="1"/>
  <c r="AC31" i="26" s="1"/>
  <c r="AB51" i="26"/>
  <c r="AB57" i="26" s="1"/>
  <c r="AB31" i="26" s="1"/>
  <c r="AA51" i="26"/>
  <c r="AA57" i="26" s="1"/>
  <c r="AA31" i="26" s="1"/>
  <c r="Z51" i="26"/>
  <c r="Z57" i="26" s="1"/>
  <c r="Z31" i="26" s="1"/>
  <c r="Y51" i="26"/>
  <c r="Y57" i="26" s="1"/>
  <c r="Y31" i="26" s="1"/>
  <c r="X51" i="26"/>
  <c r="X57" i="26" s="1"/>
  <c r="X31" i="26" s="1"/>
  <c r="W51" i="26"/>
  <c r="W57" i="26" s="1"/>
  <c r="W31" i="26" s="1"/>
  <c r="V51" i="26"/>
  <c r="U51" i="26"/>
  <c r="U57" i="26" s="1"/>
  <c r="U31" i="26" s="1"/>
  <c r="T51" i="26"/>
  <c r="T57" i="26" s="1"/>
  <c r="T31" i="26" s="1"/>
  <c r="S51" i="26"/>
  <c r="S57" i="26" s="1"/>
  <c r="S31" i="26" s="1"/>
  <c r="R51" i="26"/>
  <c r="R57" i="26" s="1"/>
  <c r="R31" i="26" s="1"/>
  <c r="Q51" i="26"/>
  <c r="P51" i="26"/>
  <c r="P57" i="26" s="1"/>
  <c r="P31" i="26" s="1"/>
  <c r="O51" i="26"/>
  <c r="O57" i="26" s="1"/>
  <c r="O31" i="26" s="1"/>
  <c r="N51" i="26"/>
  <c r="N57" i="26" s="1"/>
  <c r="N31" i="26" s="1"/>
  <c r="N35" i="26" s="1"/>
  <c r="M51" i="26"/>
  <c r="M57" i="26" s="1"/>
  <c r="M31" i="26" s="1"/>
  <c r="M35" i="26" s="1"/>
  <c r="L51" i="26"/>
  <c r="L57" i="26" s="1"/>
  <c r="L31" i="26" s="1"/>
  <c r="L35" i="26" s="1"/>
  <c r="K51" i="26"/>
  <c r="K57" i="26" s="1"/>
  <c r="K31" i="26" s="1"/>
  <c r="K35" i="26" s="1"/>
  <c r="J51" i="26"/>
  <c r="J57" i="26" s="1"/>
  <c r="J31" i="26" s="1"/>
  <c r="J35" i="26" s="1"/>
  <c r="I51" i="26"/>
  <c r="I57" i="26" s="1"/>
  <c r="I31" i="26" s="1"/>
  <c r="I35" i="26" s="1"/>
  <c r="H51" i="26"/>
  <c r="H57" i="26" s="1"/>
  <c r="H31" i="26" s="1"/>
  <c r="H35" i="26" s="1"/>
  <c r="G51" i="26"/>
  <c r="G57" i="26" s="1"/>
  <c r="G31" i="26" s="1"/>
  <c r="G35" i="26" s="1"/>
  <c r="F51" i="26"/>
  <c r="F57" i="26" s="1"/>
  <c r="F31" i="26" s="1"/>
  <c r="F35" i="26" s="1"/>
  <c r="E51" i="26"/>
  <c r="E57" i="26" s="1"/>
  <c r="E31" i="26" s="1"/>
  <c r="E35" i="26" s="1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V56" i="26"/>
  <c r="E36" i="26" l="1"/>
  <c r="E37" i="26" s="1"/>
  <c r="V57" i="26"/>
  <c r="V31" i="26" s="1"/>
  <c r="Q57" i="26"/>
  <c r="Q31" i="26" s="1"/>
  <c r="E38" i="26" l="1"/>
  <c r="E39" i="26" s="1"/>
  <c r="F36" i="26" l="1"/>
  <c r="F38" i="26" l="1"/>
  <c r="F39" i="26" s="1"/>
  <c r="G36" i="26" s="1"/>
  <c r="G38" i="26" s="1"/>
  <c r="G39" i="26" s="1"/>
  <c r="H36" i="26" s="1"/>
  <c r="H38" i="26" s="1"/>
  <c r="H39" i="26" s="1"/>
  <c r="I36" i="26" s="1"/>
  <c r="I38" i="26" s="1"/>
  <c r="I39" i="26" s="1"/>
  <c r="J36" i="26" s="1"/>
  <c r="J38" i="26" s="1"/>
  <c r="J39" i="26" s="1"/>
  <c r="F37" i="26"/>
  <c r="G37" i="26" l="1"/>
  <c r="H37" i="26"/>
  <c r="I37" i="26" s="1"/>
  <c r="J37" i="26" s="1"/>
  <c r="K36" i="26"/>
  <c r="K38" i="26" s="1"/>
  <c r="K39" i="26" s="1"/>
  <c r="K37" i="26" l="1"/>
  <c r="L36" i="26"/>
  <c r="L38" i="26" s="1"/>
  <c r="L39" i="26" s="1"/>
  <c r="L37" i="26" l="1"/>
  <c r="M36" i="26"/>
  <c r="M38" i="26" s="1"/>
  <c r="M39" i="26" s="1"/>
  <c r="M37" i="26"/>
  <c r="N36" i="26" l="1"/>
  <c r="N38" i="26" s="1"/>
  <c r="N39" i="26" s="1"/>
  <c r="N37" i="26" l="1"/>
  <c r="L69" i="28" l="1"/>
  <c r="M69" i="28"/>
  <c r="N69" i="28"/>
  <c r="O69" i="28"/>
  <c r="P69" i="28"/>
  <c r="Q69" i="28"/>
  <c r="R69" i="28"/>
  <c r="S69" i="28"/>
  <c r="T69" i="28"/>
  <c r="U69" i="28"/>
  <c r="V69" i="28"/>
  <c r="W69" i="28"/>
  <c r="X69" i="28"/>
  <c r="Y69" i="28"/>
  <c r="Z69" i="28"/>
  <c r="AA69" i="28"/>
  <c r="AB69" i="28"/>
  <c r="AC69" i="28"/>
  <c r="AD69" i="28"/>
  <c r="AE69" i="28"/>
  <c r="AF69" i="28"/>
  <c r="AG69" i="28"/>
  <c r="AH69" i="28"/>
  <c r="AI69" i="28"/>
  <c r="AJ69" i="28"/>
  <c r="AK69" i="28"/>
  <c r="AL69" i="28"/>
  <c r="AM69" i="28"/>
  <c r="AN69" i="28"/>
  <c r="AO69" i="28"/>
  <c r="AP69" i="28"/>
  <c r="AQ69" i="28"/>
  <c r="AR69" i="28"/>
  <c r="AS69" i="28"/>
  <c r="AT69" i="28"/>
  <c r="AU69" i="28"/>
  <c r="AV69" i="28"/>
  <c r="AW69" i="28"/>
  <c r="L70" i="28"/>
  <c r="M70" i="28"/>
  <c r="N70" i="28"/>
  <c r="O70" i="28"/>
  <c r="P70" i="28"/>
  <c r="Q70" i="28"/>
  <c r="R70" i="28"/>
  <c r="S70" i="28"/>
  <c r="T70" i="28"/>
  <c r="U70" i="28"/>
  <c r="V70" i="28"/>
  <c r="W70" i="28"/>
  <c r="X70" i="28"/>
  <c r="Y70" i="28"/>
  <c r="Z70" i="28"/>
  <c r="AA70" i="28"/>
  <c r="AB70" i="28"/>
  <c r="AC70" i="28"/>
  <c r="AD70" i="28"/>
  <c r="AE70" i="28"/>
  <c r="AF70" i="28"/>
  <c r="AG70" i="28"/>
  <c r="AH70" i="28"/>
  <c r="AI70" i="28"/>
  <c r="AJ70" i="28"/>
  <c r="AK70" i="28"/>
  <c r="AL70" i="28"/>
  <c r="AM70" i="28"/>
  <c r="AN70" i="28"/>
  <c r="AO70" i="28"/>
  <c r="AP70" i="28"/>
  <c r="AQ70" i="28"/>
  <c r="AR70" i="28"/>
  <c r="AS70" i="28"/>
  <c r="AT70" i="28"/>
  <c r="AU70" i="28"/>
  <c r="AV70" i="28"/>
  <c r="AW70" i="28"/>
  <c r="L71" i="28"/>
  <c r="M71" i="28"/>
  <c r="N71" i="28"/>
  <c r="O71" i="28"/>
  <c r="P71" i="28"/>
  <c r="Q71" i="28"/>
  <c r="R71" i="28"/>
  <c r="S71" i="28"/>
  <c r="T71" i="28"/>
  <c r="U71" i="28"/>
  <c r="V71" i="28"/>
  <c r="W71" i="28"/>
  <c r="X71" i="28"/>
  <c r="Y71" i="28"/>
  <c r="Z71" i="28"/>
  <c r="AA71" i="28"/>
  <c r="AB71" i="28"/>
  <c r="AC71" i="28"/>
  <c r="AD71" i="28"/>
  <c r="AE71" i="28"/>
  <c r="AF71" i="28"/>
  <c r="AG71" i="28"/>
  <c r="AH71" i="28"/>
  <c r="AI71" i="28"/>
  <c r="AJ71" i="28"/>
  <c r="AK71" i="28"/>
  <c r="AL71" i="28"/>
  <c r="AM71" i="28"/>
  <c r="AN71" i="28"/>
  <c r="AO71" i="28"/>
  <c r="AP71" i="28"/>
  <c r="AQ71" i="28"/>
  <c r="AR71" i="28"/>
  <c r="AS71" i="28"/>
  <c r="AT71" i="28"/>
  <c r="AU71" i="28"/>
  <c r="AV71" i="28"/>
  <c r="AW71" i="28"/>
  <c r="L72" i="28"/>
  <c r="M72" i="28"/>
  <c r="N72" i="28"/>
  <c r="O72" i="28"/>
  <c r="P72" i="28"/>
  <c r="Q72" i="28"/>
  <c r="R72" i="28"/>
  <c r="S72" i="28"/>
  <c r="T72" i="28"/>
  <c r="U72" i="28"/>
  <c r="V72" i="28"/>
  <c r="W72" i="28"/>
  <c r="X72" i="28"/>
  <c r="Y72" i="28"/>
  <c r="Z72" i="28"/>
  <c r="AA72" i="28"/>
  <c r="AB72" i="28"/>
  <c r="AC72" i="28"/>
  <c r="AD72" i="28"/>
  <c r="AE72" i="28"/>
  <c r="AF72" i="28"/>
  <c r="AG72" i="28"/>
  <c r="AH72" i="28"/>
  <c r="AI72" i="28"/>
  <c r="AJ72" i="28"/>
  <c r="AK72" i="28"/>
  <c r="AL72" i="28"/>
  <c r="AM72" i="28"/>
  <c r="AN72" i="28"/>
  <c r="AO72" i="28"/>
  <c r="AP72" i="28"/>
  <c r="AQ72" i="28"/>
  <c r="AR72" i="28"/>
  <c r="AS72" i="28"/>
  <c r="AT72" i="28"/>
  <c r="AU72" i="28"/>
  <c r="AV72" i="28"/>
  <c r="AW72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AC73" i="28"/>
  <c r="AD73" i="28"/>
  <c r="AE73" i="28"/>
  <c r="AF73" i="28"/>
  <c r="AG73" i="28"/>
  <c r="AH73" i="28"/>
  <c r="AI73" i="28"/>
  <c r="AJ73" i="28"/>
  <c r="AK73" i="28"/>
  <c r="AL73" i="28"/>
  <c r="AM73" i="28"/>
  <c r="AN73" i="28"/>
  <c r="AO73" i="28"/>
  <c r="AP73" i="28"/>
  <c r="AQ73" i="28"/>
  <c r="AR73" i="28"/>
  <c r="AS73" i="28"/>
  <c r="AT73" i="28"/>
  <c r="AU73" i="28"/>
  <c r="AV73" i="28"/>
  <c r="AW73" i="28"/>
  <c r="N68" i="27" l="1"/>
  <c r="N69" i="27" s="1"/>
  <c r="O68" i="27"/>
  <c r="O69" i="27" s="1"/>
  <c r="P68" i="27"/>
  <c r="P69" i="27" s="1"/>
  <c r="Q68" i="27"/>
  <c r="R68" i="27"/>
  <c r="S68" i="27"/>
  <c r="T68" i="27"/>
  <c r="U68" i="27"/>
  <c r="V68" i="27"/>
  <c r="W68" i="27"/>
  <c r="X68" i="27"/>
  <c r="Y68" i="27"/>
  <c r="Z68" i="27"/>
  <c r="AA68" i="27"/>
  <c r="AB68" i="27"/>
  <c r="AC68" i="27"/>
  <c r="AD68" i="27"/>
  <c r="AE68" i="27"/>
  <c r="AF68" i="27"/>
  <c r="AG68" i="27"/>
  <c r="AH68" i="27"/>
  <c r="AI68" i="27"/>
  <c r="AJ68" i="27"/>
  <c r="AK68" i="27"/>
  <c r="AL68" i="27"/>
  <c r="AM68" i="27"/>
  <c r="AN68" i="27"/>
  <c r="AO68" i="27"/>
  <c r="AP68" i="27"/>
  <c r="AQ68" i="27"/>
  <c r="AR68" i="27"/>
  <c r="AS68" i="27"/>
  <c r="AT68" i="27"/>
  <c r="AU68" i="27"/>
  <c r="AV68" i="27"/>
  <c r="AW68" i="27"/>
  <c r="N58" i="27"/>
  <c r="N59" i="27" s="1"/>
  <c r="O58" i="27"/>
  <c r="O59" i="27" s="1"/>
  <c r="P58" i="27"/>
  <c r="P59" i="27" s="1"/>
  <c r="Q58" i="27"/>
  <c r="R58" i="27"/>
  <c r="S58" i="27"/>
  <c r="T58" i="27"/>
  <c r="U58" i="27"/>
  <c r="V58" i="27"/>
  <c r="W58" i="27"/>
  <c r="X58" i="27"/>
  <c r="Y58" i="27"/>
  <c r="Z58" i="27"/>
  <c r="AA58" i="27"/>
  <c r="AB58" i="27"/>
  <c r="AC58" i="27"/>
  <c r="AD58" i="27"/>
  <c r="AE58" i="27"/>
  <c r="AF58" i="27"/>
  <c r="AG58" i="27"/>
  <c r="AH58" i="27"/>
  <c r="AI58" i="27"/>
  <c r="AJ58" i="27"/>
  <c r="AK58" i="27"/>
  <c r="AL58" i="27"/>
  <c r="AM58" i="27"/>
  <c r="AN58" i="27"/>
  <c r="AO58" i="27"/>
  <c r="AP58" i="27"/>
  <c r="AQ58" i="27"/>
  <c r="AR58" i="27"/>
  <c r="AS58" i="27"/>
  <c r="AT58" i="27"/>
  <c r="AU58" i="27"/>
  <c r="AV58" i="27"/>
  <c r="AW58" i="27"/>
  <c r="N48" i="27"/>
  <c r="N49" i="27" s="1"/>
  <c r="O48" i="27"/>
  <c r="O49" i="27" s="1"/>
  <c r="P48" i="27"/>
  <c r="P49" i="27" s="1"/>
  <c r="Q48" i="27"/>
  <c r="R48" i="27"/>
  <c r="S48" i="27"/>
  <c r="T48" i="27"/>
  <c r="U48" i="27"/>
  <c r="V48" i="27"/>
  <c r="W48" i="27"/>
  <c r="X48" i="27"/>
  <c r="Y48" i="27"/>
  <c r="Z48" i="27"/>
  <c r="AA48" i="27"/>
  <c r="AB48" i="27"/>
  <c r="AC48" i="27"/>
  <c r="AD48" i="27"/>
  <c r="AE48" i="27"/>
  <c r="AF48" i="27"/>
  <c r="AG48" i="27"/>
  <c r="AH48" i="27"/>
  <c r="AI48" i="27"/>
  <c r="AJ48" i="27"/>
  <c r="AK48" i="27"/>
  <c r="AL48" i="27"/>
  <c r="AM48" i="27"/>
  <c r="AN48" i="27"/>
  <c r="AO48" i="27"/>
  <c r="AP48" i="27"/>
  <c r="AQ48" i="27"/>
  <c r="AR48" i="27"/>
  <c r="AS48" i="27"/>
  <c r="AT48" i="27"/>
  <c r="AU48" i="27"/>
  <c r="AV48" i="27"/>
  <c r="AW48" i="27"/>
  <c r="N38" i="27"/>
  <c r="N39" i="27" s="1"/>
  <c r="O38" i="27"/>
  <c r="O39" i="27" s="1"/>
  <c r="P38" i="27"/>
  <c r="P39" i="27" s="1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AF38" i="27"/>
  <c r="AG38" i="27"/>
  <c r="AH38" i="27"/>
  <c r="AI38" i="27"/>
  <c r="AJ38" i="27"/>
  <c r="AK38" i="27"/>
  <c r="AL38" i="27"/>
  <c r="AM38" i="27"/>
  <c r="AN38" i="27"/>
  <c r="AO38" i="27"/>
  <c r="AP38" i="27"/>
  <c r="AQ38" i="27"/>
  <c r="AR38" i="27"/>
  <c r="AS38" i="27"/>
  <c r="AT38" i="27"/>
  <c r="AU38" i="27"/>
  <c r="AV38" i="27"/>
  <c r="AW38" i="27"/>
  <c r="N28" i="27" l="1"/>
  <c r="N29" i="27" s="1"/>
  <c r="N18" i="27" s="1"/>
  <c r="O28" i="27"/>
  <c r="O29" i="27" s="1"/>
  <c r="P28" i="27"/>
  <c r="P29" i="27" s="1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AP28" i="27"/>
  <c r="AQ28" i="27"/>
  <c r="AR28" i="27"/>
  <c r="AS28" i="27"/>
  <c r="AT28" i="27"/>
  <c r="AU28" i="27"/>
  <c r="AV28" i="27"/>
  <c r="AW28" i="27"/>
  <c r="AK67" i="27"/>
  <c r="AL67" i="27"/>
  <c r="AM67" i="27"/>
  <c r="AN67" i="27"/>
  <c r="AO67" i="27"/>
  <c r="AP67" i="27"/>
  <c r="AQ67" i="27"/>
  <c r="AR67" i="27"/>
  <c r="AS67" i="27"/>
  <c r="AT67" i="27"/>
  <c r="AU67" i="27"/>
  <c r="AV67" i="27"/>
  <c r="AW67" i="27"/>
  <c r="AK57" i="27"/>
  <c r="AL57" i="27"/>
  <c r="AM57" i="27"/>
  <c r="AN57" i="27"/>
  <c r="AO57" i="27"/>
  <c r="AP57" i="27"/>
  <c r="AQ57" i="27"/>
  <c r="AR57" i="27"/>
  <c r="AS57" i="27"/>
  <c r="AT57" i="27"/>
  <c r="AU57" i="27"/>
  <c r="AV57" i="27"/>
  <c r="AW57" i="27"/>
  <c r="AK47" i="27"/>
  <c r="AL47" i="27"/>
  <c r="AM47" i="27"/>
  <c r="AN47" i="27"/>
  <c r="AO47" i="27"/>
  <c r="AP47" i="27"/>
  <c r="AQ47" i="27"/>
  <c r="AR47" i="27"/>
  <c r="AS47" i="27"/>
  <c r="AT47" i="27"/>
  <c r="AU47" i="27"/>
  <c r="AV47" i="27"/>
  <c r="AW47" i="27"/>
  <c r="AK37" i="27"/>
  <c r="AL37" i="27"/>
  <c r="AM37" i="27"/>
  <c r="AN37" i="27"/>
  <c r="AO37" i="27"/>
  <c r="AP37" i="27"/>
  <c r="AQ37" i="27"/>
  <c r="AR37" i="27"/>
  <c r="AS37" i="27"/>
  <c r="AT37" i="27"/>
  <c r="AU37" i="27"/>
  <c r="AV37" i="27"/>
  <c r="AW37" i="27"/>
  <c r="AK27" i="27"/>
  <c r="AL27" i="27"/>
  <c r="AM27" i="27"/>
  <c r="AN27" i="27"/>
  <c r="AO27" i="27"/>
  <c r="AP27" i="27"/>
  <c r="AQ27" i="27"/>
  <c r="AR27" i="27"/>
  <c r="AS27" i="27"/>
  <c r="AT27" i="27"/>
  <c r="AU27" i="27"/>
  <c r="AV27" i="27"/>
  <c r="AW27" i="27"/>
  <c r="E14" i="28"/>
  <c r="AR74" i="28"/>
  <c r="AQ74" i="28"/>
  <c r="AU74" i="28"/>
  <c r="AP74" i="28"/>
  <c r="AT74" i="28"/>
  <c r="AO74" i="28"/>
  <c r="AS74" i="28"/>
  <c r="AW74" i="28"/>
  <c r="AV74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AK65" i="28"/>
  <c r="AJ65" i="28"/>
  <c r="AI65" i="28"/>
  <c r="AH65" i="28"/>
  <c r="AG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AK64" i="28"/>
  <c r="AJ64" i="28"/>
  <c r="AI64" i="28"/>
  <c r="AH64" i="28"/>
  <c r="AG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AK63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AW62" i="28"/>
  <c r="AV62" i="28"/>
  <c r="AU62" i="28"/>
  <c r="AT62" i="28"/>
  <c r="AS62" i="28"/>
  <c r="AR62" i="28"/>
  <c r="AQ62" i="28"/>
  <c r="AP62" i="28"/>
  <c r="AO62" i="28"/>
  <c r="AN62" i="28"/>
  <c r="AM62" i="28"/>
  <c r="AL62" i="28"/>
  <c r="AK62" i="28"/>
  <c r="AJ62" i="28"/>
  <c r="AI62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AW61" i="28"/>
  <c r="AW66" i="28" s="1"/>
  <c r="AV61" i="28"/>
  <c r="AU61" i="28"/>
  <c r="AT61" i="28"/>
  <c r="AS61" i="28"/>
  <c r="AS66" i="28" s="1"/>
  <c r="AR61" i="28"/>
  <c r="AQ61" i="28"/>
  <c r="AP61" i="28"/>
  <c r="AO61" i="28"/>
  <c r="AO66" i="28" s="1"/>
  <c r="AN61" i="28"/>
  <c r="AM61" i="28"/>
  <c r="AL61" i="28"/>
  <c r="AK61" i="28"/>
  <c r="AK66" i="28" s="1"/>
  <c r="AJ61" i="28"/>
  <c r="AI61" i="28"/>
  <c r="AH61" i="28"/>
  <c r="AH66" i="28" s="1"/>
  <c r="AG61" i="28"/>
  <c r="AG66" i="28" s="1"/>
  <c r="AF61" i="28"/>
  <c r="AE61" i="28"/>
  <c r="AD61" i="28"/>
  <c r="AC61" i="28"/>
  <c r="AC66" i="28" s="1"/>
  <c r="AB61" i="28"/>
  <c r="AA61" i="28"/>
  <c r="Z61" i="28"/>
  <c r="Y61" i="28"/>
  <c r="Y66" i="28" s="1"/>
  <c r="X61" i="28"/>
  <c r="W61" i="28"/>
  <c r="V61" i="28"/>
  <c r="V66" i="28" s="1"/>
  <c r="U61" i="28"/>
  <c r="U66" i="28" s="1"/>
  <c r="T61" i="28"/>
  <c r="S61" i="28"/>
  <c r="R61" i="28"/>
  <c r="R66" i="28" s="1"/>
  <c r="Q61" i="28"/>
  <c r="Q66" i="28" s="1"/>
  <c r="P61" i="28"/>
  <c r="O61" i="28"/>
  <c r="N61" i="28"/>
  <c r="M61" i="28"/>
  <c r="M66" i="28" s="1"/>
  <c r="L61" i="28"/>
  <c r="K61" i="28"/>
  <c r="J61" i="28"/>
  <c r="I61" i="28"/>
  <c r="H61" i="28"/>
  <c r="G61" i="28"/>
  <c r="F61" i="28"/>
  <c r="E61" i="28"/>
  <c r="D61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AK56" i="28"/>
  <c r="AJ56" i="28"/>
  <c r="AI56" i="28"/>
  <c r="AH56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AW19" i="28"/>
  <c r="AV19" i="28"/>
  <c r="AU19" i="28"/>
  <c r="AT19" i="28"/>
  <c r="AS19" i="28"/>
  <c r="AR19" i="28"/>
  <c r="AQ19" i="28"/>
  <c r="AP19" i="28"/>
  <c r="AO19" i="28"/>
  <c r="AN19" i="28"/>
  <c r="AM19" i="28"/>
  <c r="AL19" i="28"/>
  <c r="AK19" i="28"/>
  <c r="AJ19" i="28"/>
  <c r="AI19" i="28"/>
  <c r="AH19" i="28"/>
  <c r="AG19" i="28"/>
  <c r="AF19" i="28"/>
  <c r="AE19" i="28"/>
  <c r="AD19" i="28"/>
  <c r="AC19" i="28"/>
  <c r="AB19" i="28"/>
  <c r="AA19" i="28"/>
  <c r="Z19" i="28"/>
  <c r="Y19" i="28"/>
  <c r="X19" i="28"/>
  <c r="W19" i="28"/>
  <c r="V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W18" i="28"/>
  <c r="AW35" i="28" s="1"/>
  <c r="AV18" i="28"/>
  <c r="AV35" i="28" s="1"/>
  <c r="AU18" i="28"/>
  <c r="AU35" i="28" s="1"/>
  <c r="AT18" i="28"/>
  <c r="AT35" i="28" s="1"/>
  <c r="AS18" i="28"/>
  <c r="AS35" i="28" s="1"/>
  <c r="AR18" i="28"/>
  <c r="AR35" i="28" s="1"/>
  <c r="AQ18" i="28"/>
  <c r="AQ35" i="28" s="1"/>
  <c r="AP18" i="28"/>
  <c r="AP35" i="28" s="1"/>
  <c r="AO18" i="28"/>
  <c r="AO35" i="28" s="1"/>
  <c r="AN18" i="28"/>
  <c r="AN35" i="28" s="1"/>
  <c r="AM18" i="28"/>
  <c r="AM35" i="28" s="1"/>
  <c r="AL18" i="28"/>
  <c r="AK18" i="28"/>
  <c r="AJ18" i="28"/>
  <c r="AJ35" i="28" s="1"/>
  <c r="AI18" i="28"/>
  <c r="AI35" i="28" s="1"/>
  <c r="AH18" i="28"/>
  <c r="AH35" i="28" s="1"/>
  <c r="AJ67" i="27" s="1"/>
  <c r="AG18" i="28"/>
  <c r="AF18" i="28"/>
  <c r="AF35" i="28" s="1"/>
  <c r="AH67" i="27" s="1"/>
  <c r="AE18" i="28"/>
  <c r="AE35" i="28" s="1"/>
  <c r="AG67" i="27" s="1"/>
  <c r="AD18" i="28"/>
  <c r="AC18" i="28"/>
  <c r="AB18" i="28"/>
  <c r="AB35" i="28" s="1"/>
  <c r="AD67" i="27" s="1"/>
  <c r="AA18" i="28"/>
  <c r="AA35" i="28" s="1"/>
  <c r="AC67" i="27" s="1"/>
  <c r="Z18" i="28"/>
  <c r="Z35" i="28" s="1"/>
  <c r="AB67" i="27" s="1"/>
  <c r="Y18" i="28"/>
  <c r="X18" i="28"/>
  <c r="X35" i="28" s="1"/>
  <c r="Z67" i="27" s="1"/>
  <c r="W18" i="28"/>
  <c r="W35" i="28" s="1"/>
  <c r="Y67" i="27" s="1"/>
  <c r="V18" i="28"/>
  <c r="U18" i="28"/>
  <c r="T18" i="28"/>
  <c r="S18" i="28"/>
  <c r="S35" i="28" s="1"/>
  <c r="U67" i="27" s="1"/>
  <c r="R18" i="28"/>
  <c r="R35" i="28" s="1"/>
  <c r="T67" i="27" s="1"/>
  <c r="Q18" i="28"/>
  <c r="P18" i="28"/>
  <c r="O18" i="28"/>
  <c r="O35" i="28" s="1"/>
  <c r="N18" i="28"/>
  <c r="M18" i="28"/>
  <c r="L18" i="28"/>
  <c r="K18" i="28"/>
  <c r="J18" i="28"/>
  <c r="I18" i="28"/>
  <c r="H18" i="28"/>
  <c r="G18" i="28"/>
  <c r="F18" i="28"/>
  <c r="E18" i="28"/>
  <c r="D18" i="28"/>
  <c r="AW17" i="28"/>
  <c r="AW34" i="28" s="1"/>
  <c r="AV17" i="28"/>
  <c r="AV34" i="28" s="1"/>
  <c r="AU17" i="28"/>
  <c r="AU34" i="28" s="1"/>
  <c r="AT17" i="28"/>
  <c r="AT34" i="28" s="1"/>
  <c r="AS17" i="28"/>
  <c r="AS34" i="28" s="1"/>
  <c r="AR17" i="28"/>
  <c r="AR34" i="28" s="1"/>
  <c r="AQ17" i="28"/>
  <c r="AQ34" i="28" s="1"/>
  <c r="AP17" i="28"/>
  <c r="AP34" i="28" s="1"/>
  <c r="AO17" i="28"/>
  <c r="AO34" i="28" s="1"/>
  <c r="AN17" i="28"/>
  <c r="AN34" i="28" s="1"/>
  <c r="AM17" i="28"/>
  <c r="AM34" i="28" s="1"/>
  <c r="AL17" i="28"/>
  <c r="AK17" i="28"/>
  <c r="AJ17" i="28"/>
  <c r="AJ34" i="28" s="1"/>
  <c r="AI17" i="28"/>
  <c r="AI34" i="28" s="1"/>
  <c r="AH17" i="28"/>
  <c r="AG17" i="28"/>
  <c r="AF17" i="28"/>
  <c r="AF34" i="28" s="1"/>
  <c r="AH57" i="27" s="1"/>
  <c r="AE17" i="28"/>
  <c r="AD17" i="28"/>
  <c r="AC17" i="28"/>
  <c r="AB17" i="28"/>
  <c r="AB34" i="28" s="1"/>
  <c r="AD57" i="27" s="1"/>
  <c r="AA17" i="28"/>
  <c r="Z17" i="28"/>
  <c r="Y17" i="28"/>
  <c r="X17" i="28"/>
  <c r="X34" i="28" s="1"/>
  <c r="Z57" i="27" s="1"/>
  <c r="W17" i="28"/>
  <c r="V17" i="28"/>
  <c r="U17" i="28"/>
  <c r="T17" i="28"/>
  <c r="S17" i="28"/>
  <c r="S34" i="28" s="1"/>
  <c r="U57" i="27" s="1"/>
  <c r="R17" i="28"/>
  <c r="R34" i="28" s="1"/>
  <c r="T57" i="27" s="1"/>
  <c r="Q17" i="28"/>
  <c r="P17" i="28"/>
  <c r="P34" i="28" s="1"/>
  <c r="R57" i="27" s="1"/>
  <c r="O17" i="28"/>
  <c r="O34" i="28" s="1"/>
  <c r="N17" i="28"/>
  <c r="N34" i="28" s="1"/>
  <c r="P57" i="27" s="1"/>
  <c r="M17" i="28"/>
  <c r="L17" i="28"/>
  <c r="L34" i="28" s="1"/>
  <c r="K17" i="28"/>
  <c r="K34" i="28" s="1"/>
  <c r="M57" i="27" s="1"/>
  <c r="J17" i="28"/>
  <c r="J34" i="28" s="1"/>
  <c r="L57" i="27" s="1"/>
  <c r="I17" i="28"/>
  <c r="H17" i="28"/>
  <c r="H34" i="28" s="1"/>
  <c r="J57" i="27" s="1"/>
  <c r="G17" i="28"/>
  <c r="G34" i="28" s="1"/>
  <c r="I57" i="27" s="1"/>
  <c r="F17" i="28"/>
  <c r="F34" i="28" s="1"/>
  <c r="H57" i="27" s="1"/>
  <c r="E17" i="28"/>
  <c r="D17" i="28"/>
  <c r="AW16" i="28"/>
  <c r="AW33" i="28" s="1"/>
  <c r="AV16" i="28"/>
  <c r="AV33" i="28" s="1"/>
  <c r="AU16" i="28"/>
  <c r="AU33" i="28" s="1"/>
  <c r="AT16" i="28"/>
  <c r="AT33" i="28" s="1"/>
  <c r="AS16" i="28"/>
  <c r="AS33" i="28" s="1"/>
  <c r="AR16" i="28"/>
  <c r="AR33" i="28" s="1"/>
  <c r="AQ16" i="28"/>
  <c r="AQ33" i="28" s="1"/>
  <c r="AP16" i="28"/>
  <c r="AP33" i="28" s="1"/>
  <c r="AO16" i="28"/>
  <c r="AO33" i="28" s="1"/>
  <c r="AN16" i="28"/>
  <c r="AN33" i="28" s="1"/>
  <c r="AM16" i="28"/>
  <c r="AM33" i="28" s="1"/>
  <c r="AL16" i="28"/>
  <c r="AL33" i="28" s="1"/>
  <c r="AK16" i="28"/>
  <c r="AJ16" i="28"/>
  <c r="AJ33" i="28" s="1"/>
  <c r="AI16" i="28"/>
  <c r="AI33" i="28" s="1"/>
  <c r="AH16" i="28"/>
  <c r="AG16" i="28"/>
  <c r="AF16" i="28"/>
  <c r="AF33" i="28" s="1"/>
  <c r="AH47" i="27" s="1"/>
  <c r="AE16" i="28"/>
  <c r="AE33" i="28" s="1"/>
  <c r="AG47" i="27" s="1"/>
  <c r="AD16" i="28"/>
  <c r="AD33" i="28" s="1"/>
  <c r="AF47" i="27" s="1"/>
  <c r="AC16" i="28"/>
  <c r="AB16" i="28"/>
  <c r="AB33" i="28" s="1"/>
  <c r="AD47" i="27" s="1"/>
  <c r="AA16" i="28"/>
  <c r="AA33" i="28" s="1"/>
  <c r="AC47" i="27" s="1"/>
  <c r="Z16" i="28"/>
  <c r="Y16" i="28"/>
  <c r="X16" i="28"/>
  <c r="X33" i="28" s="1"/>
  <c r="Z47" i="27" s="1"/>
  <c r="W16" i="28"/>
  <c r="W33" i="28" s="1"/>
  <c r="Y47" i="27" s="1"/>
  <c r="V16" i="28"/>
  <c r="V33" i="28" s="1"/>
  <c r="X47" i="27" s="1"/>
  <c r="U16" i="28"/>
  <c r="T16" i="28"/>
  <c r="S16" i="28"/>
  <c r="S33" i="28" s="1"/>
  <c r="U47" i="27" s="1"/>
  <c r="R16" i="28"/>
  <c r="Q16" i="28"/>
  <c r="P16" i="28"/>
  <c r="O16" i="28"/>
  <c r="O33" i="28" s="1"/>
  <c r="N16" i="28"/>
  <c r="N33" i="28" s="1"/>
  <c r="P47" i="27" s="1"/>
  <c r="M16" i="28"/>
  <c r="L16" i="28"/>
  <c r="K16" i="28"/>
  <c r="J16" i="28"/>
  <c r="I16" i="28"/>
  <c r="H16" i="28"/>
  <c r="G16" i="28"/>
  <c r="G33" i="28" s="1"/>
  <c r="I47" i="27" s="1"/>
  <c r="F16" i="28"/>
  <c r="E16" i="28"/>
  <c r="D16" i="28"/>
  <c r="AW15" i="28"/>
  <c r="AW32" i="28" s="1"/>
  <c r="AV15" i="28"/>
  <c r="AV32" i="28" s="1"/>
  <c r="AU15" i="28"/>
  <c r="AU32" i="28" s="1"/>
  <c r="AT15" i="28"/>
  <c r="AT32" i="28" s="1"/>
  <c r="AS15" i="28"/>
  <c r="AS32" i="28" s="1"/>
  <c r="AR15" i="28"/>
  <c r="AR32" i="28" s="1"/>
  <c r="AQ15" i="28"/>
  <c r="AQ32" i="28" s="1"/>
  <c r="AP15" i="28"/>
  <c r="AP32" i="28" s="1"/>
  <c r="AO15" i="28"/>
  <c r="AO32" i="28" s="1"/>
  <c r="AN15" i="28"/>
  <c r="AN32" i="28" s="1"/>
  <c r="AM15" i="28"/>
  <c r="AM32" i="28" s="1"/>
  <c r="AL15" i="28"/>
  <c r="AK15" i="28"/>
  <c r="AJ15" i="28"/>
  <c r="AJ32" i="28" s="1"/>
  <c r="AI15" i="28"/>
  <c r="AI32" i="28" s="1"/>
  <c r="AH15" i="28"/>
  <c r="AG15" i="28"/>
  <c r="AF15" i="28"/>
  <c r="AF32" i="28" s="1"/>
  <c r="AH37" i="27" s="1"/>
  <c r="AE15" i="28"/>
  <c r="AD15" i="28"/>
  <c r="AC15" i="28"/>
  <c r="AB15" i="28"/>
  <c r="AB32" i="28" s="1"/>
  <c r="AD37" i="27" s="1"/>
  <c r="AA15" i="28"/>
  <c r="Z15" i="28"/>
  <c r="Y15" i="28"/>
  <c r="X15" i="28"/>
  <c r="X32" i="28" s="1"/>
  <c r="Z37" i="27" s="1"/>
  <c r="W15" i="28"/>
  <c r="V15" i="28"/>
  <c r="U15" i="28"/>
  <c r="T15" i="28"/>
  <c r="S15" i="28"/>
  <c r="S32" i="28" s="1"/>
  <c r="U37" i="27" s="1"/>
  <c r="R15" i="28"/>
  <c r="R32" i="28" s="1"/>
  <c r="T37" i="27" s="1"/>
  <c r="Q15" i="28"/>
  <c r="P15" i="28"/>
  <c r="P32" i="28" s="1"/>
  <c r="R37" i="27" s="1"/>
  <c r="O15" i="28"/>
  <c r="O32" i="28" s="1"/>
  <c r="N15" i="28"/>
  <c r="N32" i="28" s="1"/>
  <c r="P37" i="27" s="1"/>
  <c r="M15" i="28"/>
  <c r="L15" i="28"/>
  <c r="L32" i="28" s="1"/>
  <c r="K15" i="28"/>
  <c r="K32" i="28" s="1"/>
  <c r="M37" i="27" s="1"/>
  <c r="J15" i="28"/>
  <c r="J32" i="28" s="1"/>
  <c r="L37" i="27" s="1"/>
  <c r="I15" i="28"/>
  <c r="H15" i="28"/>
  <c r="H32" i="28" s="1"/>
  <c r="J37" i="27" s="1"/>
  <c r="G15" i="28"/>
  <c r="G32" i="28" s="1"/>
  <c r="I37" i="27" s="1"/>
  <c r="F15" i="28"/>
  <c r="F32" i="28" s="1"/>
  <c r="H37" i="27" s="1"/>
  <c r="E15" i="28"/>
  <c r="D15" i="28"/>
  <c r="D32" i="28" s="1"/>
  <c r="F37" i="27" s="1"/>
  <c r="AW14" i="28"/>
  <c r="AV14" i="28"/>
  <c r="AU14" i="28"/>
  <c r="AU31" i="28" s="1"/>
  <c r="AU36" i="28" s="1"/>
  <c r="AT14" i="28"/>
  <c r="AT31" i="28" s="1"/>
  <c r="AS14" i="28"/>
  <c r="AR14" i="28"/>
  <c r="AQ14" i="28"/>
  <c r="AQ31" i="28" s="1"/>
  <c r="AQ36" i="28" s="1"/>
  <c r="AP14" i="28"/>
  <c r="AP31" i="28" s="1"/>
  <c r="AO14" i="28"/>
  <c r="AN14" i="28"/>
  <c r="AN31" i="28" s="1"/>
  <c r="AM14" i="28"/>
  <c r="AM31" i="28" s="1"/>
  <c r="AL14" i="28"/>
  <c r="AL31" i="28" s="1"/>
  <c r="AK14" i="28"/>
  <c r="AJ14" i="28"/>
  <c r="AJ31" i="28" s="1"/>
  <c r="AI14" i="28"/>
  <c r="AI20" i="28" s="1"/>
  <c r="AH14" i="28"/>
  <c r="AH31" i="28" s="1"/>
  <c r="AJ27" i="27" s="1"/>
  <c r="AG14" i="28"/>
  <c r="AF14" i="28"/>
  <c r="AF31" i="28" s="1"/>
  <c r="AH27" i="27" s="1"/>
  <c r="AE14" i="28"/>
  <c r="AE20" i="28" s="1"/>
  <c r="AD14" i="28"/>
  <c r="AD20" i="28" s="1"/>
  <c r="AC14" i="28"/>
  <c r="AB14" i="28"/>
  <c r="AB31" i="28" s="1"/>
  <c r="AD27" i="27" s="1"/>
  <c r="AA14" i="28"/>
  <c r="AA20" i="28" s="1"/>
  <c r="Z14" i="28"/>
  <c r="Z20" i="28" s="1"/>
  <c r="Y14" i="28"/>
  <c r="X14" i="28"/>
  <c r="X31" i="28" s="1"/>
  <c r="Z27" i="27" s="1"/>
  <c r="W14" i="28"/>
  <c r="W31" i="28" s="1"/>
  <c r="Y27" i="27" s="1"/>
  <c r="V14" i="28"/>
  <c r="V31" i="28" s="1"/>
  <c r="X27" i="27" s="1"/>
  <c r="U14" i="28"/>
  <c r="T14" i="28"/>
  <c r="S14" i="28"/>
  <c r="S20" i="28" s="1"/>
  <c r="R14" i="28"/>
  <c r="R31" i="28" s="1"/>
  <c r="T27" i="27" s="1"/>
  <c r="Q14" i="28"/>
  <c r="P14" i="28"/>
  <c r="O14" i="28"/>
  <c r="O20" i="28" s="1"/>
  <c r="N14" i="28"/>
  <c r="N20" i="28" s="1"/>
  <c r="M14" i="28"/>
  <c r="L14" i="28"/>
  <c r="K14" i="28"/>
  <c r="J14" i="28"/>
  <c r="J31" i="28" s="1"/>
  <c r="I14" i="28"/>
  <c r="H14" i="28"/>
  <c r="H31" i="28" s="1"/>
  <c r="J27" i="27" s="1"/>
  <c r="G14" i="28"/>
  <c r="G31" i="28" s="1"/>
  <c r="I27" i="27" s="1"/>
  <c r="F14" i="28"/>
  <c r="D14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S11" i="28"/>
  <c r="R11" i="28"/>
  <c r="Q11" i="28"/>
  <c r="P11" i="28"/>
  <c r="O11" i="28"/>
  <c r="N11" i="28"/>
  <c r="M11" i="28"/>
  <c r="L11" i="28"/>
  <c r="J11" i="28"/>
  <c r="I11" i="28"/>
  <c r="H11" i="28"/>
  <c r="G11" i="28"/>
  <c r="F11" i="28"/>
  <c r="E11" i="28"/>
  <c r="D11" i="28"/>
  <c r="U19" i="28"/>
  <c r="L31" i="28" l="1"/>
  <c r="L33" i="28"/>
  <c r="P33" i="28"/>
  <c r="R47" i="27" s="1"/>
  <c r="L35" i="28"/>
  <c r="N67" i="27" s="1"/>
  <c r="P35" i="28"/>
  <c r="R67" i="27" s="1"/>
  <c r="P31" i="28"/>
  <c r="R27" i="27" s="1"/>
  <c r="N37" i="27"/>
  <c r="N57" i="27"/>
  <c r="Q47" i="27"/>
  <c r="Q67" i="27"/>
  <c r="N27" i="27"/>
  <c r="N47" i="27"/>
  <c r="Q37" i="27"/>
  <c r="Q57" i="27"/>
  <c r="AQ66" i="28"/>
  <c r="AU66" i="28"/>
  <c r="H33" i="28"/>
  <c r="J47" i="27" s="1"/>
  <c r="H35" i="28"/>
  <c r="J67" i="27" s="1"/>
  <c r="AR66" i="28"/>
  <c r="AV66" i="28"/>
  <c r="AP36" i="28"/>
  <c r="AP66" i="28"/>
  <c r="AT66" i="28"/>
  <c r="E66" i="28"/>
  <c r="E72" i="28" s="1"/>
  <c r="G58" i="27" s="1"/>
  <c r="G59" i="27" s="1"/>
  <c r="G60" i="27" s="1"/>
  <c r="K20" i="28"/>
  <c r="K33" i="28"/>
  <c r="M47" i="27" s="1"/>
  <c r="K35" i="28"/>
  <c r="M67" i="27" s="1"/>
  <c r="J33" i="28"/>
  <c r="L47" i="27" s="1"/>
  <c r="J35" i="28"/>
  <c r="L67" i="27" s="1"/>
  <c r="J20" i="28"/>
  <c r="I66" i="28"/>
  <c r="I70" i="28" s="1"/>
  <c r="K38" i="27" s="1"/>
  <c r="K39" i="27" s="1"/>
  <c r="K40" i="27" s="1"/>
  <c r="G35" i="28"/>
  <c r="I67" i="27" s="1"/>
  <c r="F31" i="28"/>
  <c r="H27" i="27" s="1"/>
  <c r="F33" i="28"/>
  <c r="H47" i="27" s="1"/>
  <c r="D33" i="28"/>
  <c r="F47" i="27" s="1"/>
  <c r="D31" i="28"/>
  <c r="F27" i="27" s="1"/>
  <c r="S31" i="28"/>
  <c r="U27" i="27" s="1"/>
  <c r="W32" i="28"/>
  <c r="Y37" i="27" s="1"/>
  <c r="AA32" i="28"/>
  <c r="AC37" i="27" s="1"/>
  <c r="AE32" i="28"/>
  <c r="AG37" i="27" s="1"/>
  <c r="W34" i="28"/>
  <c r="Y57" i="27" s="1"/>
  <c r="AA34" i="28"/>
  <c r="AC57" i="27" s="1"/>
  <c r="AE34" i="28"/>
  <c r="AG57" i="27" s="1"/>
  <c r="U32" i="28"/>
  <c r="W37" i="27" s="1"/>
  <c r="D20" i="28"/>
  <c r="D34" i="28"/>
  <c r="F57" i="27" s="1"/>
  <c r="D35" i="28"/>
  <c r="F66" i="28"/>
  <c r="F72" i="28" s="1"/>
  <c r="H58" i="27" s="1"/>
  <c r="H59" i="27" s="1"/>
  <c r="H60" i="27" s="1"/>
  <c r="AL66" i="28"/>
  <c r="AM36" i="28"/>
  <c r="D66" i="28"/>
  <c r="D69" i="28" s="1"/>
  <c r="F28" i="27" s="1"/>
  <c r="F29" i="27" s="1"/>
  <c r="F30" i="27" s="1"/>
  <c r="H66" i="28"/>
  <c r="H70" i="28" s="1"/>
  <c r="J38" i="27" s="1"/>
  <c r="J39" i="27" s="1"/>
  <c r="J40" i="27" s="1"/>
  <c r="L66" i="28"/>
  <c r="P66" i="28"/>
  <c r="T66" i="28"/>
  <c r="X66" i="28"/>
  <c r="AB66" i="28"/>
  <c r="AF66" i="28"/>
  <c r="AJ66" i="28"/>
  <c r="AN66" i="28"/>
  <c r="J66" i="28"/>
  <c r="J72" i="28" s="1"/>
  <c r="L58" i="27" s="1"/>
  <c r="L59" i="27" s="1"/>
  <c r="L60" i="27" s="1"/>
  <c r="N66" i="28"/>
  <c r="Z66" i="28"/>
  <c r="AD66" i="28"/>
  <c r="Z33" i="28"/>
  <c r="AB47" i="27" s="1"/>
  <c r="AL35" i="28"/>
  <c r="G36" i="28"/>
  <c r="AJ20" i="28"/>
  <c r="AD35" i="28"/>
  <c r="AF67" i="27" s="1"/>
  <c r="X20" i="28"/>
  <c r="F35" i="28"/>
  <c r="H67" i="27" s="1"/>
  <c r="N35" i="28"/>
  <c r="P67" i="27" s="1"/>
  <c r="R33" i="28"/>
  <c r="T47" i="27" s="1"/>
  <c r="AI31" i="28"/>
  <c r="AI36" i="28" s="1"/>
  <c r="V35" i="28"/>
  <c r="X67" i="27" s="1"/>
  <c r="AH33" i="28"/>
  <c r="AJ47" i="27" s="1"/>
  <c r="E20" i="28"/>
  <c r="M20" i="28"/>
  <c r="Q20" i="28"/>
  <c r="Y20" i="28"/>
  <c r="AC20" i="28"/>
  <c r="AK20" i="28"/>
  <c r="E32" i="28"/>
  <c r="G37" i="27" s="1"/>
  <c r="AK32" i="28"/>
  <c r="X36" i="28"/>
  <c r="I32" i="28"/>
  <c r="K37" i="27" s="1"/>
  <c r="M32" i="28"/>
  <c r="O37" i="27" s="1"/>
  <c r="Q32" i="28"/>
  <c r="S37" i="27" s="1"/>
  <c r="Y32" i="28"/>
  <c r="AA37" i="27" s="1"/>
  <c r="AC32" i="28"/>
  <c r="AE37" i="27" s="1"/>
  <c r="AG32" i="28"/>
  <c r="AI37" i="27" s="1"/>
  <c r="E34" i="28"/>
  <c r="G57" i="27" s="1"/>
  <c r="I34" i="28"/>
  <c r="K57" i="27" s="1"/>
  <c r="M34" i="28"/>
  <c r="O57" i="27" s="1"/>
  <c r="Q34" i="28"/>
  <c r="S57" i="27" s="1"/>
  <c r="U34" i="28"/>
  <c r="W57" i="27" s="1"/>
  <c r="Y34" i="28"/>
  <c r="AA57" i="27" s="1"/>
  <c r="AC34" i="28"/>
  <c r="AE57" i="27" s="1"/>
  <c r="AG34" i="28"/>
  <c r="AI57" i="27" s="1"/>
  <c r="AK34" i="28"/>
  <c r="H20" i="28"/>
  <c r="AN20" i="28"/>
  <c r="AD31" i="28"/>
  <c r="AF27" i="27" s="1"/>
  <c r="P36" i="28"/>
  <c r="AF36" i="28"/>
  <c r="AJ36" i="28"/>
  <c r="AR31" i="28"/>
  <c r="AR36" i="28" s="1"/>
  <c r="AR20" i="28"/>
  <c r="V32" i="28"/>
  <c r="X37" i="27" s="1"/>
  <c r="AD32" i="28"/>
  <c r="AF37" i="27" s="1"/>
  <c r="Z34" i="28"/>
  <c r="AB57" i="27" s="1"/>
  <c r="AH34" i="28"/>
  <c r="AJ57" i="27" s="1"/>
  <c r="L20" i="28"/>
  <c r="AB20" i="28"/>
  <c r="AT20" i="28"/>
  <c r="N31" i="28"/>
  <c r="P27" i="27" s="1"/>
  <c r="AB36" i="28"/>
  <c r="AN36" i="28"/>
  <c r="AV31" i="28"/>
  <c r="AV36" i="28" s="1"/>
  <c r="AV20" i="28"/>
  <c r="Z32" i="28"/>
  <c r="AB37" i="27" s="1"/>
  <c r="AH32" i="28"/>
  <c r="AJ37" i="27" s="1"/>
  <c r="AL32" i="28"/>
  <c r="V34" i="28"/>
  <c r="X57" i="27" s="1"/>
  <c r="AD34" i="28"/>
  <c r="AF57" i="27" s="1"/>
  <c r="AL34" i="28"/>
  <c r="P20" i="28"/>
  <c r="AF20" i="28"/>
  <c r="S36" i="28"/>
  <c r="AT36" i="28"/>
  <c r="I31" i="28"/>
  <c r="K27" i="27" s="1"/>
  <c r="U31" i="28"/>
  <c r="W27" i="27" s="1"/>
  <c r="AG31" i="28"/>
  <c r="AI27" i="27" s="1"/>
  <c r="AS31" i="28"/>
  <c r="AS36" i="28" s="1"/>
  <c r="AS20" i="28"/>
  <c r="E33" i="28"/>
  <c r="G47" i="27" s="1"/>
  <c r="I33" i="28"/>
  <c r="K47" i="27" s="1"/>
  <c r="M33" i="28"/>
  <c r="O47" i="27" s="1"/>
  <c r="Q33" i="28"/>
  <c r="S47" i="27" s="1"/>
  <c r="U33" i="28"/>
  <c r="W47" i="27" s="1"/>
  <c r="Y33" i="28"/>
  <c r="AA47" i="27" s="1"/>
  <c r="AC33" i="28"/>
  <c r="AE47" i="27" s="1"/>
  <c r="AG33" i="28"/>
  <c r="AI47" i="27" s="1"/>
  <c r="AK33" i="28"/>
  <c r="E35" i="28"/>
  <c r="G67" i="27" s="1"/>
  <c r="I35" i="28"/>
  <c r="K67" i="27" s="1"/>
  <c r="M35" i="28"/>
  <c r="O67" i="27" s="1"/>
  <c r="Q35" i="28"/>
  <c r="S67" i="27" s="1"/>
  <c r="U35" i="28"/>
  <c r="W67" i="27" s="1"/>
  <c r="Y35" i="28"/>
  <c r="AA67" i="27" s="1"/>
  <c r="AC35" i="28"/>
  <c r="AE67" i="27" s="1"/>
  <c r="AG35" i="28"/>
  <c r="AI67" i="27" s="1"/>
  <c r="AK35" i="28"/>
  <c r="I20" i="28"/>
  <c r="U20" i="28"/>
  <c r="AG20" i="28"/>
  <c r="AP20" i="28"/>
  <c r="AU20" i="28"/>
  <c r="L27" i="27"/>
  <c r="O31" i="28"/>
  <c r="Z31" i="28"/>
  <c r="AB27" i="27" s="1"/>
  <c r="AE31" i="28"/>
  <c r="AG27" i="27" s="1"/>
  <c r="E31" i="28"/>
  <c r="G27" i="27" s="1"/>
  <c r="M31" i="28"/>
  <c r="O27" i="27" s="1"/>
  <c r="AC31" i="28"/>
  <c r="AE27" i="27" s="1"/>
  <c r="AO31" i="28"/>
  <c r="AO36" i="28" s="1"/>
  <c r="AO20" i="28"/>
  <c r="T11" i="28"/>
  <c r="T19" i="28"/>
  <c r="T32" i="28" s="1"/>
  <c r="V37" i="27" s="1"/>
  <c r="F20" i="28"/>
  <c r="R20" i="28"/>
  <c r="V20" i="28"/>
  <c r="AH20" i="28"/>
  <c r="AL20" i="28"/>
  <c r="AQ20" i="28"/>
  <c r="K31" i="28"/>
  <c r="M27" i="27" s="1"/>
  <c r="AA31" i="28"/>
  <c r="AC27" i="27" s="1"/>
  <c r="Q31" i="28"/>
  <c r="S27" i="27" s="1"/>
  <c r="Y31" i="28"/>
  <c r="AA27" i="27" s="1"/>
  <c r="AK31" i="28"/>
  <c r="AW31" i="28"/>
  <c r="AW36" i="28" s="1"/>
  <c r="AW20" i="28"/>
  <c r="G20" i="28"/>
  <c r="W20" i="28"/>
  <c r="AM20" i="28"/>
  <c r="X74" i="28"/>
  <c r="L74" i="28"/>
  <c r="Q56" i="28"/>
  <c r="P74" i="28"/>
  <c r="G66" i="28"/>
  <c r="G69" i="28" s="1"/>
  <c r="I28" i="27" s="1"/>
  <c r="I29" i="27" s="1"/>
  <c r="I30" i="27" s="1"/>
  <c r="K66" i="28"/>
  <c r="K69" i="28" s="1"/>
  <c r="M28" i="27" s="1"/>
  <c r="M29" i="27" s="1"/>
  <c r="M30" i="27" s="1"/>
  <c r="O66" i="28"/>
  <c r="S66" i="28"/>
  <c r="W66" i="28"/>
  <c r="AA66" i="28"/>
  <c r="AE66" i="28"/>
  <c r="AI66" i="28"/>
  <c r="AM66" i="28"/>
  <c r="Y74" i="28"/>
  <c r="AY27" i="1"/>
  <c r="AZ27" i="1"/>
  <c r="BA27" i="1"/>
  <c r="BB27" i="1"/>
  <c r="BC27" i="1"/>
  <c r="BD27" i="1"/>
  <c r="BE27" i="1"/>
  <c r="BF27" i="1"/>
  <c r="BG27" i="1"/>
  <c r="BH27" i="1"/>
  <c r="BI27" i="1"/>
  <c r="BJ27" i="1"/>
  <c r="AY28" i="1"/>
  <c r="AZ28" i="1"/>
  <c r="AZ29" i="1" s="1"/>
  <c r="AZ30" i="1" s="1"/>
  <c r="BA28" i="1"/>
  <c r="BA29" i="1" s="1"/>
  <c r="BA30" i="1" s="1"/>
  <c r="BA31" i="1" s="1"/>
  <c r="BB28" i="1"/>
  <c r="BC28" i="1"/>
  <c r="BC29" i="1" s="1"/>
  <c r="BC30" i="1" s="1"/>
  <c r="BD28" i="1"/>
  <c r="BD29" i="1" s="1"/>
  <c r="BD30" i="1" s="1"/>
  <c r="BD31" i="1" s="1"/>
  <c r="BD32" i="1" s="1"/>
  <c r="BD33" i="1" s="1"/>
  <c r="BE28" i="1"/>
  <c r="BE29" i="1" s="1"/>
  <c r="BE30" i="1" s="1"/>
  <c r="BE31" i="1" s="1"/>
  <c r="BF28" i="1"/>
  <c r="BG28" i="1"/>
  <c r="BG29" i="1" s="1"/>
  <c r="BG30" i="1" s="1"/>
  <c r="BG31" i="1" s="1"/>
  <c r="BG32" i="1" s="1"/>
  <c r="BH28" i="1"/>
  <c r="BH29" i="1" s="1"/>
  <c r="BH30" i="1" s="1"/>
  <c r="BI28" i="1"/>
  <c r="BI29" i="1" s="1"/>
  <c r="BI30" i="1" s="1"/>
  <c r="BI31" i="1" s="1"/>
  <c r="BJ28" i="1"/>
  <c r="BJ29" i="1" s="1"/>
  <c r="BJ30" i="1" s="1"/>
  <c r="BB29" i="1"/>
  <c r="BF29" i="1"/>
  <c r="BF30" i="1" s="1"/>
  <c r="BB30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AY38" i="1"/>
  <c r="AZ38" i="1"/>
  <c r="AZ39" i="1" s="1"/>
  <c r="AZ40" i="1" s="1"/>
  <c r="BA38" i="1"/>
  <c r="BA39" i="1" s="1"/>
  <c r="BA40" i="1" s="1"/>
  <c r="BB38" i="1"/>
  <c r="BB39" i="1" s="1"/>
  <c r="BB40" i="1" s="1"/>
  <c r="BB41" i="1" s="1"/>
  <c r="BB42" i="1" s="1"/>
  <c r="BC38" i="1"/>
  <c r="BC39" i="1" s="1"/>
  <c r="BC40" i="1" s="1"/>
  <c r="BD38" i="1"/>
  <c r="BE38" i="1"/>
  <c r="BE39" i="1" s="1"/>
  <c r="BE40" i="1" s="1"/>
  <c r="BF38" i="1"/>
  <c r="BG38" i="1"/>
  <c r="BG39" i="1" s="1"/>
  <c r="BG40" i="1" s="1"/>
  <c r="BH38" i="1"/>
  <c r="BH39" i="1" s="1"/>
  <c r="BH40" i="1" s="1"/>
  <c r="BI38" i="1"/>
  <c r="BI39" i="1" s="1"/>
  <c r="BI40" i="1" s="1"/>
  <c r="BJ38" i="1"/>
  <c r="BJ39" i="1" s="1"/>
  <c r="BJ40" i="1" s="1"/>
  <c r="BJ41" i="1" s="1"/>
  <c r="BJ42" i="1" s="1"/>
  <c r="BD39" i="1"/>
  <c r="BD40" i="1" s="1"/>
  <c r="BF39" i="1"/>
  <c r="BF40" i="1" s="1"/>
  <c r="BF41" i="1" s="1"/>
  <c r="AY47" i="1"/>
  <c r="AZ47" i="1"/>
  <c r="BA47" i="1"/>
  <c r="BB47" i="1"/>
  <c r="BC47" i="1"/>
  <c r="BD47" i="1"/>
  <c r="BE47" i="1"/>
  <c r="BF47" i="1"/>
  <c r="BG47" i="1"/>
  <c r="BH47" i="1"/>
  <c r="BI47" i="1"/>
  <c r="BJ47" i="1"/>
  <c r="AY48" i="1"/>
  <c r="AZ48" i="1"/>
  <c r="BA48" i="1"/>
  <c r="BA49" i="1" s="1"/>
  <c r="BA50" i="1" s="1"/>
  <c r="BA51" i="1" s="1"/>
  <c r="BB48" i="1"/>
  <c r="BB49" i="1" s="1"/>
  <c r="BB50" i="1" s="1"/>
  <c r="BC48" i="1"/>
  <c r="BC49" i="1" s="1"/>
  <c r="BC50" i="1" s="1"/>
  <c r="BD48" i="1"/>
  <c r="BE48" i="1"/>
  <c r="BE49" i="1" s="1"/>
  <c r="BE50" i="1" s="1"/>
  <c r="BE51" i="1" s="1"/>
  <c r="BF48" i="1"/>
  <c r="BF49" i="1" s="1"/>
  <c r="BF50" i="1" s="1"/>
  <c r="BG48" i="1"/>
  <c r="BG49" i="1" s="1"/>
  <c r="BG50" i="1" s="1"/>
  <c r="BH48" i="1"/>
  <c r="BI48" i="1"/>
  <c r="BI49" i="1" s="1"/>
  <c r="BI50" i="1" s="1"/>
  <c r="BI51" i="1" s="1"/>
  <c r="BJ48" i="1"/>
  <c r="BJ49" i="1" s="1"/>
  <c r="BJ50" i="1" s="1"/>
  <c r="BJ51" i="1" s="1"/>
  <c r="AZ49" i="1"/>
  <c r="AZ50" i="1" s="1"/>
  <c r="BD49" i="1"/>
  <c r="BD50" i="1" s="1"/>
  <c r="BH49" i="1"/>
  <c r="BH50" i="1" s="1"/>
  <c r="AY57" i="1"/>
  <c r="AZ57" i="1"/>
  <c r="BA57" i="1"/>
  <c r="BB57" i="1"/>
  <c r="BB61" i="1" s="1"/>
  <c r="BB62" i="1" s="1"/>
  <c r="BC57" i="1"/>
  <c r="BD57" i="1"/>
  <c r="BE57" i="1"/>
  <c r="BF57" i="1"/>
  <c r="BG57" i="1"/>
  <c r="BH57" i="1"/>
  <c r="BI57" i="1"/>
  <c r="BJ57" i="1"/>
  <c r="AY58" i="1"/>
  <c r="AZ58" i="1"/>
  <c r="AZ59" i="1" s="1"/>
  <c r="AZ60" i="1" s="1"/>
  <c r="BA58" i="1"/>
  <c r="BA59" i="1" s="1"/>
  <c r="BA60" i="1" s="1"/>
  <c r="BA61" i="1" s="1"/>
  <c r="BB58" i="1"/>
  <c r="BB59" i="1" s="1"/>
  <c r="BB60" i="1" s="1"/>
  <c r="BC58" i="1"/>
  <c r="BD58" i="1"/>
  <c r="BD59" i="1" s="1"/>
  <c r="BD60" i="1" s="1"/>
  <c r="BE58" i="1"/>
  <c r="BE59" i="1" s="1"/>
  <c r="BE60" i="1" s="1"/>
  <c r="BE61" i="1" s="1"/>
  <c r="BF58" i="1"/>
  <c r="BF59" i="1" s="1"/>
  <c r="BF60" i="1" s="1"/>
  <c r="BG58" i="1"/>
  <c r="BG59" i="1" s="1"/>
  <c r="BG60" i="1" s="1"/>
  <c r="BH58" i="1"/>
  <c r="BH59" i="1" s="1"/>
  <c r="BH60" i="1" s="1"/>
  <c r="BI58" i="1"/>
  <c r="BI59" i="1" s="1"/>
  <c r="BI60" i="1" s="1"/>
  <c r="BI61" i="1" s="1"/>
  <c r="BJ58" i="1"/>
  <c r="BJ59" i="1" s="1"/>
  <c r="BJ60" i="1" s="1"/>
  <c r="BC59" i="1"/>
  <c r="BC60" i="1" s="1"/>
  <c r="AY67" i="1"/>
  <c r="AZ67" i="1"/>
  <c r="BA67" i="1"/>
  <c r="BB67" i="1"/>
  <c r="BC67" i="1"/>
  <c r="BD67" i="1"/>
  <c r="BE67" i="1"/>
  <c r="BF67" i="1"/>
  <c r="BG67" i="1"/>
  <c r="BH67" i="1"/>
  <c r="BI67" i="1"/>
  <c r="BJ67" i="1"/>
  <c r="AY68" i="1"/>
  <c r="AZ68" i="1"/>
  <c r="BA68" i="1"/>
  <c r="BA69" i="1" s="1"/>
  <c r="BA18" i="1" s="1"/>
  <c r="BB68" i="1"/>
  <c r="BB69" i="1" s="1"/>
  <c r="BC68" i="1"/>
  <c r="BC69" i="1" s="1"/>
  <c r="BD68" i="1"/>
  <c r="BD69" i="1" s="1"/>
  <c r="BD18" i="1" s="1"/>
  <c r="BE68" i="1"/>
  <c r="BE69" i="1" s="1"/>
  <c r="BE18" i="1" s="1"/>
  <c r="BF68" i="1"/>
  <c r="BF69" i="1" s="1"/>
  <c r="BG68" i="1"/>
  <c r="BG69" i="1" s="1"/>
  <c r="BH68" i="1"/>
  <c r="BH69" i="1" s="1"/>
  <c r="BH18" i="1" s="1"/>
  <c r="BI68" i="1"/>
  <c r="BI69" i="1" s="1"/>
  <c r="BI18" i="1" s="1"/>
  <c r="BJ68" i="1"/>
  <c r="BJ69" i="1" s="1"/>
  <c r="AZ69" i="1"/>
  <c r="AZ18" i="1" s="1"/>
  <c r="AC3" i="22"/>
  <c r="AD3" i="22"/>
  <c r="AE3" i="22"/>
  <c r="AF3" i="22"/>
  <c r="AG3" i="22"/>
  <c r="AH3" i="22"/>
  <c r="AI3" i="22"/>
  <c r="AJ3" i="22"/>
  <c r="AK3" i="22"/>
  <c r="AK4" i="22" s="1"/>
  <c r="AK6" i="22" s="1"/>
  <c r="AK7" i="22" s="1"/>
  <c r="AK8" i="22" s="1"/>
  <c r="AL3" i="22"/>
  <c r="AM3" i="22"/>
  <c r="AK5" i="22"/>
  <c r="AL5" i="22" s="1"/>
  <c r="AD10" i="22"/>
  <c r="AE10" i="22"/>
  <c r="AF10" i="22"/>
  <c r="AG10" i="22"/>
  <c r="AH10" i="22"/>
  <c r="AI10" i="22"/>
  <c r="AJ10" i="22"/>
  <c r="AK10" i="22"/>
  <c r="AK12" i="22" s="1"/>
  <c r="AL10" i="22"/>
  <c r="AM10" i="22"/>
  <c r="AD17" i="22"/>
  <c r="AE17" i="22"/>
  <c r="AF17" i="22"/>
  <c r="AG17" i="22"/>
  <c r="AH17" i="22"/>
  <c r="AI17" i="22"/>
  <c r="AJ17" i="22"/>
  <c r="AK17" i="22"/>
  <c r="AL17" i="22"/>
  <c r="AM17" i="22"/>
  <c r="AD24" i="22"/>
  <c r="AE24" i="22"/>
  <c r="AF24" i="22"/>
  <c r="AG24" i="22"/>
  <c r="AH24" i="22"/>
  <c r="AI24" i="22"/>
  <c r="AJ24" i="22"/>
  <c r="AK24" i="22"/>
  <c r="AK26" i="22" s="1"/>
  <c r="AL24" i="22"/>
  <c r="AM24" i="22"/>
  <c r="AD31" i="22"/>
  <c r="AE31" i="22"/>
  <c r="AF31" i="22"/>
  <c r="AG31" i="22"/>
  <c r="AH31" i="22"/>
  <c r="AI31" i="22"/>
  <c r="AJ31" i="22"/>
  <c r="AK31" i="22"/>
  <c r="AK33" i="22" s="1"/>
  <c r="AL31" i="22"/>
  <c r="AM31" i="22"/>
  <c r="AC31" i="22"/>
  <c r="AC24" i="22"/>
  <c r="AC17" i="22"/>
  <c r="AC19" i="22" s="1"/>
  <c r="AC10" i="22"/>
  <c r="AC5" i="22"/>
  <c r="AC6" i="22" s="1"/>
  <c r="AC7" i="22" s="1"/>
  <c r="AC8" i="22" s="1"/>
  <c r="AC4" i="22"/>
  <c r="BG61" i="1" l="1"/>
  <c r="BG62" i="1" s="1"/>
  <c r="BG63" i="1" s="1"/>
  <c r="L36" i="28"/>
  <c r="AK19" i="22"/>
  <c r="AM5" i="22"/>
  <c r="AL12" i="22"/>
  <c r="BC31" i="1"/>
  <c r="Z40" i="28"/>
  <c r="N41" i="28"/>
  <c r="N42" i="28"/>
  <c r="N43" i="28"/>
  <c r="N39" i="28"/>
  <c r="N40" i="28"/>
  <c r="BJ61" i="1"/>
  <c r="BJ62" i="1" s="1"/>
  <c r="BJ63" i="1" s="1"/>
  <c r="BF61" i="1"/>
  <c r="BF62" i="1" s="1"/>
  <c r="BF63" i="1" s="1"/>
  <c r="Q27" i="27"/>
  <c r="BF31" i="1"/>
  <c r="BF32" i="1" s="1"/>
  <c r="BF33" i="1" s="1"/>
  <c r="BC61" i="1"/>
  <c r="BD41" i="1"/>
  <c r="BI41" i="1"/>
  <c r="BI42" i="1" s="1"/>
  <c r="BI43" i="1" s="1"/>
  <c r="BA41" i="1"/>
  <c r="BA42" i="1" s="1"/>
  <c r="BA43" i="1" s="1"/>
  <c r="BB31" i="1"/>
  <c r="BJ31" i="1"/>
  <c r="BG51" i="1"/>
  <c r="BG52" i="1" s="1"/>
  <c r="BC51" i="1"/>
  <c r="BC52" i="1" s="1"/>
  <c r="BC53" i="1" s="1"/>
  <c r="BH41" i="1"/>
  <c r="BH42" i="1" s="1"/>
  <c r="BH43" i="1" s="1"/>
  <c r="AZ41" i="1"/>
  <c r="E73" i="28"/>
  <c r="G68" i="27" s="1"/>
  <c r="G69" i="27" s="1"/>
  <c r="G70" i="27" s="1"/>
  <c r="E70" i="28"/>
  <c r="G38" i="27" s="1"/>
  <c r="G39" i="27" s="1"/>
  <c r="G40" i="27" s="1"/>
  <c r="H36" i="28"/>
  <c r="E71" i="28"/>
  <c r="G48" i="27" s="1"/>
  <c r="G49" i="27" s="1"/>
  <c r="G50" i="27" s="1"/>
  <c r="G19" i="27" s="1"/>
  <c r="E69" i="28"/>
  <c r="G28" i="27" s="1"/>
  <c r="G29" i="27" s="1"/>
  <c r="G30" i="27" s="1"/>
  <c r="W36" i="28"/>
  <c r="G72" i="28"/>
  <c r="I58" i="27" s="1"/>
  <c r="I59" i="27" s="1"/>
  <c r="I60" i="27" s="1"/>
  <c r="G70" i="28"/>
  <c r="I38" i="27" s="1"/>
  <c r="I39" i="27" s="1"/>
  <c r="I40" i="27" s="1"/>
  <c r="H73" i="28"/>
  <c r="J68" i="27" s="1"/>
  <c r="J69" i="27" s="1"/>
  <c r="H71" i="28"/>
  <c r="J48" i="27" s="1"/>
  <c r="J49" i="27" s="1"/>
  <c r="J50" i="27" s="1"/>
  <c r="J70" i="28"/>
  <c r="L38" i="27" s="1"/>
  <c r="L39" i="27" s="1"/>
  <c r="L40" i="27" s="1"/>
  <c r="G73" i="28"/>
  <c r="I68" i="27" s="1"/>
  <c r="I69" i="27" s="1"/>
  <c r="G71" i="28"/>
  <c r="I48" i="27" s="1"/>
  <c r="I49" i="27" s="1"/>
  <c r="I50" i="27" s="1"/>
  <c r="D72" i="28"/>
  <c r="F58" i="27" s="1"/>
  <c r="F59" i="27" s="1"/>
  <c r="F60" i="27" s="1"/>
  <c r="D70" i="28"/>
  <c r="F38" i="27" s="1"/>
  <c r="F39" i="27" s="1"/>
  <c r="F40" i="27" s="1"/>
  <c r="I73" i="28"/>
  <c r="K68" i="27" s="1"/>
  <c r="K69" i="27" s="1"/>
  <c r="I71" i="28"/>
  <c r="K48" i="27" s="1"/>
  <c r="K49" i="27" s="1"/>
  <c r="K50" i="27" s="1"/>
  <c r="I69" i="28"/>
  <c r="D73" i="28"/>
  <c r="F68" i="27" s="1"/>
  <c r="F69" i="27" s="1"/>
  <c r="D71" i="28"/>
  <c r="F48" i="27" s="1"/>
  <c r="F49" i="27" s="1"/>
  <c r="F50" i="27" s="1"/>
  <c r="F70" i="28"/>
  <c r="H38" i="27" s="1"/>
  <c r="H39" i="27" s="1"/>
  <c r="H40" i="27" s="1"/>
  <c r="I72" i="28"/>
  <c r="K58" i="27" s="1"/>
  <c r="K59" i="27" s="1"/>
  <c r="K60" i="27" s="1"/>
  <c r="J73" i="28"/>
  <c r="L68" i="27" s="1"/>
  <c r="L69" i="27" s="1"/>
  <c r="J71" i="28"/>
  <c r="L48" i="27" s="1"/>
  <c r="L49" i="27" s="1"/>
  <c r="L50" i="27" s="1"/>
  <c r="J69" i="28"/>
  <c r="L28" i="27" s="1"/>
  <c r="L29" i="27" s="1"/>
  <c r="L30" i="27" s="1"/>
  <c r="H69" i="28"/>
  <c r="F73" i="28"/>
  <c r="H68" i="27" s="1"/>
  <c r="H69" i="27" s="1"/>
  <c r="F71" i="28"/>
  <c r="H48" i="27" s="1"/>
  <c r="H49" i="27" s="1"/>
  <c r="H50" i="27" s="1"/>
  <c r="F69" i="28"/>
  <c r="K72" i="28"/>
  <c r="M58" i="27" s="1"/>
  <c r="M59" i="27" s="1"/>
  <c r="M60" i="27" s="1"/>
  <c r="K70" i="28"/>
  <c r="M38" i="27" s="1"/>
  <c r="M39" i="27" s="1"/>
  <c r="M40" i="27" s="1"/>
  <c r="K73" i="28"/>
  <c r="M68" i="27" s="1"/>
  <c r="M69" i="27" s="1"/>
  <c r="K71" i="28"/>
  <c r="M48" i="27" s="1"/>
  <c r="M49" i="27" s="1"/>
  <c r="M50" i="27" s="1"/>
  <c r="H72" i="28"/>
  <c r="J58" i="27" s="1"/>
  <c r="J59" i="27" s="1"/>
  <c r="J60" i="27" s="1"/>
  <c r="AK18" i="22"/>
  <c r="AK20" i="22" s="1"/>
  <c r="AK21" i="22" s="1"/>
  <c r="AK22" i="22" s="1"/>
  <c r="AL33" i="22"/>
  <c r="AK27" i="22"/>
  <c r="AK28" i="22" s="1"/>
  <c r="AK29" i="22" s="1"/>
  <c r="AK25" i="22"/>
  <c r="AL25" i="22" s="1"/>
  <c r="AD19" i="22"/>
  <c r="AL26" i="22"/>
  <c r="AL4" i="22"/>
  <c r="AL6" i="22" s="1"/>
  <c r="AL7" i="22" s="1"/>
  <c r="AL8" i="22" s="1"/>
  <c r="AK32" i="22"/>
  <c r="AK34" i="22" s="1"/>
  <c r="AK35" i="22" s="1"/>
  <c r="AK36" i="22" s="1"/>
  <c r="AK11" i="22"/>
  <c r="AL11" i="22" s="1"/>
  <c r="AL13" i="22" s="1"/>
  <c r="AL19" i="22"/>
  <c r="AM19" i="22" s="1"/>
  <c r="AM12" i="22"/>
  <c r="AD4" i="22"/>
  <c r="AE4" i="22" s="1"/>
  <c r="AF4" i="22" s="1"/>
  <c r="AM26" i="22"/>
  <c r="BH61" i="1"/>
  <c r="BH62" i="1" s="1"/>
  <c r="BH63" i="1" s="1"/>
  <c r="BD61" i="1"/>
  <c r="AZ61" i="1"/>
  <c r="AZ62" i="1" s="1"/>
  <c r="AZ63" i="1" s="1"/>
  <c r="BD51" i="1"/>
  <c r="BD52" i="1" s="1"/>
  <c r="BD53" i="1" s="1"/>
  <c r="BG41" i="1"/>
  <c r="BG42" i="1" s="1"/>
  <c r="BG43" i="1" s="1"/>
  <c r="BC41" i="1"/>
  <c r="BC42" i="1" s="1"/>
  <c r="BC43" i="1" s="1"/>
  <c r="BH31" i="1"/>
  <c r="BH32" i="1" s="1"/>
  <c r="BH33" i="1" s="1"/>
  <c r="BH51" i="1"/>
  <c r="BH52" i="1" s="1"/>
  <c r="BH53" i="1" s="1"/>
  <c r="AM4" i="22"/>
  <c r="AM6" i="22" s="1"/>
  <c r="AM7" i="22" s="1"/>
  <c r="AM8" i="22" s="1"/>
  <c r="AY29" i="1" s="1"/>
  <c r="AY30" i="1" s="1"/>
  <c r="AY31" i="1" s="1"/>
  <c r="AM33" i="22"/>
  <c r="BE70" i="1"/>
  <c r="BE19" i="1" s="1"/>
  <c r="AZ51" i="1"/>
  <c r="AZ52" i="1" s="1"/>
  <c r="AZ53" i="1" s="1"/>
  <c r="BF51" i="1"/>
  <c r="BF52" i="1" s="1"/>
  <c r="BF53" i="1" s="1"/>
  <c r="BB51" i="1"/>
  <c r="BE41" i="1"/>
  <c r="BE42" i="1" s="1"/>
  <c r="BE43" i="1" s="1"/>
  <c r="AZ31" i="1"/>
  <c r="BA70" i="1"/>
  <c r="AZ70" i="1"/>
  <c r="AZ19" i="1" s="1"/>
  <c r="BH70" i="1"/>
  <c r="BH19" i="1" s="1"/>
  <c r="F36" i="28"/>
  <c r="AE19" i="22"/>
  <c r="AF19" i="22" s="1"/>
  <c r="AG19" i="22" s="1"/>
  <c r="AH19" i="22" s="1"/>
  <c r="AD5" i="22"/>
  <c r="AE5" i="22" s="1"/>
  <c r="D36" i="28"/>
  <c r="F67" i="27"/>
  <c r="F16" i="27" s="1"/>
  <c r="R36" i="28"/>
  <c r="AA36" i="28"/>
  <c r="AE36" i="28"/>
  <c r="K36" i="28"/>
  <c r="O36" i="28"/>
  <c r="AH36" i="28"/>
  <c r="J36" i="28"/>
  <c r="V74" i="28"/>
  <c r="AL74" i="28"/>
  <c r="Q74" i="28"/>
  <c r="AB74" i="28"/>
  <c r="AN74" i="28"/>
  <c r="S74" i="28"/>
  <c r="AD74" i="28"/>
  <c r="AK36" i="28"/>
  <c r="AC36" i="28"/>
  <c r="V36" i="28"/>
  <c r="Z36" i="28"/>
  <c r="N36" i="28"/>
  <c r="T74" i="28"/>
  <c r="AD36" i="28"/>
  <c r="AL36" i="28"/>
  <c r="AK74" i="28"/>
  <c r="U74" i="28"/>
  <c r="E74" i="28"/>
  <c r="O74" i="28"/>
  <c r="AH74" i="28"/>
  <c r="N74" i="28"/>
  <c r="Y36" i="28"/>
  <c r="M36" i="28"/>
  <c r="N44" i="28" s="1"/>
  <c r="AG36" i="28"/>
  <c r="R74" i="28"/>
  <c r="AG74" i="28"/>
  <c r="AA74" i="28"/>
  <c r="Q36" i="28"/>
  <c r="E36" i="28"/>
  <c r="U36" i="28"/>
  <c r="T34" i="28"/>
  <c r="V57" i="27" s="1"/>
  <c r="T20" i="28"/>
  <c r="AC74" i="28"/>
  <c r="M74" i="28"/>
  <c r="Z74" i="28"/>
  <c r="I36" i="28"/>
  <c r="T33" i="28"/>
  <c r="V47" i="27" s="1"/>
  <c r="T31" i="28"/>
  <c r="V27" i="27" s="1"/>
  <c r="T35" i="28"/>
  <c r="V67" i="27" s="1"/>
  <c r="AC33" i="22"/>
  <c r="AD33" i="22" s="1"/>
  <c r="AE33" i="22" s="1"/>
  <c r="BC62" i="1"/>
  <c r="BC63" i="1" s="1"/>
  <c r="BF18" i="1"/>
  <c r="BF70" i="1"/>
  <c r="BC18" i="1"/>
  <c r="BC70" i="1"/>
  <c r="BI62" i="1"/>
  <c r="BI63" i="1" s="1"/>
  <c r="BA62" i="1"/>
  <c r="BA63" i="1" s="1"/>
  <c r="BD62" i="1"/>
  <c r="BD63" i="1" s="1"/>
  <c r="BG18" i="1"/>
  <c r="BG70" i="1"/>
  <c r="BE62" i="1"/>
  <c r="BE63" i="1" s="1"/>
  <c r="AZ42" i="1"/>
  <c r="AZ43" i="1" s="1"/>
  <c r="AZ71" i="1"/>
  <c r="BJ43" i="1"/>
  <c r="BB18" i="1"/>
  <c r="BB70" i="1"/>
  <c r="BB63" i="1"/>
  <c r="BI52" i="1"/>
  <c r="BI53" i="1" s="1"/>
  <c r="BA52" i="1"/>
  <c r="BA53" i="1" s="1"/>
  <c r="BG53" i="1"/>
  <c r="BJ18" i="1"/>
  <c r="BJ70" i="1"/>
  <c r="BE52" i="1"/>
  <c r="BE53" i="1" s="1"/>
  <c r="BD42" i="1"/>
  <c r="BD43" i="1" s="1"/>
  <c r="BH71" i="1"/>
  <c r="BI70" i="1"/>
  <c r="BD70" i="1"/>
  <c r="BB43" i="1"/>
  <c r="BF42" i="1"/>
  <c r="BF43" i="1" s="1"/>
  <c r="BB32" i="1"/>
  <c r="BB33" i="1" s="1"/>
  <c r="AZ32" i="1"/>
  <c r="AZ33" i="1" s="1"/>
  <c r="BJ52" i="1"/>
  <c r="BJ53" i="1" s="1"/>
  <c r="BB52" i="1"/>
  <c r="BB53" i="1" s="1"/>
  <c r="BI32" i="1"/>
  <c r="BI33" i="1" s="1"/>
  <c r="BA32" i="1"/>
  <c r="BA33" i="1" s="1"/>
  <c r="BG33" i="1"/>
  <c r="BC32" i="1"/>
  <c r="BC33" i="1" s="1"/>
  <c r="BJ32" i="1"/>
  <c r="BJ33" i="1" s="1"/>
  <c r="BE32" i="1"/>
  <c r="BE33" i="1" s="1"/>
  <c r="AC11" i="22"/>
  <c r="AC25" i="22"/>
  <c r="AD25" i="22" s="1"/>
  <c r="AC12" i="22"/>
  <c r="AD12" i="22" s="1"/>
  <c r="AE12" i="22" s="1"/>
  <c r="AF12" i="22" s="1"/>
  <c r="AC26" i="22"/>
  <c r="AD26" i="22" s="1"/>
  <c r="AE26" i="22" s="1"/>
  <c r="AF26" i="22" s="1"/>
  <c r="AG26" i="22" s="1"/>
  <c r="AC18" i="22"/>
  <c r="AC32" i="22"/>
  <c r="AC34" i="22" s="1"/>
  <c r="AC35" i="22" s="1"/>
  <c r="AC36" i="22" s="1"/>
  <c r="AL18" i="22" l="1"/>
  <c r="AL20" i="22" s="1"/>
  <c r="AL21" i="22" s="1"/>
  <c r="AL22" i="22" s="1"/>
  <c r="AL32" i="22"/>
  <c r="AM32" i="22" s="1"/>
  <c r="AM34" i="22" s="1"/>
  <c r="AM35" i="22"/>
  <c r="AM36" i="22" s="1"/>
  <c r="AY69" i="1" s="1"/>
  <c r="AY70" i="1" s="1"/>
  <c r="AY71" i="1" s="1"/>
  <c r="AL27" i="22"/>
  <c r="AL28" i="22" s="1"/>
  <c r="AL29" i="22" s="1"/>
  <c r="AM25" i="22"/>
  <c r="AM27" i="22" s="1"/>
  <c r="AM18" i="22"/>
  <c r="AM20" i="22" s="1"/>
  <c r="AM21" i="22" s="1"/>
  <c r="AM22" i="22" s="1"/>
  <c r="AY49" i="1" s="1"/>
  <c r="AY50" i="1" s="1"/>
  <c r="AY51" i="1" s="1"/>
  <c r="AL34" i="22"/>
  <c r="AL35" i="22" s="1"/>
  <c r="AL36" i="22" s="1"/>
  <c r="AM11" i="22"/>
  <c r="AM13" i="22" s="1"/>
  <c r="AM14" i="22" s="1"/>
  <c r="AM15" i="22" s="1"/>
  <c r="AY39" i="1" s="1"/>
  <c r="AY40" i="1" s="1"/>
  <c r="AY41" i="1" s="1"/>
  <c r="AK13" i="22"/>
  <c r="AK14" i="22" s="1"/>
  <c r="AK15" i="22" s="1"/>
  <c r="AM28" i="22"/>
  <c r="AM29" i="22" s="1"/>
  <c r="AY59" i="1" s="1"/>
  <c r="AY60" i="1" s="1"/>
  <c r="AY61" i="1" s="1"/>
  <c r="AL14" i="22"/>
  <c r="AL15" i="22" s="1"/>
  <c r="Z41" i="28"/>
  <c r="Z43" i="28"/>
  <c r="Z39" i="28"/>
  <c r="Z42" i="28"/>
  <c r="G74" i="28"/>
  <c r="J74" i="28"/>
  <c r="G18" i="27"/>
  <c r="G31" i="27"/>
  <c r="J70" i="27"/>
  <c r="H70" i="27"/>
  <c r="K70" i="27"/>
  <c r="I70" i="27"/>
  <c r="I19" i="27" s="1"/>
  <c r="I18" i="27"/>
  <c r="J28" i="27"/>
  <c r="J29" i="27" s="1"/>
  <c r="J30" i="27" s="1"/>
  <c r="H74" i="28"/>
  <c r="L70" i="27"/>
  <c r="L19" i="27" s="1"/>
  <c r="L18" i="27"/>
  <c r="F70" i="27"/>
  <c r="F18" i="27"/>
  <c r="F19" i="27"/>
  <c r="M70" i="27"/>
  <c r="M19" i="27" s="1"/>
  <c r="M18" i="27"/>
  <c r="H28" i="27"/>
  <c r="H29" i="27" s="1"/>
  <c r="H30" i="27" s="1"/>
  <c r="F74" i="28"/>
  <c r="K28" i="27"/>
  <c r="K29" i="27" s="1"/>
  <c r="K30" i="27" s="1"/>
  <c r="I74" i="28"/>
  <c r="AC13" i="22"/>
  <c r="AC14" i="22" s="1"/>
  <c r="AC15" i="22" s="1"/>
  <c r="AE6" i="22"/>
  <c r="AE7" i="22" s="1"/>
  <c r="AE8" i="22" s="1"/>
  <c r="AF5" i="22"/>
  <c r="AG5" i="22" s="1"/>
  <c r="AH26" i="22"/>
  <c r="AI26" i="22" s="1"/>
  <c r="AJ26" i="22" s="1"/>
  <c r="AG12" i="22"/>
  <c r="AH12" i="22" s="1"/>
  <c r="AI12" i="22" s="1"/>
  <c r="AJ12" i="22" s="1"/>
  <c r="AD27" i="22"/>
  <c r="AD28" i="22" s="1"/>
  <c r="AD29" i="22" s="1"/>
  <c r="AE25" i="22"/>
  <c r="AG4" i="22"/>
  <c r="AF6" i="22"/>
  <c r="AI19" i="22"/>
  <c r="AJ19" i="22" s="1"/>
  <c r="AC20" i="22"/>
  <c r="AC21" i="22" s="1"/>
  <c r="AC22" i="22" s="1"/>
  <c r="AD18" i="22"/>
  <c r="AD32" i="22"/>
  <c r="AF33" i="22"/>
  <c r="AG33" i="22" s="1"/>
  <c r="AH33" i="22" s="1"/>
  <c r="AI33" i="22" s="1"/>
  <c r="AJ33" i="22" s="1"/>
  <c r="AD11" i="22"/>
  <c r="BE71" i="1"/>
  <c r="BA19" i="1"/>
  <c r="BA71" i="1"/>
  <c r="AF7" i="22"/>
  <c r="AF8" i="22" s="1"/>
  <c r="AD6" i="22"/>
  <c r="AD7" i="22" s="1"/>
  <c r="AD8" i="22" s="1"/>
  <c r="AM74" i="28"/>
  <c r="AI74" i="28"/>
  <c r="AF74" i="28"/>
  <c r="W74" i="28"/>
  <c r="AJ74" i="28"/>
  <c r="D74" i="28"/>
  <c r="T36" i="28"/>
  <c r="Z44" i="28" s="1"/>
  <c r="AE74" i="28"/>
  <c r="K74" i="28"/>
  <c r="AC27" i="22"/>
  <c r="AC28" i="22" s="1"/>
  <c r="AC29" i="22" s="1"/>
  <c r="BI19" i="1"/>
  <c r="BI71" i="1"/>
  <c r="BB19" i="1"/>
  <c r="BB71" i="1"/>
  <c r="BJ19" i="1"/>
  <c r="BJ71" i="1"/>
  <c r="AZ20" i="1"/>
  <c r="AZ72" i="1"/>
  <c r="AZ21" i="1" s="1"/>
  <c r="AZ22" i="1" s="1"/>
  <c r="BD19" i="1"/>
  <c r="BD71" i="1"/>
  <c r="BH20" i="1"/>
  <c r="BH72" i="1"/>
  <c r="BH21" i="1" s="1"/>
  <c r="BH22" i="1" s="1"/>
  <c r="BE20" i="1"/>
  <c r="BE72" i="1"/>
  <c r="BE21" i="1" s="1"/>
  <c r="BE22" i="1" s="1"/>
  <c r="BG19" i="1"/>
  <c r="BG71" i="1"/>
  <c r="BC19" i="1"/>
  <c r="BC71" i="1"/>
  <c r="BF19" i="1"/>
  <c r="BF71" i="1"/>
  <c r="AY19" i="1" l="1"/>
  <c r="AY18" i="1"/>
  <c r="H18" i="27"/>
  <c r="H19" i="27"/>
  <c r="K18" i="27"/>
  <c r="J18" i="27"/>
  <c r="K19" i="27"/>
  <c r="J19" i="27"/>
  <c r="AE32" i="22"/>
  <c r="AD34" i="22"/>
  <c r="AD35" i="22" s="1"/>
  <c r="AD36" i="22" s="1"/>
  <c r="AF25" i="22"/>
  <c r="AE27" i="22"/>
  <c r="AE28" i="22" s="1"/>
  <c r="AE29" i="22" s="1"/>
  <c r="AD20" i="22"/>
  <c r="AD21" i="22" s="1"/>
  <c r="AD22" i="22" s="1"/>
  <c r="AE18" i="22"/>
  <c r="AD13" i="22"/>
  <c r="AD14" i="22" s="1"/>
  <c r="AD15" i="22" s="1"/>
  <c r="AE11" i="22"/>
  <c r="AH5" i="22"/>
  <c r="AI5" i="22" s="1"/>
  <c r="AJ5" i="22" s="1"/>
  <c r="AH4" i="22"/>
  <c r="AG6" i="22"/>
  <c r="AG7" i="22" s="1"/>
  <c r="AG8" i="22" s="1"/>
  <c r="BA20" i="1"/>
  <c r="BA72" i="1"/>
  <c r="BH73" i="1"/>
  <c r="BH23" i="1" s="1"/>
  <c r="BC20" i="1"/>
  <c r="BC72" i="1"/>
  <c r="BC21" i="1" s="1"/>
  <c r="BC22" i="1" s="1"/>
  <c r="BE73" i="1"/>
  <c r="BD20" i="1"/>
  <c r="BD72" i="1"/>
  <c r="BD21" i="1" s="1"/>
  <c r="BD22" i="1" s="1"/>
  <c r="BJ20" i="1"/>
  <c r="BJ72" i="1"/>
  <c r="BJ21" i="1" s="1"/>
  <c r="BJ22" i="1" s="1"/>
  <c r="AY20" i="1"/>
  <c r="BB20" i="1"/>
  <c r="BB72" i="1"/>
  <c r="BB21" i="1" s="1"/>
  <c r="BB22" i="1" s="1"/>
  <c r="BI20" i="1"/>
  <c r="BI72" i="1"/>
  <c r="BI21" i="1" s="1"/>
  <c r="BI22" i="1" s="1"/>
  <c r="BF20" i="1"/>
  <c r="BF72" i="1"/>
  <c r="BF21" i="1" s="1"/>
  <c r="BF22" i="1" s="1"/>
  <c r="BG20" i="1"/>
  <c r="BG72" i="1"/>
  <c r="BG21" i="1" s="1"/>
  <c r="BG22" i="1" s="1"/>
  <c r="AZ73" i="1"/>
  <c r="AF18" i="22" l="1"/>
  <c r="AE20" i="22"/>
  <c r="AE21" i="22" s="1"/>
  <c r="AE22" i="22" s="1"/>
  <c r="AG25" i="22"/>
  <c r="AF27" i="22"/>
  <c r="AF28" i="22" s="1"/>
  <c r="AF29" i="22" s="1"/>
  <c r="AH6" i="22"/>
  <c r="AH7" i="22" s="1"/>
  <c r="AH8" i="22" s="1"/>
  <c r="AI4" i="22"/>
  <c r="AE13" i="22"/>
  <c r="AE14" i="22" s="1"/>
  <c r="AE15" i="22" s="1"/>
  <c r="AF11" i="22"/>
  <c r="AF32" i="22"/>
  <c r="AE34" i="22"/>
  <c r="AE35" i="22" s="1"/>
  <c r="AE36" i="22" s="1"/>
  <c r="BA21" i="1"/>
  <c r="BA22" i="1" s="1"/>
  <c r="BA73" i="1"/>
  <c r="BA23" i="1" s="1"/>
  <c r="BJ73" i="1"/>
  <c r="BJ23" i="1" s="1"/>
  <c r="BD73" i="1"/>
  <c r="BD23" i="1" s="1"/>
  <c r="BB73" i="1"/>
  <c r="BB23" i="1" s="1"/>
  <c r="BI73" i="1"/>
  <c r="BI23" i="1" s="1"/>
  <c r="BE23" i="1"/>
  <c r="BF73" i="1"/>
  <c r="BC73" i="1"/>
  <c r="AZ23" i="1"/>
  <c r="BG73" i="1"/>
  <c r="AG11" i="22" l="1"/>
  <c r="AF13" i="22"/>
  <c r="AF14" i="22" s="1"/>
  <c r="AF15" i="22" s="1"/>
  <c r="AH25" i="22"/>
  <c r="AG27" i="22"/>
  <c r="AG28" i="22" s="1"/>
  <c r="AG29" i="22" s="1"/>
  <c r="AJ4" i="22"/>
  <c r="AJ6" i="22" s="1"/>
  <c r="AJ7" i="22" s="1"/>
  <c r="AJ8" i="22" s="1"/>
  <c r="AI6" i="22"/>
  <c r="AI7" i="22" s="1"/>
  <c r="AI8" i="22" s="1"/>
  <c r="AG32" i="22"/>
  <c r="AF34" i="22"/>
  <c r="AF35" i="22" s="1"/>
  <c r="AF36" i="22" s="1"/>
  <c r="AG18" i="22"/>
  <c r="AF20" i="22"/>
  <c r="AF21" i="22" s="1"/>
  <c r="AF22" i="22" s="1"/>
  <c r="BF23" i="1"/>
  <c r="BC23" i="1"/>
  <c r="BG23" i="1"/>
  <c r="AH32" i="22" l="1"/>
  <c r="AG34" i="22"/>
  <c r="AG35" i="22" s="1"/>
  <c r="AG36" i="22" s="1"/>
  <c r="AI25" i="22"/>
  <c r="AH27" i="22"/>
  <c r="AH28" i="22" s="1"/>
  <c r="AH29" i="22" s="1"/>
  <c r="AG20" i="22"/>
  <c r="AG21" i="22" s="1"/>
  <c r="AG22" i="22" s="1"/>
  <c r="AH18" i="22"/>
  <c r="AH11" i="22"/>
  <c r="AG13" i="22"/>
  <c r="AG14" i="22" s="1"/>
  <c r="AG15" i="22" s="1"/>
  <c r="AB3" i="22"/>
  <c r="AB10" i="22"/>
  <c r="AB17" i="22"/>
  <c r="AB24" i="22"/>
  <c r="AB31" i="22"/>
  <c r="AJ25" i="22" l="1"/>
  <c r="AJ27" i="22" s="1"/>
  <c r="AJ28" i="22" s="1"/>
  <c r="AJ29" i="22" s="1"/>
  <c r="AI27" i="22"/>
  <c r="AI28" i="22" s="1"/>
  <c r="AI29" i="22" s="1"/>
  <c r="AI11" i="22"/>
  <c r="AH13" i="22"/>
  <c r="AH14" i="22" s="1"/>
  <c r="AH15" i="22" s="1"/>
  <c r="AI18" i="22"/>
  <c r="AH20" i="22"/>
  <c r="AH21" i="22" s="1"/>
  <c r="AH22" i="22" s="1"/>
  <c r="AH34" i="22"/>
  <c r="AH35" i="22" s="1"/>
  <c r="AH36" i="22" s="1"/>
  <c r="AI32" i="22"/>
  <c r="AN87" i="1"/>
  <c r="AJ32" i="22" l="1"/>
  <c r="AJ34" i="22" s="1"/>
  <c r="AJ35" i="22" s="1"/>
  <c r="AJ36" i="22" s="1"/>
  <c r="AI34" i="22"/>
  <c r="AI35" i="22" s="1"/>
  <c r="AI36" i="22" s="1"/>
  <c r="AI13" i="22"/>
  <c r="AI14" i="22" s="1"/>
  <c r="AI15" i="22" s="1"/>
  <c r="AJ11" i="22"/>
  <c r="AJ13" i="22" s="1"/>
  <c r="AJ14" i="22" s="1"/>
  <c r="AJ15" i="22" s="1"/>
  <c r="AI20" i="22"/>
  <c r="AI21" i="22" s="1"/>
  <c r="AI22" i="22" s="1"/>
  <c r="AJ18" i="22"/>
  <c r="AJ20" i="22" s="1"/>
  <c r="AJ21" i="22" s="1"/>
  <c r="AJ22" i="22" s="1"/>
  <c r="AM93" i="1"/>
  <c r="AY8" i="1" l="1"/>
  <c r="AZ8" i="1"/>
  <c r="BA8" i="1"/>
  <c r="BB8" i="1"/>
  <c r="BC8" i="1"/>
  <c r="BD8" i="1"/>
  <c r="BE8" i="1"/>
  <c r="BF8" i="1"/>
  <c r="BG8" i="1"/>
  <c r="BH8" i="1"/>
  <c r="BI8" i="1"/>
  <c r="BJ8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A17" i="1"/>
  <c r="BB17" i="1"/>
  <c r="BD17" i="1"/>
  <c r="BE17" i="1"/>
  <c r="BF17" i="1"/>
  <c r="BH17" i="1"/>
  <c r="BI17" i="1"/>
  <c r="BJ17" i="1"/>
  <c r="AY78" i="1"/>
  <c r="AZ78" i="1"/>
  <c r="AZ79" i="1" s="1"/>
  <c r="AZ81" i="1" s="1"/>
  <c r="BA78" i="1"/>
  <c r="BA79" i="1" s="1"/>
  <c r="BA81" i="1" s="1"/>
  <c r="BB78" i="1"/>
  <c r="BC78" i="1"/>
  <c r="BC79" i="1" s="1"/>
  <c r="BC81" i="1" s="1"/>
  <c r="BD78" i="1"/>
  <c r="BD79" i="1" s="1"/>
  <c r="BD81" i="1" s="1"/>
  <c r="BE78" i="1"/>
  <c r="BE79" i="1" s="1"/>
  <c r="BE81" i="1" s="1"/>
  <c r="BF78" i="1"/>
  <c r="BG78" i="1"/>
  <c r="BH78" i="1"/>
  <c r="BH79" i="1" s="1"/>
  <c r="BH81" i="1" s="1"/>
  <c r="BI78" i="1"/>
  <c r="BI79" i="1" s="1"/>
  <c r="BI81" i="1" s="1"/>
  <c r="BJ78" i="1"/>
  <c r="BB79" i="1"/>
  <c r="BB81" i="1" s="1"/>
  <c r="BF79" i="1"/>
  <c r="BF81" i="1" s="1"/>
  <c r="BG79" i="1"/>
  <c r="BG81" i="1" s="1"/>
  <c r="BJ79" i="1"/>
  <c r="BJ81" i="1" s="1"/>
  <c r="AY85" i="1"/>
  <c r="AY87" i="1" s="1"/>
  <c r="AY88" i="1" s="1"/>
  <c r="AZ85" i="1"/>
  <c r="BA85" i="1"/>
  <c r="BB85" i="1"/>
  <c r="BB87" i="1" s="1"/>
  <c r="BB88" i="1" s="1"/>
  <c r="BC85" i="1"/>
  <c r="BC87" i="1" s="1"/>
  <c r="BC88" i="1" s="1"/>
  <c r="BD85" i="1"/>
  <c r="BD87" i="1" s="1"/>
  <c r="BD88" i="1" s="1"/>
  <c r="BE85" i="1"/>
  <c r="BE87" i="1" s="1"/>
  <c r="BE88" i="1" s="1"/>
  <c r="BF85" i="1"/>
  <c r="BF87" i="1" s="1"/>
  <c r="BF88" i="1" s="1"/>
  <c r="BG85" i="1"/>
  <c r="BG87" i="1" s="1"/>
  <c r="BG88" i="1" s="1"/>
  <c r="BH85" i="1"/>
  <c r="BI85" i="1"/>
  <c r="BJ85" i="1"/>
  <c r="BJ87" i="1" s="1"/>
  <c r="BJ88" i="1" s="1"/>
  <c r="AZ87" i="1"/>
  <c r="AZ88" i="1" s="1"/>
  <c r="BA87" i="1"/>
  <c r="BA88" i="1" s="1"/>
  <c r="BH87" i="1"/>
  <c r="BH88" i="1" s="1"/>
  <c r="BI87" i="1"/>
  <c r="BI88" i="1" s="1"/>
  <c r="AZ93" i="1"/>
  <c r="BA93" i="1"/>
  <c r="BB93" i="1"/>
  <c r="BC93" i="1"/>
  <c r="BD93" i="1"/>
  <c r="BE93" i="1"/>
  <c r="BF93" i="1"/>
  <c r="BG93" i="1"/>
  <c r="BH93" i="1"/>
  <c r="BI93" i="1"/>
  <c r="BJ93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AO85" i="1"/>
  <c r="AP85" i="1"/>
  <c r="AQ85" i="1"/>
  <c r="AR85" i="1"/>
  <c r="AS85" i="1"/>
  <c r="AT85" i="1"/>
  <c r="AU85" i="1"/>
  <c r="AV85" i="1"/>
  <c r="AW85" i="1"/>
  <c r="AX85" i="1"/>
  <c r="AN85" i="1"/>
  <c r="AN104" i="1"/>
  <c r="AM95" i="1"/>
  <c r="AM87" i="1"/>
  <c r="AK78" i="1"/>
  <c r="AZ17" i="1" l="1"/>
  <c r="BG17" i="1"/>
  <c r="BC17" i="1"/>
  <c r="AY17" i="1"/>
  <c r="C8" i="27" l="1"/>
  <c r="D8" i="27"/>
  <c r="D12" i="27" s="1"/>
  <c r="AW92" i="27"/>
  <c r="AV92" i="27"/>
  <c r="AU92" i="27"/>
  <c r="AT92" i="27"/>
  <c r="AS92" i="27"/>
  <c r="AR92" i="27"/>
  <c r="AQ92" i="27"/>
  <c r="AP92" i="27"/>
  <c r="AO92" i="27"/>
  <c r="AN92" i="27"/>
  <c r="AM92" i="27"/>
  <c r="AL92" i="27"/>
  <c r="AC92" i="27"/>
  <c r="AD92" i="27" s="1"/>
  <c r="AE92" i="27" s="1"/>
  <c r="AF92" i="27" s="1"/>
  <c r="AG92" i="27" s="1"/>
  <c r="AH92" i="27" s="1"/>
  <c r="AI92" i="27" s="1"/>
  <c r="AJ92" i="27" s="1"/>
  <c r="AK92" i="27" s="1"/>
  <c r="AA92" i="27"/>
  <c r="Z92" i="27"/>
  <c r="Y92" i="27"/>
  <c r="X92" i="27"/>
  <c r="W92" i="27"/>
  <c r="V92" i="27"/>
  <c r="U92" i="27"/>
  <c r="T92" i="27"/>
  <c r="S92" i="27"/>
  <c r="R92" i="27"/>
  <c r="Q92" i="27"/>
  <c r="P92" i="27"/>
  <c r="O92" i="27"/>
  <c r="AB86" i="27"/>
  <c r="AB87" i="27" s="1"/>
  <c r="AA86" i="27"/>
  <c r="AA87" i="27" s="1"/>
  <c r="Z86" i="27"/>
  <c r="Z87" i="27" s="1"/>
  <c r="Y86" i="27"/>
  <c r="Y87" i="27" s="1"/>
  <c r="X86" i="27"/>
  <c r="X87" i="27" s="1"/>
  <c r="W86" i="27"/>
  <c r="W87" i="27" s="1"/>
  <c r="V86" i="27"/>
  <c r="V87" i="27" s="1"/>
  <c r="U86" i="27"/>
  <c r="U87" i="27" s="1"/>
  <c r="T86" i="27"/>
  <c r="T87" i="27" s="1"/>
  <c r="S86" i="27"/>
  <c r="S87" i="27" s="1"/>
  <c r="R86" i="27"/>
  <c r="R87" i="27" s="1"/>
  <c r="Q86" i="27"/>
  <c r="Q87" i="27" s="1"/>
  <c r="P86" i="27"/>
  <c r="P87" i="27" s="1"/>
  <c r="O86" i="27"/>
  <c r="O87" i="27" s="1"/>
  <c r="N86" i="27"/>
  <c r="N88" i="27" s="1"/>
  <c r="N90" i="27" s="1"/>
  <c r="AQ79" i="27"/>
  <c r="AQ81" i="27" s="1"/>
  <c r="AW78" i="27"/>
  <c r="AW79" i="27" s="1"/>
  <c r="AW81" i="27" s="1"/>
  <c r="AV78" i="27"/>
  <c r="AV79" i="27" s="1"/>
  <c r="AV81" i="27" s="1"/>
  <c r="AU78" i="27"/>
  <c r="AU79" i="27" s="1"/>
  <c r="AU81" i="27" s="1"/>
  <c r="AT78" i="27"/>
  <c r="AT79" i="27" s="1"/>
  <c r="AT81" i="27" s="1"/>
  <c r="AS78" i="27"/>
  <c r="AS79" i="27" s="1"/>
  <c r="AS81" i="27" s="1"/>
  <c r="AR78" i="27"/>
  <c r="AR79" i="27" s="1"/>
  <c r="AR81" i="27" s="1"/>
  <c r="AQ78" i="27"/>
  <c r="AP78" i="27"/>
  <c r="AP79" i="27" s="1"/>
  <c r="AP81" i="27" s="1"/>
  <c r="AO78" i="27"/>
  <c r="AO79" i="27" s="1"/>
  <c r="AO81" i="27" s="1"/>
  <c r="AN78" i="27"/>
  <c r="AN79" i="27" s="1"/>
  <c r="AN81" i="27" s="1"/>
  <c r="AM78" i="27"/>
  <c r="AM79" i="27" s="1"/>
  <c r="AM81" i="27" s="1"/>
  <c r="AL78" i="27"/>
  <c r="AL79" i="27" s="1"/>
  <c r="AL81" i="27" s="1"/>
  <c r="X79" i="27"/>
  <c r="AW69" i="27"/>
  <c r="AW70" i="27" s="1"/>
  <c r="AW71" i="27" s="1"/>
  <c r="AV69" i="27"/>
  <c r="AV70" i="27" s="1"/>
  <c r="AV19" i="27" s="1"/>
  <c r="AU69" i="27"/>
  <c r="AU70" i="27" s="1"/>
  <c r="AU19" i="27" s="1"/>
  <c r="AT69" i="27"/>
  <c r="AT70" i="27" s="1"/>
  <c r="AT19" i="27" s="1"/>
  <c r="AS69" i="27"/>
  <c r="AS70" i="27" s="1"/>
  <c r="AS71" i="27" s="1"/>
  <c r="AR69" i="27"/>
  <c r="AR70" i="27" s="1"/>
  <c r="AR19" i="27" s="1"/>
  <c r="AQ69" i="27"/>
  <c r="AP69" i="27"/>
  <c r="AO69" i="27"/>
  <c r="AO70" i="27" s="1"/>
  <c r="AO71" i="27" s="1"/>
  <c r="AU16" i="27"/>
  <c r="AQ16" i="27"/>
  <c r="AI16" i="27"/>
  <c r="AE16" i="27"/>
  <c r="W16" i="27"/>
  <c r="S16" i="27"/>
  <c r="M71" i="27"/>
  <c r="L71" i="27"/>
  <c r="K71" i="27"/>
  <c r="J71" i="27"/>
  <c r="I71" i="27"/>
  <c r="H71" i="27"/>
  <c r="G71" i="27"/>
  <c r="F71" i="27"/>
  <c r="F72" i="27" s="1"/>
  <c r="AW59" i="27"/>
  <c r="AW60" i="27" s="1"/>
  <c r="AW61" i="27" s="1"/>
  <c r="AW62" i="27" s="1"/>
  <c r="AV59" i="27"/>
  <c r="AV60" i="27" s="1"/>
  <c r="AU59" i="27"/>
  <c r="AU60" i="27" s="1"/>
  <c r="AU61" i="27" s="1"/>
  <c r="AU62" i="27" s="1"/>
  <c r="AT59" i="27"/>
  <c r="AT60" i="27" s="1"/>
  <c r="AT61" i="27" s="1"/>
  <c r="AT62" i="27" s="1"/>
  <c r="AS59" i="27"/>
  <c r="AS60" i="27" s="1"/>
  <c r="AS61" i="27" s="1"/>
  <c r="AR59" i="27"/>
  <c r="AR60" i="27" s="1"/>
  <c r="AQ59" i="27"/>
  <c r="AQ60" i="27" s="1"/>
  <c r="AQ61" i="27" s="1"/>
  <c r="AQ62" i="27" s="1"/>
  <c r="AP59" i="27"/>
  <c r="AP60" i="27" s="1"/>
  <c r="AP61" i="27" s="1"/>
  <c r="AP62" i="27" s="1"/>
  <c r="AO59" i="27"/>
  <c r="AO60" i="27" s="1"/>
  <c r="AO61" i="27" s="1"/>
  <c r="AO62" i="27" s="1"/>
  <c r="AR61" i="27"/>
  <c r="AR62" i="27" s="1"/>
  <c r="AJ16" i="27"/>
  <c r="AB16" i="27"/>
  <c r="P16" i="27"/>
  <c r="M61" i="27"/>
  <c r="L61" i="27"/>
  <c r="K61" i="27"/>
  <c r="J61" i="27"/>
  <c r="I61" i="27"/>
  <c r="H61" i="27"/>
  <c r="G61" i="27"/>
  <c r="F61" i="27"/>
  <c r="F62" i="27" s="1"/>
  <c r="AW49" i="27"/>
  <c r="AW50" i="27" s="1"/>
  <c r="AV49" i="27"/>
  <c r="AV50" i="27" s="1"/>
  <c r="AU49" i="27"/>
  <c r="AU50" i="27" s="1"/>
  <c r="AT49" i="27"/>
  <c r="AT50" i="27" s="1"/>
  <c r="AT51" i="27" s="1"/>
  <c r="AT52" i="27" s="1"/>
  <c r="AS49" i="27"/>
  <c r="AS50" i="27" s="1"/>
  <c r="AR49" i="27"/>
  <c r="AR50" i="27" s="1"/>
  <c r="AR51" i="27" s="1"/>
  <c r="AR52" i="27" s="1"/>
  <c r="AQ49" i="27"/>
  <c r="AQ50" i="27" s="1"/>
  <c r="AP49" i="27"/>
  <c r="AP50" i="27" s="1"/>
  <c r="AP51" i="27" s="1"/>
  <c r="AP52" i="27" s="1"/>
  <c r="AO49" i="27"/>
  <c r="AO50" i="27" s="1"/>
  <c r="M51" i="27"/>
  <c r="L51" i="27"/>
  <c r="K51" i="27"/>
  <c r="J51" i="27"/>
  <c r="I51" i="27"/>
  <c r="H51" i="27"/>
  <c r="G51" i="27"/>
  <c r="F51" i="27"/>
  <c r="F52" i="27" s="1"/>
  <c r="AW39" i="27"/>
  <c r="AW40" i="27" s="1"/>
  <c r="AV39" i="27"/>
  <c r="AV40" i="27" s="1"/>
  <c r="AU39" i="27"/>
  <c r="AU40" i="27" s="1"/>
  <c r="AU41" i="27" s="1"/>
  <c r="AT39" i="27"/>
  <c r="AT40" i="27" s="1"/>
  <c r="AT41" i="27" s="1"/>
  <c r="AT42" i="27" s="1"/>
  <c r="AS39" i="27"/>
  <c r="AS40" i="27" s="1"/>
  <c r="AR39" i="27"/>
  <c r="AR40" i="27" s="1"/>
  <c r="AQ39" i="27"/>
  <c r="AQ40" i="27" s="1"/>
  <c r="AP39" i="27"/>
  <c r="AP40" i="27" s="1"/>
  <c r="AP41" i="27" s="1"/>
  <c r="AP42" i="27" s="1"/>
  <c r="AO39" i="27"/>
  <c r="AO40" i="27" s="1"/>
  <c r="M41" i="27"/>
  <c r="L41" i="27"/>
  <c r="K41" i="27"/>
  <c r="J41" i="27"/>
  <c r="I41" i="27"/>
  <c r="H41" i="27"/>
  <c r="G41" i="27"/>
  <c r="F41" i="27"/>
  <c r="F42" i="27" s="1"/>
  <c r="H31" i="27"/>
  <c r="AR29" i="27"/>
  <c r="AR30" i="27" s="1"/>
  <c r="AR31" i="27" s="1"/>
  <c r="AR32" i="27" s="1"/>
  <c r="AW29" i="27"/>
  <c r="AW30" i="27" s="1"/>
  <c r="AV29" i="27"/>
  <c r="AV30" i="27" s="1"/>
  <c r="AV31" i="27" s="1"/>
  <c r="AV32" i="27" s="1"/>
  <c r="AU29" i="27"/>
  <c r="AU30" i="27" s="1"/>
  <c r="AU31" i="27" s="1"/>
  <c r="AU32" i="27" s="1"/>
  <c r="AT29" i="27"/>
  <c r="AT30" i="27" s="1"/>
  <c r="AS29" i="27"/>
  <c r="AS30" i="27" s="1"/>
  <c r="AQ29" i="27"/>
  <c r="AQ30" i="27" s="1"/>
  <c r="AQ31" i="27" s="1"/>
  <c r="AQ32" i="27" s="1"/>
  <c r="AP29" i="27"/>
  <c r="AP30" i="27" s="1"/>
  <c r="AO29" i="27"/>
  <c r="AO30" i="27" s="1"/>
  <c r="AG16" i="27"/>
  <c r="AC16" i="27"/>
  <c r="Y16" i="27"/>
  <c r="U16" i="27"/>
  <c r="Q16" i="27"/>
  <c r="L31" i="27"/>
  <c r="K31" i="27"/>
  <c r="J31" i="27"/>
  <c r="F31" i="27"/>
  <c r="F32" i="27" s="1"/>
  <c r="AV17" i="27"/>
  <c r="AU17" i="27"/>
  <c r="AT17" i="27"/>
  <c r="AR17" i="27"/>
  <c r="AQ17" i="27"/>
  <c r="AP17" i="27"/>
  <c r="AJ17" i="27"/>
  <c r="AI17" i="27"/>
  <c r="AF17" i="27"/>
  <c r="AB17" i="27"/>
  <c r="AA17" i="27"/>
  <c r="X17" i="27"/>
  <c r="V17" i="27"/>
  <c r="T17" i="27"/>
  <c r="O17" i="27"/>
  <c r="N17" i="27"/>
  <c r="M17" i="27"/>
  <c r="L17" i="27"/>
  <c r="K17" i="27"/>
  <c r="J17" i="27"/>
  <c r="I17" i="27"/>
  <c r="H17" i="27"/>
  <c r="G17" i="27"/>
  <c r="F17" i="27"/>
  <c r="AW16" i="27"/>
  <c r="AV16" i="27"/>
  <c r="AT16" i="27"/>
  <c r="AS16" i="27"/>
  <c r="AR16" i="27"/>
  <c r="AP16" i="27"/>
  <c r="AO16" i="27"/>
  <c r="AN16" i="27"/>
  <c r="AH16" i="27"/>
  <c r="AF16" i="27"/>
  <c r="AD16" i="27"/>
  <c r="AA16" i="27"/>
  <c r="Z16" i="27"/>
  <c r="V16" i="27"/>
  <c r="T16" i="27"/>
  <c r="R16" i="27"/>
  <c r="O16" i="27"/>
  <c r="N16" i="27"/>
  <c r="J16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N8" i="27"/>
  <c r="M8" i="27"/>
  <c r="L8" i="27"/>
  <c r="K8" i="27"/>
  <c r="J8" i="27"/>
  <c r="I8" i="27"/>
  <c r="H8" i="27"/>
  <c r="G8" i="27"/>
  <c r="F8" i="27"/>
  <c r="E8" i="27"/>
  <c r="O8" i="27"/>
  <c r="AO20" i="27" l="1"/>
  <c r="AO72" i="27"/>
  <c r="AS20" i="27"/>
  <c r="AS72" i="27"/>
  <c r="AS21" i="27" s="1"/>
  <c r="AS22" i="27" s="1"/>
  <c r="AS62" i="27"/>
  <c r="AS63" i="27" s="1"/>
  <c r="AW20" i="27"/>
  <c r="AW72" i="27"/>
  <c r="AW21" i="27" s="1"/>
  <c r="AW22" i="27" s="1"/>
  <c r="AU42" i="27"/>
  <c r="AU43" i="27" s="1"/>
  <c r="G20" i="27"/>
  <c r="AR18" i="27"/>
  <c r="AV18" i="27"/>
  <c r="D13" i="27"/>
  <c r="J20" i="27"/>
  <c r="AU18" i="27"/>
  <c r="AT18" i="27"/>
  <c r="L20" i="27"/>
  <c r="AP70" i="27"/>
  <c r="AP18" i="27"/>
  <c r="AQ70" i="27"/>
  <c r="AQ18" i="27"/>
  <c r="K16" i="27"/>
  <c r="P17" i="27"/>
  <c r="W17" i="27"/>
  <c r="AO17" i="27"/>
  <c r="AS17" i="27"/>
  <c r="AW17" i="27"/>
  <c r="AQ41" i="27"/>
  <c r="AT71" i="27"/>
  <c r="L16" i="27"/>
  <c r="S17" i="27"/>
  <c r="AE17" i="27"/>
  <c r="AO18" i="27"/>
  <c r="AS18" i="27"/>
  <c r="AW18" i="27"/>
  <c r="AO19" i="27"/>
  <c r="AS19" i="27"/>
  <c r="AW19" i="27"/>
  <c r="AQ51" i="27"/>
  <c r="AU51" i="27"/>
  <c r="AV61" i="27"/>
  <c r="AU71" i="27"/>
  <c r="G16" i="27"/>
  <c r="Z17" i="27"/>
  <c r="AD17" i="27"/>
  <c r="AP31" i="27"/>
  <c r="AT31" i="27"/>
  <c r="X16" i="27"/>
  <c r="Y17" i="27"/>
  <c r="AO41" i="27"/>
  <c r="AS41" i="27"/>
  <c r="AW41" i="27"/>
  <c r="AV51" i="27"/>
  <c r="C12" i="27"/>
  <c r="C13" i="27" s="1"/>
  <c r="C11" i="27"/>
  <c r="D11" i="27"/>
  <c r="N89" i="27"/>
  <c r="AR53" i="27"/>
  <c r="H16" i="27"/>
  <c r="R17" i="27"/>
  <c r="AH17" i="27"/>
  <c r="AR33" i="27"/>
  <c r="AV33" i="27"/>
  <c r="F20" i="27"/>
  <c r="AT53" i="27"/>
  <c r="H20" i="27"/>
  <c r="I31" i="27"/>
  <c r="I16" i="27"/>
  <c r="M31" i="27"/>
  <c r="M16" i="27"/>
  <c r="F43" i="27"/>
  <c r="Q17" i="27"/>
  <c r="U17" i="27"/>
  <c r="AC17" i="27"/>
  <c r="AG17" i="27"/>
  <c r="AK17" i="27"/>
  <c r="K20" i="27"/>
  <c r="AQ33" i="27"/>
  <c r="AU33" i="27"/>
  <c r="AT43" i="27"/>
  <c r="AO31" i="27"/>
  <c r="AO32" i="27" s="1"/>
  <c r="AS31" i="27"/>
  <c r="AS32" i="27" s="1"/>
  <c r="AW31" i="27"/>
  <c r="AW32" i="27" s="1"/>
  <c r="AR41" i="27"/>
  <c r="AR42" i="27" s="1"/>
  <c r="AV41" i="27"/>
  <c r="AV42" i="27" s="1"/>
  <c r="AP43" i="27"/>
  <c r="AP53" i="27"/>
  <c r="AQ63" i="27"/>
  <c r="AO21" i="27"/>
  <c r="AO22" i="27" s="1"/>
  <c r="AO51" i="27"/>
  <c r="AO52" i="27" s="1"/>
  <c r="AS51" i="27"/>
  <c r="AS52" i="27" s="1"/>
  <c r="AW51" i="27"/>
  <c r="AW52" i="27" s="1"/>
  <c r="AU63" i="27"/>
  <c r="F53" i="27"/>
  <c r="F63" i="27"/>
  <c r="AR63" i="27"/>
  <c r="AP63" i="27"/>
  <c r="AT63" i="27"/>
  <c r="AO63" i="27"/>
  <c r="AW63" i="27"/>
  <c r="AV71" i="27"/>
  <c r="AV72" i="27" s="1"/>
  <c r="X81" i="27"/>
  <c r="X82" i="27" s="1"/>
  <c r="Y79" i="27" s="1"/>
  <c r="Y81" i="27" s="1"/>
  <c r="Y82" i="27" s="1"/>
  <c r="Z79" i="27" s="1"/>
  <c r="Z81" i="27" s="1"/>
  <c r="Z82" i="27" s="1"/>
  <c r="AA79" i="27" s="1"/>
  <c r="AA81" i="27" s="1"/>
  <c r="AA82" i="27" s="1"/>
  <c r="AB79" i="27" s="1"/>
  <c r="AB81" i="27" s="1"/>
  <c r="AB82" i="27" s="1"/>
  <c r="AC79" i="27" s="1"/>
  <c r="AC81" i="27" s="1"/>
  <c r="AC82" i="27" s="1"/>
  <c r="AD79" i="27" s="1"/>
  <c r="AD81" i="27" s="1"/>
  <c r="AD82" i="27" s="1"/>
  <c r="AE79" i="27" s="1"/>
  <c r="AE81" i="27" s="1"/>
  <c r="AE82" i="27" s="1"/>
  <c r="AF79" i="27" s="1"/>
  <c r="AF81" i="27" s="1"/>
  <c r="AF82" i="27" s="1"/>
  <c r="AG79" i="27" s="1"/>
  <c r="AG81" i="27" s="1"/>
  <c r="AG82" i="27" s="1"/>
  <c r="AH79" i="27" s="1"/>
  <c r="AH81" i="27" s="1"/>
  <c r="AH82" i="27" s="1"/>
  <c r="AI79" i="27" s="1"/>
  <c r="AI81" i="27" s="1"/>
  <c r="AI82" i="27" s="1"/>
  <c r="AJ79" i="27" s="1"/>
  <c r="AJ81" i="27" s="1"/>
  <c r="AJ82" i="27" s="1"/>
  <c r="AK79" i="27" s="1"/>
  <c r="AK81" i="27" s="1"/>
  <c r="AK82" i="27" s="1"/>
  <c r="AL82" i="27" s="1"/>
  <c r="AM82" i="27" s="1"/>
  <c r="AN82" i="27" s="1"/>
  <c r="AO82" i="27" s="1"/>
  <c r="AP82" i="27" s="1"/>
  <c r="AQ82" i="27" s="1"/>
  <c r="AR82" i="27" s="1"/>
  <c r="AS82" i="27" s="1"/>
  <c r="AT82" i="27" s="1"/>
  <c r="AU82" i="27" s="1"/>
  <c r="AV82" i="27" s="1"/>
  <c r="AW82" i="27" s="1"/>
  <c r="X80" i="27"/>
  <c r="AR71" i="27"/>
  <c r="AR72" i="27" s="1"/>
  <c r="AQ42" i="27" l="1"/>
  <c r="AQ43" i="27" s="1"/>
  <c r="AS42" i="27"/>
  <c r="AS43" i="27" s="1"/>
  <c r="AT32" i="27"/>
  <c r="AT33" i="27" s="1"/>
  <c r="AQ52" i="27"/>
  <c r="AQ53" i="27" s="1"/>
  <c r="AO42" i="27"/>
  <c r="AO43" i="27" s="1"/>
  <c r="AP32" i="27"/>
  <c r="AP33" i="27" s="1"/>
  <c r="AT20" i="27"/>
  <c r="AT72" i="27"/>
  <c r="AT21" i="27" s="1"/>
  <c r="AT22" i="27" s="1"/>
  <c r="AV52" i="27"/>
  <c r="AV53" i="27" s="1"/>
  <c r="AW42" i="27"/>
  <c r="AW43" i="27" s="1"/>
  <c r="AU52" i="27"/>
  <c r="AU53" i="27" s="1"/>
  <c r="AV62" i="27"/>
  <c r="AV63" i="27" s="1"/>
  <c r="AU20" i="27"/>
  <c r="AU72" i="27"/>
  <c r="AU21" i="27" s="1"/>
  <c r="AU22" i="27" s="1"/>
  <c r="F44" i="27"/>
  <c r="F54" i="27"/>
  <c r="F64" i="27"/>
  <c r="AQ71" i="27"/>
  <c r="AQ72" i="27" s="1"/>
  <c r="AQ19" i="27"/>
  <c r="AP71" i="27"/>
  <c r="AP72" i="27" s="1"/>
  <c r="AP19" i="27"/>
  <c r="AO73" i="27"/>
  <c r="AO23" i="27" s="1"/>
  <c r="AW73" i="27"/>
  <c r="AW23" i="27" s="1"/>
  <c r="AS73" i="27"/>
  <c r="AS23" i="27" s="1"/>
  <c r="Y80" i="27"/>
  <c r="Z80" i="27" s="1"/>
  <c r="AA80" i="27" s="1"/>
  <c r="AB80" i="27" s="1"/>
  <c r="AC80" i="27" s="1"/>
  <c r="AD80" i="27" s="1"/>
  <c r="AE80" i="27" s="1"/>
  <c r="AF80" i="27" s="1"/>
  <c r="AG80" i="27" s="1"/>
  <c r="AH80" i="27" s="1"/>
  <c r="AI80" i="27" s="1"/>
  <c r="AJ80" i="27" s="1"/>
  <c r="AK80" i="27" s="1"/>
  <c r="AL80" i="27" s="1"/>
  <c r="AM80" i="27" s="1"/>
  <c r="AN80" i="27" s="1"/>
  <c r="AO80" i="27" s="1"/>
  <c r="AP80" i="27" s="1"/>
  <c r="AQ80" i="27" s="1"/>
  <c r="AR80" i="27" s="1"/>
  <c r="AS80" i="27" s="1"/>
  <c r="AT80" i="27" s="1"/>
  <c r="AU80" i="27" s="1"/>
  <c r="AV80" i="27" s="1"/>
  <c r="AW80" i="27" s="1"/>
  <c r="M20" i="27"/>
  <c r="AS53" i="27"/>
  <c r="AV43" i="27"/>
  <c r="AO33" i="27"/>
  <c r="AS33" i="27"/>
  <c r="F33" i="27"/>
  <c r="AR21" i="27"/>
  <c r="AR22" i="27" s="1"/>
  <c r="AR20" i="27"/>
  <c r="AV21" i="27"/>
  <c r="AV22" i="27" s="1"/>
  <c r="AV20" i="27"/>
  <c r="AO53" i="27"/>
  <c r="AR43" i="27"/>
  <c r="I20" i="27"/>
  <c r="AW53" i="27"/>
  <c r="AW33" i="27"/>
  <c r="G42" i="27" l="1"/>
  <c r="G43" i="27" s="1"/>
  <c r="G44" i="27" s="1"/>
  <c r="H42" i="27" s="1"/>
  <c r="H43" i="27" s="1"/>
  <c r="H44" i="27" s="1"/>
  <c r="G62" i="27"/>
  <c r="G63" i="27" s="1"/>
  <c r="G64" i="27" s="1"/>
  <c r="H62" i="27" s="1"/>
  <c r="H63" i="27" s="1"/>
  <c r="H64" i="27" s="1"/>
  <c r="G52" i="27"/>
  <c r="G53" i="27" s="1"/>
  <c r="G54" i="27" s="1"/>
  <c r="H52" i="27" s="1"/>
  <c r="H53" i="27" s="1"/>
  <c r="H54" i="27" s="1"/>
  <c r="AT73" i="27"/>
  <c r="AT23" i="27" s="1"/>
  <c r="F34" i="27"/>
  <c r="AU73" i="27"/>
  <c r="AU23" i="27" s="1"/>
  <c r="AP20" i="27"/>
  <c r="AP21" i="27"/>
  <c r="AP22" i="27" s="1"/>
  <c r="AQ20" i="27"/>
  <c r="AR73" i="27"/>
  <c r="AR23" i="27" s="1"/>
  <c r="AV73" i="27"/>
  <c r="G32" i="27" l="1"/>
  <c r="G33" i="27" s="1"/>
  <c r="G34" i="27" s="1"/>
  <c r="I62" i="27"/>
  <c r="I63" i="27" s="1"/>
  <c r="I64" i="27" s="1"/>
  <c r="I52" i="27"/>
  <c r="I53" i="27" s="1"/>
  <c r="I54" i="27" s="1"/>
  <c r="I42" i="27"/>
  <c r="I43" i="27" s="1"/>
  <c r="I44" i="27" s="1"/>
  <c r="AP73" i="27"/>
  <c r="AP23" i="27" s="1"/>
  <c r="AQ21" i="27"/>
  <c r="AQ22" i="27" s="1"/>
  <c r="AQ73" i="27"/>
  <c r="AQ23" i="27" s="1"/>
  <c r="AV23" i="27"/>
  <c r="J62" i="27" l="1"/>
  <c r="J63" i="27" s="1"/>
  <c r="J64" i="27" s="1"/>
  <c r="J52" i="27"/>
  <c r="J53" i="27" s="1"/>
  <c r="J54" i="27" s="1"/>
  <c r="J42" i="27"/>
  <c r="J43" i="27" s="1"/>
  <c r="J44" i="27" s="1"/>
  <c r="H32" i="27"/>
  <c r="H33" i="27" s="1"/>
  <c r="H34" i="27" s="1"/>
  <c r="K62" i="27" l="1"/>
  <c r="K63" i="27" s="1"/>
  <c r="K64" i="27" s="1"/>
  <c r="K52" i="27"/>
  <c r="K53" i="27" s="1"/>
  <c r="K54" i="27" s="1"/>
  <c r="K42" i="27"/>
  <c r="K43" i="27" s="1"/>
  <c r="K44" i="27" s="1"/>
  <c r="I32" i="27"/>
  <c r="I33" i="27" s="1"/>
  <c r="I34" i="27" s="1"/>
  <c r="L52" i="27" l="1"/>
  <c r="L53" i="27" s="1"/>
  <c r="L54" i="27" s="1"/>
  <c r="L42" i="27"/>
  <c r="L43" i="27" s="1"/>
  <c r="L44" i="27" s="1"/>
  <c r="L62" i="27"/>
  <c r="L63" i="27" s="1"/>
  <c r="L64" i="27" s="1"/>
  <c r="J32" i="27"/>
  <c r="J33" i="27" s="1"/>
  <c r="J34" i="27" s="1"/>
  <c r="F73" i="27"/>
  <c r="F74" i="27" s="1"/>
  <c r="F21" i="27"/>
  <c r="F22" i="27" s="1"/>
  <c r="M42" i="27" l="1"/>
  <c r="M43" i="27" s="1"/>
  <c r="M44" i="27" s="1"/>
  <c r="M62" i="27"/>
  <c r="M63" i="27" s="1"/>
  <c r="M64" i="27" s="1"/>
  <c r="M52" i="27"/>
  <c r="M53" i="27" s="1"/>
  <c r="M54" i="27" s="1"/>
  <c r="F24" i="27"/>
  <c r="G72" i="27"/>
  <c r="K32" i="27"/>
  <c r="K33" i="27" s="1"/>
  <c r="K34" i="27" s="1"/>
  <c r="F23" i="27"/>
  <c r="AA3" i="22"/>
  <c r="AA10" i="22"/>
  <c r="AA17" i="22"/>
  <c r="AA24" i="22"/>
  <c r="AA31" i="22"/>
  <c r="L32" i="27" l="1"/>
  <c r="L33" i="27" s="1"/>
  <c r="L34" i="27" s="1"/>
  <c r="G21" i="27"/>
  <c r="G22" i="27" s="1"/>
  <c r="G73" i="27"/>
  <c r="M32" i="27" l="1"/>
  <c r="M33" i="27" s="1"/>
  <c r="M34" i="27" s="1"/>
  <c r="G74" i="27"/>
  <c r="H72" i="27" s="1"/>
  <c r="G23" i="27"/>
  <c r="G24" i="27" l="1"/>
  <c r="H21" i="27" l="1"/>
  <c r="H22" i="27" s="1"/>
  <c r="H73" i="27"/>
  <c r="H74" i="27" l="1"/>
  <c r="I72" i="27" s="1"/>
  <c r="H23" i="27"/>
  <c r="H24" i="27" l="1"/>
  <c r="I21" i="27" l="1"/>
  <c r="I22" i="27" s="1"/>
  <c r="I73" i="27"/>
  <c r="I74" i="27" l="1"/>
  <c r="J72" i="27" s="1"/>
  <c r="I23" i="27"/>
  <c r="I24" i="27" l="1"/>
  <c r="AC60" i="11"/>
  <c r="AC61" i="11"/>
  <c r="AC62" i="11"/>
  <c r="AC63" i="11"/>
  <c r="AC64" i="11"/>
  <c r="AD104" i="1"/>
  <c r="AX104" i="1"/>
  <c r="AW104" i="1"/>
  <c r="AV104" i="1"/>
  <c r="AO104" i="1"/>
  <c r="AP104" i="1" s="1"/>
  <c r="AQ104" i="1" s="1"/>
  <c r="AR104" i="1" s="1"/>
  <c r="AS104" i="1" s="1"/>
  <c r="AT104" i="1" s="1"/>
  <c r="AE104" i="1"/>
  <c r="AF104" i="1" s="1"/>
  <c r="AG104" i="1" s="1"/>
  <c r="AH104" i="1" s="1"/>
  <c r="AI104" i="1" s="1"/>
  <c r="AJ104" i="1" s="1"/>
  <c r="AK104" i="1" s="1"/>
  <c r="AL104" i="1" s="1"/>
  <c r="V98" i="1"/>
  <c r="V99" i="1" s="1"/>
  <c r="O98" i="1"/>
  <c r="O100" i="1" s="1"/>
  <c r="AC98" i="1"/>
  <c r="AC99" i="1" s="1"/>
  <c r="AB98" i="1"/>
  <c r="AB99" i="1" s="1"/>
  <c r="AA98" i="1"/>
  <c r="AA99" i="1" s="1"/>
  <c r="Z98" i="1"/>
  <c r="Z99" i="1" s="1"/>
  <c r="Y98" i="1"/>
  <c r="Y99" i="1" s="1"/>
  <c r="X98" i="1"/>
  <c r="X99" i="1" s="1"/>
  <c r="W98" i="1"/>
  <c r="W99" i="1" s="1"/>
  <c r="U98" i="1"/>
  <c r="U99" i="1" s="1"/>
  <c r="T98" i="1"/>
  <c r="T99" i="1" s="1"/>
  <c r="S98" i="1"/>
  <c r="S99" i="1" s="1"/>
  <c r="R98" i="1"/>
  <c r="R99" i="1" s="1"/>
  <c r="Q98" i="1"/>
  <c r="Q99" i="1" s="1"/>
  <c r="P98" i="1"/>
  <c r="P99" i="1" s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31" i="22"/>
  <c r="C31" i="22"/>
  <c r="AD78" i="1"/>
  <c r="AE78" i="1"/>
  <c r="Y79" i="1"/>
  <c r="Y78" i="1"/>
  <c r="Z78" i="1"/>
  <c r="AA78" i="1"/>
  <c r="AB78" i="1"/>
  <c r="AC78" i="1"/>
  <c r="AF78" i="1"/>
  <c r="AG78" i="1"/>
  <c r="AH78" i="1"/>
  <c r="AI78" i="1"/>
  <c r="AJ78" i="1"/>
  <c r="AL78" i="1"/>
  <c r="AM78" i="1"/>
  <c r="AN78" i="1"/>
  <c r="AN79" i="1" s="1"/>
  <c r="AN81" i="1" s="1"/>
  <c r="AO78" i="1"/>
  <c r="AO79" i="1" s="1"/>
  <c r="AO81" i="1" s="1"/>
  <c r="AP78" i="1"/>
  <c r="AP79" i="1" s="1"/>
  <c r="AP81" i="1" s="1"/>
  <c r="AQ78" i="1"/>
  <c r="AQ79" i="1" s="1"/>
  <c r="AQ81" i="1" s="1"/>
  <c r="AR78" i="1"/>
  <c r="AR79" i="1" s="1"/>
  <c r="AR81" i="1" s="1"/>
  <c r="AS78" i="1"/>
  <c r="AS79" i="1" s="1"/>
  <c r="AS81" i="1" s="1"/>
  <c r="AT78" i="1"/>
  <c r="AT79" i="1" s="1"/>
  <c r="AT81" i="1" s="1"/>
  <c r="AU78" i="1"/>
  <c r="AU79" i="1" s="1"/>
  <c r="AU81" i="1" s="1"/>
  <c r="AV78" i="1"/>
  <c r="AV79" i="1" s="1"/>
  <c r="AV81" i="1" s="1"/>
  <c r="AW78" i="1"/>
  <c r="AW79" i="1" s="1"/>
  <c r="AW81" i="1" s="1"/>
  <c r="AX78" i="1"/>
  <c r="O88" i="1"/>
  <c r="O89" i="1" s="1"/>
  <c r="Q85" i="1"/>
  <c r="Q87" i="1" s="1"/>
  <c r="Q88" i="1" s="1"/>
  <c r="R85" i="1"/>
  <c r="R87" i="1" s="1"/>
  <c r="R88" i="1" s="1"/>
  <c r="S85" i="1"/>
  <c r="T85" i="1"/>
  <c r="U85" i="1"/>
  <c r="U87" i="1" s="1"/>
  <c r="U88" i="1" s="1"/>
  <c r="V85" i="1"/>
  <c r="V87" i="1" s="1"/>
  <c r="V88" i="1" s="1"/>
  <c r="W85" i="1"/>
  <c r="W87" i="1"/>
  <c r="W88" i="1"/>
  <c r="X85" i="1"/>
  <c r="Y85" i="1"/>
  <c r="Y87" i="1"/>
  <c r="Y88" i="1"/>
  <c r="Z85" i="1"/>
  <c r="Z87" i="1" s="1"/>
  <c r="Z88" i="1" s="1"/>
  <c r="AA85" i="1"/>
  <c r="AB85" i="1"/>
  <c r="AC85" i="1"/>
  <c r="AC87" i="1" s="1"/>
  <c r="AC88" i="1" s="1"/>
  <c r="AD85" i="1"/>
  <c r="AE85" i="1"/>
  <c r="AE87" i="1" s="1"/>
  <c r="AE88" i="1" s="1"/>
  <c r="AF85" i="1"/>
  <c r="AG85" i="1"/>
  <c r="AG87" i="1" s="1"/>
  <c r="AG88" i="1" s="1"/>
  <c r="AH85" i="1"/>
  <c r="AH87" i="1" s="1"/>
  <c r="AH88" i="1" s="1"/>
  <c r="AI85" i="1"/>
  <c r="AJ85" i="1"/>
  <c r="AJ87" i="1" s="1"/>
  <c r="AJ88" i="1" s="1"/>
  <c r="AK85" i="1"/>
  <c r="AK87" i="1" s="1"/>
  <c r="AK88" i="1" s="1"/>
  <c r="AL85" i="1"/>
  <c r="AL87" i="1" s="1"/>
  <c r="AL88" i="1" s="1"/>
  <c r="P85" i="1"/>
  <c r="P87" i="1" s="1"/>
  <c r="P88" i="1" s="1"/>
  <c r="AM88" i="1"/>
  <c r="AN88" i="1"/>
  <c r="AO87" i="1"/>
  <c r="AO88" i="1" s="1"/>
  <c r="AP87" i="1"/>
  <c r="AP88" i="1"/>
  <c r="AQ87" i="1"/>
  <c r="AQ88" i="1" s="1"/>
  <c r="AR87" i="1"/>
  <c r="AR88" i="1" s="1"/>
  <c r="AS87" i="1"/>
  <c r="AS88" i="1" s="1"/>
  <c r="AT87" i="1"/>
  <c r="AT88" i="1" s="1"/>
  <c r="AU87" i="1"/>
  <c r="AU88" i="1" s="1"/>
  <c r="AV87" i="1"/>
  <c r="AV88" i="1" s="1"/>
  <c r="AW87" i="1"/>
  <c r="AW88" i="1" s="1"/>
  <c r="AX87" i="1"/>
  <c r="AX88" i="1" s="1"/>
  <c r="AD87" i="1"/>
  <c r="AD88" i="1" s="1"/>
  <c r="O87" i="1"/>
  <c r="AI87" i="1"/>
  <c r="AI88" i="1" s="1"/>
  <c r="AF87" i="1"/>
  <c r="AF88" i="1" s="1"/>
  <c r="AB87" i="1"/>
  <c r="AB88" i="1" s="1"/>
  <c r="AA87" i="1"/>
  <c r="AA88" i="1" s="1"/>
  <c r="X87" i="1"/>
  <c r="X88" i="1" s="1"/>
  <c r="T87" i="1"/>
  <c r="T88" i="1" s="1"/>
  <c r="S87" i="1"/>
  <c r="S88" i="1" s="1"/>
  <c r="Y8" i="1"/>
  <c r="X8" i="1"/>
  <c r="X14" i="11"/>
  <c r="P7" i="1"/>
  <c r="P8" i="1" s="1"/>
  <c r="E8" i="1"/>
  <c r="E10" i="1" s="1"/>
  <c r="E11" i="1" s="1"/>
  <c r="F8" i="1"/>
  <c r="G8" i="1"/>
  <c r="H8" i="1"/>
  <c r="I8" i="1"/>
  <c r="J8" i="1"/>
  <c r="K8" i="1"/>
  <c r="L8" i="1"/>
  <c r="M8" i="1"/>
  <c r="N8" i="1"/>
  <c r="O8" i="1"/>
  <c r="Q8" i="1"/>
  <c r="R8" i="1"/>
  <c r="S8" i="1"/>
  <c r="T8" i="1"/>
  <c r="U8" i="1"/>
  <c r="V8" i="1"/>
  <c r="W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P15" i="1"/>
  <c r="E17" i="1"/>
  <c r="F17" i="1"/>
  <c r="G17" i="1"/>
  <c r="H17" i="1"/>
  <c r="I17" i="1"/>
  <c r="J17" i="1"/>
  <c r="K17" i="1"/>
  <c r="L17" i="1"/>
  <c r="M17" i="1"/>
  <c r="N17" i="1"/>
  <c r="O17" i="1"/>
  <c r="AC14" i="11"/>
  <c r="AC19" i="11"/>
  <c r="AD14" i="11"/>
  <c r="AD31" i="11" s="1"/>
  <c r="AE27" i="1" s="1"/>
  <c r="AD19" i="11"/>
  <c r="AD28" i="11"/>
  <c r="P28" i="1"/>
  <c r="Q28" i="1"/>
  <c r="E3" i="22" s="1"/>
  <c r="S3" i="22"/>
  <c r="AC15" i="11"/>
  <c r="AD15" i="11"/>
  <c r="AD32" i="11" s="1"/>
  <c r="AE37" i="1" s="1"/>
  <c r="P38" i="1"/>
  <c r="Q38" i="1"/>
  <c r="S10" i="22"/>
  <c r="AC16" i="11"/>
  <c r="AC33" i="11" s="1"/>
  <c r="AD47" i="1" s="1"/>
  <c r="AD16" i="11"/>
  <c r="AD33" i="11" s="1"/>
  <c r="AE47" i="1"/>
  <c r="P48" i="1"/>
  <c r="Q48" i="1"/>
  <c r="S17" i="22"/>
  <c r="AC17" i="11"/>
  <c r="AC34" i="11" s="1"/>
  <c r="AD57" i="1" s="1"/>
  <c r="AD17" i="11"/>
  <c r="AD34" i="11" s="1"/>
  <c r="AE57" i="1" s="1"/>
  <c r="P58" i="1"/>
  <c r="D24" i="22" s="1"/>
  <c r="S24" i="22"/>
  <c r="AC18" i="11"/>
  <c r="AD18" i="11"/>
  <c r="AD35" i="11" s="1"/>
  <c r="AE67" i="1" s="1"/>
  <c r="P68" i="1"/>
  <c r="D31" i="22" s="1"/>
  <c r="P9" i="26"/>
  <c r="O9" i="26"/>
  <c r="N9" i="26"/>
  <c r="M9" i="26"/>
  <c r="K9" i="26"/>
  <c r="J9" i="26"/>
  <c r="I9" i="26"/>
  <c r="H9" i="26"/>
  <c r="G9" i="26"/>
  <c r="F9" i="26"/>
  <c r="E9" i="26"/>
  <c r="D9" i="26"/>
  <c r="L7" i="26"/>
  <c r="L9" i="26" s="1"/>
  <c r="D3" i="22"/>
  <c r="C3" i="22"/>
  <c r="E24" i="22"/>
  <c r="C24" i="22"/>
  <c r="D17" i="22"/>
  <c r="C17" i="22"/>
  <c r="S31" i="22"/>
  <c r="E10" i="22"/>
  <c r="D10" i="22"/>
  <c r="C10" i="22"/>
  <c r="Q7" i="26"/>
  <c r="Q9" i="26" s="1"/>
  <c r="T10" i="11"/>
  <c r="H17" i="22"/>
  <c r="I17" i="22"/>
  <c r="J17" i="22"/>
  <c r="K17" i="22"/>
  <c r="L17" i="22"/>
  <c r="M17" i="22"/>
  <c r="N17" i="22"/>
  <c r="O17" i="22"/>
  <c r="P17" i="22"/>
  <c r="Q17" i="22"/>
  <c r="R17" i="22"/>
  <c r="T17" i="22"/>
  <c r="U17" i="22"/>
  <c r="V17" i="22"/>
  <c r="W17" i="22"/>
  <c r="X17" i="22"/>
  <c r="Y17" i="22"/>
  <c r="Z17" i="22"/>
  <c r="G17" i="22"/>
  <c r="H31" i="22"/>
  <c r="I31" i="22"/>
  <c r="J31" i="22"/>
  <c r="K31" i="22"/>
  <c r="L31" i="22"/>
  <c r="M31" i="22"/>
  <c r="N31" i="22"/>
  <c r="O31" i="22"/>
  <c r="P31" i="22"/>
  <c r="Q31" i="22"/>
  <c r="R31" i="22"/>
  <c r="T31" i="22"/>
  <c r="U31" i="22"/>
  <c r="V31" i="22"/>
  <c r="W31" i="22"/>
  <c r="X31" i="22"/>
  <c r="Y31" i="22"/>
  <c r="Z31" i="22"/>
  <c r="G31" i="22"/>
  <c r="H24" i="22"/>
  <c r="I24" i="22"/>
  <c r="J24" i="22"/>
  <c r="K24" i="22"/>
  <c r="L24" i="22"/>
  <c r="M24" i="22"/>
  <c r="N24" i="22"/>
  <c r="O24" i="22"/>
  <c r="P24" i="22"/>
  <c r="Q24" i="22"/>
  <c r="Q26" i="22" s="1"/>
  <c r="R24" i="22"/>
  <c r="T24" i="22"/>
  <c r="U24" i="22"/>
  <c r="V24" i="22"/>
  <c r="W24" i="22"/>
  <c r="X24" i="22"/>
  <c r="Y24" i="22"/>
  <c r="Z24" i="22"/>
  <c r="G24" i="22"/>
  <c r="H10" i="22"/>
  <c r="I10" i="22"/>
  <c r="J10" i="22"/>
  <c r="K10" i="22"/>
  <c r="L10" i="22"/>
  <c r="M10" i="22"/>
  <c r="N10" i="22"/>
  <c r="O10" i="22"/>
  <c r="P10" i="22"/>
  <c r="Q10" i="22"/>
  <c r="R10" i="22"/>
  <c r="T10" i="22"/>
  <c r="U10" i="22"/>
  <c r="V10" i="22"/>
  <c r="W10" i="22"/>
  <c r="X10" i="22"/>
  <c r="Y10" i="22"/>
  <c r="Z10" i="22"/>
  <c r="G10" i="22"/>
  <c r="H3" i="22"/>
  <c r="I3" i="22"/>
  <c r="J3" i="22"/>
  <c r="K3" i="22"/>
  <c r="L3" i="22"/>
  <c r="M3" i="22"/>
  <c r="N3" i="22"/>
  <c r="O3" i="22"/>
  <c r="P3" i="22"/>
  <c r="P6" i="22" s="1"/>
  <c r="Q3" i="22"/>
  <c r="Q4" i="22" s="1"/>
  <c r="R3" i="22"/>
  <c r="T3" i="22"/>
  <c r="U3" i="22"/>
  <c r="V3" i="22"/>
  <c r="W3" i="22"/>
  <c r="X3" i="22"/>
  <c r="Y3" i="22"/>
  <c r="Z3" i="22"/>
  <c r="G3" i="22"/>
  <c r="F31" i="22"/>
  <c r="F24" i="22"/>
  <c r="AV68" i="11"/>
  <c r="AW28" i="1" s="1"/>
  <c r="AW29" i="1" s="1"/>
  <c r="AW30" i="1" s="1"/>
  <c r="AW68" i="11"/>
  <c r="AX28" i="1" s="1"/>
  <c r="AX29" i="1" s="1"/>
  <c r="AX30" i="1" s="1"/>
  <c r="AV69" i="11"/>
  <c r="AW38" i="1" s="1"/>
  <c r="AW39" i="1" s="1"/>
  <c r="AW40" i="1" s="1"/>
  <c r="AW69" i="11"/>
  <c r="AV70" i="11"/>
  <c r="AW48" i="1" s="1"/>
  <c r="AW49" i="1" s="1"/>
  <c r="AW50" i="1" s="1"/>
  <c r="AW70" i="11"/>
  <c r="AX48" i="1" s="1"/>
  <c r="AX49" i="1" s="1"/>
  <c r="AX50" i="1" s="1"/>
  <c r="AV71" i="11"/>
  <c r="AW58" i="1" s="1"/>
  <c r="AW59" i="1" s="1"/>
  <c r="AW60" i="1" s="1"/>
  <c r="AW71" i="11"/>
  <c r="AX58" i="1" s="1"/>
  <c r="AX59" i="1" s="1"/>
  <c r="AX60" i="1" s="1"/>
  <c r="AV72" i="11"/>
  <c r="AW68" i="1" s="1"/>
  <c r="AW69" i="1" s="1"/>
  <c r="AW72" i="11"/>
  <c r="AX68" i="1" s="1"/>
  <c r="AX69" i="1" s="1"/>
  <c r="Q52" i="11"/>
  <c r="F17" i="22" s="1"/>
  <c r="Q51" i="11"/>
  <c r="Q50" i="11"/>
  <c r="F3" i="22"/>
  <c r="F10" i="22"/>
  <c r="AW64" i="11"/>
  <c r="AV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AW63" i="11"/>
  <c r="AV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AW62" i="11"/>
  <c r="AV62" i="11"/>
  <c r="AT62" i="11"/>
  <c r="AS62" i="11"/>
  <c r="AR62" i="11"/>
  <c r="AQ62" i="11"/>
  <c r="AP62" i="11"/>
  <c r="AO62" i="11"/>
  <c r="AN62" i="11"/>
  <c r="AN70" i="11" s="1"/>
  <c r="AM62" i="11"/>
  <c r="AL62" i="11"/>
  <c r="AK62" i="11"/>
  <c r="AJ62" i="11"/>
  <c r="AI62" i="11"/>
  <c r="AH62" i="11"/>
  <c r="AG62" i="11"/>
  <c r="AF62" i="11"/>
  <c r="AE62" i="11"/>
  <c r="AD62" i="11"/>
  <c r="AB62" i="11"/>
  <c r="AA62" i="11"/>
  <c r="AA70" i="11" s="1"/>
  <c r="AB48" i="1" s="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AW61" i="11"/>
  <c r="AV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D69" i="11" s="1"/>
  <c r="AE38" i="1" s="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AW60" i="11"/>
  <c r="AW65" i="11" s="1"/>
  <c r="AV60" i="11"/>
  <c r="AV65" i="11" s="1"/>
  <c r="AT60" i="11"/>
  <c r="AS60" i="11"/>
  <c r="AR60" i="11"/>
  <c r="AR65" i="11" s="1"/>
  <c r="AQ60" i="11"/>
  <c r="AP60" i="11"/>
  <c r="AO60" i="11"/>
  <c r="AN60" i="11"/>
  <c r="AN65" i="11" s="1"/>
  <c r="AM60" i="11"/>
  <c r="AL60" i="11"/>
  <c r="AK60" i="11"/>
  <c r="AJ60" i="11"/>
  <c r="AI60" i="11"/>
  <c r="AH60" i="11"/>
  <c r="AG60" i="11"/>
  <c r="AF60" i="11"/>
  <c r="AE60" i="11"/>
  <c r="AD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I65" i="11" s="1"/>
  <c r="I69" i="11" s="1"/>
  <c r="H60" i="11"/>
  <c r="G60" i="11"/>
  <c r="F60" i="11"/>
  <c r="F65" i="11" s="1"/>
  <c r="E60" i="11"/>
  <c r="D60" i="11"/>
  <c r="AW55" i="11"/>
  <c r="AV55" i="11"/>
  <c r="AU55" i="11"/>
  <c r="AT55" i="11"/>
  <c r="AS55" i="11"/>
  <c r="AR55" i="11"/>
  <c r="AQ55" i="11"/>
  <c r="AR32" i="26" s="1"/>
  <c r="AP55" i="11"/>
  <c r="AQ32" i="26" s="1"/>
  <c r="AO55" i="11"/>
  <c r="AP32" i="26" s="1"/>
  <c r="AN55" i="11"/>
  <c r="AO32" i="26" s="1"/>
  <c r="AM55" i="11"/>
  <c r="AN32" i="26" s="1"/>
  <c r="AL55" i="11"/>
  <c r="AM32" i="26" s="1"/>
  <c r="AK55" i="11"/>
  <c r="AL32" i="26" s="1"/>
  <c r="AJ55" i="11"/>
  <c r="AK32" i="26" s="1"/>
  <c r="AI55" i="11"/>
  <c r="AJ32" i="26" s="1"/>
  <c r="AH55" i="11"/>
  <c r="AI32" i="26" s="1"/>
  <c r="AG55" i="11"/>
  <c r="AH32" i="26" s="1"/>
  <c r="AF55" i="11"/>
  <c r="AG32" i="26" s="1"/>
  <c r="AE55" i="11"/>
  <c r="AF32" i="26" s="1"/>
  <c r="AD55" i="11"/>
  <c r="AE32" i="26" s="1"/>
  <c r="AC55" i="11"/>
  <c r="AD32" i="26" s="1"/>
  <c r="AB55" i="11"/>
  <c r="AC32" i="26" s="1"/>
  <c r="AA55" i="11"/>
  <c r="AB32" i="26" s="1"/>
  <c r="Z55" i="11"/>
  <c r="AA32" i="26" s="1"/>
  <c r="Y55" i="11"/>
  <c r="Z32" i="26" s="1"/>
  <c r="X55" i="11"/>
  <c r="Y32" i="26" s="1"/>
  <c r="W55" i="11"/>
  <c r="X32" i="26" s="1"/>
  <c r="V55" i="11"/>
  <c r="W32" i="26" s="1"/>
  <c r="U55" i="11"/>
  <c r="V32" i="26" s="1"/>
  <c r="T55" i="11"/>
  <c r="U32" i="26" s="1"/>
  <c r="S55" i="11"/>
  <c r="T32" i="26" s="1"/>
  <c r="R55" i="11"/>
  <c r="S32" i="26" s="1"/>
  <c r="Q55" i="11"/>
  <c r="R32" i="26" s="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I71" i="11"/>
  <c r="E65" i="11"/>
  <c r="E71" i="11"/>
  <c r="M65" i="11"/>
  <c r="M70" i="11" s="1"/>
  <c r="Q65" i="11"/>
  <c r="Q70" i="11" s="1"/>
  <c r="R48" i="1" s="1"/>
  <c r="U65" i="11"/>
  <c r="Y65" i="11"/>
  <c r="Y69" i="11" s="1"/>
  <c r="Z38" i="1" s="1"/>
  <c r="E69" i="11"/>
  <c r="E70" i="11"/>
  <c r="I70" i="11"/>
  <c r="E72" i="11"/>
  <c r="I72" i="11"/>
  <c r="M72" i="11"/>
  <c r="J65" i="11"/>
  <c r="J68" i="11"/>
  <c r="N65" i="11"/>
  <c r="R65" i="11"/>
  <c r="R69" i="11"/>
  <c r="S38" i="1" s="1"/>
  <c r="V65" i="11"/>
  <c r="Z65" i="11"/>
  <c r="Z71" i="11" s="1"/>
  <c r="AA58" i="1" s="1"/>
  <c r="AD65" i="11"/>
  <c r="AD68" i="11" s="1"/>
  <c r="AH65" i="11"/>
  <c r="AH70" i="11" s="1"/>
  <c r="AI48" i="1" s="1"/>
  <c r="AP65" i="11"/>
  <c r="AP69" i="11" s="1"/>
  <c r="AQ38" i="1" s="1"/>
  <c r="AQ39" i="1" s="1"/>
  <c r="AQ40" i="1" s="1"/>
  <c r="AV73" i="11"/>
  <c r="G65" i="11"/>
  <c r="G72" i="11"/>
  <c r="K65" i="11"/>
  <c r="O65" i="11"/>
  <c r="O69" i="11"/>
  <c r="S65" i="11"/>
  <c r="W65" i="11"/>
  <c r="W72" i="11" s="1"/>
  <c r="X68" i="1" s="1"/>
  <c r="AA65" i="11"/>
  <c r="AM65" i="11"/>
  <c r="AM69" i="11" s="1"/>
  <c r="AQ65" i="11"/>
  <c r="AQ72" i="11" s="1"/>
  <c r="AR68" i="1" s="1"/>
  <c r="AR69" i="1" s="1"/>
  <c r="AU65" i="11"/>
  <c r="AU72" i="11" s="1"/>
  <c r="AV68" i="1" s="1"/>
  <c r="AV69" i="1" s="1"/>
  <c r="E68" i="11"/>
  <c r="I68" i="11"/>
  <c r="I73" i="11" s="1"/>
  <c r="M68" i="11"/>
  <c r="G70" i="11"/>
  <c r="U70" i="11"/>
  <c r="V48" i="1" s="1"/>
  <c r="G69" i="11"/>
  <c r="R72" i="11"/>
  <c r="S68" i="1" s="1"/>
  <c r="R70" i="11"/>
  <c r="S48" i="1" s="1"/>
  <c r="R71" i="11"/>
  <c r="S58" i="1" s="1"/>
  <c r="Q69" i="11"/>
  <c r="R38" i="1" s="1"/>
  <c r="J72" i="11"/>
  <c r="G71" i="11"/>
  <c r="R68" i="11"/>
  <c r="S28" i="1" s="1"/>
  <c r="Q72" i="11"/>
  <c r="R68" i="1" s="1"/>
  <c r="Q71" i="11"/>
  <c r="R58" i="1" s="1"/>
  <c r="J70" i="11"/>
  <c r="O68" i="11"/>
  <c r="G68" i="11"/>
  <c r="O71" i="11"/>
  <c r="J69" i="11"/>
  <c r="J73" i="11" s="1"/>
  <c r="N68" i="11"/>
  <c r="O70" i="11"/>
  <c r="J71" i="11"/>
  <c r="O72" i="11"/>
  <c r="E33" i="22"/>
  <c r="E32" i="22"/>
  <c r="E34" i="22" s="1"/>
  <c r="E35" i="22" s="1"/>
  <c r="F32" i="22"/>
  <c r="E26" i="22"/>
  <c r="F26" i="22"/>
  <c r="G26" i="22" s="1"/>
  <c r="H26" i="22" s="1"/>
  <c r="E25" i="22"/>
  <c r="F25" i="22" s="1"/>
  <c r="E19" i="22"/>
  <c r="E20" i="22" s="1"/>
  <c r="E21" i="22" s="1"/>
  <c r="E18" i="22"/>
  <c r="E12" i="22"/>
  <c r="F12" i="22" s="1"/>
  <c r="E11" i="22"/>
  <c r="E5" i="22"/>
  <c r="E4" i="22"/>
  <c r="E6" i="22" s="1"/>
  <c r="E7" i="22" s="1"/>
  <c r="E27" i="22"/>
  <c r="E28" i="22" s="1"/>
  <c r="Q12" i="22"/>
  <c r="Q11" i="22"/>
  <c r="R11" i="22" s="1"/>
  <c r="Q32" i="22"/>
  <c r="R32" i="22" s="1"/>
  <c r="Q33" i="22"/>
  <c r="R33" i="22" s="1"/>
  <c r="Q5" i="22"/>
  <c r="Q6" i="22" s="1"/>
  <c r="P7" i="22"/>
  <c r="P8" i="22" s="1"/>
  <c r="AA29" i="27" s="1"/>
  <c r="AA30" i="27" s="1"/>
  <c r="AA31" i="27" s="1"/>
  <c r="AA32" i="27" s="1"/>
  <c r="P27" i="22"/>
  <c r="P28" i="22" s="1"/>
  <c r="P29" i="22" s="1"/>
  <c r="AA59" i="27" s="1"/>
  <c r="AA60" i="27" s="1"/>
  <c r="AA61" i="27" s="1"/>
  <c r="AA62" i="27" s="1"/>
  <c r="Q25" i="22"/>
  <c r="R25" i="22" s="1"/>
  <c r="R4" i="22"/>
  <c r="R5" i="22"/>
  <c r="S5" i="22" s="1"/>
  <c r="D6" i="22"/>
  <c r="D7" i="22" s="1"/>
  <c r="D34" i="22"/>
  <c r="D35" i="22" s="1"/>
  <c r="C34" i="22"/>
  <c r="C35" i="22"/>
  <c r="D27" i="22"/>
  <c r="D28" i="22" s="1"/>
  <c r="C27" i="22"/>
  <c r="C28" i="22" s="1"/>
  <c r="D20" i="22"/>
  <c r="D21" i="22" s="1"/>
  <c r="C20" i="22"/>
  <c r="C21" i="22"/>
  <c r="D13" i="22"/>
  <c r="D14" i="22" s="1"/>
  <c r="C13" i="22"/>
  <c r="C14" i="22"/>
  <c r="C6" i="22"/>
  <c r="C7" i="22" s="1"/>
  <c r="F14" i="11"/>
  <c r="D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Y14" i="11"/>
  <c r="Z14" i="11"/>
  <c r="AA14" i="11"/>
  <c r="AB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E19" i="11"/>
  <c r="AF19" i="11"/>
  <c r="AF20" i="11" s="1"/>
  <c r="AG19" i="11"/>
  <c r="AH19" i="11"/>
  <c r="AI19" i="11"/>
  <c r="AJ19" i="11"/>
  <c r="AK19" i="11"/>
  <c r="AL19" i="11"/>
  <c r="AM19" i="11"/>
  <c r="AN19" i="11"/>
  <c r="AO19" i="11"/>
  <c r="AP19" i="11"/>
  <c r="AP35" i="11" s="1"/>
  <c r="AQ67" i="1" s="1"/>
  <c r="AQ19" i="11"/>
  <c r="AR19" i="11"/>
  <c r="AS19" i="11"/>
  <c r="AT19" i="11"/>
  <c r="AU19" i="11"/>
  <c r="AV19" i="11"/>
  <c r="AW19" i="11"/>
  <c r="E15" i="11"/>
  <c r="E16" i="11"/>
  <c r="E17" i="11"/>
  <c r="E20" i="11" s="1"/>
  <c r="E18" i="11"/>
  <c r="E19" i="11"/>
  <c r="E14" i="11"/>
  <c r="K11" i="11"/>
  <c r="L11" i="11"/>
  <c r="K28" i="11"/>
  <c r="K34" i="11"/>
  <c r="L57" i="1" s="1"/>
  <c r="L61" i="1" s="1"/>
  <c r="L28" i="11"/>
  <c r="I11" i="11"/>
  <c r="J11" i="11"/>
  <c r="J28" i="11"/>
  <c r="J31" i="11" s="1"/>
  <c r="D11" i="11"/>
  <c r="D15" i="11"/>
  <c r="D16" i="11"/>
  <c r="D33" i="11" s="1"/>
  <c r="E47" i="1" s="1"/>
  <c r="E51" i="1" s="1"/>
  <c r="E52" i="1" s="1"/>
  <c r="E53" i="1" s="1"/>
  <c r="E54" i="1" s="1"/>
  <c r="D17" i="11"/>
  <c r="D18" i="11"/>
  <c r="D19" i="11"/>
  <c r="D28" i="11"/>
  <c r="D34" i="11" s="1"/>
  <c r="E57" i="1" s="1"/>
  <c r="E61" i="1" s="1"/>
  <c r="E62" i="1" s="1"/>
  <c r="F11" i="11"/>
  <c r="F20" i="11"/>
  <c r="F28" i="11"/>
  <c r="F31" i="11" s="1"/>
  <c r="G27" i="1" s="1"/>
  <c r="G31" i="1" s="1"/>
  <c r="F34" i="11"/>
  <c r="G57" i="1" s="1"/>
  <c r="G61" i="1" s="1"/>
  <c r="H11" i="11"/>
  <c r="H28" i="11"/>
  <c r="K31" i="11"/>
  <c r="L27" i="1" s="1"/>
  <c r="L31" i="1" s="1"/>
  <c r="L32" i="11"/>
  <c r="M37" i="1" s="1"/>
  <c r="M41" i="1" s="1"/>
  <c r="J33" i="11"/>
  <c r="K47" i="1" s="1"/>
  <c r="K51" i="1" s="1"/>
  <c r="K32" i="11"/>
  <c r="L37" i="1" s="1"/>
  <c r="L41" i="1" s="1"/>
  <c r="F33" i="11"/>
  <c r="G47" i="1" s="1"/>
  <c r="G51" i="1" s="1"/>
  <c r="K35" i="11"/>
  <c r="L67" i="1" s="1"/>
  <c r="L71" i="1" s="1"/>
  <c r="F35" i="11"/>
  <c r="G67" i="1" s="1"/>
  <c r="G71" i="1" s="1"/>
  <c r="H35" i="11"/>
  <c r="I67" i="1" s="1"/>
  <c r="I71" i="1" s="1"/>
  <c r="D32" i="11"/>
  <c r="E37" i="1" s="1"/>
  <c r="E41" i="1" s="1"/>
  <c r="E42" i="1" s="1"/>
  <c r="D35" i="11"/>
  <c r="E67" i="1" s="1"/>
  <c r="E71" i="1" s="1"/>
  <c r="E72" i="1" s="1"/>
  <c r="H20" i="11"/>
  <c r="D31" i="11"/>
  <c r="E27" i="1" s="1"/>
  <c r="E31" i="1" s="1"/>
  <c r="E32" i="1" s="1"/>
  <c r="E33" i="1" s="1"/>
  <c r="P20" i="11"/>
  <c r="AB20" i="11"/>
  <c r="AE20" i="11"/>
  <c r="Q20" i="11"/>
  <c r="U20" i="11"/>
  <c r="AC20" i="11"/>
  <c r="AG20" i="11"/>
  <c r="V20" i="11"/>
  <c r="Z20" i="11"/>
  <c r="AD20" i="11"/>
  <c r="M20" i="11"/>
  <c r="E11" i="11"/>
  <c r="G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E28" i="11"/>
  <c r="E32" i="11" s="1"/>
  <c r="F37" i="1" s="1"/>
  <c r="F41" i="1" s="1"/>
  <c r="E31" i="11"/>
  <c r="F27" i="1" s="1"/>
  <c r="F31" i="1" s="1"/>
  <c r="G28" i="11"/>
  <c r="I28" i="11"/>
  <c r="M28" i="11"/>
  <c r="M32" i="11" s="1"/>
  <c r="N37" i="1" s="1"/>
  <c r="N41" i="1" s="1"/>
  <c r="N28" i="11"/>
  <c r="N32" i="11" s="1"/>
  <c r="O37" i="1" s="1"/>
  <c r="O28" i="11"/>
  <c r="P28" i="11"/>
  <c r="Q28" i="11"/>
  <c r="Q33" i="11" s="1"/>
  <c r="R47" i="1" s="1"/>
  <c r="R28" i="11"/>
  <c r="R32" i="11" s="1"/>
  <c r="S37" i="1" s="1"/>
  <c r="S28" i="11"/>
  <c r="S32" i="11" s="1"/>
  <c r="T37" i="1" s="1"/>
  <c r="T28" i="11"/>
  <c r="U28" i="11"/>
  <c r="U34" i="11" s="1"/>
  <c r="V57" i="1" s="1"/>
  <c r="V28" i="11"/>
  <c r="V31" i="11" s="1"/>
  <c r="W28" i="11"/>
  <c r="W35" i="11" s="1"/>
  <c r="X67" i="1" s="1"/>
  <c r="X28" i="11"/>
  <c r="X35" i="11" s="1"/>
  <c r="Y67" i="1" s="1"/>
  <c r="Y28" i="11"/>
  <c r="Y33" i="11" s="1"/>
  <c r="Z47" i="1" s="1"/>
  <c r="Z28" i="11"/>
  <c r="AA28" i="11"/>
  <c r="AA34" i="11" s="1"/>
  <c r="AB57" i="1" s="1"/>
  <c r="AB28" i="11"/>
  <c r="AB33" i="11" s="1"/>
  <c r="AC47" i="1" s="1"/>
  <c r="AC28" i="11"/>
  <c r="AC31" i="11" s="1"/>
  <c r="AD27" i="1" s="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V34" i="11"/>
  <c r="W57" i="1" s="1"/>
  <c r="S34" i="11"/>
  <c r="T57" i="1" s="1"/>
  <c r="S35" i="11"/>
  <c r="T67" i="1" s="1"/>
  <c r="S33" i="11"/>
  <c r="T47" i="1" s="1"/>
  <c r="S31" i="11"/>
  <c r="T27" i="1" s="1"/>
  <c r="U35" i="11"/>
  <c r="V67" i="1" s="1"/>
  <c r="U33" i="11"/>
  <c r="V47" i="1" s="1"/>
  <c r="U31" i="11"/>
  <c r="V27" i="1" s="1"/>
  <c r="T33" i="11"/>
  <c r="U47" i="1" s="1"/>
  <c r="T32" i="11"/>
  <c r="U37" i="1" s="1"/>
  <c r="T35" i="11"/>
  <c r="U67" i="1" s="1"/>
  <c r="T31" i="11"/>
  <c r="U27" i="1" s="1"/>
  <c r="T34" i="11"/>
  <c r="U57" i="1" s="1"/>
  <c r="P33" i="11"/>
  <c r="Q47" i="1" s="1"/>
  <c r="P34" i="11"/>
  <c r="Q57" i="1" s="1"/>
  <c r="P32" i="11"/>
  <c r="Q37" i="1" s="1"/>
  <c r="P31" i="11"/>
  <c r="Q27" i="1" s="1"/>
  <c r="P35" i="11"/>
  <c r="Q67" i="1" s="1"/>
  <c r="I35" i="11"/>
  <c r="J67" i="1" s="1"/>
  <c r="J71" i="1" s="1"/>
  <c r="I33" i="11"/>
  <c r="J47" i="1" s="1"/>
  <c r="J51" i="1" s="1"/>
  <c r="I32" i="11"/>
  <c r="J37" i="1" s="1"/>
  <c r="J41" i="1" s="1"/>
  <c r="I34" i="11"/>
  <c r="J57" i="1" s="1"/>
  <c r="J61" i="1" s="1"/>
  <c r="I31" i="11"/>
  <c r="J27" i="1" s="1"/>
  <c r="J31" i="1" s="1"/>
  <c r="O34" i="11"/>
  <c r="P57" i="1" s="1"/>
  <c r="O35" i="11"/>
  <c r="P67" i="1" s="1"/>
  <c r="O32" i="11"/>
  <c r="P37" i="1" s="1"/>
  <c r="O31" i="11"/>
  <c r="P27" i="1" s="1"/>
  <c r="G33" i="11"/>
  <c r="H47" i="1" s="1"/>
  <c r="H51" i="1" s="1"/>
  <c r="G31" i="11"/>
  <c r="H27" i="1" s="1"/>
  <c r="H31" i="1" s="1"/>
  <c r="G35" i="11"/>
  <c r="H67" i="1" s="1"/>
  <c r="H71" i="1" s="1"/>
  <c r="G32" i="11"/>
  <c r="H37" i="1" s="1"/>
  <c r="H41" i="1" s="1"/>
  <c r="G34" i="11"/>
  <c r="H57" i="1" s="1"/>
  <c r="H61" i="1" s="1"/>
  <c r="R35" i="11"/>
  <c r="S67" i="1" s="1"/>
  <c r="N34" i="11"/>
  <c r="O57" i="1" s="1"/>
  <c r="Q35" i="11"/>
  <c r="R67" i="1" s="1"/>
  <c r="Q34" i="11"/>
  <c r="R57" i="1" s="1"/>
  <c r="Q32" i="11"/>
  <c r="R37" i="1" s="1"/>
  <c r="Q31" i="11"/>
  <c r="R27" i="1" s="1"/>
  <c r="M34" i="11"/>
  <c r="N57" i="1" s="1"/>
  <c r="N61" i="1" s="1"/>
  <c r="M33" i="11"/>
  <c r="N47" i="1" s="1"/>
  <c r="N51" i="1" s="1"/>
  <c r="M35" i="11"/>
  <c r="N67" i="1" s="1"/>
  <c r="M31" i="11"/>
  <c r="N27" i="1" s="1"/>
  <c r="N31" i="1" s="1"/>
  <c r="E35" i="11"/>
  <c r="F67" i="1" s="1"/>
  <c r="E33" i="11"/>
  <c r="F47" i="1" s="1"/>
  <c r="F51" i="1" s="1"/>
  <c r="G36" i="11"/>
  <c r="AW73" i="11" l="1"/>
  <c r="AX38" i="1"/>
  <c r="AX39" i="1" s="1"/>
  <c r="AX40" i="1" s="1"/>
  <c r="AW17" i="1"/>
  <c r="AX70" i="1"/>
  <c r="AX19" i="1" s="1"/>
  <c r="AW18" i="1"/>
  <c r="AW70" i="1"/>
  <c r="AW19" i="1" s="1"/>
  <c r="AX17" i="1"/>
  <c r="AV35" i="11"/>
  <c r="AW67" i="1" s="1"/>
  <c r="AW31" i="11"/>
  <c r="AX27" i="1" s="1"/>
  <c r="AX31" i="1" s="1"/>
  <c r="AW34" i="11"/>
  <c r="AX57" i="1" s="1"/>
  <c r="AX61" i="1" s="1"/>
  <c r="AW33" i="11"/>
  <c r="AX47" i="1" s="1"/>
  <c r="AX51" i="1" s="1"/>
  <c r="AV33" i="11"/>
  <c r="AW35" i="11"/>
  <c r="AX67" i="1" s="1"/>
  <c r="AW32" i="11"/>
  <c r="AX37" i="1" s="1"/>
  <c r="AV31" i="11"/>
  <c r="AV34" i="11"/>
  <c r="AV32" i="11"/>
  <c r="AR69" i="11"/>
  <c r="AS38" i="1" s="1"/>
  <c r="AS39" i="1" s="1"/>
  <c r="AS40" i="1" s="1"/>
  <c r="F19" i="22"/>
  <c r="F18" i="22"/>
  <c r="K27" i="1"/>
  <c r="K31" i="1" s="1"/>
  <c r="J34" i="11"/>
  <c r="K57" i="1" s="1"/>
  <c r="K61" i="1" s="1"/>
  <c r="W31" i="11"/>
  <c r="X27" i="1" s="1"/>
  <c r="Y32" i="11"/>
  <c r="Z37" i="1" s="1"/>
  <c r="Y34" i="11"/>
  <c r="Z57" i="1" s="1"/>
  <c r="AA35" i="11"/>
  <c r="AB67" i="1" s="1"/>
  <c r="AB35" i="11"/>
  <c r="AC67" i="1" s="1"/>
  <c r="AR34" i="11"/>
  <c r="AS57" i="1" s="1"/>
  <c r="AJ33" i="11"/>
  <c r="AK47" i="1" s="1"/>
  <c r="Z34" i="11"/>
  <c r="AA57" i="1" s="1"/>
  <c r="AA20" i="11"/>
  <c r="W20" i="11"/>
  <c r="S20" i="11"/>
  <c r="O20" i="11"/>
  <c r="G20" i="11"/>
  <c r="R73" i="11"/>
  <c r="W68" i="11"/>
  <c r="R34" i="11"/>
  <c r="S57" i="1" s="1"/>
  <c r="W32" i="11"/>
  <c r="X37" i="1" s="1"/>
  <c r="W33" i="11"/>
  <c r="X47" i="1" s="1"/>
  <c r="AA32" i="11"/>
  <c r="AB37" i="1" s="1"/>
  <c r="AB31" i="11"/>
  <c r="AC27" i="1" s="1"/>
  <c r="AQ34" i="11"/>
  <c r="AR57" i="1" s="1"/>
  <c r="Y35" i="11"/>
  <c r="I20" i="11"/>
  <c r="AH20" i="11"/>
  <c r="AB34" i="11"/>
  <c r="AC57" i="1" s="1"/>
  <c r="L34" i="11"/>
  <c r="M57" i="1" s="1"/>
  <c r="M61" i="1" s="1"/>
  <c r="H34" i="11"/>
  <c r="I57" i="1" s="1"/>
  <c r="I61" i="1" s="1"/>
  <c r="G73" i="11"/>
  <c r="AR68" i="11"/>
  <c r="AS28" i="1" s="1"/>
  <c r="AS29" i="1" s="1"/>
  <c r="AS30" i="1" s="1"/>
  <c r="Z69" i="11"/>
  <c r="AA38" i="1" s="1"/>
  <c r="P17" i="1"/>
  <c r="AC32" i="11"/>
  <c r="AD37" i="1" s="1"/>
  <c r="V33" i="11"/>
  <c r="W47" i="1" s="1"/>
  <c r="T36" i="11"/>
  <c r="N31" i="11"/>
  <c r="O27" i="1" s="1"/>
  <c r="N33" i="11"/>
  <c r="O47" i="1" s="1"/>
  <c r="R31" i="11"/>
  <c r="S27" i="1" s="1"/>
  <c r="U32" i="11"/>
  <c r="V37" i="1" s="1"/>
  <c r="V35" i="11"/>
  <c r="W67" i="1" s="1"/>
  <c r="J32" i="11"/>
  <c r="K37" i="1" s="1"/>
  <c r="K41" i="1" s="1"/>
  <c r="J35" i="11"/>
  <c r="K67" i="1" s="1"/>
  <c r="K71" i="1" s="1"/>
  <c r="W34" i="11"/>
  <c r="X57" i="1" s="1"/>
  <c r="X32" i="11"/>
  <c r="Y37" i="1" s="1"/>
  <c r="AA31" i="11"/>
  <c r="AB27" i="1" s="1"/>
  <c r="AB32" i="11"/>
  <c r="AC37" i="1" s="1"/>
  <c r="AT33" i="11"/>
  <c r="AU47" i="1" s="1"/>
  <c r="AP31" i="11"/>
  <c r="AL33" i="11"/>
  <c r="Y68" i="11"/>
  <c r="AH68" i="11"/>
  <c r="W69" i="11"/>
  <c r="X38" i="1" s="1"/>
  <c r="AA69" i="11"/>
  <c r="AB38" i="1" s="1"/>
  <c r="AN69" i="11"/>
  <c r="W70" i="11"/>
  <c r="X48" i="1" s="1"/>
  <c r="AR70" i="11"/>
  <c r="AS48" i="1" s="1"/>
  <c r="AS49" i="1" s="1"/>
  <c r="AS50" i="1" s="1"/>
  <c r="W71" i="11"/>
  <c r="X58" i="1" s="1"/>
  <c r="AA71" i="11"/>
  <c r="AB58" i="1" s="1"/>
  <c r="AN71" i="11"/>
  <c r="AR71" i="11"/>
  <c r="AS58" i="1" s="1"/>
  <c r="AS59" i="1" s="1"/>
  <c r="AS60" i="1" s="1"/>
  <c r="AA72" i="11"/>
  <c r="AB68" i="1" s="1"/>
  <c r="AN72" i="11"/>
  <c r="AR72" i="11"/>
  <c r="AS68" i="1" s="1"/>
  <c r="AS69" i="1" s="1"/>
  <c r="AC35" i="11"/>
  <c r="AD67" i="1" s="1"/>
  <c r="N35" i="11"/>
  <c r="O67" i="1" s="1"/>
  <c r="P36" i="11"/>
  <c r="R33" i="11"/>
  <c r="S47" i="1" s="1"/>
  <c r="D20" i="11"/>
  <c r="AG34" i="11"/>
  <c r="AH57" i="1" s="1"/>
  <c r="V32" i="11"/>
  <c r="W37" i="1" s="1"/>
  <c r="R20" i="11"/>
  <c r="N20" i="11"/>
  <c r="J20" i="11"/>
  <c r="F32" i="11"/>
  <c r="AQ20" i="11"/>
  <c r="Y31" i="11"/>
  <c r="Z27" i="1" s="1"/>
  <c r="E73" i="11"/>
  <c r="Z68" i="11"/>
  <c r="AA28" i="1" s="1"/>
  <c r="AQ68" i="11"/>
  <c r="AR28" i="1" s="1"/>
  <c r="AR29" i="1" s="1"/>
  <c r="AR30" i="1" s="1"/>
  <c r="D65" i="11"/>
  <c r="P65" i="11"/>
  <c r="X65" i="11"/>
  <c r="AG65" i="11"/>
  <c r="AG71" i="11" s="1"/>
  <c r="AH58" i="1" s="1"/>
  <c r="Z67" i="1"/>
  <c r="AM39" i="27"/>
  <c r="AM40" i="27" s="1"/>
  <c r="AM41" i="27" s="1"/>
  <c r="AN38" i="1"/>
  <c r="F71" i="11"/>
  <c r="F69" i="11"/>
  <c r="F72" i="11"/>
  <c r="F70" i="11"/>
  <c r="K33" i="11"/>
  <c r="K20" i="11"/>
  <c r="E34" i="11"/>
  <c r="F57" i="1" s="1"/>
  <c r="F61" i="1" s="1"/>
  <c r="Z31" i="11"/>
  <c r="AA33" i="11"/>
  <c r="X34" i="11"/>
  <c r="Y57" i="1" s="1"/>
  <c r="X20" i="11"/>
  <c r="K72" i="11"/>
  <c r="K69" i="11"/>
  <c r="K71" i="11"/>
  <c r="K70" i="11"/>
  <c r="K68" i="11"/>
  <c r="AR73" i="11"/>
  <c r="V71" i="11"/>
  <c r="W58" i="1" s="1"/>
  <c r="V69" i="11"/>
  <c r="W38" i="1" s="1"/>
  <c r="V70" i="11"/>
  <c r="W48" i="1" s="1"/>
  <c r="V72" i="11"/>
  <c r="W68" i="1" s="1"/>
  <c r="P71" i="11"/>
  <c r="P70" i="11"/>
  <c r="P72" i="11"/>
  <c r="P68" i="11"/>
  <c r="W27" i="1"/>
  <c r="O16" i="1"/>
  <c r="O33" i="11"/>
  <c r="AD36" i="11"/>
  <c r="AB36" i="11"/>
  <c r="E36" i="11"/>
  <c r="M36" i="11"/>
  <c r="R36" i="11"/>
  <c r="Y20" i="11"/>
  <c r="Z33" i="11"/>
  <c r="AA47" i="1" s="1"/>
  <c r="X31" i="11"/>
  <c r="X33" i="11"/>
  <c r="Y47" i="1" s="1"/>
  <c r="L33" i="11"/>
  <c r="M47" i="1" s="1"/>
  <c r="M51" i="1" s="1"/>
  <c r="L35" i="11"/>
  <c r="M67" i="1" s="1"/>
  <c r="M71" i="1" s="1"/>
  <c r="H33" i="11"/>
  <c r="I47" i="1" s="1"/>
  <c r="I51" i="1" s="1"/>
  <c r="H32" i="11"/>
  <c r="I37" i="1" s="1"/>
  <c r="I41" i="1" s="1"/>
  <c r="F68" i="11"/>
  <c r="S71" i="11"/>
  <c r="T58" i="1" s="1"/>
  <c r="S68" i="11"/>
  <c r="S69" i="11"/>
  <c r="T38" i="1" s="1"/>
  <c r="S70" i="11"/>
  <c r="T48" i="1" s="1"/>
  <c r="X28" i="1"/>
  <c r="W73" i="11"/>
  <c r="N70" i="11"/>
  <c r="N72" i="11"/>
  <c r="N71" i="11"/>
  <c r="N69" i="11"/>
  <c r="Z28" i="1"/>
  <c r="AC65" i="11"/>
  <c r="Q36" i="11"/>
  <c r="I36" i="11"/>
  <c r="AC36" i="11"/>
  <c r="W36" i="11"/>
  <c r="N36" i="11"/>
  <c r="S36" i="11"/>
  <c r="U36" i="11"/>
  <c r="AW20" i="11"/>
  <c r="Z35" i="11"/>
  <c r="AA67" i="1" s="1"/>
  <c r="Z32" i="11"/>
  <c r="AA37" i="1" s="1"/>
  <c r="G37" i="1"/>
  <c r="G41" i="1" s="1"/>
  <c r="F36" i="11"/>
  <c r="AM20" i="11"/>
  <c r="T20" i="11"/>
  <c r="L31" i="11"/>
  <c r="L20" i="11"/>
  <c r="H31" i="11"/>
  <c r="O73" i="11"/>
  <c r="V68" i="11"/>
  <c r="S72" i="11"/>
  <c r="T68" i="1" s="1"/>
  <c r="AE28" i="1"/>
  <c r="U68" i="11"/>
  <c r="U69" i="11"/>
  <c r="V38" i="1" s="1"/>
  <c r="U72" i="11"/>
  <c r="V68" i="1" s="1"/>
  <c r="U71" i="11"/>
  <c r="V58" i="1" s="1"/>
  <c r="AU20" i="11"/>
  <c r="AI35" i="11"/>
  <c r="AJ67" i="1" s="1"/>
  <c r="AH35" i="11"/>
  <c r="AI67" i="1" s="1"/>
  <c r="AO34" i="11"/>
  <c r="AP57" i="1" s="1"/>
  <c r="AH31" i="11"/>
  <c r="AI27" i="1" s="1"/>
  <c r="AM68" i="11"/>
  <c r="T65" i="11"/>
  <c r="T68" i="11" s="1"/>
  <c r="T69" i="11"/>
  <c r="U38" i="1" s="1"/>
  <c r="AB65" i="11"/>
  <c r="AB72" i="11" s="1"/>
  <c r="AC68" i="1" s="1"/>
  <c r="AO65" i="11"/>
  <c r="AO71" i="11" s="1"/>
  <c r="AP58" i="1" s="1"/>
  <c r="T70" i="11"/>
  <c r="U48" i="1" s="1"/>
  <c r="X70" i="11"/>
  <c r="T71" i="11"/>
  <c r="U58" i="1" s="1"/>
  <c r="AB71" i="11"/>
  <c r="AC58" i="1" s="1"/>
  <c r="AG72" i="11"/>
  <c r="AH68" i="1" s="1"/>
  <c r="AS65" i="11"/>
  <c r="AS70" i="11" s="1"/>
  <c r="AH34" i="11"/>
  <c r="AI57" i="1" s="1"/>
  <c r="AH32" i="11"/>
  <c r="AI37" i="1" s="1"/>
  <c r="AU71" i="11"/>
  <c r="AV58" i="1" s="1"/>
  <c r="AV59" i="1" s="1"/>
  <c r="AV60" i="1" s="1"/>
  <c r="AU70" i="11"/>
  <c r="AU69" i="11"/>
  <c r="AV38" i="1" s="1"/>
  <c r="AV39" i="1" s="1"/>
  <c r="AV40" i="1" s="1"/>
  <c r="P69" i="11"/>
  <c r="M69" i="11"/>
  <c r="M71" i="11"/>
  <c r="H65" i="11"/>
  <c r="L65" i="11"/>
  <c r="AA68" i="11"/>
  <c r="AT69" i="11"/>
  <c r="AU38" i="1" s="1"/>
  <c r="AU39" i="1" s="1"/>
  <c r="AU40" i="1" s="1"/>
  <c r="Y70" i="11"/>
  <c r="Z48" i="1" s="1"/>
  <c r="AD70" i="11"/>
  <c r="AE48" i="1" s="1"/>
  <c r="Y71" i="11"/>
  <c r="Z58" i="1" s="1"/>
  <c r="AD71" i="11"/>
  <c r="AE58" i="1" s="1"/>
  <c r="AH71" i="11"/>
  <c r="AI58" i="1" s="1"/>
  <c r="Y72" i="11"/>
  <c r="Z68" i="1" s="1"/>
  <c r="Z17" i="1" s="1"/>
  <c r="AD72" i="11"/>
  <c r="AE68" i="1" s="1"/>
  <c r="AH72" i="11"/>
  <c r="AI68" i="1" s="1"/>
  <c r="AU68" i="11"/>
  <c r="AV28" i="1" s="1"/>
  <c r="AV29" i="1" s="1"/>
  <c r="AV30" i="1" s="1"/>
  <c r="D36" i="11"/>
  <c r="AO32" i="11"/>
  <c r="AP37" i="1" s="1"/>
  <c r="AQ69" i="11"/>
  <c r="AR38" i="1" s="1"/>
  <c r="AR39" i="1" s="1"/>
  <c r="AR40" i="1" s="1"/>
  <c r="Z70" i="11"/>
  <c r="AM70" i="11"/>
  <c r="AQ70" i="11"/>
  <c r="AR48" i="1" s="1"/>
  <c r="AR49" i="1" s="1"/>
  <c r="AR50" i="1" s="1"/>
  <c r="AM71" i="11"/>
  <c r="AQ71" i="11"/>
  <c r="AR58" i="1" s="1"/>
  <c r="AR59" i="1" s="1"/>
  <c r="AR60" i="1" s="1"/>
  <c r="AR61" i="1" s="1"/>
  <c r="Z72" i="11"/>
  <c r="AA68" i="1" s="1"/>
  <c r="AM72" i="11"/>
  <c r="AN68" i="1" s="1"/>
  <c r="AH69" i="11"/>
  <c r="AI38" i="1" s="1"/>
  <c r="AT65" i="11"/>
  <c r="AT71" i="11" s="1"/>
  <c r="AU58" i="1" s="1"/>
  <c r="AU59" i="1" s="1"/>
  <c r="AU60" i="1" s="1"/>
  <c r="AL65" i="11"/>
  <c r="AL69" i="11" s="1"/>
  <c r="AM38" i="1" s="1"/>
  <c r="AP72" i="11"/>
  <c r="AQ68" i="1" s="1"/>
  <c r="AQ69" i="1" s="1"/>
  <c r="AQ70" i="1" s="1"/>
  <c r="Q68" i="11"/>
  <c r="AG68" i="11"/>
  <c r="AH28" i="1" s="1"/>
  <c r="AI65" i="11"/>
  <c r="AI71" i="11" s="1"/>
  <c r="AJ58" i="1" s="1"/>
  <c r="AE65" i="11"/>
  <c r="AE72" i="11" s="1"/>
  <c r="AF68" i="1" s="1"/>
  <c r="G19" i="22"/>
  <c r="AN68" i="11"/>
  <c r="AN73" i="11" s="1"/>
  <c r="S11" i="22"/>
  <c r="AP68" i="11"/>
  <c r="AF65" i="11"/>
  <c r="AF69" i="11" s="1"/>
  <c r="AG38" i="1" s="1"/>
  <c r="AT70" i="11"/>
  <c r="AU35" i="11"/>
  <c r="AV67" i="1" s="1"/>
  <c r="AU33" i="11"/>
  <c r="AV47" i="1" s="1"/>
  <c r="AU34" i="11"/>
  <c r="AV57" i="1" s="1"/>
  <c r="AV61" i="1" s="1"/>
  <c r="AU32" i="11"/>
  <c r="AV37" i="1" s="1"/>
  <c r="AU31" i="11"/>
  <c r="AV20" i="11"/>
  <c r="AV48" i="1"/>
  <c r="AV49" i="1" s="1"/>
  <c r="AV50" i="1" s="1"/>
  <c r="AV70" i="1"/>
  <c r="AT34" i="11"/>
  <c r="AU57" i="1" s="1"/>
  <c r="AT35" i="11"/>
  <c r="AU67" i="1" s="1"/>
  <c r="AT32" i="11"/>
  <c r="AU37" i="1" s="1"/>
  <c r="AT31" i="11"/>
  <c r="AU27" i="1" s="1"/>
  <c r="AU61" i="1"/>
  <c r="AU48" i="1"/>
  <c r="AU49" i="1" s="1"/>
  <c r="AU50" i="1" s="1"/>
  <c r="AU51" i="1" s="1"/>
  <c r="AS34" i="11"/>
  <c r="AT57" i="1" s="1"/>
  <c r="AS32" i="11"/>
  <c r="AT37" i="1" s="1"/>
  <c r="AS35" i="11"/>
  <c r="AT67" i="1" s="1"/>
  <c r="AS31" i="11"/>
  <c r="AT27" i="1" s="1"/>
  <c r="AS33" i="11"/>
  <c r="AT47" i="1" s="1"/>
  <c r="AT20" i="11"/>
  <c r="AT48" i="1"/>
  <c r="AR33" i="11"/>
  <c r="AS47" i="1" s="1"/>
  <c r="AR31" i="11"/>
  <c r="AS27" i="1" s="1"/>
  <c r="AS31" i="1" s="1"/>
  <c r="AR35" i="11"/>
  <c r="AS67" i="1" s="1"/>
  <c r="AR32" i="11"/>
  <c r="AS37" i="1" s="1"/>
  <c r="AS41" i="1" s="1"/>
  <c r="AS51" i="1"/>
  <c r="AS61" i="1"/>
  <c r="AS20" i="11"/>
  <c r="D11" i="26"/>
  <c r="D13" i="26" s="1"/>
  <c r="D14" i="26" s="1"/>
  <c r="E11" i="26" s="1"/>
  <c r="E13" i="26" s="1"/>
  <c r="E14" i="26" s="1"/>
  <c r="F11" i="26" s="1"/>
  <c r="F13" i="26" s="1"/>
  <c r="F14" i="26" s="1"/>
  <c r="G11" i="26" s="1"/>
  <c r="G13" i="26" s="1"/>
  <c r="G14" i="26" s="1"/>
  <c r="H11" i="26" s="1"/>
  <c r="H13" i="26" s="1"/>
  <c r="H14" i="26" s="1"/>
  <c r="I11" i="26" s="1"/>
  <c r="I13" i="26" s="1"/>
  <c r="I14" i="26" s="1"/>
  <c r="J11" i="26" s="1"/>
  <c r="J13" i="26" s="1"/>
  <c r="J14" i="26" s="1"/>
  <c r="K11" i="26" s="1"/>
  <c r="K13" i="26" s="1"/>
  <c r="K14" i="26" s="1"/>
  <c r="L11" i="26" s="1"/>
  <c r="L13" i="26" s="1"/>
  <c r="L14" i="26" s="1"/>
  <c r="M11" i="26" s="1"/>
  <c r="M13" i="26" s="1"/>
  <c r="M14" i="26" s="1"/>
  <c r="N11" i="26" s="1"/>
  <c r="N13" i="26" s="1"/>
  <c r="N14" i="26" s="1"/>
  <c r="O11" i="26" s="1"/>
  <c r="O13" i="26" s="1"/>
  <c r="O14" i="26" s="1"/>
  <c r="P11" i="26" s="1"/>
  <c r="P13" i="26" s="1"/>
  <c r="P14" i="26" s="1"/>
  <c r="Q11" i="26" s="1"/>
  <c r="Q13" i="26" s="1"/>
  <c r="Q14" i="26" s="1"/>
  <c r="AS18" i="1"/>
  <c r="AS70" i="1"/>
  <c r="AS17" i="1"/>
  <c r="AQ33" i="11"/>
  <c r="AR47" i="1" s="1"/>
  <c r="AR51" i="1" s="1"/>
  <c r="AQ35" i="11"/>
  <c r="AR67" i="1" s="1"/>
  <c r="AQ32" i="11"/>
  <c r="AR37" i="1" s="1"/>
  <c r="AQ31" i="11"/>
  <c r="AR27" i="1" s="1"/>
  <c r="AR31" i="1" s="1"/>
  <c r="AR20" i="11"/>
  <c r="AR70" i="1"/>
  <c r="AR17" i="1"/>
  <c r="AP34" i="11"/>
  <c r="AQ57" i="1" s="1"/>
  <c r="AP33" i="11"/>
  <c r="AQ47" i="1" s="1"/>
  <c r="AP32" i="11"/>
  <c r="AQ37" i="1" s="1"/>
  <c r="AQ27" i="1"/>
  <c r="AQ28" i="1"/>
  <c r="AQ29" i="1" s="1"/>
  <c r="AQ30" i="1" s="1"/>
  <c r="AP71" i="11"/>
  <c r="AQ58" i="1" s="1"/>
  <c r="AQ59" i="1" s="1"/>
  <c r="AQ60" i="1" s="1"/>
  <c r="AP70" i="11"/>
  <c r="AQ48" i="1" s="1"/>
  <c r="AO31" i="11"/>
  <c r="AP27" i="1" s="1"/>
  <c r="AO35" i="11"/>
  <c r="AP67" i="1" s="1"/>
  <c r="AO33" i="11"/>
  <c r="AP47" i="1" s="1"/>
  <c r="AP20" i="11"/>
  <c r="AN32" i="11"/>
  <c r="AO37" i="1" s="1"/>
  <c r="AN35" i="11"/>
  <c r="AO67" i="1" s="1"/>
  <c r="AN33" i="11"/>
  <c r="AO47" i="1" s="1"/>
  <c r="AO20" i="11"/>
  <c r="AN31" i="11"/>
  <c r="AO27" i="1" s="1"/>
  <c r="AN34" i="11"/>
  <c r="AO57" i="1" s="1"/>
  <c r="AO68" i="1"/>
  <c r="AO69" i="1" s="1"/>
  <c r="AO58" i="1"/>
  <c r="AN59" i="27"/>
  <c r="AN60" i="27" s="1"/>
  <c r="AN61" i="27" s="1"/>
  <c r="AO48" i="1"/>
  <c r="AO49" i="1" s="1"/>
  <c r="AO50" i="1" s="1"/>
  <c r="AN49" i="27"/>
  <c r="AN50" i="27" s="1"/>
  <c r="AN51" i="27" s="1"/>
  <c r="AO38" i="1"/>
  <c r="AO39" i="1" s="1"/>
  <c r="AO40" i="1" s="1"/>
  <c r="AN39" i="27"/>
  <c r="AN40" i="27" s="1"/>
  <c r="AN41" i="27" s="1"/>
  <c r="AO28" i="1"/>
  <c r="AO29" i="1" s="1"/>
  <c r="AO30" i="1" s="1"/>
  <c r="AN29" i="27"/>
  <c r="AN30" i="27" s="1"/>
  <c r="AN31" i="27" s="1"/>
  <c r="AM31" i="11"/>
  <c r="AN27" i="1" s="1"/>
  <c r="AM34" i="11"/>
  <c r="AM33" i="11"/>
  <c r="AM32" i="11"/>
  <c r="AN37" i="1" s="1"/>
  <c r="AM35" i="11"/>
  <c r="AN57" i="1"/>
  <c r="AN20" i="11"/>
  <c r="AN67" i="1"/>
  <c r="AN47" i="1"/>
  <c r="G12" i="22"/>
  <c r="H12" i="22" s="1"/>
  <c r="R26" i="22"/>
  <c r="S26" i="22" s="1"/>
  <c r="R34" i="22"/>
  <c r="R35" i="22" s="1"/>
  <c r="R36" i="22" s="1"/>
  <c r="F20" i="22"/>
  <c r="F21" i="22" s="1"/>
  <c r="F22" i="22" s="1"/>
  <c r="Q49" i="27" s="1"/>
  <c r="Q50" i="27" s="1"/>
  <c r="Q51" i="27" s="1"/>
  <c r="Q52" i="27" s="1"/>
  <c r="Q27" i="22"/>
  <c r="Q28" i="22" s="1"/>
  <c r="Q29" i="22" s="1"/>
  <c r="Q34" i="22"/>
  <c r="Q35" i="22" s="1"/>
  <c r="Q36" i="22" s="1"/>
  <c r="AB69" i="27" s="1"/>
  <c r="Q19" i="22"/>
  <c r="R6" i="22"/>
  <c r="R7" i="22" s="1"/>
  <c r="R8" i="22" s="1"/>
  <c r="Q18" i="22"/>
  <c r="R18" i="22" s="1"/>
  <c r="S18" i="22" s="1"/>
  <c r="T18" i="22" s="1"/>
  <c r="U18" i="22" s="1"/>
  <c r="V18" i="22" s="1"/>
  <c r="P34" i="22"/>
  <c r="P35" i="22" s="1"/>
  <c r="P36" i="22" s="1"/>
  <c r="AA69" i="27" s="1"/>
  <c r="AM69" i="27"/>
  <c r="AM17" i="27"/>
  <c r="AL34" i="11"/>
  <c r="AL32" i="11"/>
  <c r="AM37" i="1" s="1"/>
  <c r="AL31" i="11"/>
  <c r="AM57" i="1"/>
  <c r="AM47" i="1"/>
  <c r="AM27" i="1"/>
  <c r="O90" i="1"/>
  <c r="O91" i="1"/>
  <c r="O92" i="1" s="1"/>
  <c r="AB59" i="1"/>
  <c r="AB60" i="1" s="1"/>
  <c r="AB61" i="1" s="1"/>
  <c r="E12" i="1"/>
  <c r="E13" i="1" s="1"/>
  <c r="R16" i="1"/>
  <c r="T16" i="1"/>
  <c r="F10" i="1"/>
  <c r="F12" i="1" s="1"/>
  <c r="F13" i="1" s="1"/>
  <c r="E17" i="22"/>
  <c r="E22" i="22" s="1"/>
  <c r="Q17" i="1"/>
  <c r="S17" i="1"/>
  <c r="P89" i="1"/>
  <c r="Y81" i="1"/>
  <c r="Y82" i="1" s="1"/>
  <c r="Z79" i="1" s="1"/>
  <c r="Z81" i="1" s="1"/>
  <c r="Z82" i="1" s="1"/>
  <c r="AA79" i="1" s="1"/>
  <c r="AA81" i="1" s="1"/>
  <c r="AA82" i="1" s="1"/>
  <c r="AB79" i="1" s="1"/>
  <c r="AB81" i="1" s="1"/>
  <c r="AB82" i="1" s="1"/>
  <c r="AC79" i="1" s="1"/>
  <c r="AC81" i="1" s="1"/>
  <c r="AC82" i="1" s="1"/>
  <c r="AD79" i="1" s="1"/>
  <c r="AD81" i="1" s="1"/>
  <c r="AD82" i="1" s="1"/>
  <c r="AE79" i="1" s="1"/>
  <c r="AE81" i="1" s="1"/>
  <c r="AE82" i="1" s="1"/>
  <c r="AF79" i="1" s="1"/>
  <c r="AF81" i="1" s="1"/>
  <c r="AF82" i="1" s="1"/>
  <c r="AG79" i="1" s="1"/>
  <c r="AG81" i="1" s="1"/>
  <c r="AG82" i="1" s="1"/>
  <c r="Y80" i="1"/>
  <c r="O93" i="1"/>
  <c r="C8" i="22"/>
  <c r="O29" i="1" s="1"/>
  <c r="O30" i="1" s="1"/>
  <c r="O31" i="1" s="1"/>
  <c r="V16" i="1"/>
  <c r="Z16" i="1"/>
  <c r="X16" i="1"/>
  <c r="AD16" i="1"/>
  <c r="W16" i="1"/>
  <c r="S16" i="1"/>
  <c r="U16" i="1"/>
  <c r="E16" i="1"/>
  <c r="AE17" i="1"/>
  <c r="H16" i="1"/>
  <c r="AE16" i="1"/>
  <c r="Q16" i="1"/>
  <c r="G16" i="1"/>
  <c r="AC16" i="1"/>
  <c r="K16" i="1"/>
  <c r="X17" i="1"/>
  <c r="N16" i="1"/>
  <c r="J20" i="1"/>
  <c r="F16" i="1"/>
  <c r="AL17" i="27"/>
  <c r="O101" i="1"/>
  <c r="O102" i="1"/>
  <c r="K20" i="1"/>
  <c r="G20" i="1"/>
  <c r="H20" i="1"/>
  <c r="F52" i="1"/>
  <c r="F53" i="1" s="1"/>
  <c r="F54" i="1" s="1"/>
  <c r="J16" i="1"/>
  <c r="E43" i="1"/>
  <c r="E44" i="1" s="1"/>
  <c r="F42" i="1" s="1"/>
  <c r="F43" i="1" s="1"/>
  <c r="F44" i="1" s="1"/>
  <c r="F71" i="1"/>
  <c r="F20" i="1" s="1"/>
  <c r="N71" i="1"/>
  <c r="N20" i="1" s="1"/>
  <c r="AL20" i="11"/>
  <c r="AK31" i="11"/>
  <c r="AL27" i="1" s="1"/>
  <c r="AK35" i="11"/>
  <c r="AK33" i="11"/>
  <c r="AL47" i="1" s="1"/>
  <c r="AK34" i="11"/>
  <c r="AL57" i="1" s="1"/>
  <c r="AK32" i="11"/>
  <c r="AL37" i="1" s="1"/>
  <c r="AL67" i="1"/>
  <c r="AK20" i="11"/>
  <c r="AL35" i="11"/>
  <c r="AL36" i="11" s="1"/>
  <c r="J21" i="27"/>
  <c r="J22" i="27" s="1"/>
  <c r="J73" i="27"/>
  <c r="AK65" i="11"/>
  <c r="AK70" i="11" s="1"/>
  <c r="AL48" i="1" s="1"/>
  <c r="AJ32" i="11"/>
  <c r="AK37" i="1" s="1"/>
  <c r="AJ35" i="11"/>
  <c r="AK67" i="1" s="1"/>
  <c r="AJ31" i="11"/>
  <c r="AK27" i="1" s="1"/>
  <c r="AJ65" i="11"/>
  <c r="AJ72" i="11" s="1"/>
  <c r="AK68" i="1" s="1"/>
  <c r="AI31" i="11"/>
  <c r="AJ27" i="1" s="1"/>
  <c r="AJ20" i="11"/>
  <c r="AI32" i="11"/>
  <c r="AJ37" i="1" s="1"/>
  <c r="AI34" i="11"/>
  <c r="AJ57" i="1" s="1"/>
  <c r="AI33" i="11"/>
  <c r="AJ47" i="1" s="1"/>
  <c r="AJ34" i="11"/>
  <c r="AH33" i="11"/>
  <c r="AI47" i="1" s="1"/>
  <c r="AI20" i="11"/>
  <c r="T5" i="22"/>
  <c r="U5" i="22" s="1"/>
  <c r="V5" i="22" s="1"/>
  <c r="W5" i="22" s="1"/>
  <c r="X5" i="22" s="1"/>
  <c r="I26" i="22"/>
  <c r="P13" i="22"/>
  <c r="P14" i="22" s="1"/>
  <c r="P15" i="22" s="1"/>
  <c r="G32" i="22"/>
  <c r="H32" i="22" s="1"/>
  <c r="P20" i="22"/>
  <c r="P21" i="22" s="1"/>
  <c r="P22" i="22" s="1"/>
  <c r="H19" i="22"/>
  <c r="I19" i="22" s="1"/>
  <c r="S25" i="22"/>
  <c r="T25" i="22" s="1"/>
  <c r="C36" i="22"/>
  <c r="Q13" i="22"/>
  <c r="Q14" i="22" s="1"/>
  <c r="Q15" i="22" s="1"/>
  <c r="R12" i="22"/>
  <c r="Q7" i="22"/>
  <c r="Q8" i="22" s="1"/>
  <c r="G18" i="22"/>
  <c r="F11" i="22"/>
  <c r="E13" i="22"/>
  <c r="E14" i="22" s="1"/>
  <c r="E15" i="22" s="1"/>
  <c r="C15" i="22"/>
  <c r="S4" i="22"/>
  <c r="T4" i="22" s="1"/>
  <c r="S33" i="22"/>
  <c r="S32" i="22"/>
  <c r="S34" i="22" s="1"/>
  <c r="S35" i="22" s="1"/>
  <c r="S36" i="22" s="1"/>
  <c r="T11" i="22"/>
  <c r="U11" i="22" s="1"/>
  <c r="V11" i="22" s="1"/>
  <c r="W11" i="22" s="1"/>
  <c r="X11" i="22" s="1"/>
  <c r="Y11" i="22" s="1"/>
  <c r="G25" i="22"/>
  <c r="F27" i="22"/>
  <c r="F28" i="22" s="1"/>
  <c r="F29" i="22" s="1"/>
  <c r="F4" i="22"/>
  <c r="G4" i="22" s="1"/>
  <c r="F5" i="22"/>
  <c r="G5" i="22" s="1"/>
  <c r="F33" i="22"/>
  <c r="G33" i="22" s="1"/>
  <c r="D15" i="22"/>
  <c r="C22" i="22"/>
  <c r="C29" i="22"/>
  <c r="D8" i="22"/>
  <c r="D36" i="22"/>
  <c r="D22" i="22"/>
  <c r="D29" i="22"/>
  <c r="E8" i="22"/>
  <c r="E36" i="22"/>
  <c r="U4" i="22"/>
  <c r="V4" i="22" s="1"/>
  <c r="U25" i="22"/>
  <c r="V25" i="22" s="1"/>
  <c r="W25" i="22" s="1"/>
  <c r="X25" i="22" s="1"/>
  <c r="T33" i="22"/>
  <c r="U33" i="22" s="1"/>
  <c r="E29" i="22"/>
  <c r="AI28" i="1"/>
  <c r="AG32" i="11"/>
  <c r="AH37" i="1" s="1"/>
  <c r="AG31" i="11"/>
  <c r="AH27" i="1" s="1"/>
  <c r="AG35" i="11"/>
  <c r="AH67" i="1" s="1"/>
  <c r="AG33" i="11"/>
  <c r="AH47" i="1" s="1"/>
  <c r="AG70" i="11"/>
  <c r="AH48" i="1" s="1"/>
  <c r="AG69" i="11"/>
  <c r="AH38" i="1" s="1"/>
  <c r="V33" i="22"/>
  <c r="AF35" i="11"/>
  <c r="AG67" i="1" s="1"/>
  <c r="AF32" i="11"/>
  <c r="AG37" i="1" s="1"/>
  <c r="AF33" i="11"/>
  <c r="AG47" i="1" s="1"/>
  <c r="AF31" i="11"/>
  <c r="AG27" i="1" s="1"/>
  <c r="AF34" i="11"/>
  <c r="AG57" i="1" s="1"/>
  <c r="E20" i="1"/>
  <c r="E63" i="1"/>
  <c r="E64" i="1" s="1"/>
  <c r="AE35" i="11"/>
  <c r="AF67" i="1" s="1"/>
  <c r="AE31" i="11"/>
  <c r="AF27" i="1" s="1"/>
  <c r="AE32" i="11"/>
  <c r="AF37" i="1" s="1"/>
  <c r="AE33" i="11"/>
  <c r="AF47" i="1" s="1"/>
  <c r="AE34" i="11"/>
  <c r="AF57" i="1" s="1"/>
  <c r="AF36" i="11"/>
  <c r="E21" i="1"/>
  <c r="E22" i="1" s="1"/>
  <c r="E73" i="1"/>
  <c r="AV36" i="11" l="1"/>
  <c r="AX43" i="11"/>
  <c r="AV27" i="1"/>
  <c r="AU39" i="11"/>
  <c r="AX41" i="1"/>
  <c r="AX18" i="1"/>
  <c r="AW36" i="11"/>
  <c r="AX44" i="11" s="1"/>
  <c r="AX39" i="11"/>
  <c r="AW27" i="1"/>
  <c r="AW31" i="1" s="1"/>
  <c r="AX42" i="11"/>
  <c r="AW57" i="1"/>
  <c r="AW61" i="1" s="1"/>
  <c r="AW62" i="1" s="1"/>
  <c r="AW63" i="1" s="1"/>
  <c r="AW71" i="1"/>
  <c r="AX41" i="11"/>
  <c r="AW47" i="1"/>
  <c r="AW51" i="1" s="1"/>
  <c r="AW52" i="1" s="1"/>
  <c r="AW53" i="1" s="1"/>
  <c r="AX40" i="11"/>
  <c r="AW37" i="1"/>
  <c r="AW41" i="1" s="1"/>
  <c r="AW42" i="1" s="1"/>
  <c r="AW43" i="1" s="1"/>
  <c r="AX71" i="1"/>
  <c r="AX16" i="1"/>
  <c r="AO41" i="1"/>
  <c r="AO17" i="1"/>
  <c r="AI70" i="11"/>
  <c r="AJ48" i="1" s="1"/>
  <c r="AO68" i="11"/>
  <c r="AP28" i="1" s="1"/>
  <c r="AP29" i="1" s="1"/>
  <c r="AP30" i="1" s="1"/>
  <c r="AP31" i="1" s="1"/>
  <c r="AT72" i="11"/>
  <c r="AU68" i="1" s="1"/>
  <c r="AU69" i="1" s="1"/>
  <c r="AU70" i="1" s="1"/>
  <c r="AL71" i="11"/>
  <c r="AM58" i="1" s="1"/>
  <c r="AL70" i="11"/>
  <c r="AM48" i="1" s="1"/>
  <c r="AS72" i="11"/>
  <c r="AT68" i="1" s="1"/>
  <c r="AT69" i="1" s="1"/>
  <c r="AT70" i="1" s="1"/>
  <c r="Y36" i="11"/>
  <c r="AS69" i="11"/>
  <c r="AT38" i="1" s="1"/>
  <c r="AT39" i="1" s="1"/>
  <c r="AT40" i="1" s="1"/>
  <c r="D70" i="11"/>
  <c r="D69" i="11"/>
  <c r="D68" i="11"/>
  <c r="D72" i="11"/>
  <c r="D71" i="11"/>
  <c r="AP51" i="1"/>
  <c r="AQ61" i="1"/>
  <c r="AT36" i="11"/>
  <c r="AT41" i="1"/>
  <c r="AR41" i="1"/>
  <c r="AO72" i="11"/>
  <c r="AP68" i="1" s="1"/>
  <c r="AP69" i="1" s="1"/>
  <c r="AO70" i="11"/>
  <c r="AP48" i="1" s="1"/>
  <c r="AP49" i="1" s="1"/>
  <c r="AP50" i="1" s="1"/>
  <c r="AO69" i="11"/>
  <c r="AP38" i="1" s="1"/>
  <c r="AP39" i="1" s="1"/>
  <c r="AP40" i="1" s="1"/>
  <c r="AP41" i="1" s="1"/>
  <c r="AD73" i="11"/>
  <c r="N73" i="11"/>
  <c r="K73" i="11"/>
  <c r="J36" i="11"/>
  <c r="V36" i="11"/>
  <c r="AI69" i="11"/>
  <c r="AJ38" i="1" s="1"/>
  <c r="AU41" i="1"/>
  <c r="AT68" i="11"/>
  <c r="AU28" i="1" s="1"/>
  <c r="AU29" i="1" s="1"/>
  <c r="AU30" i="1" s="1"/>
  <c r="AU31" i="1" s="1"/>
  <c r="X72" i="11"/>
  <c r="Y68" i="1" s="1"/>
  <c r="X71" i="11"/>
  <c r="Y58" i="1" s="1"/>
  <c r="X69" i="11"/>
  <c r="Y38" i="1" s="1"/>
  <c r="X68" i="11"/>
  <c r="Y28" i="1" s="1"/>
  <c r="AP59" i="1"/>
  <c r="AP60" i="1" s="1"/>
  <c r="AP61" i="1" s="1"/>
  <c r="AP17" i="1"/>
  <c r="AP18" i="1"/>
  <c r="AP33" i="26" s="1"/>
  <c r="AP34" i="26" s="1"/>
  <c r="AP35" i="26" s="1"/>
  <c r="AM49" i="27"/>
  <c r="AM50" i="27" s="1"/>
  <c r="AM51" i="27" s="1"/>
  <c r="AN48" i="1"/>
  <c r="L69" i="11"/>
  <c r="L71" i="11"/>
  <c r="L68" i="11"/>
  <c r="L72" i="11"/>
  <c r="AB70" i="11"/>
  <c r="AC48" i="1" s="1"/>
  <c r="AK36" i="11"/>
  <c r="AN32" i="27"/>
  <c r="AN33" i="27" s="1"/>
  <c r="AN52" i="27"/>
  <c r="AN53" i="27" s="1"/>
  <c r="AP70" i="1"/>
  <c r="AQ16" i="1"/>
  <c r="AV18" i="1"/>
  <c r="AM59" i="27"/>
  <c r="AM60" i="27" s="1"/>
  <c r="AM61" i="27" s="1"/>
  <c r="AN58" i="1"/>
  <c r="AB68" i="11"/>
  <c r="H70" i="11"/>
  <c r="H72" i="11"/>
  <c r="H68" i="11"/>
  <c r="H69" i="11"/>
  <c r="H71" i="11"/>
  <c r="AB69" i="11"/>
  <c r="AC38" i="1" s="1"/>
  <c r="AC39" i="1" s="1"/>
  <c r="AC40" i="1" s="1"/>
  <c r="AC41" i="1" s="1"/>
  <c r="AM29" i="27"/>
  <c r="AM30" i="27" s="1"/>
  <c r="AM31" i="27" s="1"/>
  <c r="AN28" i="1"/>
  <c r="AM73" i="11"/>
  <c r="I27" i="1"/>
  <c r="H36" i="11"/>
  <c r="AF71" i="11"/>
  <c r="AG58" i="1" s="1"/>
  <c r="F73" i="11"/>
  <c r="L70" i="11"/>
  <c r="R28" i="1"/>
  <c r="R17" i="1" s="1"/>
  <c r="Q73" i="11"/>
  <c r="AF72" i="11"/>
  <c r="AG68" i="1" s="1"/>
  <c r="AH36" i="11"/>
  <c r="AG36" i="11"/>
  <c r="AG73" i="11"/>
  <c r="T6" i="22"/>
  <c r="T7" i="22" s="1"/>
  <c r="T8" i="22" s="1"/>
  <c r="G20" i="22"/>
  <c r="G21" i="22" s="1"/>
  <c r="G22" i="22" s="1"/>
  <c r="AK69" i="11"/>
  <c r="AL38" i="1" s="1"/>
  <c r="R27" i="22"/>
  <c r="R28" i="22" s="1"/>
  <c r="R29" i="22" s="1"/>
  <c r="AO51" i="1"/>
  <c r="AO16" i="1"/>
  <c r="AQ17" i="1"/>
  <c r="AQ31" i="1"/>
  <c r="AR18" i="1"/>
  <c r="AR33" i="26" s="1"/>
  <c r="AR34" i="26" s="1"/>
  <c r="AR35" i="26" s="1"/>
  <c r="AV51" i="1"/>
  <c r="AV31" i="1"/>
  <c r="AL72" i="11"/>
  <c r="AM68" i="1" s="1"/>
  <c r="AL68" i="11"/>
  <c r="AI72" i="11"/>
  <c r="AJ68" i="1" s="1"/>
  <c r="AE71" i="11"/>
  <c r="AF58" i="1" s="1"/>
  <c r="AE70" i="11"/>
  <c r="AF48" i="1" s="1"/>
  <c r="AE69" i="11"/>
  <c r="AF38" i="1" s="1"/>
  <c r="AF68" i="11"/>
  <c r="AI68" i="11"/>
  <c r="AC72" i="11"/>
  <c r="AD68" i="1" s="1"/>
  <c r="AD69" i="1" s="1"/>
  <c r="AD70" i="1" s="1"/>
  <c r="AD71" i="1" s="1"/>
  <c r="AC69" i="11"/>
  <c r="AD38" i="1" s="1"/>
  <c r="AC68" i="11"/>
  <c r="AC71" i="11"/>
  <c r="AD58" i="1" s="1"/>
  <c r="AF70" i="11"/>
  <c r="AG48" i="1" s="1"/>
  <c r="T72" i="11"/>
  <c r="U68" i="1" s="1"/>
  <c r="P73" i="11"/>
  <c r="AE68" i="11"/>
  <c r="Y73" i="11"/>
  <c r="AA27" i="1"/>
  <c r="AA16" i="1" s="1"/>
  <c r="Z36" i="11"/>
  <c r="AH73" i="11"/>
  <c r="AI16" i="1"/>
  <c r="R49" i="1"/>
  <c r="R50" i="1" s="1"/>
  <c r="R51" i="1" s="1"/>
  <c r="AM36" i="11"/>
  <c r="AN42" i="27"/>
  <c r="AN43" i="27" s="1"/>
  <c r="AN62" i="27"/>
  <c r="AN63" i="27" s="1"/>
  <c r="AO73" i="11"/>
  <c r="AQ36" i="11"/>
  <c r="AQ73" i="11"/>
  <c r="AS36" i="11"/>
  <c r="AT16" i="1"/>
  <c r="AU17" i="1"/>
  <c r="AU73" i="11"/>
  <c r="AV41" i="1"/>
  <c r="AA48" i="1"/>
  <c r="AA17" i="1" s="1"/>
  <c r="Z73" i="11"/>
  <c r="AB28" i="1"/>
  <c r="AA73" i="11"/>
  <c r="M73" i="11"/>
  <c r="AS71" i="11"/>
  <c r="AT58" i="1" s="1"/>
  <c r="Y48" i="1"/>
  <c r="Y17" i="1" s="1"/>
  <c r="X73" i="11"/>
  <c r="U28" i="1"/>
  <c r="T73" i="11"/>
  <c r="V28" i="1"/>
  <c r="V17" i="1" s="1"/>
  <c r="U73" i="11"/>
  <c r="W28" i="1"/>
  <c r="W17" i="1" s="1"/>
  <c r="V73" i="11"/>
  <c r="M27" i="1"/>
  <c r="M31" i="1" s="1"/>
  <c r="M20" i="1" s="1"/>
  <c r="L36" i="11"/>
  <c r="AC70" i="11"/>
  <c r="AD48" i="1" s="1"/>
  <c r="AS68" i="11"/>
  <c r="T28" i="1"/>
  <c r="T17" i="1" s="1"/>
  <c r="S73" i="11"/>
  <c r="Y27" i="1"/>
  <c r="Y16" i="1" s="1"/>
  <c r="X36" i="11"/>
  <c r="P47" i="1"/>
  <c r="P16" i="1" s="1"/>
  <c r="O36" i="11"/>
  <c r="AB47" i="1"/>
  <c r="AB16" i="1" s="1"/>
  <c r="AA36" i="11"/>
  <c r="L47" i="1"/>
  <c r="K36" i="11"/>
  <c r="AU36" i="11"/>
  <c r="AU44" i="11" s="1"/>
  <c r="AV16" i="1"/>
  <c r="AV19" i="1"/>
  <c r="AV71" i="1"/>
  <c r="AV17" i="1"/>
  <c r="AU16" i="1"/>
  <c r="AU19" i="1"/>
  <c r="AU71" i="1"/>
  <c r="AU18" i="1"/>
  <c r="AM42" i="27"/>
  <c r="AM43" i="27" s="1"/>
  <c r="AT49" i="1"/>
  <c r="AT71" i="1"/>
  <c r="AR36" i="11"/>
  <c r="AS16" i="1"/>
  <c r="D12" i="26"/>
  <c r="E12" i="26" s="1"/>
  <c r="F12" i="26" s="1"/>
  <c r="G12" i="26" s="1"/>
  <c r="H12" i="26" s="1"/>
  <c r="I12" i="26" s="1"/>
  <c r="J12" i="26" s="1"/>
  <c r="K12" i="26" s="1"/>
  <c r="L12" i="26" s="1"/>
  <c r="M12" i="26" s="1"/>
  <c r="N12" i="26" s="1"/>
  <c r="O12" i="26" s="1"/>
  <c r="P12" i="26" s="1"/>
  <c r="Q12" i="26" s="1"/>
  <c r="AS19" i="1"/>
  <c r="AS71" i="1"/>
  <c r="AR16" i="1"/>
  <c r="AR19" i="1"/>
  <c r="AR71" i="1"/>
  <c r="AQ41" i="1"/>
  <c r="AP36" i="11"/>
  <c r="AQ49" i="1"/>
  <c r="AP73" i="11"/>
  <c r="AQ71" i="1"/>
  <c r="AP16" i="1"/>
  <c r="AO36" i="11"/>
  <c r="AP71" i="1"/>
  <c r="AP20" i="1" s="1"/>
  <c r="AP19" i="1"/>
  <c r="AO31" i="1"/>
  <c r="AN36" i="11"/>
  <c r="AO59" i="1"/>
  <c r="AO60" i="1" s="1"/>
  <c r="AO61" i="1" s="1"/>
  <c r="AN69" i="27"/>
  <c r="AN17" i="27"/>
  <c r="AO18" i="1"/>
  <c r="AO33" i="26" s="1"/>
  <c r="AO34" i="26" s="1"/>
  <c r="AO35" i="26" s="1"/>
  <c r="AO70" i="1"/>
  <c r="AM16" i="27"/>
  <c r="AN16" i="1"/>
  <c r="AB59" i="27"/>
  <c r="AB60" i="27" s="1"/>
  <c r="AB61" i="27" s="1"/>
  <c r="AB62" i="27" s="1"/>
  <c r="AC59" i="1"/>
  <c r="AC60" i="1" s="1"/>
  <c r="AC61" i="1" s="1"/>
  <c r="AC69" i="27"/>
  <c r="Y5" i="22"/>
  <c r="Z11" i="22"/>
  <c r="T26" i="22"/>
  <c r="U26" i="22" s="1"/>
  <c r="S27" i="22"/>
  <c r="S28" i="22" s="1"/>
  <c r="S29" i="22" s="1"/>
  <c r="AE69" i="1"/>
  <c r="AD69" i="27"/>
  <c r="AA70" i="27"/>
  <c r="T32" i="22"/>
  <c r="T34" i="22" s="1"/>
  <c r="T35" i="22" s="1"/>
  <c r="T36" i="22" s="1"/>
  <c r="AC29" i="27"/>
  <c r="AC30" i="27" s="1"/>
  <c r="AC31" i="27" s="1"/>
  <c r="AC32" i="27" s="1"/>
  <c r="Q20" i="22"/>
  <c r="AB49" i="1"/>
  <c r="AB50" i="1" s="1"/>
  <c r="AA49" i="27"/>
  <c r="AA50" i="27" s="1"/>
  <c r="AA51" i="27" s="1"/>
  <c r="AA52" i="27" s="1"/>
  <c r="AB70" i="27"/>
  <c r="Y25" i="22"/>
  <c r="R59" i="1"/>
  <c r="R60" i="1" s="1"/>
  <c r="R61" i="1" s="1"/>
  <c r="Q59" i="27"/>
  <c r="Q60" i="27" s="1"/>
  <c r="Q61" i="27" s="1"/>
  <c r="Q62" i="27" s="1"/>
  <c r="AE29" i="27"/>
  <c r="AE30" i="27" s="1"/>
  <c r="AE31" i="27" s="1"/>
  <c r="AE32" i="27" s="1"/>
  <c r="S49" i="1"/>
  <c r="S50" i="1" s="1"/>
  <c r="S51" i="1" s="1"/>
  <c r="R49" i="27"/>
  <c r="R50" i="27" s="1"/>
  <c r="R51" i="27" s="1"/>
  <c r="R52" i="27" s="1"/>
  <c r="H18" i="22"/>
  <c r="I18" i="22" s="1"/>
  <c r="AB69" i="1"/>
  <c r="AB70" i="1" s="1"/>
  <c r="AB71" i="1" s="1"/>
  <c r="AD59" i="1"/>
  <c r="AD60" i="1" s="1"/>
  <c r="AD61" i="1" s="1"/>
  <c r="AC59" i="27"/>
  <c r="AC60" i="27" s="1"/>
  <c r="AC61" i="27" s="1"/>
  <c r="AC62" i="27" s="1"/>
  <c r="AB39" i="27"/>
  <c r="AB40" i="27" s="1"/>
  <c r="AB41" i="27" s="1"/>
  <c r="AB42" i="27" s="1"/>
  <c r="AB29" i="27"/>
  <c r="AB30" i="27" s="1"/>
  <c r="AB31" i="27" s="1"/>
  <c r="AB32" i="27" s="1"/>
  <c r="AB39" i="1"/>
  <c r="AB40" i="1" s="1"/>
  <c r="AB41" i="1" s="1"/>
  <c r="AA39" i="27"/>
  <c r="AA40" i="27" s="1"/>
  <c r="AA41" i="27" s="1"/>
  <c r="AA42" i="27" s="1"/>
  <c r="AC69" i="1"/>
  <c r="AC70" i="1" s="1"/>
  <c r="AC71" i="1" s="1"/>
  <c r="R19" i="22"/>
  <c r="Q21" i="22"/>
  <c r="Q22" i="22" s="1"/>
  <c r="AM70" i="27"/>
  <c r="AM18" i="27"/>
  <c r="AN17" i="1"/>
  <c r="AL16" i="27"/>
  <c r="AM67" i="1"/>
  <c r="AM16" i="1" s="1"/>
  <c r="P91" i="1"/>
  <c r="P92" i="1" s="1"/>
  <c r="Q89" i="1" s="1"/>
  <c r="Q91" i="1" s="1"/>
  <c r="Q92" i="1" s="1"/>
  <c r="R89" i="1" s="1"/>
  <c r="R91" i="1" s="1"/>
  <c r="R92" i="1" s="1"/>
  <c r="S89" i="1" s="1"/>
  <c r="S91" i="1" s="1"/>
  <c r="S92" i="1" s="1"/>
  <c r="T89" i="1" s="1"/>
  <c r="T91" i="1" s="1"/>
  <c r="T92" i="1" s="1"/>
  <c r="U89" i="1" s="1"/>
  <c r="U91" i="1" s="1"/>
  <c r="U92" i="1" s="1"/>
  <c r="V89" i="1" s="1"/>
  <c r="V91" i="1" s="1"/>
  <c r="V92" i="1" s="1"/>
  <c r="W89" i="1" s="1"/>
  <c r="W91" i="1" s="1"/>
  <c r="W92" i="1" s="1"/>
  <c r="X89" i="1" s="1"/>
  <c r="X91" i="1" s="1"/>
  <c r="X92" i="1" s="1"/>
  <c r="Y89" i="1" s="1"/>
  <c r="Y91" i="1" s="1"/>
  <c r="Y92" i="1" s="1"/>
  <c r="Z89" i="1" s="1"/>
  <c r="Z91" i="1" s="1"/>
  <c r="Z92" i="1" s="1"/>
  <c r="AA89" i="1" s="1"/>
  <c r="AA91" i="1" s="1"/>
  <c r="AA92" i="1" s="1"/>
  <c r="AB89" i="1" s="1"/>
  <c r="AB91" i="1" s="1"/>
  <c r="AB92" i="1" s="1"/>
  <c r="AC89" i="1" s="1"/>
  <c r="AC91" i="1" s="1"/>
  <c r="AC92" i="1" s="1"/>
  <c r="AD89" i="1" s="1"/>
  <c r="AD91" i="1" s="1"/>
  <c r="AD92" i="1" s="1"/>
  <c r="AE89" i="1" s="1"/>
  <c r="AE91" i="1" s="1"/>
  <c r="AE92" i="1" s="1"/>
  <c r="AF89" i="1" s="1"/>
  <c r="AF91" i="1" s="1"/>
  <c r="AF92" i="1" s="1"/>
  <c r="AG89" i="1" s="1"/>
  <c r="AG91" i="1" s="1"/>
  <c r="AG92" i="1" s="1"/>
  <c r="AH89" i="1" s="1"/>
  <c r="P93" i="1"/>
  <c r="AH79" i="1"/>
  <c r="AH81" i="1" s="1"/>
  <c r="AH82" i="1" s="1"/>
  <c r="P90" i="1"/>
  <c r="G10" i="1"/>
  <c r="G12" i="1" s="1"/>
  <c r="G13" i="1" s="1"/>
  <c r="N30" i="27"/>
  <c r="N31" i="27" s="1"/>
  <c r="Z80" i="1"/>
  <c r="AA80" i="1" s="1"/>
  <c r="AB80" i="1" s="1"/>
  <c r="AC80" i="1" s="1"/>
  <c r="AD80" i="1" s="1"/>
  <c r="AE80" i="1" s="1"/>
  <c r="AF80" i="1" s="1"/>
  <c r="AG80" i="1" s="1"/>
  <c r="F11" i="1"/>
  <c r="G11" i="1" s="1"/>
  <c r="AH16" i="1"/>
  <c r="Q39" i="1"/>
  <c r="Q40" i="1" s="1"/>
  <c r="Q41" i="1" s="1"/>
  <c r="P40" i="27"/>
  <c r="P41" i="27" s="1"/>
  <c r="G52" i="1"/>
  <c r="G53" i="1" s="1"/>
  <c r="G54" i="1" s="1"/>
  <c r="Q49" i="1"/>
  <c r="Q50" i="1" s="1"/>
  <c r="Q51" i="1" s="1"/>
  <c r="P50" i="27"/>
  <c r="P51" i="27" s="1"/>
  <c r="Q69" i="1"/>
  <c r="P49" i="1"/>
  <c r="P50" i="1" s="1"/>
  <c r="P51" i="1" s="1"/>
  <c r="O50" i="27"/>
  <c r="O51" i="27" s="1"/>
  <c r="O59" i="1"/>
  <c r="O60" i="1" s="1"/>
  <c r="O61" i="1" s="1"/>
  <c r="N60" i="27"/>
  <c r="N61" i="27" s="1"/>
  <c r="AH17" i="1"/>
  <c r="Q29" i="1"/>
  <c r="Q30" i="1" s="1"/>
  <c r="Q31" i="1" s="1"/>
  <c r="P30" i="27"/>
  <c r="P31" i="27" s="1"/>
  <c r="P69" i="1"/>
  <c r="P39" i="1"/>
  <c r="P40" i="1" s="1"/>
  <c r="P41" i="1" s="1"/>
  <c r="O40" i="27"/>
  <c r="O41" i="27" s="1"/>
  <c r="O49" i="1"/>
  <c r="O50" i="1" s="1"/>
  <c r="O51" i="1" s="1"/>
  <c r="N50" i="27"/>
  <c r="N51" i="27" s="1"/>
  <c r="Q59" i="1"/>
  <c r="Q60" i="1" s="1"/>
  <c r="Q61" i="1" s="1"/>
  <c r="P60" i="27"/>
  <c r="P61" i="27" s="1"/>
  <c r="P59" i="1"/>
  <c r="P60" i="1" s="1"/>
  <c r="O60" i="27"/>
  <c r="O61" i="27" s="1"/>
  <c r="P29" i="1"/>
  <c r="P30" i="1" s="1"/>
  <c r="P31" i="1" s="1"/>
  <c r="O30" i="27"/>
  <c r="O31" i="27" s="1"/>
  <c r="O39" i="1"/>
  <c r="O40" i="1" s="1"/>
  <c r="O41" i="1" s="1"/>
  <c r="N40" i="27"/>
  <c r="N41" i="27" s="1"/>
  <c r="O69" i="1"/>
  <c r="O70" i="1" s="1"/>
  <c r="O71" i="1" s="1"/>
  <c r="AJ16" i="1"/>
  <c r="AL16" i="1"/>
  <c r="AK16" i="27"/>
  <c r="J74" i="27"/>
  <c r="K72" i="27" s="1"/>
  <c r="J23" i="27"/>
  <c r="AK68" i="11"/>
  <c r="AK72" i="11"/>
  <c r="AL68" i="1" s="1"/>
  <c r="AK71" i="11"/>
  <c r="AL58" i="1" s="1"/>
  <c r="AJ36" i="11"/>
  <c r="AK57" i="1"/>
  <c r="AK16" i="1" s="1"/>
  <c r="AJ71" i="11"/>
  <c r="AK58" i="1" s="1"/>
  <c r="AJ69" i="11"/>
  <c r="AK38" i="1" s="1"/>
  <c r="AJ70" i="11"/>
  <c r="AK48" i="1" s="1"/>
  <c r="AJ68" i="11"/>
  <c r="AI36" i="11"/>
  <c r="H33" i="22"/>
  <c r="H34" i="22" s="1"/>
  <c r="G34" i="22"/>
  <c r="G35" i="22" s="1"/>
  <c r="G36" i="22" s="1"/>
  <c r="AE70" i="1"/>
  <c r="W4" i="22"/>
  <c r="V6" i="22"/>
  <c r="V7" i="22" s="1"/>
  <c r="V8" i="22" s="1"/>
  <c r="J26" i="22"/>
  <c r="W33" i="22"/>
  <c r="X33" i="22" s="1"/>
  <c r="Y33" i="22" s="1"/>
  <c r="F34" i="22"/>
  <c r="F35" i="22" s="1"/>
  <c r="F36" i="22" s="1"/>
  <c r="F6" i="22"/>
  <c r="F7" i="22" s="1"/>
  <c r="F8" i="22" s="1"/>
  <c r="S12" i="22"/>
  <c r="R13" i="22"/>
  <c r="R14" i="22"/>
  <c r="R15" i="22" s="1"/>
  <c r="T27" i="22"/>
  <c r="T28" i="22" s="1"/>
  <c r="T29" i="22" s="1"/>
  <c r="J19" i="22"/>
  <c r="I12" i="22"/>
  <c r="H5" i="22"/>
  <c r="J18" i="22"/>
  <c r="I20" i="22"/>
  <c r="I21" i="22" s="1"/>
  <c r="I22" i="22" s="1"/>
  <c r="U32" i="22"/>
  <c r="V32" i="22" s="1"/>
  <c r="W32" i="22" s="1"/>
  <c r="U27" i="22"/>
  <c r="U28" i="22" s="1"/>
  <c r="U29" i="22" s="1"/>
  <c r="V26" i="22"/>
  <c r="S6" i="22"/>
  <c r="S7" i="22" s="1"/>
  <c r="S8" i="22" s="1"/>
  <c r="G6" i="22"/>
  <c r="G7" i="22" s="1"/>
  <c r="G8" i="22" s="1"/>
  <c r="H4" i="22"/>
  <c r="I32" i="22"/>
  <c r="W18" i="22"/>
  <c r="X18" i="22" s="1"/>
  <c r="H25" i="22"/>
  <c r="G27" i="22"/>
  <c r="G28" i="22" s="1"/>
  <c r="G29" i="22" s="1"/>
  <c r="U6" i="22"/>
  <c r="U7" i="22" s="1"/>
  <c r="U8" i="22" s="1"/>
  <c r="G11" i="22"/>
  <c r="F13" i="22"/>
  <c r="F14" i="22" s="1"/>
  <c r="F15" i="22" s="1"/>
  <c r="H20" i="22"/>
  <c r="H21" i="22" s="1"/>
  <c r="H22" i="22" s="1"/>
  <c r="AI17" i="1"/>
  <c r="AG16" i="1"/>
  <c r="F62" i="1"/>
  <c r="F63" i="1" s="1"/>
  <c r="F64" i="1" s="1"/>
  <c r="G42" i="1"/>
  <c r="G43" i="1" s="1"/>
  <c r="G44" i="1" s="1"/>
  <c r="AE36" i="11"/>
  <c r="AF16" i="1"/>
  <c r="E74" i="1"/>
  <c r="E34" i="1"/>
  <c r="P61" i="1"/>
  <c r="AW16" i="1" l="1"/>
  <c r="AX20" i="1"/>
  <c r="AW20" i="1"/>
  <c r="AW72" i="1"/>
  <c r="AM62" i="27"/>
  <c r="AM63" i="27" s="1"/>
  <c r="AM52" i="27"/>
  <c r="AM53" i="27" s="1"/>
  <c r="AM32" i="27"/>
  <c r="AM33" i="27" s="1"/>
  <c r="AT73" i="11"/>
  <c r="D73" i="11"/>
  <c r="I31" i="1"/>
  <c r="I20" i="1" s="1"/>
  <c r="I16" i="1"/>
  <c r="L51" i="1"/>
  <c r="L20" i="1" s="1"/>
  <c r="L16" i="1"/>
  <c r="AB17" i="1"/>
  <c r="AB29" i="1"/>
  <c r="AB30" i="1" s="1"/>
  <c r="AB31" i="1" s="1"/>
  <c r="AF28" i="1"/>
  <c r="AF29" i="1" s="1"/>
  <c r="AF30" i="1" s="1"/>
  <c r="AF31" i="1" s="1"/>
  <c r="AE73" i="11"/>
  <c r="AJ28" i="1"/>
  <c r="AI73" i="11"/>
  <c r="M16" i="1"/>
  <c r="AT28" i="1"/>
  <c r="AT29" i="1" s="1"/>
  <c r="AT30" i="1" s="1"/>
  <c r="AT31" i="1" s="1"/>
  <c r="AS73" i="11"/>
  <c r="AT59" i="1"/>
  <c r="AT60" i="1" s="1"/>
  <c r="AT61" i="1" s="1"/>
  <c r="AD28" i="1"/>
  <c r="AD29" i="1" s="1"/>
  <c r="AD30" i="1" s="1"/>
  <c r="AD31" i="1" s="1"/>
  <c r="AC73" i="11"/>
  <c r="AG28" i="1"/>
  <c r="AG17" i="1" s="1"/>
  <c r="AF73" i="11"/>
  <c r="AJ17" i="1"/>
  <c r="AC28" i="1"/>
  <c r="AC29" i="1" s="1"/>
  <c r="AC30" i="1" s="1"/>
  <c r="AC31" i="1" s="1"/>
  <c r="AB73" i="11"/>
  <c r="L73" i="11"/>
  <c r="U17" i="1"/>
  <c r="AL73" i="11"/>
  <c r="AM28" i="1"/>
  <c r="AM17" i="1" s="1"/>
  <c r="H73" i="11"/>
  <c r="N32" i="27"/>
  <c r="N33" i="27" s="1"/>
  <c r="N34" i="27" s="1"/>
  <c r="O32" i="27" s="1"/>
  <c r="O33" i="27" s="1"/>
  <c r="N52" i="27"/>
  <c r="N53" i="27" s="1"/>
  <c r="N54" i="27" s="1"/>
  <c r="O52" i="27" s="1"/>
  <c r="O53" i="27" s="1"/>
  <c r="N62" i="27"/>
  <c r="N63" i="27" s="1"/>
  <c r="N64" i="27" s="1"/>
  <c r="O62" i="27" s="1"/>
  <c r="O63" i="27" s="1"/>
  <c r="AV20" i="1"/>
  <c r="AU20" i="1"/>
  <c r="N42" i="27"/>
  <c r="N43" i="27" s="1"/>
  <c r="N44" i="27" s="1"/>
  <c r="O42" i="27" s="1"/>
  <c r="O43" i="27" s="1"/>
  <c r="AT50" i="1"/>
  <c r="Y5" i="1"/>
  <c r="AS20" i="1"/>
  <c r="AR20" i="1"/>
  <c r="AQ50" i="1"/>
  <c r="AQ18" i="1"/>
  <c r="AQ33" i="26" s="1"/>
  <c r="AQ34" i="26" s="1"/>
  <c r="AQ35" i="26" s="1"/>
  <c r="AN70" i="27"/>
  <c r="AN18" i="27"/>
  <c r="AO19" i="1"/>
  <c r="AO71" i="1"/>
  <c r="AB18" i="1"/>
  <c r="AB33" i="26" s="1"/>
  <c r="AB34" i="26" s="1"/>
  <c r="AB35" i="26" s="1"/>
  <c r="T49" i="1"/>
  <c r="T50" i="1" s="1"/>
  <c r="T51" i="1" s="1"/>
  <c r="S49" i="27"/>
  <c r="S50" i="27" s="1"/>
  <c r="S51" i="27" s="1"/>
  <c r="S52" i="27" s="1"/>
  <c r="R69" i="1"/>
  <c r="Q69" i="27"/>
  <c r="W6" i="22"/>
  <c r="W7" i="22" s="1"/>
  <c r="W8" i="22" s="1"/>
  <c r="X4" i="22"/>
  <c r="AC49" i="1"/>
  <c r="AB49" i="27"/>
  <c r="Z25" i="22"/>
  <c r="AB71" i="27"/>
  <c r="AB72" i="27" s="1"/>
  <c r="AD70" i="27"/>
  <c r="AA11" i="22"/>
  <c r="AC70" i="27"/>
  <c r="R39" i="1"/>
  <c r="R40" i="1" s="1"/>
  <c r="R41" i="1" s="1"/>
  <c r="Q39" i="27"/>
  <c r="Q40" i="27" s="1"/>
  <c r="Q41" i="27" s="1"/>
  <c r="Q42" i="27" s="1"/>
  <c r="Y18" i="22"/>
  <c r="AG59" i="1"/>
  <c r="AG60" i="1" s="1"/>
  <c r="AG61" i="1" s="1"/>
  <c r="AF59" i="27"/>
  <c r="AF60" i="27" s="1"/>
  <c r="AF61" i="27" s="1"/>
  <c r="AF62" i="27" s="1"/>
  <c r="AF59" i="1"/>
  <c r="AF60" i="1" s="1"/>
  <c r="AF61" i="1" s="1"/>
  <c r="AE59" i="27"/>
  <c r="AE60" i="27" s="1"/>
  <c r="AE61" i="27" s="1"/>
  <c r="AE62" i="27" s="1"/>
  <c r="R29" i="1"/>
  <c r="R30" i="1" s="1"/>
  <c r="R31" i="1" s="1"/>
  <c r="Q29" i="27"/>
  <c r="Q30" i="27" s="1"/>
  <c r="Q31" i="27" s="1"/>
  <c r="Q32" i="27" s="1"/>
  <c r="S19" i="22"/>
  <c r="R20" i="22"/>
  <c r="R21" i="22" s="1"/>
  <c r="R22" i="22" s="1"/>
  <c r="S59" i="1"/>
  <c r="S60" i="1" s="1"/>
  <c r="S61" i="1" s="1"/>
  <c r="R59" i="27"/>
  <c r="R60" i="27" s="1"/>
  <c r="R61" i="27" s="1"/>
  <c r="R62" i="27" s="1"/>
  <c r="AD39" i="1"/>
  <c r="AD40" i="1" s="1"/>
  <c r="AD41" i="1" s="1"/>
  <c r="AC39" i="27"/>
  <c r="AC40" i="27" s="1"/>
  <c r="AC41" i="27" s="1"/>
  <c r="AC42" i="27" s="1"/>
  <c r="S69" i="1"/>
  <c r="S70" i="1" s="1"/>
  <c r="R69" i="27"/>
  <c r="AA18" i="27"/>
  <c r="AE59" i="1"/>
  <c r="AE60" i="1" s="1"/>
  <c r="AE61" i="1" s="1"/>
  <c r="AD59" i="27"/>
  <c r="AD60" i="27" s="1"/>
  <c r="AD61" i="27" s="1"/>
  <c r="AD62" i="27" s="1"/>
  <c r="Z5" i="22"/>
  <c r="AA5" i="22" s="1"/>
  <c r="U49" i="1"/>
  <c r="U50" i="1" s="1"/>
  <c r="U51" i="1" s="1"/>
  <c r="T49" i="27"/>
  <c r="T50" i="27" s="1"/>
  <c r="T51" i="27" s="1"/>
  <c r="T52" i="27" s="1"/>
  <c r="S29" i="1"/>
  <c r="S30" i="1" s="1"/>
  <c r="S31" i="1" s="1"/>
  <c r="R29" i="27"/>
  <c r="R30" i="27" s="1"/>
  <c r="R31" i="27" s="1"/>
  <c r="R32" i="27" s="1"/>
  <c r="W34" i="22"/>
  <c r="W35" i="22" s="1"/>
  <c r="W36" i="22" s="1"/>
  <c r="X32" i="22"/>
  <c r="AG29" i="1"/>
  <c r="AG30" i="1" s="1"/>
  <c r="AG31" i="1" s="1"/>
  <c r="AF29" i="27"/>
  <c r="AF30" i="27" s="1"/>
  <c r="AF31" i="27" s="1"/>
  <c r="AF32" i="27" s="1"/>
  <c r="AE29" i="1"/>
  <c r="AE30" i="1" s="1"/>
  <c r="AE31" i="1" s="1"/>
  <c r="AD29" i="27"/>
  <c r="AD30" i="27" s="1"/>
  <c r="AD31" i="27" s="1"/>
  <c r="AD32" i="27" s="1"/>
  <c r="AF69" i="1"/>
  <c r="AF70" i="1" s="1"/>
  <c r="AF71" i="1" s="1"/>
  <c r="AE69" i="27"/>
  <c r="Z33" i="22"/>
  <c r="AA33" i="22" s="1"/>
  <c r="AH29" i="1"/>
  <c r="AH30" i="1" s="1"/>
  <c r="AH31" i="1" s="1"/>
  <c r="AG29" i="27"/>
  <c r="AG30" i="27" s="1"/>
  <c r="AG31" i="27" s="1"/>
  <c r="AG32" i="27" s="1"/>
  <c r="AA71" i="27"/>
  <c r="AA19" i="27"/>
  <c r="AM19" i="27"/>
  <c r="AM71" i="27"/>
  <c r="AM72" i="27" s="1"/>
  <c r="Q93" i="1"/>
  <c r="R93" i="1" s="1"/>
  <c r="Q90" i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H80" i="1"/>
  <c r="AI79" i="1"/>
  <c r="AI81" i="1" s="1"/>
  <c r="AI82" i="1" s="1"/>
  <c r="H10" i="1"/>
  <c r="H12" i="1" s="1"/>
  <c r="H13" i="1" s="1"/>
  <c r="H11" i="1"/>
  <c r="O70" i="27"/>
  <c r="O18" i="27"/>
  <c r="Q18" i="1"/>
  <c r="Q33" i="26" s="1"/>
  <c r="Q34" i="26" s="1"/>
  <c r="Q35" i="26" s="1"/>
  <c r="Q70" i="1"/>
  <c r="H52" i="1"/>
  <c r="H53" i="1" s="1"/>
  <c r="H54" i="1" s="1"/>
  <c r="O19" i="1"/>
  <c r="P70" i="1"/>
  <c r="P18" i="1"/>
  <c r="P33" i="26" s="1"/>
  <c r="P34" i="26" s="1"/>
  <c r="P35" i="26" s="1"/>
  <c r="O20" i="1"/>
  <c r="O18" i="1"/>
  <c r="O33" i="26" s="1"/>
  <c r="O34" i="26" s="1"/>
  <c r="O35" i="26" s="1"/>
  <c r="O36" i="26" s="1"/>
  <c r="N70" i="27"/>
  <c r="P70" i="27"/>
  <c r="P18" i="27"/>
  <c r="J24" i="27"/>
  <c r="AL28" i="1"/>
  <c r="AL17" i="1" s="1"/>
  <c r="AK73" i="11"/>
  <c r="AK28" i="1"/>
  <c r="AJ73" i="11"/>
  <c r="R70" i="1"/>
  <c r="G13" i="22"/>
  <c r="G14" i="22" s="1"/>
  <c r="G15" i="22" s="1"/>
  <c r="H11" i="22"/>
  <c r="J20" i="22"/>
  <c r="J21" i="22" s="1"/>
  <c r="J22" i="22" s="1"/>
  <c r="K18" i="22"/>
  <c r="J12" i="22"/>
  <c r="U34" i="22"/>
  <c r="U35" i="22" s="1"/>
  <c r="U36" i="22" s="1"/>
  <c r="I5" i="22"/>
  <c r="K26" i="22"/>
  <c r="J32" i="22"/>
  <c r="I25" i="22"/>
  <c r="H27" i="22"/>
  <c r="H28" i="22" s="1"/>
  <c r="H29" i="22" s="1"/>
  <c r="H6" i="22"/>
  <c r="H7" i="22" s="1"/>
  <c r="H8" i="22" s="1"/>
  <c r="I4" i="22"/>
  <c r="W26" i="22"/>
  <c r="V27" i="22"/>
  <c r="V28" i="22" s="1"/>
  <c r="V29" i="22" s="1"/>
  <c r="K19" i="22"/>
  <c r="T12" i="22"/>
  <c r="S13" i="22"/>
  <c r="S14" i="22" s="1"/>
  <c r="S15" i="22" s="1"/>
  <c r="V34" i="22"/>
  <c r="V35" i="22" s="1"/>
  <c r="V36" i="22" s="1"/>
  <c r="AE71" i="1"/>
  <c r="H35" i="22"/>
  <c r="H36" i="22" s="1"/>
  <c r="I33" i="22"/>
  <c r="AB51" i="1"/>
  <c r="AB20" i="1" s="1"/>
  <c r="AB19" i="1"/>
  <c r="AH91" i="1"/>
  <c r="AH92" i="1" s="1"/>
  <c r="AI89" i="1" s="1"/>
  <c r="H42" i="1"/>
  <c r="H43" i="1" s="1"/>
  <c r="H44" i="1" s="1"/>
  <c r="E23" i="1"/>
  <c r="G62" i="1"/>
  <c r="G63" i="1" s="1"/>
  <c r="G64" i="1" s="1"/>
  <c r="E24" i="1"/>
  <c r="F72" i="1"/>
  <c r="F32" i="1"/>
  <c r="F33" i="1" s="1"/>
  <c r="F34" i="1" s="1"/>
  <c r="AW73" i="1" l="1"/>
  <c r="AT18" i="1"/>
  <c r="AF17" i="1"/>
  <c r="R18" i="1"/>
  <c r="R33" i="26" s="1"/>
  <c r="R34" i="26" s="1"/>
  <c r="R35" i="26" s="1"/>
  <c r="AA20" i="27"/>
  <c r="AA72" i="27"/>
  <c r="AT17" i="1"/>
  <c r="AD17" i="1"/>
  <c r="AC17" i="1"/>
  <c r="O34" i="27"/>
  <c r="O64" i="27"/>
  <c r="O54" i="27"/>
  <c r="O44" i="27"/>
  <c r="AT51" i="1"/>
  <c r="AT19" i="1"/>
  <c r="O37" i="26"/>
  <c r="O38" i="26"/>
  <c r="O39" i="26" s="1"/>
  <c r="P36" i="26" s="1"/>
  <c r="AQ51" i="1"/>
  <c r="AQ19" i="1"/>
  <c r="R63" i="27"/>
  <c r="AO20" i="1"/>
  <c r="AN19" i="27"/>
  <c r="AN71" i="27"/>
  <c r="AN72" i="27" s="1"/>
  <c r="AE39" i="1"/>
  <c r="AE40" i="1" s="1"/>
  <c r="AE41" i="1" s="1"/>
  <c r="AD39" i="27"/>
  <c r="AD40" i="27" s="1"/>
  <c r="AD41" i="27" s="1"/>
  <c r="AD42" i="27" s="1"/>
  <c r="AB50" i="27"/>
  <c r="AB18" i="27"/>
  <c r="Q70" i="27"/>
  <c r="Q18" i="27"/>
  <c r="T69" i="1"/>
  <c r="T70" i="1" s="1"/>
  <c r="S69" i="27"/>
  <c r="AH59" i="1"/>
  <c r="AH60" i="1" s="1"/>
  <c r="AH61" i="1" s="1"/>
  <c r="AG59" i="27"/>
  <c r="AG60" i="27" s="1"/>
  <c r="AG61" i="27" s="1"/>
  <c r="AG62" i="27" s="1"/>
  <c r="T59" i="1"/>
  <c r="T60" i="1" s="1"/>
  <c r="T61" i="1" s="1"/>
  <c r="S59" i="27"/>
  <c r="S60" i="27" s="1"/>
  <c r="S61" i="27" s="1"/>
  <c r="AG69" i="1"/>
  <c r="AG70" i="1" s="1"/>
  <c r="AG71" i="1" s="1"/>
  <c r="AF69" i="27"/>
  <c r="Y32" i="22"/>
  <c r="X34" i="22"/>
  <c r="X35" i="22" s="1"/>
  <c r="X36" i="22" s="1"/>
  <c r="AC50" i="1"/>
  <c r="AC18" i="1"/>
  <c r="AC33" i="26" s="1"/>
  <c r="AC34" i="26" s="1"/>
  <c r="AC35" i="26" s="1"/>
  <c r="R70" i="27"/>
  <c r="W27" i="22"/>
  <c r="W28" i="22" s="1"/>
  <c r="W29" i="22" s="1"/>
  <c r="X26" i="22"/>
  <c r="Q43" i="27"/>
  <c r="Q33" i="27"/>
  <c r="AI69" i="1"/>
  <c r="AI70" i="1" s="1"/>
  <c r="AI71" i="1" s="1"/>
  <c r="AH69" i="27"/>
  <c r="AD49" i="1"/>
  <c r="AC49" i="27"/>
  <c r="AA25" i="22"/>
  <c r="Y4" i="22"/>
  <c r="X6" i="22"/>
  <c r="X7" i="22" s="1"/>
  <c r="X8" i="22" s="1"/>
  <c r="V49" i="1"/>
  <c r="V50" i="1" s="1"/>
  <c r="V51" i="1" s="1"/>
  <c r="U49" i="27"/>
  <c r="U50" i="27" s="1"/>
  <c r="U51" i="27" s="1"/>
  <c r="T29" i="1"/>
  <c r="T30" i="1" s="1"/>
  <c r="T31" i="1" s="1"/>
  <c r="S29" i="27"/>
  <c r="S30" i="27" s="1"/>
  <c r="S31" i="27" s="1"/>
  <c r="S32" i="27" s="1"/>
  <c r="S39" i="1"/>
  <c r="S40" i="1" s="1"/>
  <c r="S41" i="1" s="1"/>
  <c r="R39" i="27"/>
  <c r="R40" i="27" s="1"/>
  <c r="R41" i="27" s="1"/>
  <c r="R42" i="27" s="1"/>
  <c r="AH69" i="1"/>
  <c r="AH70" i="1" s="1"/>
  <c r="AG69" i="27"/>
  <c r="AE70" i="27"/>
  <c r="T19" i="22"/>
  <c r="S20" i="22"/>
  <c r="S21" i="22" s="1"/>
  <c r="S22" i="22" s="1"/>
  <c r="Z18" i="22"/>
  <c r="AC71" i="27"/>
  <c r="AC72" i="27" s="1"/>
  <c r="AD71" i="27"/>
  <c r="AD72" i="27" s="1"/>
  <c r="AH29" i="27"/>
  <c r="AH30" i="27" s="1"/>
  <c r="AH31" i="27" s="1"/>
  <c r="AH32" i="27" s="1"/>
  <c r="AI29" i="1"/>
  <c r="AI30" i="1" s="1"/>
  <c r="AI31" i="1" s="1"/>
  <c r="AM20" i="27"/>
  <c r="AM21" i="27"/>
  <c r="AM22" i="27" s="1"/>
  <c r="S93" i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79" i="1"/>
  <c r="AJ81" i="1" s="1"/>
  <c r="AJ82" i="1" s="1"/>
  <c r="AK79" i="1" s="1"/>
  <c r="AI80" i="1"/>
  <c r="I10" i="1"/>
  <c r="I12" i="1" s="1"/>
  <c r="I13" i="1" s="1"/>
  <c r="P71" i="27"/>
  <c r="P19" i="27"/>
  <c r="N71" i="27"/>
  <c r="N19" i="27"/>
  <c r="P71" i="1"/>
  <c r="P20" i="1" s="1"/>
  <c r="P19" i="1"/>
  <c r="O71" i="27"/>
  <c r="O19" i="27"/>
  <c r="I52" i="1"/>
  <c r="I53" i="1" s="1"/>
  <c r="I54" i="1" s="1"/>
  <c r="AK17" i="1"/>
  <c r="Q71" i="1"/>
  <c r="Q20" i="1" s="1"/>
  <c r="Q19" i="1"/>
  <c r="K21" i="27"/>
  <c r="K22" i="27" s="1"/>
  <c r="K73" i="27"/>
  <c r="AI91" i="1"/>
  <c r="AI92" i="1" s="1"/>
  <c r="AJ89" i="1" s="1"/>
  <c r="R71" i="1"/>
  <c r="R20" i="1" s="1"/>
  <c r="R19" i="1"/>
  <c r="J33" i="22"/>
  <c r="J34" i="22" s="1"/>
  <c r="L19" i="22"/>
  <c r="J4" i="22"/>
  <c r="I6" i="22"/>
  <c r="I7" i="22" s="1"/>
  <c r="I8" i="22" s="1"/>
  <c r="I34" i="22"/>
  <c r="I35" i="22" s="1"/>
  <c r="I36" i="22" s="1"/>
  <c r="K12" i="22"/>
  <c r="I11" i="22"/>
  <c r="H13" i="22"/>
  <c r="H14" i="22" s="1"/>
  <c r="H15" i="22" s="1"/>
  <c r="K32" i="22"/>
  <c r="J5" i="22"/>
  <c r="L18" i="22"/>
  <c r="K20" i="22"/>
  <c r="K21" i="22" s="1"/>
  <c r="K22" i="22" s="1"/>
  <c r="S71" i="1"/>
  <c r="J25" i="22"/>
  <c r="I27" i="22"/>
  <c r="I28" i="22" s="1"/>
  <c r="I29" i="22" s="1"/>
  <c r="L26" i="22"/>
  <c r="T13" i="22"/>
  <c r="T14" i="22" s="1"/>
  <c r="T15" i="22" s="1"/>
  <c r="U12" i="22"/>
  <c r="AI90" i="1"/>
  <c r="H62" i="1"/>
  <c r="H63" i="1" s="1"/>
  <c r="H64" i="1" s="1"/>
  <c r="I42" i="1"/>
  <c r="I43" i="1" s="1"/>
  <c r="I44" i="1" s="1"/>
  <c r="F73" i="1"/>
  <c r="F21" i="1"/>
  <c r="F22" i="1" s="1"/>
  <c r="G32" i="1"/>
  <c r="G33" i="1" s="1"/>
  <c r="G34" i="1" s="1"/>
  <c r="P52" i="27" l="1"/>
  <c r="P53" i="27" s="1"/>
  <c r="P54" i="27" s="1"/>
  <c r="Q53" i="27" s="1"/>
  <c r="Q54" i="27" s="1"/>
  <c r="R53" i="27" s="1"/>
  <c r="R54" i="27" s="1"/>
  <c r="S53" i="27" s="1"/>
  <c r="S54" i="27" s="1"/>
  <c r="T53" i="27" s="1"/>
  <c r="T54" i="27" s="1"/>
  <c r="P62" i="27"/>
  <c r="P63" i="27" s="1"/>
  <c r="P64" i="27" s="1"/>
  <c r="Q63" i="27" s="1"/>
  <c r="Q64" i="27" s="1"/>
  <c r="R64" i="27" s="1"/>
  <c r="P32" i="27"/>
  <c r="P33" i="27" s="1"/>
  <c r="P34" i="27" s="1"/>
  <c r="Q34" i="27" s="1"/>
  <c r="R33" i="27" s="1"/>
  <c r="R34" i="27" s="1"/>
  <c r="P42" i="27"/>
  <c r="P43" i="27" s="1"/>
  <c r="P44" i="27" s="1"/>
  <c r="Q44" i="27" s="1"/>
  <c r="P20" i="27"/>
  <c r="O20" i="27"/>
  <c r="U52" i="27"/>
  <c r="U53" i="27" s="1"/>
  <c r="S62" i="27"/>
  <c r="S63" i="27" s="1"/>
  <c r="N20" i="27"/>
  <c r="N72" i="27"/>
  <c r="AT20" i="1"/>
  <c r="P38" i="26"/>
  <c r="P39" i="26" s="1"/>
  <c r="Q36" i="26" s="1"/>
  <c r="P37" i="26"/>
  <c r="S18" i="1"/>
  <c r="S33" i="26" s="1"/>
  <c r="S34" i="26" s="1"/>
  <c r="S35" i="26" s="1"/>
  <c r="S20" i="1"/>
  <c r="AQ20" i="1"/>
  <c r="S33" i="27"/>
  <c r="S19" i="1"/>
  <c r="AN20" i="27"/>
  <c r="AN21" i="27"/>
  <c r="AN22" i="27" s="1"/>
  <c r="AF39" i="1"/>
  <c r="AF40" i="1" s="1"/>
  <c r="AE39" i="27"/>
  <c r="AE40" i="27" s="1"/>
  <c r="AE41" i="27" s="1"/>
  <c r="AE42" i="27" s="1"/>
  <c r="T39" i="1"/>
  <c r="T40" i="1" s="1"/>
  <c r="T41" i="1" s="1"/>
  <c r="S39" i="27"/>
  <c r="S40" i="27" s="1"/>
  <c r="S41" i="27" s="1"/>
  <c r="S42" i="27" s="1"/>
  <c r="AA18" i="22"/>
  <c r="AE49" i="1"/>
  <c r="AD49" i="27"/>
  <c r="Z4" i="22"/>
  <c r="Y6" i="22"/>
  <c r="Y7" i="22" s="1"/>
  <c r="Y8" i="22" s="1"/>
  <c r="AC50" i="27"/>
  <c r="AC18" i="27"/>
  <c r="AJ69" i="1"/>
  <c r="AI69" i="27"/>
  <c r="AB51" i="27"/>
  <c r="AB19" i="27"/>
  <c r="AD50" i="1"/>
  <c r="AD18" i="1"/>
  <c r="AD33" i="26" s="1"/>
  <c r="AD34" i="26" s="1"/>
  <c r="AD35" i="26" s="1"/>
  <c r="R43" i="27"/>
  <c r="Z32" i="22"/>
  <c r="Y34" i="22"/>
  <c r="Y35" i="22" s="1"/>
  <c r="Y36" i="22" s="1"/>
  <c r="AF70" i="27"/>
  <c r="U29" i="1"/>
  <c r="U30" i="1" s="1"/>
  <c r="U31" i="1" s="1"/>
  <c r="T29" i="27"/>
  <c r="T30" i="27" s="1"/>
  <c r="T31" i="27" s="1"/>
  <c r="AE71" i="27"/>
  <c r="AE72" i="27" s="1"/>
  <c r="AH70" i="27"/>
  <c r="Y26" i="22"/>
  <c r="X27" i="22"/>
  <c r="X28" i="22" s="1"/>
  <c r="X29" i="22" s="1"/>
  <c r="R18" i="27"/>
  <c r="AC51" i="1"/>
  <c r="AC20" i="1" s="1"/>
  <c r="AC19" i="1"/>
  <c r="Q71" i="27"/>
  <c r="Q19" i="27"/>
  <c r="U59" i="1"/>
  <c r="U60" i="1" s="1"/>
  <c r="U61" i="1" s="1"/>
  <c r="T59" i="27"/>
  <c r="T60" i="27" s="1"/>
  <c r="T61" i="27" s="1"/>
  <c r="W49" i="1"/>
  <c r="W50" i="1" s="1"/>
  <c r="W51" i="1" s="1"/>
  <c r="V49" i="27"/>
  <c r="V50" i="27" s="1"/>
  <c r="V51" i="27" s="1"/>
  <c r="U69" i="1"/>
  <c r="U70" i="1" s="1"/>
  <c r="T69" i="27"/>
  <c r="AM73" i="27"/>
  <c r="AM23" i="27" s="1"/>
  <c r="T20" i="22"/>
  <c r="T21" i="22" s="1"/>
  <c r="T22" i="22" s="1"/>
  <c r="U19" i="22"/>
  <c r="AG70" i="27"/>
  <c r="AI29" i="27"/>
  <c r="AI30" i="27" s="1"/>
  <c r="AI31" i="27" s="1"/>
  <c r="AI32" i="27" s="1"/>
  <c r="AJ29" i="1"/>
  <c r="AJ30" i="1" s="1"/>
  <c r="AJ31" i="1" s="1"/>
  <c r="AI59" i="1"/>
  <c r="AI60" i="1" s="1"/>
  <c r="AI61" i="1" s="1"/>
  <c r="AH59" i="27"/>
  <c r="AH60" i="27" s="1"/>
  <c r="AH61" i="27" s="1"/>
  <c r="AH62" i="27" s="1"/>
  <c r="R71" i="27"/>
  <c r="R19" i="27"/>
  <c r="S70" i="27"/>
  <c r="I11" i="1"/>
  <c r="AK81" i="1"/>
  <c r="AK82" i="1" s="1"/>
  <c r="AJ80" i="1"/>
  <c r="J10" i="1"/>
  <c r="J12" i="1" s="1"/>
  <c r="J13" i="1" s="1"/>
  <c r="J52" i="1"/>
  <c r="J53" i="1" s="1"/>
  <c r="J54" i="1" s="1"/>
  <c r="K74" i="27"/>
  <c r="L72" i="27" s="1"/>
  <c r="K23" i="27"/>
  <c r="AJ91" i="1"/>
  <c r="AJ92" i="1" s="1"/>
  <c r="AK89" i="1" s="1"/>
  <c r="AJ93" i="1"/>
  <c r="AJ90" i="1"/>
  <c r="M18" i="22"/>
  <c r="L20" i="22"/>
  <c r="AH71" i="1"/>
  <c r="K4" i="22"/>
  <c r="J6" i="22"/>
  <c r="K25" i="22"/>
  <c r="J27" i="22"/>
  <c r="J28" i="22" s="1"/>
  <c r="J29" i="22" s="1"/>
  <c r="T71" i="1"/>
  <c r="J11" i="22"/>
  <c r="I13" i="22"/>
  <c r="I14" i="22" s="1"/>
  <c r="I15" i="22" s="1"/>
  <c r="U13" i="22"/>
  <c r="U14" i="22" s="1"/>
  <c r="U15" i="22" s="1"/>
  <c r="V12" i="22"/>
  <c r="M26" i="22"/>
  <c r="K5" i="22"/>
  <c r="J7" i="22"/>
  <c r="J8" i="22" s="1"/>
  <c r="L12" i="22"/>
  <c r="M19" i="22"/>
  <c r="L21" i="22"/>
  <c r="L22" i="22" s="1"/>
  <c r="K33" i="22"/>
  <c r="K34" i="22" s="1"/>
  <c r="J35" i="22"/>
  <c r="J36" i="22" s="1"/>
  <c r="L32" i="22"/>
  <c r="J42" i="1"/>
  <c r="J43" i="1" s="1"/>
  <c r="J44" i="1" s="1"/>
  <c r="I62" i="1"/>
  <c r="I63" i="1" s="1"/>
  <c r="I64" i="1" s="1"/>
  <c r="H32" i="1"/>
  <c r="H33" i="1" s="1"/>
  <c r="H34" i="1" s="1"/>
  <c r="F74" i="1"/>
  <c r="F23" i="1"/>
  <c r="U54" i="27" l="1"/>
  <c r="R44" i="27"/>
  <c r="S34" i="27"/>
  <c r="S64" i="27"/>
  <c r="T62" i="27"/>
  <c r="T63" i="27" s="1"/>
  <c r="V52" i="27"/>
  <c r="V53" i="27" s="1"/>
  <c r="V54" i="27" s="1"/>
  <c r="AB20" i="27"/>
  <c r="AB52" i="27"/>
  <c r="R20" i="27"/>
  <c r="R72" i="27"/>
  <c r="Q20" i="27"/>
  <c r="Q72" i="27"/>
  <c r="T32" i="27"/>
  <c r="T33" i="27" s="1"/>
  <c r="Q38" i="26"/>
  <c r="Q39" i="26" s="1"/>
  <c r="R36" i="26" s="1"/>
  <c r="Q37" i="26"/>
  <c r="S43" i="27"/>
  <c r="S44" i="27" s="1"/>
  <c r="S18" i="27"/>
  <c r="AN73" i="27"/>
  <c r="AN23" i="27" s="1"/>
  <c r="AF49" i="1"/>
  <c r="AE49" i="27"/>
  <c r="AE50" i="1"/>
  <c r="AE18" i="1"/>
  <c r="AE33" i="26" s="1"/>
  <c r="AE34" i="26" s="1"/>
  <c r="AE35" i="26" s="1"/>
  <c r="V69" i="1"/>
  <c r="V70" i="1" s="1"/>
  <c r="U69" i="27"/>
  <c r="T19" i="1"/>
  <c r="T18" i="1"/>
  <c r="T33" i="26" s="1"/>
  <c r="T34" i="26" s="1"/>
  <c r="T35" i="26" s="1"/>
  <c r="V19" i="22"/>
  <c r="U20" i="22"/>
  <c r="U21" i="22" s="1"/>
  <c r="U22" i="22" s="1"/>
  <c r="AF71" i="27"/>
  <c r="AF72" i="27" s="1"/>
  <c r="AI70" i="27"/>
  <c r="AJ29" i="27"/>
  <c r="AJ30" i="27" s="1"/>
  <c r="AJ31" i="27" s="1"/>
  <c r="AJ32" i="27" s="1"/>
  <c r="AK29" i="1"/>
  <c r="AK30" i="1" s="1"/>
  <c r="AK31" i="1" s="1"/>
  <c r="S71" i="27"/>
  <c r="S19" i="27"/>
  <c r="AG71" i="27"/>
  <c r="AG72" i="27" s="1"/>
  <c r="V29" i="1"/>
  <c r="V30" i="1" s="1"/>
  <c r="V31" i="1" s="1"/>
  <c r="U29" i="27"/>
  <c r="U30" i="27" s="1"/>
  <c r="U31" i="27" s="1"/>
  <c r="AG39" i="1"/>
  <c r="AG40" i="1" s="1"/>
  <c r="AG41" i="1" s="1"/>
  <c r="AF39" i="27"/>
  <c r="AF40" i="27" s="1"/>
  <c r="AF41" i="27" s="1"/>
  <c r="AF42" i="27" s="1"/>
  <c r="T20" i="1"/>
  <c r="T70" i="27"/>
  <c r="AH71" i="27"/>
  <c r="AH72" i="27" s="1"/>
  <c r="AJ69" i="27"/>
  <c r="AK69" i="1"/>
  <c r="AJ70" i="1"/>
  <c r="AA4" i="22"/>
  <c r="Z6" i="22"/>
  <c r="Z7" i="22" s="1"/>
  <c r="Z8" i="22" s="1"/>
  <c r="Z26" i="22"/>
  <c r="Y27" i="22"/>
  <c r="Y28" i="22" s="1"/>
  <c r="Y29" i="22" s="1"/>
  <c r="AC51" i="27"/>
  <c r="AC19" i="27"/>
  <c r="X49" i="1"/>
  <c r="X50" i="1" s="1"/>
  <c r="X51" i="1" s="1"/>
  <c r="W49" i="27"/>
  <c r="W50" i="27" s="1"/>
  <c r="W51" i="27" s="1"/>
  <c r="U39" i="1"/>
  <c r="U40" i="1" s="1"/>
  <c r="U41" i="1" s="1"/>
  <c r="T39" i="27"/>
  <c r="T40" i="27" s="1"/>
  <c r="T41" i="27" s="1"/>
  <c r="V59" i="1"/>
  <c r="V60" i="1" s="1"/>
  <c r="V61" i="1" s="1"/>
  <c r="U59" i="27"/>
  <c r="U60" i="27" s="1"/>
  <c r="U61" i="27" s="1"/>
  <c r="AI59" i="27"/>
  <c r="AI60" i="27" s="1"/>
  <c r="AI61" i="27" s="1"/>
  <c r="AI62" i="27" s="1"/>
  <c r="AJ59" i="1"/>
  <c r="AJ60" i="1" s="1"/>
  <c r="AJ61" i="1" s="1"/>
  <c r="AA32" i="22"/>
  <c r="Z34" i="22"/>
  <c r="Z35" i="22" s="1"/>
  <c r="Z36" i="22" s="1"/>
  <c r="AD51" i="1"/>
  <c r="AD20" i="1" s="1"/>
  <c r="AD19" i="1"/>
  <c r="AD50" i="27"/>
  <c r="AD18" i="27"/>
  <c r="J11" i="1"/>
  <c r="AL79" i="1"/>
  <c r="AL81" i="1" s="1"/>
  <c r="AL82" i="1" s="1"/>
  <c r="AK90" i="1"/>
  <c r="AK80" i="1"/>
  <c r="K10" i="1"/>
  <c r="K12" i="1" s="1"/>
  <c r="K13" i="1" s="1"/>
  <c r="K52" i="1"/>
  <c r="K53" i="1" s="1"/>
  <c r="K54" i="1" s="1"/>
  <c r="K24" i="27"/>
  <c r="AK91" i="1"/>
  <c r="AK92" i="1" s="1"/>
  <c r="AL89" i="1" s="1"/>
  <c r="AK93" i="1"/>
  <c r="N19" i="22"/>
  <c r="L5" i="22"/>
  <c r="L4" i="22"/>
  <c r="K6" i="22"/>
  <c r="K7" i="22" s="1"/>
  <c r="K8" i="22" s="1"/>
  <c r="U71" i="1"/>
  <c r="W12" i="22"/>
  <c r="V13" i="22"/>
  <c r="V14" i="22" s="1"/>
  <c r="V15" i="22" s="1"/>
  <c r="AF41" i="1"/>
  <c r="M12" i="22"/>
  <c r="M32" i="22"/>
  <c r="L33" i="22"/>
  <c r="K35" i="22"/>
  <c r="K36" i="22" s="1"/>
  <c r="N26" i="22"/>
  <c r="K11" i="22"/>
  <c r="J13" i="22"/>
  <c r="J14" i="22" s="1"/>
  <c r="J15" i="22" s="1"/>
  <c r="L25" i="22"/>
  <c r="K27" i="22"/>
  <c r="K28" i="22" s="1"/>
  <c r="K29" i="22" s="1"/>
  <c r="M20" i="22"/>
  <c r="M21" i="22" s="1"/>
  <c r="M22" i="22" s="1"/>
  <c r="N18" i="22"/>
  <c r="J62" i="1"/>
  <c r="J63" i="1" s="1"/>
  <c r="J64" i="1" s="1"/>
  <c r="K42" i="1"/>
  <c r="K43" i="1" s="1"/>
  <c r="K44" i="1" s="1"/>
  <c r="G72" i="1"/>
  <c r="F24" i="1"/>
  <c r="I32" i="1"/>
  <c r="I33" i="1" s="1"/>
  <c r="I34" i="1" s="1"/>
  <c r="T34" i="27" l="1"/>
  <c r="T64" i="27"/>
  <c r="AC20" i="27"/>
  <c r="AC52" i="27"/>
  <c r="U62" i="27"/>
  <c r="U63" i="27" s="1"/>
  <c r="W52" i="27"/>
  <c r="W53" i="27" s="1"/>
  <c r="W54" i="27" s="1"/>
  <c r="U32" i="27"/>
  <c r="U33" i="27" s="1"/>
  <c r="U34" i="27" s="1"/>
  <c r="S20" i="27"/>
  <c r="S72" i="27"/>
  <c r="T42" i="27"/>
  <c r="T43" i="27" s="1"/>
  <c r="T44" i="27" s="1"/>
  <c r="R38" i="26"/>
  <c r="R39" i="26" s="1"/>
  <c r="S36" i="26" s="1"/>
  <c r="U19" i="1"/>
  <c r="U20" i="1"/>
  <c r="U18" i="1"/>
  <c r="U33" i="26" s="1"/>
  <c r="U34" i="26" s="1"/>
  <c r="U35" i="26" s="1"/>
  <c r="AJ71" i="1"/>
  <c r="AE50" i="27"/>
  <c r="AE18" i="27"/>
  <c r="W69" i="1"/>
  <c r="W70" i="1" s="1"/>
  <c r="V69" i="27"/>
  <c r="AK29" i="27"/>
  <c r="AK30" i="27" s="1"/>
  <c r="AK31" i="27" s="1"/>
  <c r="AK32" i="27" s="1"/>
  <c r="AL29" i="1"/>
  <c r="AL30" i="1" s="1"/>
  <c r="AL31" i="1" s="1"/>
  <c r="AK70" i="1"/>
  <c r="T18" i="27"/>
  <c r="V20" i="22"/>
  <c r="V21" i="22" s="1"/>
  <c r="V22" i="22" s="1"/>
  <c r="W19" i="22"/>
  <c r="AF50" i="1"/>
  <c r="AF18" i="1"/>
  <c r="AF33" i="26" s="1"/>
  <c r="AF34" i="26" s="1"/>
  <c r="AF35" i="26" s="1"/>
  <c r="W59" i="1"/>
  <c r="W60" i="1" s="1"/>
  <c r="W61" i="1" s="1"/>
  <c r="V59" i="27"/>
  <c r="V60" i="27" s="1"/>
  <c r="V61" i="27" s="1"/>
  <c r="AG49" i="1"/>
  <c r="AF49" i="27"/>
  <c r="Y49" i="1"/>
  <c r="Y50" i="1" s="1"/>
  <c r="Y51" i="1" s="1"/>
  <c r="X49" i="27"/>
  <c r="X50" i="27" s="1"/>
  <c r="X51" i="27" s="1"/>
  <c r="AH39" i="1"/>
  <c r="AH40" i="1" s="1"/>
  <c r="AH41" i="1" s="1"/>
  <c r="AG39" i="27"/>
  <c r="AG40" i="27" s="1"/>
  <c r="AG41" i="27" s="1"/>
  <c r="AG42" i="27" s="1"/>
  <c r="AK69" i="27"/>
  <c r="AL69" i="1"/>
  <c r="AJ59" i="27"/>
  <c r="AJ60" i="27" s="1"/>
  <c r="AJ61" i="27" s="1"/>
  <c r="AJ62" i="27" s="1"/>
  <c r="AK59" i="1"/>
  <c r="AK60" i="1" s="1"/>
  <c r="AK61" i="1" s="1"/>
  <c r="AB6" i="22"/>
  <c r="AB7" i="22" s="1"/>
  <c r="AB8" i="22" s="1"/>
  <c r="AN29" i="1" s="1"/>
  <c r="AN30" i="1" s="1"/>
  <c r="AN31" i="1" s="1"/>
  <c r="AA6" i="22"/>
  <c r="AA7" i="22" s="1"/>
  <c r="AA8" i="22" s="1"/>
  <c r="AJ70" i="27"/>
  <c r="T71" i="27"/>
  <c r="T19" i="27"/>
  <c r="AI71" i="27"/>
  <c r="AI72" i="27" s="1"/>
  <c r="W29" i="1"/>
  <c r="W30" i="1" s="1"/>
  <c r="W31" i="1" s="1"/>
  <c r="V29" i="27"/>
  <c r="V30" i="27" s="1"/>
  <c r="V31" i="27" s="1"/>
  <c r="U70" i="27"/>
  <c r="V39" i="1"/>
  <c r="V40" i="1" s="1"/>
  <c r="V41" i="1" s="1"/>
  <c r="U39" i="27"/>
  <c r="U40" i="27" s="1"/>
  <c r="U41" i="27" s="1"/>
  <c r="W13" i="22"/>
  <c r="W14" i="22" s="1"/>
  <c r="W15" i="22" s="1"/>
  <c r="X12" i="22"/>
  <c r="AD51" i="27"/>
  <c r="AD19" i="27"/>
  <c r="AB34" i="22"/>
  <c r="AB35" i="22" s="1"/>
  <c r="AB36" i="22" s="1"/>
  <c r="AN69" i="1" s="1"/>
  <c r="AA34" i="22"/>
  <c r="AA35" i="22" s="1"/>
  <c r="AA36" i="22" s="1"/>
  <c r="AA26" i="22"/>
  <c r="Z27" i="22"/>
  <c r="Z28" i="22" s="1"/>
  <c r="Z29" i="22" s="1"/>
  <c r="AE51" i="1"/>
  <c r="AE20" i="1" s="1"/>
  <c r="AE19" i="1"/>
  <c r="AL93" i="1"/>
  <c r="AM79" i="1"/>
  <c r="AM81" i="1" s="1"/>
  <c r="AM82" i="1" s="1"/>
  <c r="AN82" i="1" s="1"/>
  <c r="AO82" i="1" s="1"/>
  <c r="AP82" i="1" s="1"/>
  <c r="AQ82" i="1" s="1"/>
  <c r="AR82" i="1" s="1"/>
  <c r="AS82" i="1" s="1"/>
  <c r="AT82" i="1" s="1"/>
  <c r="AU82" i="1" s="1"/>
  <c r="AV82" i="1" s="1"/>
  <c r="AW82" i="1" s="1"/>
  <c r="K11" i="1"/>
  <c r="L10" i="1"/>
  <c r="L12" i="1" s="1"/>
  <c r="L13" i="1" s="1"/>
  <c r="AL80" i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L52" i="1"/>
  <c r="L53" i="1" s="1"/>
  <c r="L54" i="1" s="1"/>
  <c r="L21" i="27"/>
  <c r="L22" i="27" s="1"/>
  <c r="L73" i="27"/>
  <c r="AL91" i="1"/>
  <c r="AL92" i="1" s="1"/>
  <c r="AM89" i="1" s="1"/>
  <c r="AL90" i="1"/>
  <c r="O26" i="22"/>
  <c r="V71" i="1"/>
  <c r="M5" i="22"/>
  <c r="M25" i="22"/>
  <c r="L27" i="22"/>
  <c r="L28" i="22" s="1"/>
  <c r="L29" i="22" s="1"/>
  <c r="M33" i="22"/>
  <c r="N12" i="22"/>
  <c r="M4" i="22"/>
  <c r="L6" i="22"/>
  <c r="L7" i="22" s="1"/>
  <c r="L8" i="22" s="1"/>
  <c r="M34" i="22"/>
  <c r="N32" i="22"/>
  <c r="L11" i="22"/>
  <c r="K13" i="22"/>
  <c r="K14" i="22" s="1"/>
  <c r="K15" i="22" s="1"/>
  <c r="N20" i="22"/>
  <c r="N21" i="22" s="1"/>
  <c r="N22" i="22" s="1"/>
  <c r="O18" i="22"/>
  <c r="L34" i="22"/>
  <c r="L35" i="22" s="1"/>
  <c r="L36" i="22" s="1"/>
  <c r="O19" i="22"/>
  <c r="L42" i="1"/>
  <c r="L43" i="1" s="1"/>
  <c r="L44" i="1" s="1"/>
  <c r="K62" i="1"/>
  <c r="K63" i="1" s="1"/>
  <c r="K64" i="1" s="1"/>
  <c r="J32" i="1"/>
  <c r="J33" i="1" s="1"/>
  <c r="J34" i="1" s="1"/>
  <c r="G73" i="1"/>
  <c r="G21" i="1"/>
  <c r="G22" i="1" s="1"/>
  <c r="U64" i="27" l="1"/>
  <c r="AX79" i="1"/>
  <c r="AX81" i="1" s="1"/>
  <c r="AX82" i="1" s="1"/>
  <c r="AD20" i="27"/>
  <c r="AD52" i="27"/>
  <c r="X52" i="27"/>
  <c r="X53" i="27" s="1"/>
  <c r="X54" i="27" s="1"/>
  <c r="V62" i="27"/>
  <c r="V63" i="27" s="1"/>
  <c r="V64" i="27" s="1"/>
  <c r="AN70" i="1"/>
  <c r="V32" i="27"/>
  <c r="V33" i="27" s="1"/>
  <c r="V34" i="27" s="1"/>
  <c r="T20" i="27"/>
  <c r="T72" i="27"/>
  <c r="U42" i="27"/>
  <c r="U43" i="27" s="1"/>
  <c r="U44" i="27" s="1"/>
  <c r="R37" i="26"/>
  <c r="S37" i="26" s="1"/>
  <c r="S38" i="26"/>
  <c r="S39" i="26" s="1"/>
  <c r="T36" i="26" s="1"/>
  <c r="V20" i="1"/>
  <c r="V18" i="1"/>
  <c r="V33" i="26" s="1"/>
  <c r="V34" i="26" s="1"/>
  <c r="V35" i="26" s="1"/>
  <c r="V19" i="1"/>
  <c r="U18" i="27"/>
  <c r="X29" i="1"/>
  <c r="X30" i="1" s="1"/>
  <c r="X31" i="1" s="1"/>
  <c r="W29" i="27"/>
  <c r="W30" i="27" s="1"/>
  <c r="W31" i="27" s="1"/>
  <c r="W39" i="1"/>
  <c r="W40" i="1" s="1"/>
  <c r="W41" i="1" s="1"/>
  <c r="V39" i="27"/>
  <c r="V40" i="27" s="1"/>
  <c r="V41" i="27" s="1"/>
  <c r="AF51" i="1"/>
  <c r="AF20" i="1" s="1"/>
  <c r="AF19" i="1"/>
  <c r="AI39" i="1"/>
  <c r="AI40" i="1" s="1"/>
  <c r="AI41" i="1" s="1"/>
  <c r="AH39" i="27"/>
  <c r="AH40" i="27" s="1"/>
  <c r="AH41" i="27" s="1"/>
  <c r="AH42" i="27" s="1"/>
  <c r="U71" i="27"/>
  <c r="U19" i="27"/>
  <c r="AL29" i="27"/>
  <c r="AL30" i="27" s="1"/>
  <c r="AL31" i="27" s="1"/>
  <c r="AM29" i="1"/>
  <c r="AM30" i="1" s="1"/>
  <c r="AM31" i="1" s="1"/>
  <c r="AL70" i="1"/>
  <c r="W20" i="22"/>
  <c r="W21" i="22" s="1"/>
  <c r="W22" i="22" s="1"/>
  <c r="X19" i="22"/>
  <c r="AE51" i="27"/>
  <c r="AE19" i="27"/>
  <c r="AL69" i="27"/>
  <c r="AM69" i="1"/>
  <c r="Y12" i="22"/>
  <c r="X13" i="22"/>
  <c r="X14" i="22" s="1"/>
  <c r="X15" i="22" s="1"/>
  <c r="AJ71" i="27"/>
  <c r="AJ72" i="27" s="1"/>
  <c r="AG50" i="1"/>
  <c r="AG18" i="1"/>
  <c r="AG33" i="26" s="1"/>
  <c r="AG34" i="26" s="1"/>
  <c r="AG35" i="26" s="1"/>
  <c r="X69" i="1"/>
  <c r="X70" i="1" s="1"/>
  <c r="W69" i="27"/>
  <c r="X59" i="1"/>
  <c r="X60" i="1" s="1"/>
  <c r="X61" i="1" s="1"/>
  <c r="W59" i="27"/>
  <c r="W60" i="27" s="1"/>
  <c r="W61" i="27" s="1"/>
  <c r="AK59" i="27"/>
  <c r="AK60" i="27" s="1"/>
  <c r="AK61" i="27" s="1"/>
  <c r="AK62" i="27" s="1"/>
  <c r="AL59" i="1"/>
  <c r="AL60" i="1" s="1"/>
  <c r="AL61" i="1" s="1"/>
  <c r="AK70" i="27"/>
  <c r="AH49" i="1"/>
  <c r="AG49" i="27"/>
  <c r="AK71" i="1"/>
  <c r="V70" i="27"/>
  <c r="Z49" i="1"/>
  <c r="Z50" i="1" s="1"/>
  <c r="Z51" i="1" s="1"/>
  <c r="Y49" i="27"/>
  <c r="Y50" i="27" s="1"/>
  <c r="Y51" i="27" s="1"/>
  <c r="AA27" i="22"/>
  <c r="AA28" i="22" s="1"/>
  <c r="AA29" i="22" s="1"/>
  <c r="AF50" i="27"/>
  <c r="AF18" i="27"/>
  <c r="AM91" i="1"/>
  <c r="AM92" i="1" s="1"/>
  <c r="AN89" i="1" s="1"/>
  <c r="L11" i="1"/>
  <c r="M10" i="1"/>
  <c r="M12" i="1" s="1"/>
  <c r="M13" i="1" s="1"/>
  <c r="M52" i="1"/>
  <c r="M53" i="1" s="1"/>
  <c r="M54" i="1" s="1"/>
  <c r="L74" i="27"/>
  <c r="M72" i="27" s="1"/>
  <c r="L23" i="27"/>
  <c r="AM90" i="1"/>
  <c r="M11" i="22"/>
  <c r="L13" i="22"/>
  <c r="L14" i="22" s="1"/>
  <c r="L15" i="22" s="1"/>
  <c r="N4" i="22"/>
  <c r="M6" i="22"/>
  <c r="M7" i="22" s="1"/>
  <c r="M8" i="22" s="1"/>
  <c r="M35" i="22"/>
  <c r="M36" i="22" s="1"/>
  <c r="N33" i="22"/>
  <c r="N34" i="22" s="1"/>
  <c r="N25" i="22"/>
  <c r="M27" i="22"/>
  <c r="M28" i="22" s="1"/>
  <c r="M29" i="22" s="1"/>
  <c r="O12" i="22"/>
  <c r="O20" i="22"/>
  <c r="O21" i="22" s="1"/>
  <c r="O22" i="22" s="1"/>
  <c r="O32" i="22"/>
  <c r="N5" i="22"/>
  <c r="W71" i="1"/>
  <c r="L62" i="1"/>
  <c r="L63" i="1" s="1"/>
  <c r="L64" i="1" s="1"/>
  <c r="M42" i="1"/>
  <c r="M43" i="1" s="1"/>
  <c r="M44" i="1" s="1"/>
  <c r="G74" i="1"/>
  <c r="G23" i="1"/>
  <c r="K32" i="1"/>
  <c r="K33" i="1" s="1"/>
  <c r="K34" i="1" s="1"/>
  <c r="AY79" i="1" l="1"/>
  <c r="AY81" i="1" s="1"/>
  <c r="AY82" i="1" s="1"/>
  <c r="AZ82" i="1" s="1"/>
  <c r="BA82" i="1" s="1"/>
  <c r="BB82" i="1" s="1"/>
  <c r="BC82" i="1" s="1"/>
  <c r="BD82" i="1" s="1"/>
  <c r="BE82" i="1" s="1"/>
  <c r="BF82" i="1" s="1"/>
  <c r="BG82" i="1" s="1"/>
  <c r="BH82" i="1" s="1"/>
  <c r="BI82" i="1" s="1"/>
  <c r="BJ82" i="1" s="1"/>
  <c r="AX80" i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W62" i="27"/>
  <c r="W63" i="27" s="1"/>
  <c r="W64" i="27" s="1"/>
  <c r="AE20" i="27"/>
  <c r="AE52" i="27"/>
  <c r="AL32" i="27"/>
  <c r="AL33" i="27" s="1"/>
  <c r="AN71" i="1"/>
  <c r="W32" i="27"/>
  <c r="W33" i="27" s="1"/>
  <c r="W34" i="27" s="1"/>
  <c r="Y52" i="27"/>
  <c r="Y53" i="27" s="1"/>
  <c r="Y54" i="27" s="1"/>
  <c r="U20" i="27"/>
  <c r="U72" i="27"/>
  <c r="V42" i="27"/>
  <c r="V43" i="27" s="1"/>
  <c r="V44" i="27" s="1"/>
  <c r="T38" i="26"/>
  <c r="T39" i="26" s="1"/>
  <c r="U36" i="26" s="1"/>
  <c r="T37" i="26"/>
  <c r="W18" i="1"/>
  <c r="W33" i="26" s="1"/>
  <c r="W34" i="26" s="1"/>
  <c r="W35" i="26" s="1"/>
  <c r="W19" i="1"/>
  <c r="W20" i="1"/>
  <c r="AN91" i="1"/>
  <c r="AN92" i="1" s="1"/>
  <c r="AO89" i="1" s="1"/>
  <c r="AN93" i="1"/>
  <c r="AL59" i="27"/>
  <c r="AL60" i="27" s="1"/>
  <c r="AL61" i="27" s="1"/>
  <c r="AM59" i="1"/>
  <c r="AM60" i="1" s="1"/>
  <c r="AM61" i="1" s="1"/>
  <c r="X39" i="1"/>
  <c r="X40" i="1" s="1"/>
  <c r="X41" i="1" s="1"/>
  <c r="W39" i="27"/>
  <c r="W40" i="27" s="1"/>
  <c r="W41" i="27" s="1"/>
  <c r="AB27" i="22"/>
  <c r="AB28" i="22" s="1"/>
  <c r="AB29" i="22" s="1"/>
  <c r="AN59" i="1" s="1"/>
  <c r="V71" i="27"/>
  <c r="V19" i="27"/>
  <c r="AH50" i="1"/>
  <c r="AH18" i="1"/>
  <c r="AH33" i="26" s="1"/>
  <c r="AH34" i="26" s="1"/>
  <c r="AH35" i="26" s="1"/>
  <c r="AL70" i="27"/>
  <c r="Y19" i="22"/>
  <c r="X20" i="22"/>
  <c r="X21" i="22" s="1"/>
  <c r="X22" i="22" s="1"/>
  <c r="AI49" i="1"/>
  <c r="AH49" i="27"/>
  <c r="Y59" i="1"/>
  <c r="Y60" i="1" s="1"/>
  <c r="Y61" i="1" s="1"/>
  <c r="X59" i="27"/>
  <c r="X60" i="27" s="1"/>
  <c r="X61" i="27" s="1"/>
  <c r="AK71" i="27"/>
  <c r="AK72" i="27" s="1"/>
  <c r="AG19" i="1"/>
  <c r="AG51" i="1"/>
  <c r="AG20" i="1" s="1"/>
  <c r="Z12" i="22"/>
  <c r="Y13" i="22"/>
  <c r="Y14" i="22" s="1"/>
  <c r="Y15" i="22" s="1"/>
  <c r="Y69" i="1"/>
  <c r="Y70" i="1" s="1"/>
  <c r="X69" i="27"/>
  <c r="AI39" i="27"/>
  <c r="AI40" i="27" s="1"/>
  <c r="AI41" i="27" s="1"/>
  <c r="AI42" i="27" s="1"/>
  <c r="AJ39" i="1"/>
  <c r="AJ40" i="1" s="1"/>
  <c r="AJ41" i="1" s="1"/>
  <c r="AA49" i="1"/>
  <c r="AA50" i="1" s="1"/>
  <c r="AA51" i="1" s="1"/>
  <c r="Z49" i="27"/>
  <c r="Z50" i="27" s="1"/>
  <c r="Z51" i="27" s="1"/>
  <c r="Y29" i="1"/>
  <c r="Y30" i="1" s="1"/>
  <c r="Y31" i="1" s="1"/>
  <c r="X29" i="27"/>
  <c r="X30" i="27" s="1"/>
  <c r="X31" i="27" s="1"/>
  <c r="AF51" i="27"/>
  <c r="AF19" i="27"/>
  <c r="V18" i="27"/>
  <c r="AG50" i="27"/>
  <c r="AG18" i="27"/>
  <c r="W70" i="27"/>
  <c r="AM70" i="1"/>
  <c r="AL71" i="1"/>
  <c r="AN90" i="1"/>
  <c r="N10" i="1"/>
  <c r="N12" i="1" s="1"/>
  <c r="N13" i="1" s="1"/>
  <c r="M11" i="1"/>
  <c r="N52" i="1"/>
  <c r="N53" i="1" s="1"/>
  <c r="N54" i="1" s="1"/>
  <c r="L24" i="27"/>
  <c r="N27" i="22"/>
  <c r="N28" i="22" s="1"/>
  <c r="N29" i="22" s="1"/>
  <c r="O25" i="22"/>
  <c r="O27" i="22" s="1"/>
  <c r="O28" i="22" s="1"/>
  <c r="O29" i="22" s="1"/>
  <c r="O4" i="22"/>
  <c r="O6" i="22" s="1"/>
  <c r="N6" i="22"/>
  <c r="N7" i="22" s="1"/>
  <c r="N8" i="22" s="1"/>
  <c r="O5" i="22"/>
  <c r="O33" i="22"/>
  <c r="N35" i="22"/>
  <c r="N36" i="22" s="1"/>
  <c r="N11" i="22"/>
  <c r="M13" i="22"/>
  <c r="M14" i="22" s="1"/>
  <c r="M15" i="22" s="1"/>
  <c r="O34" i="22"/>
  <c r="X71" i="1"/>
  <c r="N42" i="1"/>
  <c r="N43" i="1" s="1"/>
  <c r="N44" i="1" s="1"/>
  <c r="M62" i="1"/>
  <c r="M63" i="1" s="1"/>
  <c r="M64" i="1" s="1"/>
  <c r="L32" i="1"/>
  <c r="L33" i="1" s="1"/>
  <c r="L34" i="1" s="1"/>
  <c r="G24" i="1"/>
  <c r="H72" i="1"/>
  <c r="AN60" i="1" l="1"/>
  <c r="AL62" i="27"/>
  <c r="AL63" i="27" s="1"/>
  <c r="V20" i="27"/>
  <c r="V72" i="27"/>
  <c r="X32" i="27"/>
  <c r="X33" i="27" s="1"/>
  <c r="X34" i="27" s="1"/>
  <c r="X62" i="27"/>
  <c r="X63" i="27" s="1"/>
  <c r="X64" i="27" s="1"/>
  <c r="AF20" i="27"/>
  <c r="AF52" i="27"/>
  <c r="Z52" i="27"/>
  <c r="Z53" i="27" s="1"/>
  <c r="Z54" i="27" s="1"/>
  <c r="AA53" i="27" s="1"/>
  <c r="AA54" i="27" s="1"/>
  <c r="AB53" i="27" s="1"/>
  <c r="AB54" i="27" s="1"/>
  <c r="AC53" i="27" s="1"/>
  <c r="AC54" i="27" s="1"/>
  <c r="AD53" i="27" s="1"/>
  <c r="AD54" i="27" s="1"/>
  <c r="AE53" i="27" s="1"/>
  <c r="AE54" i="27" s="1"/>
  <c r="AF53" i="27" s="1"/>
  <c r="AF54" i="27" s="1"/>
  <c r="X18" i="1"/>
  <c r="X33" i="26" s="1"/>
  <c r="X34" i="26" s="1"/>
  <c r="X35" i="26" s="1"/>
  <c r="W42" i="27"/>
  <c r="W43" i="27" s="1"/>
  <c r="W44" i="27" s="1"/>
  <c r="U38" i="26"/>
  <c r="U39" i="26" s="1"/>
  <c r="V36" i="26" s="1"/>
  <c r="X19" i="1"/>
  <c r="AO91" i="1"/>
  <c r="AO92" i="1" s="1"/>
  <c r="AP89" i="1" s="1"/>
  <c r="AO93" i="1"/>
  <c r="AO90" i="1"/>
  <c r="X20" i="1"/>
  <c r="Z29" i="1"/>
  <c r="Z30" i="1" s="1"/>
  <c r="Z31" i="1" s="1"/>
  <c r="Y29" i="27"/>
  <c r="Y30" i="27" s="1"/>
  <c r="Y31" i="27" s="1"/>
  <c r="Z69" i="1"/>
  <c r="Z70" i="1" s="1"/>
  <c r="Y69" i="27"/>
  <c r="Z59" i="1"/>
  <c r="Z60" i="1" s="1"/>
  <c r="Z61" i="1" s="1"/>
  <c r="Y59" i="27"/>
  <c r="Y60" i="27" s="1"/>
  <c r="Y61" i="27" s="1"/>
  <c r="AM71" i="1"/>
  <c r="AA12" i="22"/>
  <c r="Z13" i="22"/>
  <c r="Z14" i="22" s="1"/>
  <c r="Z15" i="22" s="1"/>
  <c r="AH50" i="27"/>
  <c r="AH18" i="27"/>
  <c r="Z19" i="22"/>
  <c r="Y20" i="22"/>
  <c r="Y21" i="22" s="1"/>
  <c r="Y22" i="22" s="1"/>
  <c r="AH19" i="1"/>
  <c r="AH51" i="1"/>
  <c r="AH20" i="1" s="1"/>
  <c r="Y39" i="1"/>
  <c r="Y40" i="1" s="1"/>
  <c r="Y41" i="1" s="1"/>
  <c r="X39" i="27"/>
  <c r="X40" i="27" s="1"/>
  <c r="X41" i="27" s="1"/>
  <c r="W18" i="27"/>
  <c r="AL71" i="27"/>
  <c r="AL72" i="27" s="1"/>
  <c r="AG51" i="27"/>
  <c r="AG19" i="27"/>
  <c r="AI50" i="1"/>
  <c r="AI18" i="1"/>
  <c r="AI33" i="26" s="1"/>
  <c r="AI34" i="26" s="1"/>
  <c r="AI35" i="26" s="1"/>
  <c r="AA59" i="1"/>
  <c r="AA60" i="1" s="1"/>
  <c r="AA61" i="1" s="1"/>
  <c r="Z59" i="27"/>
  <c r="Z60" i="27" s="1"/>
  <c r="Z61" i="27" s="1"/>
  <c r="Z62" i="27" s="1"/>
  <c r="W71" i="27"/>
  <c r="W19" i="27"/>
  <c r="X70" i="27"/>
  <c r="AJ39" i="27"/>
  <c r="AJ40" i="27" s="1"/>
  <c r="AJ41" i="27" s="1"/>
  <c r="AJ42" i="27" s="1"/>
  <c r="AK39" i="1"/>
  <c r="AK40" i="1" s="1"/>
  <c r="AK41" i="1" s="1"/>
  <c r="AJ49" i="1"/>
  <c r="AI49" i="27"/>
  <c r="N11" i="1"/>
  <c r="O10" i="1"/>
  <c r="O12" i="1" s="1"/>
  <c r="O13" i="1" s="1"/>
  <c r="O52" i="1"/>
  <c r="O53" i="1" s="1"/>
  <c r="O54" i="1" s="1"/>
  <c r="M21" i="27"/>
  <c r="M22" i="27" s="1"/>
  <c r="M73" i="27"/>
  <c r="Y71" i="1"/>
  <c r="O11" i="22"/>
  <c r="O13" i="22" s="1"/>
  <c r="O14" i="22" s="1"/>
  <c r="O15" i="22" s="1"/>
  <c r="N13" i="22"/>
  <c r="N14" i="22" s="1"/>
  <c r="N15" i="22" s="1"/>
  <c r="O7" i="22"/>
  <c r="O8" i="22" s="1"/>
  <c r="O35" i="22"/>
  <c r="O36" i="22" s="1"/>
  <c r="N62" i="1"/>
  <c r="N63" i="1" s="1"/>
  <c r="N64" i="1" s="1"/>
  <c r="O42" i="1"/>
  <c r="O43" i="1" s="1"/>
  <c r="O44" i="1" s="1"/>
  <c r="P42" i="1" s="1"/>
  <c r="H21" i="1"/>
  <c r="H22" i="1" s="1"/>
  <c r="H73" i="1"/>
  <c r="M32" i="1"/>
  <c r="M33" i="1" s="1"/>
  <c r="M34" i="1" s="1"/>
  <c r="Y19" i="1" l="1"/>
  <c r="AG20" i="27"/>
  <c r="AG52" i="27"/>
  <c r="AN61" i="1"/>
  <c r="W20" i="27"/>
  <c r="W72" i="27"/>
  <c r="Y62" i="27"/>
  <c r="Y63" i="27" s="1"/>
  <c r="Y64" i="27" s="1"/>
  <c r="Y32" i="27"/>
  <c r="Y33" i="27" s="1"/>
  <c r="Y34" i="27" s="1"/>
  <c r="X42" i="27"/>
  <c r="X43" i="27" s="1"/>
  <c r="X44" i="27" s="1"/>
  <c r="V38" i="26"/>
  <c r="V39" i="26" s="1"/>
  <c r="W36" i="26" s="1"/>
  <c r="U37" i="26"/>
  <c r="V37" i="26" s="1"/>
  <c r="Y20" i="1"/>
  <c r="Y18" i="1"/>
  <c r="Y33" i="26" s="1"/>
  <c r="Y34" i="26" s="1"/>
  <c r="Y35" i="26" s="1"/>
  <c r="AP91" i="1"/>
  <c r="AP92" i="1" s="1"/>
  <c r="AQ89" i="1" s="1"/>
  <c r="AP93" i="1"/>
  <c r="AG53" i="27"/>
  <c r="AG54" i="27" s="1"/>
  <c r="Z63" i="27"/>
  <c r="AP90" i="1"/>
  <c r="AQ90" i="1" s="1"/>
  <c r="AK39" i="27"/>
  <c r="AK40" i="27" s="1"/>
  <c r="AK41" i="27" s="1"/>
  <c r="AK42" i="27" s="1"/>
  <c r="AL39" i="1"/>
  <c r="AL40" i="1" s="1"/>
  <c r="AL41" i="1" s="1"/>
  <c r="AA39" i="1"/>
  <c r="AA40" i="1" s="1"/>
  <c r="AA41" i="1" s="1"/>
  <c r="Z39" i="27"/>
  <c r="Z40" i="27" s="1"/>
  <c r="Z41" i="27" s="1"/>
  <c r="Z42" i="27" s="1"/>
  <c r="X71" i="27"/>
  <c r="X19" i="27"/>
  <c r="AH51" i="27"/>
  <c r="AH19" i="27"/>
  <c r="AJ49" i="27"/>
  <c r="AK49" i="1"/>
  <c r="AA29" i="1"/>
  <c r="AA30" i="1" s="1"/>
  <c r="AA31" i="1" s="1"/>
  <c r="Z29" i="27"/>
  <c r="Z30" i="27" s="1"/>
  <c r="Z31" i="27" s="1"/>
  <c r="AI50" i="27"/>
  <c r="AI18" i="27"/>
  <c r="AI19" i="1"/>
  <c r="AI51" i="1"/>
  <c r="AI20" i="1" s="1"/>
  <c r="AL21" i="27"/>
  <c r="AL22" i="27" s="1"/>
  <c r="AA19" i="22"/>
  <c r="Z20" i="22"/>
  <c r="Z21" i="22" s="1"/>
  <c r="Z22" i="22" s="1"/>
  <c r="AA13" i="22"/>
  <c r="AA14" i="22" s="1"/>
  <c r="AA15" i="22" s="1"/>
  <c r="AA69" i="1"/>
  <c r="AA70" i="1" s="1"/>
  <c r="Z69" i="27"/>
  <c r="Z39" i="1"/>
  <c r="Z40" i="1" s="1"/>
  <c r="Z41" i="1" s="1"/>
  <c r="Y39" i="27"/>
  <c r="Y40" i="27" s="1"/>
  <c r="Y41" i="27" s="1"/>
  <c r="AJ50" i="1"/>
  <c r="AJ18" i="1"/>
  <c r="AJ33" i="26" s="1"/>
  <c r="AJ34" i="26" s="1"/>
  <c r="AJ35" i="26" s="1"/>
  <c r="X18" i="27"/>
  <c r="Y70" i="27"/>
  <c r="P10" i="1"/>
  <c r="P12" i="1" s="1"/>
  <c r="P13" i="1" s="1"/>
  <c r="O11" i="1"/>
  <c r="P52" i="1"/>
  <c r="P53" i="1" s="1"/>
  <c r="P54" i="1" s="1"/>
  <c r="M74" i="27"/>
  <c r="M23" i="27"/>
  <c r="Z71" i="1"/>
  <c r="P43" i="1"/>
  <c r="P44" i="1" s="1"/>
  <c r="O62" i="1"/>
  <c r="O63" i="1" s="1"/>
  <c r="O64" i="1" s="1"/>
  <c r="H74" i="1"/>
  <c r="H23" i="1"/>
  <c r="N32" i="1"/>
  <c r="N33" i="1" s="1"/>
  <c r="N34" i="1" s="1"/>
  <c r="AH20" i="27" l="1"/>
  <c r="AH52" i="27"/>
  <c r="AH53" i="27" s="1"/>
  <c r="AH54" i="27" s="1"/>
  <c r="Z64" i="27"/>
  <c r="AA63" i="27" s="1"/>
  <c r="AA64" i="27" s="1"/>
  <c r="AB63" i="27" s="1"/>
  <c r="AB64" i="27" s="1"/>
  <c r="AC63" i="27" s="1"/>
  <c r="AC64" i="27" s="1"/>
  <c r="AD63" i="27" s="1"/>
  <c r="AD64" i="27" s="1"/>
  <c r="AE63" i="27" s="1"/>
  <c r="AE64" i="27" s="1"/>
  <c r="AF63" i="27" s="1"/>
  <c r="AF64" i="27" s="1"/>
  <c r="AG63" i="27" s="1"/>
  <c r="AG64" i="27" s="1"/>
  <c r="AH63" i="27" s="1"/>
  <c r="AH64" i="27" s="1"/>
  <c r="AI63" i="27" s="1"/>
  <c r="AI64" i="27" s="1"/>
  <c r="AJ63" i="27" s="1"/>
  <c r="AJ64" i="27" s="1"/>
  <c r="AK63" i="27" s="1"/>
  <c r="AK64" i="27" s="1"/>
  <c r="AL64" i="27" s="1"/>
  <c r="AM64" i="27" s="1"/>
  <c r="AN64" i="27" s="1"/>
  <c r="AO64" i="27" s="1"/>
  <c r="AP64" i="27" s="1"/>
  <c r="AQ64" i="27" s="1"/>
  <c r="AR64" i="27" s="1"/>
  <c r="AS64" i="27" s="1"/>
  <c r="AT64" i="27" s="1"/>
  <c r="AU64" i="27" s="1"/>
  <c r="AV64" i="27" s="1"/>
  <c r="AW64" i="27" s="1"/>
  <c r="Z32" i="27"/>
  <c r="Z33" i="27" s="1"/>
  <c r="Z34" i="27" s="1"/>
  <c r="AA33" i="27" s="1"/>
  <c r="AA34" i="27" s="1"/>
  <c r="AB33" i="27" s="1"/>
  <c r="AB34" i="27" s="1"/>
  <c r="AC33" i="27" s="1"/>
  <c r="AC34" i="27" s="1"/>
  <c r="AD33" i="27" s="1"/>
  <c r="AD34" i="27" s="1"/>
  <c r="AE33" i="27" s="1"/>
  <c r="AE34" i="27" s="1"/>
  <c r="AF33" i="27" s="1"/>
  <c r="AF34" i="27" s="1"/>
  <c r="AG33" i="27" s="1"/>
  <c r="AG34" i="27" s="1"/>
  <c r="AH33" i="27" s="1"/>
  <c r="AH34" i="27" s="1"/>
  <c r="AI33" i="27" s="1"/>
  <c r="AI34" i="27" s="1"/>
  <c r="AJ33" i="27" s="1"/>
  <c r="AJ34" i="27" s="1"/>
  <c r="AK33" i="27" s="1"/>
  <c r="AK34" i="27" s="1"/>
  <c r="AL34" i="27" s="1"/>
  <c r="AM34" i="27" s="1"/>
  <c r="AN34" i="27" s="1"/>
  <c r="AO34" i="27" s="1"/>
  <c r="AP34" i="27" s="1"/>
  <c r="AQ34" i="27" s="1"/>
  <c r="AR34" i="27" s="1"/>
  <c r="AS34" i="27" s="1"/>
  <c r="AT34" i="27" s="1"/>
  <c r="AU34" i="27" s="1"/>
  <c r="AV34" i="27" s="1"/>
  <c r="AW34" i="27" s="1"/>
  <c r="AA18" i="1"/>
  <c r="AA33" i="26" s="1"/>
  <c r="AA34" i="26" s="1"/>
  <c r="AA35" i="26" s="1"/>
  <c r="X20" i="27"/>
  <c r="X72" i="27"/>
  <c r="Y42" i="27"/>
  <c r="Y43" i="27" s="1"/>
  <c r="Y44" i="27" s="1"/>
  <c r="W38" i="26"/>
  <c r="W39" i="26" s="1"/>
  <c r="X36" i="26" s="1"/>
  <c r="W37" i="26"/>
  <c r="AQ91" i="1"/>
  <c r="AQ92" i="1" s="1"/>
  <c r="AR89" i="1" s="1"/>
  <c r="AQ93" i="1"/>
  <c r="Z43" i="27"/>
  <c r="AK43" i="27"/>
  <c r="Z19" i="1"/>
  <c r="Z18" i="1"/>
  <c r="Z33" i="26" s="1"/>
  <c r="Z34" i="26" s="1"/>
  <c r="Z35" i="26" s="1"/>
  <c r="Y18" i="27"/>
  <c r="AJ51" i="1"/>
  <c r="AJ20" i="1" s="1"/>
  <c r="AJ19" i="1"/>
  <c r="Y71" i="27"/>
  <c r="Y19" i="27"/>
  <c r="AK49" i="27"/>
  <c r="AL49" i="1"/>
  <c r="AI51" i="27"/>
  <c r="AI19" i="27"/>
  <c r="AK50" i="1"/>
  <c r="AK18" i="1"/>
  <c r="AK33" i="26" s="1"/>
  <c r="AK34" i="26" s="1"/>
  <c r="AK35" i="26" s="1"/>
  <c r="AJ50" i="27"/>
  <c r="AJ18" i="27"/>
  <c r="AL39" i="27"/>
  <c r="AL40" i="27" s="1"/>
  <c r="AL41" i="27" s="1"/>
  <c r="AM39" i="1"/>
  <c r="AM40" i="1" s="1"/>
  <c r="AM41" i="1" s="1"/>
  <c r="AA20" i="22"/>
  <c r="AA21" i="22" s="1"/>
  <c r="AA22" i="22" s="1"/>
  <c r="Z20" i="1"/>
  <c r="Z70" i="27"/>
  <c r="Z18" i="27"/>
  <c r="AB13" i="22"/>
  <c r="AB14" i="22" s="1"/>
  <c r="AB15" i="22" s="1"/>
  <c r="AN39" i="1" s="1"/>
  <c r="AN40" i="1" s="1"/>
  <c r="AN41" i="1" s="1"/>
  <c r="AL73" i="27"/>
  <c r="AL23" i="27" s="1"/>
  <c r="P11" i="1"/>
  <c r="Q10" i="1"/>
  <c r="Q12" i="1" s="1"/>
  <c r="Q13" i="1" s="1"/>
  <c r="Q52" i="1"/>
  <c r="Q53" i="1" s="1"/>
  <c r="Q54" i="1" s="1"/>
  <c r="M24" i="27"/>
  <c r="AA71" i="1"/>
  <c r="AA20" i="1" s="1"/>
  <c r="AA19" i="1"/>
  <c r="P62" i="1"/>
  <c r="P63" i="1" s="1"/>
  <c r="P64" i="1" s="1"/>
  <c r="Q42" i="1"/>
  <c r="Q43" i="1" s="1"/>
  <c r="Q44" i="1" s="1"/>
  <c r="I72" i="1"/>
  <c r="H24" i="1"/>
  <c r="O32" i="1"/>
  <c r="O33" i="1" s="1"/>
  <c r="O34" i="1" s="1"/>
  <c r="P32" i="1" s="1"/>
  <c r="P33" i="1" s="1"/>
  <c r="P34" i="1" s="1"/>
  <c r="AI20" i="27" l="1"/>
  <c r="AI52" i="27"/>
  <c r="Y20" i="27"/>
  <c r="Y72" i="27"/>
  <c r="Z44" i="27"/>
  <c r="AA43" i="27" s="1"/>
  <c r="AA44" i="27" s="1"/>
  <c r="AB43" i="27" s="1"/>
  <c r="AB44" i="27" s="1"/>
  <c r="AC43" i="27" s="1"/>
  <c r="AC44" i="27" s="1"/>
  <c r="AD43" i="27" s="1"/>
  <c r="AD44" i="27" s="1"/>
  <c r="AE43" i="27" s="1"/>
  <c r="AE44" i="27" s="1"/>
  <c r="AF43" i="27" s="1"/>
  <c r="AF44" i="27" s="1"/>
  <c r="AG43" i="27" s="1"/>
  <c r="AG44" i="27" s="1"/>
  <c r="AH43" i="27" s="1"/>
  <c r="AH44" i="27" s="1"/>
  <c r="AI43" i="27" s="1"/>
  <c r="AI44" i="27" s="1"/>
  <c r="AJ43" i="27" s="1"/>
  <c r="AJ44" i="27" s="1"/>
  <c r="AK44" i="27" s="1"/>
  <c r="AL42" i="27"/>
  <c r="AL43" i="27" s="1"/>
  <c r="X38" i="26"/>
  <c r="X39" i="26" s="1"/>
  <c r="Y36" i="26" s="1"/>
  <c r="AR91" i="1"/>
  <c r="AR92" i="1" s="1"/>
  <c r="AS89" i="1" s="1"/>
  <c r="AR93" i="1"/>
  <c r="AR90" i="1"/>
  <c r="AL49" i="27"/>
  <c r="AM49" i="1"/>
  <c r="Z71" i="27"/>
  <c r="Z19" i="27"/>
  <c r="AB20" i="22"/>
  <c r="AB21" i="22" s="1"/>
  <c r="AB22" i="22" s="1"/>
  <c r="AN49" i="1" s="1"/>
  <c r="AJ51" i="27"/>
  <c r="AJ19" i="27"/>
  <c r="AL50" i="1"/>
  <c r="AL18" i="1"/>
  <c r="AL33" i="26" s="1"/>
  <c r="AL34" i="26" s="1"/>
  <c r="AL35" i="26" s="1"/>
  <c r="AI53" i="27"/>
  <c r="AI54" i="27" s="1"/>
  <c r="AK51" i="1"/>
  <c r="AK20" i="1" s="1"/>
  <c r="AK19" i="1"/>
  <c r="AK50" i="27"/>
  <c r="AK18" i="27"/>
  <c r="R10" i="1"/>
  <c r="R12" i="1" s="1"/>
  <c r="R13" i="1" s="1"/>
  <c r="Q11" i="1"/>
  <c r="R52" i="1"/>
  <c r="R53" i="1" s="1"/>
  <c r="R54" i="1" s="1"/>
  <c r="N21" i="27"/>
  <c r="N22" i="27" s="1"/>
  <c r="N73" i="27"/>
  <c r="R42" i="1"/>
  <c r="R43" i="1" s="1"/>
  <c r="R44" i="1" s="1"/>
  <c r="Q62" i="1"/>
  <c r="Q63" i="1" s="1"/>
  <c r="Q64" i="1" s="1"/>
  <c r="I73" i="1"/>
  <c r="I21" i="1"/>
  <c r="I22" i="1" s="1"/>
  <c r="AN50" i="1" l="1"/>
  <c r="AN18" i="1"/>
  <c r="AN33" i="26" s="1"/>
  <c r="AN34" i="26" s="1"/>
  <c r="AN35" i="26" s="1"/>
  <c r="AJ20" i="27"/>
  <c r="AJ52" i="27"/>
  <c r="AJ53" i="27" s="1"/>
  <c r="AJ54" i="27" s="1"/>
  <c r="Z20" i="27"/>
  <c r="Z72" i="27"/>
  <c r="AL44" i="27"/>
  <c r="AM44" i="27" s="1"/>
  <c r="AN44" i="27" s="1"/>
  <c r="AO44" i="27" s="1"/>
  <c r="AP44" i="27" s="1"/>
  <c r="AQ44" i="27" s="1"/>
  <c r="AR44" i="27" s="1"/>
  <c r="AS44" i="27" s="1"/>
  <c r="AT44" i="27" s="1"/>
  <c r="AU44" i="27" s="1"/>
  <c r="AV44" i="27" s="1"/>
  <c r="AW44" i="27" s="1"/>
  <c r="X37" i="26"/>
  <c r="AS91" i="1"/>
  <c r="AS92" i="1" s="1"/>
  <c r="AT89" i="1" s="1"/>
  <c r="AS93" i="1"/>
  <c r="AS90" i="1"/>
  <c r="AK51" i="27"/>
  <c r="AK19" i="27"/>
  <c r="AM50" i="1"/>
  <c r="AM18" i="1"/>
  <c r="AM33" i="26" s="1"/>
  <c r="AM34" i="26" s="1"/>
  <c r="AM35" i="26" s="1"/>
  <c r="AL51" i="1"/>
  <c r="AL20" i="1" s="1"/>
  <c r="AL19" i="1"/>
  <c r="AL50" i="27"/>
  <c r="AL18" i="27"/>
  <c r="R11" i="1"/>
  <c r="S10" i="1"/>
  <c r="S12" i="1" s="1"/>
  <c r="S13" i="1" s="1"/>
  <c r="S52" i="1"/>
  <c r="S53" i="1" s="1"/>
  <c r="S54" i="1" s="1"/>
  <c r="N74" i="27"/>
  <c r="O72" i="27" s="1"/>
  <c r="N23" i="27"/>
  <c r="R62" i="1"/>
  <c r="R63" i="1" s="1"/>
  <c r="R64" i="1" s="1"/>
  <c r="S42" i="1"/>
  <c r="S43" i="1" s="1"/>
  <c r="S44" i="1" s="1"/>
  <c r="I74" i="1"/>
  <c r="I23" i="1"/>
  <c r="Q32" i="1"/>
  <c r="Q33" i="1" s="1"/>
  <c r="Q34" i="1" s="1"/>
  <c r="AK20" i="27" l="1"/>
  <c r="AK52" i="27"/>
  <c r="AK53" i="27" s="1"/>
  <c r="AK54" i="27" s="1"/>
  <c r="AN51" i="1"/>
  <c r="AN20" i="1" s="1"/>
  <c r="AN19" i="1"/>
  <c r="AT91" i="1"/>
  <c r="AT92" i="1" s="1"/>
  <c r="AU89" i="1" s="1"/>
  <c r="AT93" i="1"/>
  <c r="Y37" i="26"/>
  <c r="Y38" i="26"/>
  <c r="Y39" i="26" s="1"/>
  <c r="Z36" i="26" s="1"/>
  <c r="AT90" i="1"/>
  <c r="AL51" i="27"/>
  <c r="AL52" i="27" s="1"/>
  <c r="AL19" i="27"/>
  <c r="AM51" i="1"/>
  <c r="AM20" i="1" s="1"/>
  <c r="AM19" i="1"/>
  <c r="T10" i="1"/>
  <c r="T12" i="1" s="1"/>
  <c r="T13" i="1" s="1"/>
  <c r="S11" i="1"/>
  <c r="T52" i="1"/>
  <c r="T53" i="1" s="1"/>
  <c r="T54" i="1" s="1"/>
  <c r="N24" i="27"/>
  <c r="T42" i="1"/>
  <c r="T43" i="1" s="1"/>
  <c r="T44" i="1" s="1"/>
  <c r="S62" i="1"/>
  <c r="S63" i="1" s="1"/>
  <c r="S64" i="1" s="1"/>
  <c r="R32" i="1"/>
  <c r="R33" i="1" s="1"/>
  <c r="R34" i="1" s="1"/>
  <c r="I24" i="1"/>
  <c r="J72" i="1"/>
  <c r="AU91" i="1" l="1"/>
  <c r="AU92" i="1" s="1"/>
  <c r="AV89" i="1" s="1"/>
  <c r="AU93" i="1"/>
  <c r="AU90" i="1"/>
  <c r="Z38" i="26"/>
  <c r="Z39" i="26" s="1"/>
  <c r="AA36" i="26" s="1"/>
  <c r="Z37" i="26"/>
  <c r="AL53" i="27"/>
  <c r="AL54" i="27" s="1"/>
  <c r="AM54" i="27" s="1"/>
  <c r="AN54" i="27" s="1"/>
  <c r="AO54" i="27" s="1"/>
  <c r="AP54" i="27" s="1"/>
  <c r="AQ54" i="27" s="1"/>
  <c r="AR54" i="27" s="1"/>
  <c r="AS54" i="27" s="1"/>
  <c r="AT54" i="27" s="1"/>
  <c r="AU54" i="27" s="1"/>
  <c r="AV54" i="27" s="1"/>
  <c r="AW54" i="27" s="1"/>
  <c r="AL20" i="27"/>
  <c r="T11" i="1"/>
  <c r="U10" i="1"/>
  <c r="U12" i="1" s="1"/>
  <c r="U13" i="1" s="1"/>
  <c r="U52" i="1"/>
  <c r="U53" i="1" s="1"/>
  <c r="U54" i="1" s="1"/>
  <c r="O21" i="27"/>
  <c r="O22" i="27" s="1"/>
  <c r="O73" i="27"/>
  <c r="T62" i="1"/>
  <c r="T63" i="1" s="1"/>
  <c r="T64" i="1" s="1"/>
  <c r="U42" i="1"/>
  <c r="U43" i="1" s="1"/>
  <c r="U44" i="1" s="1"/>
  <c r="J73" i="1"/>
  <c r="J21" i="1"/>
  <c r="J22" i="1" s="1"/>
  <c r="S32" i="1"/>
  <c r="S33" i="1" s="1"/>
  <c r="S34" i="1" s="1"/>
  <c r="AV91" i="1" l="1"/>
  <c r="AV92" i="1" s="1"/>
  <c r="AW89" i="1" s="1"/>
  <c r="AV93" i="1"/>
  <c r="AV90" i="1"/>
  <c r="AA38" i="26"/>
  <c r="AA39" i="26" s="1"/>
  <c r="AB36" i="26" s="1"/>
  <c r="U11" i="1"/>
  <c r="V10" i="1"/>
  <c r="V12" i="1" s="1"/>
  <c r="V13" i="1" s="1"/>
  <c r="V52" i="1"/>
  <c r="V53" i="1" s="1"/>
  <c r="V54" i="1" s="1"/>
  <c r="O74" i="27"/>
  <c r="P72" i="27" s="1"/>
  <c r="O23" i="27"/>
  <c r="V42" i="1"/>
  <c r="V43" i="1" s="1"/>
  <c r="V44" i="1" s="1"/>
  <c r="U62" i="1"/>
  <c r="U63" i="1" s="1"/>
  <c r="U64" i="1" s="1"/>
  <c r="T32" i="1"/>
  <c r="T33" i="1" s="1"/>
  <c r="T34" i="1" s="1"/>
  <c r="J74" i="1"/>
  <c r="J23" i="1"/>
  <c r="AW91" i="1" l="1"/>
  <c r="AW92" i="1" s="1"/>
  <c r="AX89" i="1" s="1"/>
  <c r="AX91" i="1" s="1"/>
  <c r="AX92" i="1" s="1"/>
  <c r="AY89" i="1" s="1"/>
  <c r="AY91" i="1" s="1"/>
  <c r="AY92" i="1" s="1"/>
  <c r="AZ89" i="1" s="1"/>
  <c r="AZ91" i="1" s="1"/>
  <c r="AZ92" i="1" s="1"/>
  <c r="BA89" i="1" s="1"/>
  <c r="BA91" i="1" s="1"/>
  <c r="BA92" i="1" s="1"/>
  <c r="BB89" i="1" s="1"/>
  <c r="BB91" i="1" s="1"/>
  <c r="BB92" i="1" s="1"/>
  <c r="BC89" i="1" s="1"/>
  <c r="BC91" i="1" s="1"/>
  <c r="BC92" i="1" s="1"/>
  <c r="BD89" i="1" s="1"/>
  <c r="BD91" i="1" s="1"/>
  <c r="BD92" i="1" s="1"/>
  <c r="BE89" i="1" s="1"/>
  <c r="BE91" i="1" s="1"/>
  <c r="BE92" i="1" s="1"/>
  <c r="BF89" i="1" s="1"/>
  <c r="BF91" i="1" s="1"/>
  <c r="BF92" i="1" s="1"/>
  <c r="BG89" i="1" s="1"/>
  <c r="BG91" i="1" s="1"/>
  <c r="BG92" i="1" s="1"/>
  <c r="BH89" i="1" s="1"/>
  <c r="BH91" i="1" s="1"/>
  <c r="BH92" i="1" s="1"/>
  <c r="BI89" i="1" s="1"/>
  <c r="BI91" i="1" s="1"/>
  <c r="BI92" i="1" s="1"/>
  <c r="BJ89" i="1" s="1"/>
  <c r="BJ91" i="1" s="1"/>
  <c r="BJ92" i="1" s="1"/>
  <c r="AW93" i="1"/>
  <c r="AW90" i="1"/>
  <c r="AB38" i="26"/>
  <c r="AB39" i="26" s="1"/>
  <c r="AC36" i="26" s="1"/>
  <c r="AA37" i="26"/>
  <c r="AB37" i="26" s="1"/>
  <c r="V11" i="1"/>
  <c r="W10" i="1"/>
  <c r="W12" i="1" s="1"/>
  <c r="W13" i="1" s="1"/>
  <c r="W52" i="1"/>
  <c r="W53" i="1" s="1"/>
  <c r="W54" i="1" s="1"/>
  <c r="O24" i="27"/>
  <c r="V62" i="1"/>
  <c r="V63" i="1" s="1"/>
  <c r="V64" i="1" s="1"/>
  <c r="W42" i="1"/>
  <c r="W43" i="1" s="1"/>
  <c r="W44" i="1" s="1"/>
  <c r="K72" i="1"/>
  <c r="J24" i="1"/>
  <c r="U32" i="1"/>
  <c r="U33" i="1" s="1"/>
  <c r="U34" i="1" s="1"/>
  <c r="AX90" i="1" l="1"/>
  <c r="AY90" i="1" s="1"/>
  <c r="AZ90" i="1" s="1"/>
  <c r="BA90" i="1" s="1"/>
  <c r="BB90" i="1" s="1"/>
  <c r="BC90" i="1" s="1"/>
  <c r="BD90" i="1" s="1"/>
  <c r="BE90" i="1" s="1"/>
  <c r="BF90" i="1" s="1"/>
  <c r="BG90" i="1" s="1"/>
  <c r="BH90" i="1" s="1"/>
  <c r="BI90" i="1" s="1"/>
  <c r="BJ90" i="1" s="1"/>
  <c r="AX93" i="1"/>
  <c r="AY93" i="1" s="1"/>
  <c r="AC38" i="26"/>
  <c r="AC39" i="26" s="1"/>
  <c r="AD36" i="26" s="1"/>
  <c r="AC37" i="26"/>
  <c r="X10" i="1"/>
  <c r="X12" i="1" s="1"/>
  <c r="X13" i="1" s="1"/>
  <c r="W11" i="1"/>
  <c r="X52" i="1"/>
  <c r="X53" i="1" s="1"/>
  <c r="X54" i="1" s="1"/>
  <c r="P21" i="27"/>
  <c r="P22" i="27" s="1"/>
  <c r="P73" i="27"/>
  <c r="X42" i="1"/>
  <c r="X43" i="1" s="1"/>
  <c r="X44" i="1" s="1"/>
  <c r="W62" i="1"/>
  <c r="W63" i="1" s="1"/>
  <c r="W64" i="1" s="1"/>
  <c r="K73" i="1"/>
  <c r="K21" i="1"/>
  <c r="K22" i="1" s="1"/>
  <c r="V32" i="1"/>
  <c r="V33" i="1" s="1"/>
  <c r="V34" i="1" s="1"/>
  <c r="AD38" i="26" l="1"/>
  <c r="AD39" i="26" s="1"/>
  <c r="AE36" i="26" s="1"/>
  <c r="AD37" i="26"/>
  <c r="X11" i="1"/>
  <c r="Y52" i="1"/>
  <c r="Y53" i="1" s="1"/>
  <c r="Y54" i="1" s="1"/>
  <c r="P74" i="27"/>
  <c r="P23" i="27"/>
  <c r="X62" i="1"/>
  <c r="X63" i="1" s="1"/>
  <c r="X64" i="1" s="1"/>
  <c r="Y42" i="1"/>
  <c r="Y43" i="1" s="1"/>
  <c r="Y44" i="1" s="1"/>
  <c r="W32" i="1"/>
  <c r="W33" i="1" s="1"/>
  <c r="W34" i="1" s="1"/>
  <c r="K74" i="1"/>
  <c r="K23" i="1"/>
  <c r="AE38" i="26" l="1"/>
  <c r="AE39" i="26" s="1"/>
  <c r="AF36" i="26" s="1"/>
  <c r="Z10" i="1"/>
  <c r="Z12" i="1" s="1"/>
  <c r="Z13" i="1" s="1"/>
  <c r="Z52" i="1"/>
  <c r="Z53" i="1" s="1"/>
  <c r="Z54" i="1" s="1"/>
  <c r="P24" i="27"/>
  <c r="Z42" i="1"/>
  <c r="Z43" i="1" s="1"/>
  <c r="Z44" i="1" s="1"/>
  <c r="Y62" i="1"/>
  <c r="Y63" i="1" s="1"/>
  <c r="Y64" i="1" s="1"/>
  <c r="X32" i="1"/>
  <c r="X33" i="1" s="1"/>
  <c r="X34" i="1" s="1"/>
  <c r="K24" i="1"/>
  <c r="L72" i="1"/>
  <c r="AF38" i="26" l="1"/>
  <c r="AF39" i="26" s="1"/>
  <c r="AG36" i="26" s="1"/>
  <c r="AE37" i="26"/>
  <c r="AF37" i="26" s="1"/>
  <c r="Z11" i="1"/>
  <c r="AA10" i="1"/>
  <c r="AA12" i="1" s="1"/>
  <c r="AA13" i="1" s="1"/>
  <c r="AA52" i="1"/>
  <c r="AA53" i="1" s="1"/>
  <c r="AA54" i="1" s="1"/>
  <c r="Q21" i="27"/>
  <c r="Q22" i="27" s="1"/>
  <c r="Q73" i="27"/>
  <c r="Z62" i="1"/>
  <c r="Z63" i="1" s="1"/>
  <c r="Z64" i="1" s="1"/>
  <c r="AA42" i="1"/>
  <c r="AA43" i="1" s="1"/>
  <c r="AA44" i="1" s="1"/>
  <c r="L21" i="1"/>
  <c r="L22" i="1" s="1"/>
  <c r="L73" i="1"/>
  <c r="Y32" i="1"/>
  <c r="Y33" i="1" s="1"/>
  <c r="Y34" i="1" s="1"/>
  <c r="AG38" i="26" l="1"/>
  <c r="AG39" i="26" s="1"/>
  <c r="AH36" i="26" s="1"/>
  <c r="AG37" i="26"/>
  <c r="AB10" i="1"/>
  <c r="AB12" i="1" s="1"/>
  <c r="AB13" i="1" s="1"/>
  <c r="AA11" i="1"/>
  <c r="AB52" i="1"/>
  <c r="AB53" i="1" s="1"/>
  <c r="AB54" i="1" s="1"/>
  <c r="Q74" i="27"/>
  <c r="Q23" i="27"/>
  <c r="AB42" i="1"/>
  <c r="AB43" i="1" s="1"/>
  <c r="AB44" i="1" s="1"/>
  <c r="AA62" i="1"/>
  <c r="AA63" i="1" s="1"/>
  <c r="AA64" i="1" s="1"/>
  <c r="L74" i="1"/>
  <c r="L23" i="1"/>
  <c r="Z32" i="1"/>
  <c r="Z33" i="1" s="1"/>
  <c r="Z34" i="1" s="1"/>
  <c r="AH38" i="26" l="1"/>
  <c r="AH39" i="26" s="1"/>
  <c r="AI36" i="26" s="1"/>
  <c r="AB11" i="1"/>
  <c r="AC10" i="1"/>
  <c r="AC12" i="1" s="1"/>
  <c r="AC13" i="1" s="1"/>
  <c r="AC52" i="1"/>
  <c r="AC53" i="1" s="1"/>
  <c r="AC54" i="1" s="1"/>
  <c r="Q24" i="27"/>
  <c r="AB62" i="1"/>
  <c r="AB63" i="1" s="1"/>
  <c r="AB64" i="1" s="1"/>
  <c r="AC42" i="1"/>
  <c r="AC43" i="1" s="1"/>
  <c r="AC44" i="1" s="1"/>
  <c r="M72" i="1"/>
  <c r="L24" i="1"/>
  <c r="AA32" i="1"/>
  <c r="AA33" i="1" s="1"/>
  <c r="AA34" i="1" s="1"/>
  <c r="AH37" i="26" l="1"/>
  <c r="AI38" i="26"/>
  <c r="AI39" i="26" s="1"/>
  <c r="AJ36" i="26" s="1"/>
  <c r="AD10" i="1"/>
  <c r="AD12" i="1" s="1"/>
  <c r="AD13" i="1" s="1"/>
  <c r="AC11" i="1"/>
  <c r="AD52" i="1"/>
  <c r="AD53" i="1" s="1"/>
  <c r="AD54" i="1" s="1"/>
  <c r="R21" i="27"/>
  <c r="R22" i="27" s="1"/>
  <c r="R73" i="27"/>
  <c r="AC62" i="1"/>
  <c r="AC63" i="1" s="1"/>
  <c r="AC64" i="1" s="1"/>
  <c r="AD42" i="1"/>
  <c r="AD43" i="1" s="1"/>
  <c r="AD44" i="1" s="1"/>
  <c r="AB32" i="1"/>
  <c r="AB33" i="1" s="1"/>
  <c r="AB34" i="1" s="1"/>
  <c r="M73" i="1"/>
  <c r="M21" i="1"/>
  <c r="M22" i="1" s="1"/>
  <c r="AJ38" i="26" l="1"/>
  <c r="AJ39" i="26" s="1"/>
  <c r="AK36" i="26" s="1"/>
  <c r="AI37" i="26"/>
  <c r="AJ37" i="26" s="1"/>
  <c r="AD11" i="1"/>
  <c r="AE10" i="1"/>
  <c r="AE12" i="1" s="1"/>
  <c r="AE13" i="1" s="1"/>
  <c r="AE52" i="1"/>
  <c r="AE53" i="1" s="1"/>
  <c r="AE54" i="1" s="1"/>
  <c r="R74" i="27"/>
  <c r="R23" i="27"/>
  <c r="AE42" i="1"/>
  <c r="AE43" i="1" s="1"/>
  <c r="AE44" i="1" s="1"/>
  <c r="AD62" i="1"/>
  <c r="AD63" i="1" s="1"/>
  <c r="AD64" i="1" s="1"/>
  <c r="AC32" i="1"/>
  <c r="AC33" i="1" s="1"/>
  <c r="AC34" i="1" s="1"/>
  <c r="M74" i="1"/>
  <c r="M23" i="1"/>
  <c r="AK38" i="26" l="1"/>
  <c r="AK39" i="26" s="1"/>
  <c r="AL36" i="26" s="1"/>
  <c r="AE11" i="1"/>
  <c r="AF10" i="1"/>
  <c r="AF12" i="1" s="1"/>
  <c r="AF13" i="1" s="1"/>
  <c r="AF52" i="1"/>
  <c r="AF53" i="1" s="1"/>
  <c r="AF54" i="1" s="1"/>
  <c r="R24" i="27"/>
  <c r="AE62" i="1"/>
  <c r="AE63" i="1" s="1"/>
  <c r="AE64" i="1" s="1"/>
  <c r="AF42" i="1"/>
  <c r="AF43" i="1" s="1"/>
  <c r="AF44" i="1" s="1"/>
  <c r="AG42" i="1" s="1"/>
  <c r="AG43" i="1" s="1"/>
  <c r="N72" i="1"/>
  <c r="M24" i="1"/>
  <c r="AD32" i="1"/>
  <c r="AD33" i="1" s="1"/>
  <c r="AD34" i="1" s="1"/>
  <c r="AL38" i="26" l="1"/>
  <c r="AL39" i="26" s="1"/>
  <c r="AM36" i="26" s="1"/>
  <c r="AK37" i="26"/>
  <c r="AL37" i="26" s="1"/>
  <c r="AF11" i="1"/>
  <c r="AG10" i="1"/>
  <c r="AG12" i="1" s="1"/>
  <c r="AG13" i="1" s="1"/>
  <c r="AG52" i="1"/>
  <c r="AG53" i="1" s="1"/>
  <c r="AG54" i="1" s="1"/>
  <c r="S21" i="27"/>
  <c r="S22" i="27" s="1"/>
  <c r="S73" i="27"/>
  <c r="AG44" i="1"/>
  <c r="AH42" i="1" s="1"/>
  <c r="AH43" i="1" s="1"/>
  <c r="AF62" i="1"/>
  <c r="AF63" i="1" s="1"/>
  <c r="AF64" i="1" s="1"/>
  <c r="AG62" i="1" s="1"/>
  <c r="AG63" i="1" s="1"/>
  <c r="AE32" i="1"/>
  <c r="AE33" i="1" s="1"/>
  <c r="AE34" i="1" s="1"/>
  <c r="AF32" i="1" s="1"/>
  <c r="AF33" i="1" s="1"/>
  <c r="N73" i="1"/>
  <c r="N21" i="1"/>
  <c r="N22" i="1" s="1"/>
  <c r="AM38" i="26" l="1"/>
  <c r="AM39" i="26" s="1"/>
  <c r="AN36" i="26" s="1"/>
  <c r="AG11" i="1"/>
  <c r="AH10" i="1"/>
  <c r="AH12" i="1" s="1"/>
  <c r="AH13" i="1" s="1"/>
  <c r="AH52" i="1"/>
  <c r="AH53" i="1" s="1"/>
  <c r="AH54" i="1" s="1"/>
  <c r="S74" i="27"/>
  <c r="S23" i="27"/>
  <c r="AG64" i="1"/>
  <c r="AH62" i="1" s="1"/>
  <c r="AH63" i="1" s="1"/>
  <c r="AH44" i="1"/>
  <c r="AI42" i="1" s="1"/>
  <c r="AI43" i="1" s="1"/>
  <c r="AF34" i="1"/>
  <c r="AG32" i="1" s="1"/>
  <c r="AG33" i="1" s="1"/>
  <c r="N74" i="1"/>
  <c r="N23" i="1"/>
  <c r="AN38" i="26" l="1"/>
  <c r="AN39" i="26" s="1"/>
  <c r="AO36" i="26" s="1"/>
  <c r="AM37" i="26"/>
  <c r="AH11" i="1"/>
  <c r="AI10" i="1"/>
  <c r="AI12" i="1" s="1"/>
  <c r="AI13" i="1" s="1"/>
  <c r="AI52" i="1"/>
  <c r="AI53" i="1" s="1"/>
  <c r="S24" i="27"/>
  <c r="AI44" i="1"/>
  <c r="AJ42" i="1" s="1"/>
  <c r="AJ43" i="1" s="1"/>
  <c r="AH64" i="1"/>
  <c r="AI62" i="1" s="1"/>
  <c r="AI63" i="1" s="1"/>
  <c r="N24" i="1"/>
  <c r="O72" i="1"/>
  <c r="AG34" i="1"/>
  <c r="AH32" i="1" s="1"/>
  <c r="AH33" i="1" s="1"/>
  <c r="AO38" i="26" l="1"/>
  <c r="AO39" i="26" s="1"/>
  <c r="AP36" i="26" s="1"/>
  <c r="AN37" i="26"/>
  <c r="AO37" i="26" s="1"/>
  <c r="AJ10" i="1"/>
  <c r="AJ12" i="1" s="1"/>
  <c r="AJ13" i="1" s="1"/>
  <c r="AI11" i="1"/>
  <c r="AI54" i="1"/>
  <c r="T21" i="27"/>
  <c r="T22" i="27" s="1"/>
  <c r="T73" i="27"/>
  <c r="AI64" i="1"/>
  <c r="AJ62" i="1" s="1"/>
  <c r="AJ63" i="1" s="1"/>
  <c r="AJ44" i="1"/>
  <c r="AK42" i="1" s="1"/>
  <c r="AK43" i="1" s="1"/>
  <c r="O21" i="1"/>
  <c r="O22" i="1" s="1"/>
  <c r="O73" i="1"/>
  <c r="AH34" i="1"/>
  <c r="AI32" i="1" s="1"/>
  <c r="AI33" i="1" s="1"/>
  <c r="AP38" i="26" l="1"/>
  <c r="AP39" i="26" s="1"/>
  <c r="AQ36" i="26" s="1"/>
  <c r="AP37" i="26"/>
  <c r="AJ11" i="1"/>
  <c r="AK10" i="1"/>
  <c r="AK12" i="1" s="1"/>
  <c r="AK13" i="1" s="1"/>
  <c r="AJ52" i="1"/>
  <c r="AJ53" i="1" s="1"/>
  <c r="AJ54" i="1" s="1"/>
  <c r="T74" i="27"/>
  <c r="T23" i="27"/>
  <c r="AK44" i="1"/>
  <c r="AL42" i="1" s="1"/>
  <c r="AL43" i="1" s="1"/>
  <c r="AJ64" i="1"/>
  <c r="AK62" i="1" s="1"/>
  <c r="AK63" i="1" s="1"/>
  <c r="AI34" i="1"/>
  <c r="AJ32" i="1" s="1"/>
  <c r="AJ33" i="1" s="1"/>
  <c r="O74" i="1"/>
  <c r="O23" i="1"/>
  <c r="AQ38" i="26" l="1"/>
  <c r="AQ39" i="26" s="1"/>
  <c r="AR36" i="26" s="1"/>
  <c r="AQ37" i="26"/>
  <c r="AL10" i="1"/>
  <c r="AL12" i="1" s="1"/>
  <c r="AL13" i="1" s="1"/>
  <c r="AK11" i="1"/>
  <c r="AK52" i="1"/>
  <c r="AK53" i="1" s="1"/>
  <c r="AK54" i="1" s="1"/>
  <c r="T24" i="27"/>
  <c r="AK64" i="1"/>
  <c r="AL62" i="1" s="1"/>
  <c r="AL63" i="1" s="1"/>
  <c r="AL44" i="1"/>
  <c r="AM42" i="1" s="1"/>
  <c r="AM43" i="1" s="1"/>
  <c r="AJ34" i="1"/>
  <c r="AK32" i="1" s="1"/>
  <c r="AK33" i="1" s="1"/>
  <c r="O24" i="1"/>
  <c r="P72" i="1"/>
  <c r="AR38" i="26" l="1"/>
  <c r="AR39" i="26" s="1"/>
  <c r="AR37" i="26"/>
  <c r="AL11" i="1"/>
  <c r="AM10" i="1"/>
  <c r="AM12" i="1" s="1"/>
  <c r="AM13" i="1" s="1"/>
  <c r="AL52" i="1"/>
  <c r="AL53" i="1" s="1"/>
  <c r="AL54" i="1" s="1"/>
  <c r="AM52" i="1" s="1"/>
  <c r="U21" i="27"/>
  <c r="U22" i="27" s="1"/>
  <c r="U73" i="27"/>
  <c r="AM44" i="1"/>
  <c r="AN42" i="1" s="1"/>
  <c r="AN43" i="1" s="1"/>
  <c r="AN44" i="1" s="1"/>
  <c r="AL64" i="1"/>
  <c r="AM62" i="1" s="1"/>
  <c r="AM63" i="1" s="1"/>
  <c r="P21" i="1"/>
  <c r="P22" i="1" s="1"/>
  <c r="P73" i="1"/>
  <c r="AK34" i="1"/>
  <c r="AL32" i="1" s="1"/>
  <c r="AL33" i="1" s="1"/>
  <c r="AO42" i="1" l="1"/>
  <c r="AM53" i="1"/>
  <c r="AN10" i="1"/>
  <c r="AN12" i="1" s="1"/>
  <c r="AN13" i="1" s="1"/>
  <c r="AM11" i="1"/>
  <c r="U74" i="27"/>
  <c r="U23" i="27"/>
  <c r="AM64" i="1"/>
  <c r="AN62" i="1" s="1"/>
  <c r="AN63" i="1" s="1"/>
  <c r="AN64" i="1" s="1"/>
  <c r="AO62" i="1" s="1"/>
  <c r="AO63" i="1" s="1"/>
  <c r="AO64" i="1" s="1"/>
  <c r="AL34" i="1"/>
  <c r="AM32" i="1" s="1"/>
  <c r="AM33" i="1" s="1"/>
  <c r="P74" i="1"/>
  <c r="P23" i="1"/>
  <c r="AP62" i="1" l="1"/>
  <c r="AP63" i="1" s="1"/>
  <c r="AP64" i="1" s="1"/>
  <c r="AO43" i="1"/>
  <c r="AM54" i="1"/>
  <c r="AN52" i="1" s="1"/>
  <c r="AN11" i="1"/>
  <c r="AO10" i="1"/>
  <c r="AO12" i="1" s="1"/>
  <c r="AO13" i="1" s="1"/>
  <c r="U24" i="27"/>
  <c r="AM34" i="1"/>
  <c r="AN32" i="1" s="1"/>
  <c r="AN33" i="1" s="1"/>
  <c r="AN34" i="1" s="1"/>
  <c r="P24" i="1"/>
  <c r="Q72" i="1"/>
  <c r="AQ62" i="1" l="1"/>
  <c r="AQ63" i="1" s="1"/>
  <c r="AQ64" i="1" s="1"/>
  <c r="AO32" i="1"/>
  <c r="AO33" i="1" s="1"/>
  <c r="AO34" i="1" s="1"/>
  <c r="AO44" i="1"/>
  <c r="AN53" i="1"/>
  <c r="AO11" i="1"/>
  <c r="AP10" i="1"/>
  <c r="AP12" i="1" s="1"/>
  <c r="AP13" i="1" s="1"/>
  <c r="V21" i="27"/>
  <c r="V22" i="27" s="1"/>
  <c r="V73" i="27"/>
  <c r="Q21" i="1"/>
  <c r="Q22" i="1" s="1"/>
  <c r="Q73" i="1"/>
  <c r="AR62" i="1" l="1"/>
  <c r="AR63" i="1" s="1"/>
  <c r="AR64" i="1" s="1"/>
  <c r="AP32" i="1"/>
  <c r="AP33" i="1" s="1"/>
  <c r="AP34" i="1" s="1"/>
  <c r="AP42" i="1"/>
  <c r="AN54" i="1"/>
  <c r="AO52" i="1" s="1"/>
  <c r="AP11" i="1"/>
  <c r="AQ10" i="1"/>
  <c r="AQ12" i="1" s="1"/>
  <c r="AQ13" i="1" s="1"/>
  <c r="V74" i="27"/>
  <c r="V23" i="27"/>
  <c r="Q74" i="1"/>
  <c r="Q23" i="1"/>
  <c r="AS62" i="1" l="1"/>
  <c r="AS63" i="1" s="1"/>
  <c r="AS64" i="1" s="1"/>
  <c r="AQ32" i="1"/>
  <c r="AQ33" i="1" s="1"/>
  <c r="AQ34" i="1" s="1"/>
  <c r="AO53" i="1"/>
  <c r="AP43" i="1"/>
  <c r="AR10" i="1"/>
  <c r="AR12" i="1" s="1"/>
  <c r="AR13" i="1" s="1"/>
  <c r="AQ11" i="1"/>
  <c r="V24" i="27"/>
  <c r="Q24" i="1"/>
  <c r="R72" i="1"/>
  <c r="AT62" i="1" l="1"/>
  <c r="AT63" i="1" s="1"/>
  <c r="AT64" i="1" s="1"/>
  <c r="AR32" i="1"/>
  <c r="AR33" i="1" s="1"/>
  <c r="AR34" i="1" s="1"/>
  <c r="AO54" i="1"/>
  <c r="AP44" i="1"/>
  <c r="AR11" i="1"/>
  <c r="AS10" i="1"/>
  <c r="AS12" i="1" s="1"/>
  <c r="AS13" i="1" s="1"/>
  <c r="W21" i="27"/>
  <c r="W22" i="27" s="1"/>
  <c r="W73" i="27"/>
  <c r="R21" i="1"/>
  <c r="R22" i="1" s="1"/>
  <c r="R73" i="1"/>
  <c r="AU62" i="1" l="1"/>
  <c r="AU63" i="1" s="1"/>
  <c r="AU64" i="1" s="1"/>
  <c r="AP52" i="1"/>
  <c r="AQ42" i="1"/>
  <c r="AT12" i="1"/>
  <c r="AT13" i="1" s="1"/>
  <c r="AU10" i="1" s="1"/>
  <c r="AS11" i="1"/>
  <c r="W74" i="27"/>
  <c r="W23" i="27"/>
  <c r="R74" i="1"/>
  <c r="R23" i="1"/>
  <c r="AV62" i="1" l="1"/>
  <c r="AV63" i="1" s="1"/>
  <c r="AV64" i="1" s="1"/>
  <c r="AW64" i="1" s="1"/>
  <c r="AP53" i="1"/>
  <c r="AQ43" i="1"/>
  <c r="AT11" i="1"/>
  <c r="AU12" i="1"/>
  <c r="AU13" i="1" s="1"/>
  <c r="AV10" i="1" s="1"/>
  <c r="W24" i="27"/>
  <c r="R24" i="1"/>
  <c r="S72" i="1"/>
  <c r="AX62" i="1" l="1"/>
  <c r="AX63" i="1" s="1"/>
  <c r="AX64" i="1" s="1"/>
  <c r="AP54" i="1"/>
  <c r="AQ44" i="1"/>
  <c r="AV12" i="1"/>
  <c r="AV13" i="1" s="1"/>
  <c r="AW10" i="1" s="1"/>
  <c r="AU11" i="1"/>
  <c r="X21" i="27"/>
  <c r="X22" i="27" s="1"/>
  <c r="X73" i="27"/>
  <c r="S21" i="1"/>
  <c r="S22" i="1" s="1"/>
  <c r="S73" i="1"/>
  <c r="AY62" i="1" l="1"/>
  <c r="AY63" i="1" s="1"/>
  <c r="AY64" i="1" s="1"/>
  <c r="AZ64" i="1" s="1"/>
  <c r="BA64" i="1" s="1"/>
  <c r="BB64" i="1" s="1"/>
  <c r="BC64" i="1" s="1"/>
  <c r="BD64" i="1" s="1"/>
  <c r="BE64" i="1" s="1"/>
  <c r="BF64" i="1" s="1"/>
  <c r="BG64" i="1" s="1"/>
  <c r="BH64" i="1" s="1"/>
  <c r="BI64" i="1" s="1"/>
  <c r="BJ64" i="1" s="1"/>
  <c r="AQ52" i="1"/>
  <c r="AR42" i="1"/>
  <c r="AV11" i="1"/>
  <c r="AW12" i="1"/>
  <c r="AW13" i="1" s="1"/>
  <c r="AX10" i="1" s="1"/>
  <c r="X74" i="27"/>
  <c r="X23" i="27"/>
  <c r="S74" i="1"/>
  <c r="S23" i="1"/>
  <c r="AQ53" i="1" l="1"/>
  <c r="AR43" i="1"/>
  <c r="AX12" i="1"/>
  <c r="AX13" i="1" s="1"/>
  <c r="AY10" i="1" s="1"/>
  <c r="AW11" i="1"/>
  <c r="X24" i="27"/>
  <c r="S24" i="1"/>
  <c r="T72" i="1"/>
  <c r="AQ54" i="1" l="1"/>
  <c r="AR44" i="1"/>
  <c r="AS42" i="1" s="1"/>
  <c r="AS43" i="1" s="1"/>
  <c r="AX11" i="1"/>
  <c r="AY12" i="1"/>
  <c r="AY13" i="1" s="1"/>
  <c r="AZ10" i="1" s="1"/>
  <c r="Y21" i="27"/>
  <c r="Y22" i="27" s="1"/>
  <c r="Y73" i="27"/>
  <c r="T21" i="1"/>
  <c r="T22" i="1" s="1"/>
  <c r="T73" i="1"/>
  <c r="AZ12" i="1" l="1"/>
  <c r="AZ13" i="1" s="1"/>
  <c r="BA10" i="1" s="1"/>
  <c r="AR52" i="1"/>
  <c r="AS44" i="1"/>
  <c r="AT42" i="1" s="1"/>
  <c r="AT43" i="1" s="1"/>
  <c r="AY11" i="1"/>
  <c r="Y74" i="27"/>
  <c r="Y23" i="27"/>
  <c r="T74" i="1"/>
  <c r="T23" i="1"/>
  <c r="BA12" i="1" l="1"/>
  <c r="BA13" i="1" s="1"/>
  <c r="BB10" i="1" s="1"/>
  <c r="AZ11" i="1"/>
  <c r="BA11" i="1" s="1"/>
  <c r="AR53" i="1"/>
  <c r="AT44" i="1"/>
  <c r="AU42" i="1" s="1"/>
  <c r="AU43" i="1" s="1"/>
  <c r="Y24" i="27"/>
  <c r="U72" i="1"/>
  <c r="T24" i="1"/>
  <c r="BB12" i="1" l="1"/>
  <c r="BB13" i="1" s="1"/>
  <c r="BC10" i="1" s="1"/>
  <c r="AR54" i="1"/>
  <c r="AS52" i="1" s="1"/>
  <c r="AU44" i="1"/>
  <c r="AV42" i="1" s="1"/>
  <c r="AV43" i="1" s="1"/>
  <c r="Z21" i="27"/>
  <c r="Z22" i="27" s="1"/>
  <c r="Z73" i="27"/>
  <c r="U21" i="1"/>
  <c r="U22" i="1" s="1"/>
  <c r="U73" i="1"/>
  <c r="BC12" i="1" l="1"/>
  <c r="BC13" i="1" s="1"/>
  <c r="BD10" i="1" s="1"/>
  <c r="BB11" i="1"/>
  <c r="BC11" i="1" s="1"/>
  <c r="AS53" i="1"/>
  <c r="AS54" i="1" s="1"/>
  <c r="AV44" i="1"/>
  <c r="Z74" i="27"/>
  <c r="Z23" i="27"/>
  <c r="U74" i="1"/>
  <c r="U23" i="1"/>
  <c r="BD12" i="1" l="1"/>
  <c r="BD13" i="1" s="1"/>
  <c r="BE10" i="1" s="1"/>
  <c r="AT52" i="1"/>
  <c r="AW44" i="1"/>
  <c r="AX42" i="1" s="1"/>
  <c r="AX43" i="1" s="1"/>
  <c r="Z24" i="27"/>
  <c r="U24" i="1"/>
  <c r="V72" i="1"/>
  <c r="BE12" i="1" l="1"/>
  <c r="BE13" i="1" s="1"/>
  <c r="BF10" i="1" s="1"/>
  <c r="BD11" i="1"/>
  <c r="BE11" i="1" s="1"/>
  <c r="AT53" i="1"/>
  <c r="AX44" i="1"/>
  <c r="AY42" i="1" s="1"/>
  <c r="AY43" i="1" s="1"/>
  <c r="AA21" i="27"/>
  <c r="AA22" i="27" s="1"/>
  <c r="AA73" i="27"/>
  <c r="V21" i="1"/>
  <c r="V22" i="1" s="1"/>
  <c r="V73" i="1"/>
  <c r="BF12" i="1" l="1"/>
  <c r="BF13" i="1" s="1"/>
  <c r="BG10" i="1" s="1"/>
  <c r="AT54" i="1"/>
  <c r="AU52" i="1" s="1"/>
  <c r="AU53" i="1" s="1"/>
  <c r="AY44" i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AA74" i="27"/>
  <c r="AA23" i="27"/>
  <c r="V74" i="1"/>
  <c r="V23" i="1"/>
  <c r="BG12" i="1" l="1"/>
  <c r="BG13" i="1" s="1"/>
  <c r="BH10" i="1" s="1"/>
  <c r="BF11" i="1"/>
  <c r="BG11" i="1" s="1"/>
  <c r="AU54" i="1"/>
  <c r="AV52" i="1" s="1"/>
  <c r="AV53" i="1" s="1"/>
  <c r="AA24" i="27"/>
  <c r="V24" i="1"/>
  <c r="W72" i="1"/>
  <c r="BH12" i="1" l="1"/>
  <c r="BH13" i="1" s="1"/>
  <c r="BI10" i="1" s="1"/>
  <c r="AV54" i="1"/>
  <c r="AB21" i="27"/>
  <c r="AB22" i="27" s="1"/>
  <c r="AB73" i="27"/>
  <c r="W21" i="1"/>
  <c r="W22" i="1" s="1"/>
  <c r="W73" i="1"/>
  <c r="BI12" i="1" l="1"/>
  <c r="BI13" i="1" s="1"/>
  <c r="BJ10" i="1" s="1"/>
  <c r="BH11" i="1"/>
  <c r="BI11" i="1" s="1"/>
  <c r="AW54" i="1"/>
  <c r="AX52" i="1" s="1"/>
  <c r="AX53" i="1" s="1"/>
  <c r="AB74" i="27"/>
  <c r="AB23" i="27"/>
  <c r="W74" i="1"/>
  <c r="W23" i="1"/>
  <c r="BJ12" i="1" l="1"/>
  <c r="BJ13" i="1" s="1"/>
  <c r="AX54" i="1"/>
  <c r="AY52" i="1" s="1"/>
  <c r="AY53" i="1" s="1"/>
  <c r="AB24" i="27"/>
  <c r="W24" i="1"/>
  <c r="X72" i="1"/>
  <c r="BJ11" i="1" l="1"/>
  <c r="AY54" i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AC21" i="27"/>
  <c r="AC22" i="27" s="1"/>
  <c r="AC73" i="27"/>
  <c r="X21" i="1"/>
  <c r="X22" i="1" s="1"/>
  <c r="X73" i="1"/>
  <c r="AC74" i="27" l="1"/>
  <c r="AC23" i="27"/>
  <c r="X74" i="1"/>
  <c r="X23" i="1"/>
  <c r="AC24" i="27" l="1"/>
  <c r="X24" i="1"/>
  <c r="Y72" i="1"/>
  <c r="AD21" i="27" l="1"/>
  <c r="AD22" i="27" s="1"/>
  <c r="AD73" i="27"/>
  <c r="Y21" i="1"/>
  <c r="Y22" i="1" s="1"/>
  <c r="Y73" i="1"/>
  <c r="AD74" i="27" l="1"/>
  <c r="AD23" i="27"/>
  <c r="Y74" i="1"/>
  <c r="Y23" i="1"/>
  <c r="AD24" i="27" l="1"/>
  <c r="Y24" i="1"/>
  <c r="Z72" i="1"/>
  <c r="AE21" i="27" l="1"/>
  <c r="AE22" i="27" s="1"/>
  <c r="AE73" i="27"/>
  <c r="Z73" i="1"/>
  <c r="Z21" i="1"/>
  <c r="Z22" i="1" s="1"/>
  <c r="AE74" i="27" l="1"/>
  <c r="AE23" i="27"/>
  <c r="Z74" i="1"/>
  <c r="Z23" i="1"/>
  <c r="AE24" i="27" l="1"/>
  <c r="Z24" i="1"/>
  <c r="AA72" i="1"/>
  <c r="AF21" i="27" l="1"/>
  <c r="AF22" i="27" s="1"/>
  <c r="AF73" i="27"/>
  <c r="AA21" i="1"/>
  <c r="AA22" i="1" s="1"/>
  <c r="AA73" i="1"/>
  <c r="AF74" i="27" l="1"/>
  <c r="AF23" i="27"/>
  <c r="AA23" i="1"/>
  <c r="AA74" i="1"/>
  <c r="AF24" i="27" l="1"/>
  <c r="AA24" i="1"/>
  <c r="AB72" i="1"/>
  <c r="AG21" i="27" l="1"/>
  <c r="AG22" i="27" s="1"/>
  <c r="AG73" i="27"/>
  <c r="AB21" i="1"/>
  <c r="AB22" i="1" s="1"/>
  <c r="AB73" i="1"/>
  <c r="AG74" i="27" l="1"/>
  <c r="AG23" i="27"/>
  <c r="AB74" i="1"/>
  <c r="AB23" i="1"/>
  <c r="AG24" i="27" l="1"/>
  <c r="AB24" i="1"/>
  <c r="AC72" i="1"/>
  <c r="AH21" i="27" l="1"/>
  <c r="AH22" i="27" s="1"/>
  <c r="AH73" i="27"/>
  <c r="AC73" i="1"/>
  <c r="AC21" i="1"/>
  <c r="AC22" i="1" s="1"/>
  <c r="AH74" i="27" l="1"/>
  <c r="AH23" i="27"/>
  <c r="AC74" i="1"/>
  <c r="AC23" i="1"/>
  <c r="AH24" i="27" l="1"/>
  <c r="AC24" i="1"/>
  <c r="AD72" i="1"/>
  <c r="AI21" i="27" l="1"/>
  <c r="AI22" i="27" s="1"/>
  <c r="AI73" i="27"/>
  <c r="AD21" i="1"/>
  <c r="AD22" i="1" s="1"/>
  <c r="AD73" i="1"/>
  <c r="AI74" i="27" l="1"/>
  <c r="AI23" i="27"/>
  <c r="AD74" i="1"/>
  <c r="AD23" i="1"/>
  <c r="AI24" i="27" l="1"/>
  <c r="AE72" i="1"/>
  <c r="AD24" i="1"/>
  <c r="AJ21" i="27" l="1"/>
  <c r="AJ22" i="27" s="1"/>
  <c r="AJ73" i="27"/>
  <c r="AE73" i="1"/>
  <c r="AE21" i="1"/>
  <c r="AE22" i="1" s="1"/>
  <c r="AJ74" i="27" l="1"/>
  <c r="AJ23" i="27"/>
  <c r="AE23" i="1"/>
  <c r="AE74" i="1"/>
  <c r="AF72" i="1" s="1"/>
  <c r="AK21" i="27" l="1"/>
  <c r="AK22" i="27" s="1"/>
  <c r="AK73" i="27"/>
  <c r="AK23" i="27" s="1"/>
  <c r="AJ24" i="27"/>
  <c r="AF21" i="1"/>
  <c r="AF22" i="1" s="1"/>
  <c r="AF73" i="1"/>
  <c r="AF23" i="1" s="1"/>
  <c r="AE24" i="1"/>
  <c r="AF74" i="1"/>
  <c r="AG72" i="1" s="1"/>
  <c r="AK74" i="27" l="1"/>
  <c r="AK24" i="27" s="1"/>
  <c r="AG73" i="1"/>
  <c r="AG23" i="1" s="1"/>
  <c r="AG21" i="1"/>
  <c r="AG22" i="1" s="1"/>
  <c r="AF24" i="1"/>
  <c r="AL74" i="27" l="1"/>
  <c r="AL24" i="27" s="1"/>
  <c r="AG74" i="1"/>
  <c r="AH72" i="1" s="1"/>
  <c r="AH21" i="1" s="1"/>
  <c r="AH22" i="1" s="1"/>
  <c r="AH73" i="1" l="1"/>
  <c r="AH23" i="1" s="1"/>
  <c r="AG24" i="1"/>
  <c r="AM74" i="27"/>
  <c r="AM24" i="27" s="1"/>
  <c r="AH74" i="1"/>
  <c r="AI72" i="1" s="1"/>
  <c r="AN74" i="27" l="1"/>
  <c r="AO74" i="27" s="1"/>
  <c r="AI73" i="1"/>
  <c r="AI21" i="1"/>
  <c r="AI22" i="1" s="1"/>
  <c r="AH24" i="1"/>
  <c r="AN24" i="27" l="1"/>
  <c r="AI23" i="1"/>
  <c r="AI74" i="1"/>
  <c r="AO24" i="27"/>
  <c r="AP74" i="27"/>
  <c r="AJ72" i="1" l="1"/>
  <c r="AI24" i="1"/>
  <c r="AP24" i="27"/>
  <c r="AQ74" i="27"/>
  <c r="AJ21" i="1" l="1"/>
  <c r="AJ22" i="1" s="1"/>
  <c r="AJ73" i="1"/>
  <c r="AQ24" i="27"/>
  <c r="AR74" i="27"/>
  <c r="AJ23" i="1" l="1"/>
  <c r="AJ74" i="1"/>
  <c r="AR24" i="27"/>
  <c r="AS74" i="27"/>
  <c r="AK72" i="1" l="1"/>
  <c r="AJ24" i="1"/>
  <c r="AS24" i="27"/>
  <c r="AT74" i="27"/>
  <c r="AK21" i="1" l="1"/>
  <c r="AK22" i="1" s="1"/>
  <c r="AK73" i="1"/>
  <c r="AT24" i="27"/>
  <c r="AU74" i="27"/>
  <c r="AK23" i="1" l="1"/>
  <c r="AK74" i="1"/>
  <c r="AU24" i="27"/>
  <c r="AV74" i="27"/>
  <c r="AL72" i="1" l="1"/>
  <c r="AK24" i="1"/>
  <c r="AV24" i="27"/>
  <c r="AW74" i="27"/>
  <c r="AW24" i="27" s="1"/>
  <c r="AL21" i="1" l="1"/>
  <c r="AL22" i="1" s="1"/>
  <c r="AL73" i="1"/>
  <c r="AL23" i="1" l="1"/>
  <c r="AL74" i="1"/>
  <c r="AM72" i="1" s="1"/>
  <c r="AM73" i="1" l="1"/>
  <c r="AM23" i="1" s="1"/>
  <c r="AM21" i="1"/>
  <c r="AM22" i="1" s="1"/>
  <c r="AL24" i="1"/>
  <c r="AM74" i="1"/>
  <c r="AN72" i="1" s="1"/>
  <c r="AN73" i="1" l="1"/>
  <c r="AN21" i="1"/>
  <c r="AN22" i="1" s="1"/>
  <c r="AM24" i="1"/>
  <c r="AN74" i="1" l="1"/>
  <c r="AN23" i="1"/>
  <c r="AO72" i="1" l="1"/>
  <c r="AN24" i="1"/>
  <c r="AO73" i="1" l="1"/>
  <c r="AO21" i="1"/>
  <c r="AO22" i="1" s="1"/>
  <c r="AO74" i="1" l="1"/>
  <c r="AO23" i="1"/>
  <c r="AP72" i="1" l="1"/>
  <c r="AO24" i="1"/>
  <c r="AP73" i="1" l="1"/>
  <c r="AP21" i="1"/>
  <c r="AP22" i="1" s="1"/>
  <c r="AP74" i="1" l="1"/>
  <c r="AP23" i="1"/>
  <c r="AQ72" i="1" l="1"/>
  <c r="AP24" i="1"/>
  <c r="AQ73" i="1" l="1"/>
  <c r="AQ21" i="1"/>
  <c r="AQ22" i="1" s="1"/>
  <c r="AQ74" i="1" l="1"/>
  <c r="AQ23" i="1"/>
  <c r="E12" i="27"/>
  <c r="E13" i="27" s="1"/>
  <c r="F10" i="27" s="1"/>
  <c r="AR72" i="1" l="1"/>
  <c r="AQ24" i="1"/>
  <c r="E11" i="27"/>
  <c r="AR73" i="1" l="1"/>
  <c r="AR21" i="1"/>
  <c r="AR22" i="1" s="1"/>
  <c r="AS37" i="26" s="1"/>
  <c r="AT37" i="26" s="1"/>
  <c r="F12" i="27"/>
  <c r="F11" i="27"/>
  <c r="AS26" i="1" l="1"/>
  <c r="AS32" i="1" s="1"/>
  <c r="AS33" i="1" s="1"/>
  <c r="AS34" i="1" s="1"/>
  <c r="AS15" i="1"/>
  <c r="AR74" i="1"/>
  <c r="AR23" i="1"/>
  <c r="F13" i="27"/>
  <c r="G10" i="27" s="1"/>
  <c r="AS72" i="1" l="1"/>
  <c r="AR24" i="1"/>
  <c r="AT32" i="1"/>
  <c r="AT33" i="1" s="1"/>
  <c r="AT34" i="1" s="1"/>
  <c r="G12" i="27"/>
  <c r="G13" i="27" s="1"/>
  <c r="H10" i="27" s="1"/>
  <c r="G11" i="27"/>
  <c r="AU32" i="1" l="1"/>
  <c r="AU33" i="1" s="1"/>
  <c r="AU34" i="1" s="1"/>
  <c r="AS21" i="1"/>
  <c r="AS22" i="1" s="1"/>
  <c r="AS73" i="1"/>
  <c r="H12" i="27"/>
  <c r="H13" i="27" s="1"/>
  <c r="I10" i="27" s="1"/>
  <c r="AS23" i="1" l="1"/>
  <c r="AS74" i="1"/>
  <c r="AV32" i="1"/>
  <c r="AV33" i="1" s="1"/>
  <c r="AV34" i="1" s="1"/>
  <c r="AW32" i="1" s="1"/>
  <c r="I12" i="27"/>
  <c r="I13" i="27" s="1"/>
  <c r="J10" i="27" s="1"/>
  <c r="H11" i="27"/>
  <c r="I11" i="27" s="1"/>
  <c r="AW33" i="1" l="1"/>
  <c r="AW23" i="1" s="1"/>
  <c r="AW21" i="1"/>
  <c r="AS24" i="1"/>
  <c r="AT72" i="1"/>
  <c r="AW34" i="1"/>
  <c r="AX32" i="1" s="1"/>
  <c r="AX33" i="1" s="1"/>
  <c r="J12" i="27"/>
  <c r="J13" i="27" s="1"/>
  <c r="K10" i="27" s="1"/>
  <c r="AT73" i="1" l="1"/>
  <c r="AT21" i="1"/>
  <c r="AT22" i="1" s="1"/>
  <c r="AX34" i="1"/>
  <c r="AY32" i="1" s="1"/>
  <c r="AY33" i="1" s="1"/>
  <c r="J11" i="27"/>
  <c r="K12" i="27"/>
  <c r="K13" i="27" s="1"/>
  <c r="AY34" i="1" l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AT74" i="1"/>
  <c r="AT23" i="1"/>
  <c r="L10" i="27"/>
  <c r="L12" i="27" s="1"/>
  <c r="L13" i="27" s="1"/>
  <c r="M10" i="27" s="1"/>
  <c r="M12" i="27" s="1"/>
  <c r="M13" i="27" s="1"/>
  <c r="K11" i="27"/>
  <c r="AU72" i="1" l="1"/>
  <c r="AT24" i="1"/>
  <c r="L11" i="27"/>
  <c r="M11" i="27" s="1"/>
  <c r="N10" i="27"/>
  <c r="N12" i="27" s="1"/>
  <c r="N13" i="27" s="1"/>
  <c r="AU21" i="1" l="1"/>
  <c r="AU22" i="1" s="1"/>
  <c r="AU73" i="1"/>
  <c r="O10" i="27"/>
  <c r="O12" i="27" s="1"/>
  <c r="O13" i="27" s="1"/>
  <c r="N11" i="27"/>
  <c r="O11" i="27" s="1"/>
  <c r="AU23" i="1" l="1"/>
  <c r="AU74" i="1"/>
  <c r="P10" i="27"/>
  <c r="P12" i="27" s="1"/>
  <c r="P13" i="27" s="1"/>
  <c r="AV72" i="1" l="1"/>
  <c r="AU24" i="1"/>
  <c r="Q10" i="27"/>
  <c r="Q12" i="27" s="1"/>
  <c r="Q13" i="27" s="1"/>
  <c r="P11" i="27"/>
  <c r="Q11" i="27" l="1"/>
  <c r="AV21" i="1"/>
  <c r="AV22" i="1" s="1"/>
  <c r="AW22" i="1" s="1"/>
  <c r="AV73" i="1"/>
  <c r="R10" i="27"/>
  <c r="R12" i="27" s="1"/>
  <c r="R13" i="27" s="1"/>
  <c r="AV23" i="1" l="1"/>
  <c r="AV74" i="1"/>
  <c r="S10" i="27"/>
  <c r="S12" i="27" s="1"/>
  <c r="S13" i="27" s="1"/>
  <c r="R11" i="27"/>
  <c r="AW74" i="1" l="1"/>
  <c r="AX72" i="1" s="1"/>
  <c r="AV24" i="1"/>
  <c r="S11" i="27"/>
  <c r="T10" i="27"/>
  <c r="T12" i="27" s="1"/>
  <c r="T13" i="27" s="1"/>
  <c r="AX21" i="1" l="1"/>
  <c r="AX22" i="1" s="1"/>
  <c r="AX73" i="1"/>
  <c r="AX23" i="1" s="1"/>
  <c r="AW24" i="1"/>
  <c r="U10" i="27"/>
  <c r="U12" i="27" s="1"/>
  <c r="U13" i="27" s="1"/>
  <c r="T11" i="27"/>
  <c r="AX74" i="1" l="1"/>
  <c r="AY72" i="1" s="1"/>
  <c r="U11" i="27"/>
  <c r="V10" i="27"/>
  <c r="V12" i="27" s="1"/>
  <c r="V13" i="27" s="1"/>
  <c r="AX24" i="1" l="1"/>
  <c r="AY21" i="1"/>
  <c r="AY22" i="1" s="1"/>
  <c r="AY73" i="1"/>
  <c r="W10" i="27"/>
  <c r="W12" i="27" s="1"/>
  <c r="W13" i="27" s="1"/>
  <c r="V11" i="27"/>
  <c r="AY23" i="1" l="1"/>
  <c r="AY74" i="1"/>
  <c r="W11" i="27"/>
  <c r="X10" i="27"/>
  <c r="X12" i="27" s="1"/>
  <c r="X13" i="27" s="1"/>
  <c r="AZ74" i="1" l="1"/>
  <c r="AY24" i="1"/>
  <c r="Y10" i="27"/>
  <c r="Y12" i="27" s="1"/>
  <c r="Y13" i="27" s="1"/>
  <c r="X11" i="27"/>
  <c r="AZ24" i="1" l="1"/>
  <c r="BA74" i="1"/>
  <c r="Y11" i="27"/>
  <c r="Z10" i="27"/>
  <c r="Z12" i="27" s="1"/>
  <c r="Z13" i="27" s="1"/>
  <c r="BA24" i="1" l="1"/>
  <c r="BB74" i="1"/>
  <c r="AA10" i="27"/>
  <c r="AA12" i="27" s="1"/>
  <c r="AA13" i="27" s="1"/>
  <c r="Z11" i="27"/>
  <c r="BB24" i="1" l="1"/>
  <c r="BC74" i="1"/>
  <c r="AA11" i="27"/>
  <c r="AB10" i="27"/>
  <c r="AB12" i="27" s="1"/>
  <c r="AB13" i="27" s="1"/>
  <c r="BC24" i="1" l="1"/>
  <c r="BD74" i="1"/>
  <c r="AC10" i="27"/>
  <c r="AC12" i="27" s="1"/>
  <c r="AC13" i="27" s="1"/>
  <c r="AB11" i="27"/>
  <c r="BD24" i="1" l="1"/>
  <c r="BE74" i="1"/>
  <c r="AC11" i="27"/>
  <c r="AD10" i="27"/>
  <c r="AD12" i="27" s="1"/>
  <c r="AD13" i="27" s="1"/>
  <c r="BE24" i="1" l="1"/>
  <c r="BF74" i="1"/>
  <c r="AE10" i="27"/>
  <c r="AE12" i="27" s="1"/>
  <c r="AE13" i="27" s="1"/>
  <c r="AD11" i="27"/>
  <c r="BG74" i="1" l="1"/>
  <c r="BF24" i="1"/>
  <c r="AE11" i="27"/>
  <c r="AF10" i="27"/>
  <c r="AF12" i="27" s="1"/>
  <c r="AF13" i="27" s="1"/>
  <c r="BH74" i="1" l="1"/>
  <c r="BG24" i="1"/>
  <c r="AG10" i="27"/>
  <c r="AG12" i="27" s="1"/>
  <c r="AG13" i="27" s="1"/>
  <c r="AF11" i="27"/>
  <c r="AG11" i="27" s="1"/>
  <c r="BH24" i="1" l="1"/>
  <c r="BI74" i="1"/>
  <c r="AH10" i="27"/>
  <c r="AH12" i="27" s="1"/>
  <c r="AH13" i="27" s="1"/>
  <c r="BI24" i="1" l="1"/>
  <c r="BJ74" i="1"/>
  <c r="BJ24" i="1" s="1"/>
  <c r="AI10" i="27"/>
  <c r="AI12" i="27" s="1"/>
  <c r="AI13" i="27" s="1"/>
  <c r="AH11" i="27"/>
  <c r="AI11" i="27" s="1"/>
  <c r="AJ10" i="27" l="1"/>
  <c r="AJ12" i="27" s="1"/>
  <c r="AJ13" i="27" s="1"/>
  <c r="AK10" i="27" l="1"/>
  <c r="AK12" i="27" s="1"/>
  <c r="AK13" i="27" s="1"/>
  <c r="AJ11" i="27"/>
  <c r="AK11" i="27" s="1"/>
  <c r="AL10" i="27" l="1"/>
  <c r="AL12" i="27" s="1"/>
  <c r="AL13" i="27" s="1"/>
  <c r="AM10" i="27" l="1"/>
  <c r="AM12" i="27" s="1"/>
  <c r="AM13" i="27" s="1"/>
  <c r="AL11" i="27"/>
  <c r="AM11" i="27" s="1"/>
  <c r="AN10" i="27" l="1"/>
  <c r="AN12" i="27" s="1"/>
  <c r="AN13" i="27" s="1"/>
  <c r="AO10" i="27" l="1"/>
  <c r="AO12" i="27" s="1"/>
  <c r="AO13" i="27" s="1"/>
  <c r="AN11" i="27"/>
  <c r="AO11" i="27" l="1"/>
  <c r="AP10" i="27"/>
  <c r="AP12" i="27" s="1"/>
  <c r="AP13" i="27" s="1"/>
  <c r="AQ10" i="27" l="1"/>
  <c r="AQ12" i="27" s="1"/>
  <c r="AQ13" i="27" s="1"/>
  <c r="AP11" i="27"/>
  <c r="AQ11" i="27" l="1"/>
  <c r="AR10" i="27"/>
  <c r="AR12" i="27" s="1"/>
  <c r="AR13" i="27" s="1"/>
  <c r="AS10" i="27" l="1"/>
  <c r="AS12" i="27" s="1"/>
  <c r="AS13" i="27" s="1"/>
  <c r="AR11" i="27"/>
  <c r="AS11" i="27" s="1"/>
  <c r="AT10" i="27" l="1"/>
  <c r="AT12" i="27" s="1"/>
  <c r="AT13" i="27" s="1"/>
  <c r="AU10" i="27" l="1"/>
  <c r="AU12" i="27" s="1"/>
  <c r="AU13" i="27" s="1"/>
  <c r="AT11" i="27"/>
  <c r="AU11" i="27" s="1"/>
  <c r="AV10" i="27" l="1"/>
  <c r="AV12" i="27" s="1"/>
  <c r="AV13" i="27" s="1"/>
  <c r="AW10" i="27" l="1"/>
  <c r="AW12" i="27" s="1"/>
  <c r="AW13" i="27" s="1"/>
  <c r="AV11" i="27"/>
  <c r="AW11" i="27" l="1"/>
</calcChain>
</file>

<file path=xl/comments1.xml><?xml version="1.0" encoding="utf-8"?>
<comments xmlns="http://schemas.openxmlformats.org/spreadsheetml/2006/main">
  <authors>
    <author>Logan, Raysene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15-18 for Nov - Jan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35-39 for Nov - Jan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AB92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1/2 of 2016 EMV results</t>
        </r>
      </text>
    </comment>
  </commentList>
</comments>
</file>

<file path=xl/comments2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3.xml><?xml version="1.0" encoding="utf-8"?>
<comments xmlns="http://schemas.openxmlformats.org/spreadsheetml/2006/main">
  <authors>
    <author>Logan, Raysene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ending balances rolled into M2 effective Feb 2017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Cardinals sign expense removal and radio allocation changes booked in November</t>
        </r>
      </text>
    </comment>
    <comment ref="AW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15-18 for Nov - Jan</t>
        </r>
      </text>
    </comment>
    <comment ref="AW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35-39 for Nov - Jan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splits by rate class from M1 final recon to be filed 11-2017</t>
        </r>
      </text>
    </comment>
    <comment ref="AS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Y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2017 filing and booked to GL in Nov 2017, will be in rates starting Feb 2018</t>
        </r>
      </text>
    </comment>
    <comment ref="AK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2018 filing and booked to GL in Nov 2018, will be in rates starting Feb 2019</t>
        </r>
      </text>
    </comment>
    <comment ref="AW7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OAR tab, lines 29-33 for Nov - Jan</t>
        </r>
      </text>
    </comment>
    <comment ref="AM8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Additional $9M awarded in avoided cost complaint ruling, booked in Jan 19 GL</t>
        </r>
      </text>
    </comment>
    <comment ref="AM8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P1 amount fully amortized as of 12/31</t>
        </r>
      </text>
    </comment>
    <comment ref="AW8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PIR tab, lines 29-33 for Nov - Jan</t>
        </r>
      </text>
    </comment>
    <comment ref="AL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First 1/2 of 2017 booked in Dec 18 GL</t>
        </r>
      </text>
    </comment>
    <comment ref="AM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Second 1/2 of 2017 and 2016 booked in Jan 19 GL</t>
        </r>
      </text>
    </comment>
    <comment ref="AU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Final EO calc booked in Sep 19 GL</t>
        </r>
      </text>
    </comment>
    <comment ref="AC10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1/2 of 2016 EMV results</t>
        </r>
      </text>
    </comment>
  </commentList>
</comments>
</file>

<file path=xl/comments4.xml><?xml version="1.0" encoding="utf-8"?>
<comments xmlns="http://schemas.openxmlformats.org/spreadsheetml/2006/main">
  <authors>
    <author>Logan, Raysene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Correct Cardinals radio allocation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 and correct Cardinals radio allocation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Reverse impacts of actual booking for Cardinals corrections in November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5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6.xml><?xml version="1.0" encoding="utf-8"?>
<comments xmlns="http://schemas.openxmlformats.org/spreadsheetml/2006/main">
  <authors>
    <author>Logan, Raysene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 2017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2018
Most classes have a credit (refund) for prior period due to over recovery balance in prior year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2019
</t>
        </r>
      </text>
    </comment>
  </commentList>
</comments>
</file>

<file path=xl/sharedStrings.xml><?xml version="1.0" encoding="utf-8"?>
<sst xmlns="http://schemas.openxmlformats.org/spreadsheetml/2006/main" count="411" uniqueCount="89">
  <si>
    <t>Program Cost</t>
  </si>
  <si>
    <t>MEEIA Cycle 2</t>
  </si>
  <si>
    <t>Cumulative Balance - TD Regulatory Asset/(Liability)</t>
  </si>
  <si>
    <t>Cumulative Balance - PC Regulatory Asset/(Liability)</t>
  </si>
  <si>
    <t xml:space="preserve">   Interest Rate (ST Borrowing rate)</t>
  </si>
  <si>
    <t xml:space="preserve">   Interest $</t>
  </si>
  <si>
    <t>Cumulative Interest</t>
  </si>
  <si>
    <t>Over/Under Calculations</t>
  </si>
  <si>
    <t>Interest $ - ST rate</t>
  </si>
  <si>
    <t>Program Cost Expense</t>
  </si>
  <si>
    <t>Program Cost Revenue</t>
  </si>
  <si>
    <t>PC (Over)/Under Recovery</t>
  </si>
  <si>
    <t>Total PC (Over)/Under Recovery</t>
  </si>
  <si>
    <t>TD (Over)/Under Recovery</t>
  </si>
  <si>
    <t>Total TD (Over)/Under Recovery</t>
  </si>
  <si>
    <t>Cumulative Balance - TD Regulatory Asset/(Liability) 1M</t>
  </si>
  <si>
    <t>Cumulative Balance - TD Regulatory Asset/(Liability) 2M</t>
  </si>
  <si>
    <t>Cumulative Balance - TD Regulatory Asset/(Liability) 3M</t>
  </si>
  <si>
    <t>Cumulative Balance - TD Regulatory Asset/(Liability) 4M</t>
  </si>
  <si>
    <t>Cumulative Balance - TD Regulatory Asset/(Liability) 11M</t>
  </si>
  <si>
    <t>TD - 1M RES</t>
  </si>
  <si>
    <t>TD - 2M SGS</t>
  </si>
  <si>
    <t>TD - 3M LGS</t>
  </si>
  <si>
    <t>TD - 4M SPS</t>
  </si>
  <si>
    <t>TD - 11M LPS</t>
  </si>
  <si>
    <t>TD - TOTAL</t>
  </si>
  <si>
    <t>Throughput Disincentive Revenue</t>
  </si>
  <si>
    <t>Cumulative interest</t>
  </si>
  <si>
    <t>Throughput Disincentive - Current Month</t>
  </si>
  <si>
    <t>Low Income</t>
  </si>
  <si>
    <t>Allocate TD Low Income</t>
  </si>
  <si>
    <t>Total</t>
  </si>
  <si>
    <t>kwh from CDW (adjusted for opt out)</t>
  </si>
  <si>
    <t>1M - RES</t>
  </si>
  <si>
    <t>2M - SGS</t>
  </si>
  <si>
    <t>3M - LGS</t>
  </si>
  <si>
    <t>4M - SPS</t>
  </si>
  <si>
    <t>11M - LPS</t>
  </si>
  <si>
    <t>TD $ from TD calculation file - Cumulative</t>
  </si>
  <si>
    <t>TD $ - Monthly</t>
  </si>
  <si>
    <t>TD Allocated - Monthly</t>
  </si>
  <si>
    <t>MEEIA Performance Incentive Revenue (Current $)</t>
  </si>
  <si>
    <t>PI (Over)/Under Recovery</t>
  </si>
  <si>
    <t>Cumulative Balance - PI Regulatory Asset/(Liability)</t>
  </si>
  <si>
    <t>Total PI (Over)/Under Recovery - Cumulative</t>
  </si>
  <si>
    <t xml:space="preserve">   Interest (Expense)/Revenue $</t>
  </si>
  <si>
    <t>MEEIA PI Amortization per Rider EEIC tariff</t>
  </si>
  <si>
    <t>Amortization of previous year balance</t>
  </si>
  <si>
    <t>Net TD Revenue</t>
  </si>
  <si>
    <t>TD Billed Rev</t>
  </si>
  <si>
    <t>TDR Rate (o/u)</t>
  </si>
  <si>
    <t>PTD rate (projected)</t>
  </si>
  <si>
    <t>TDR % of rate</t>
  </si>
  <si>
    <t>TDR Billed Revenue $ Amort</t>
  </si>
  <si>
    <t>Total PI (Over)/Under Recovery</t>
  </si>
  <si>
    <t>Allocate TD Low Income Exemption Bill Credits</t>
  </si>
  <si>
    <t>TD Billed Revenue $ - GL query</t>
  </si>
  <si>
    <t>Low Income Exemption (RES) - CDW</t>
  </si>
  <si>
    <t>TD Billed Revenue Allocated</t>
  </si>
  <si>
    <t>Total TD Rate</t>
  </si>
  <si>
    <t>Over/Under Calculation Adjs</t>
  </si>
  <si>
    <t>Ordered Adjustments</t>
  </si>
  <si>
    <t>Ordered Adjustment Revenue</t>
  </si>
  <si>
    <t>OA (Over)/Under Recovery</t>
  </si>
  <si>
    <t>Cardinals sign removal and radio allocation changes - included in MEEIA rate filing and booked to GL in Nov 2017</t>
  </si>
  <si>
    <t>Total OA (Over)/Under Recovery</t>
  </si>
  <si>
    <t>Cumulative Balance - OA Regulatory Asset/(Liability)</t>
  </si>
  <si>
    <t>TDR Rate ((over)/under)</t>
  </si>
  <si>
    <t>MEEIA EO Amortization per Rider EEIC tariff</t>
  </si>
  <si>
    <t>MEEIA Earnings Opportunity Revenue (Current $)</t>
  </si>
  <si>
    <t>EO (Over)/Under Recovery</t>
  </si>
  <si>
    <t>Total EO (Over)/Under Recovery</t>
  </si>
  <si>
    <t>Total EO (Over)/Under Recovery - Cumulative</t>
  </si>
  <si>
    <t>Cumulative Balance - EO Regulatory Asset/(Liability)</t>
  </si>
  <si>
    <t>M2 Earnings Opportunity</t>
  </si>
  <si>
    <t>M1 Performance Incentive</t>
  </si>
  <si>
    <t>MEEIA Cycle 3</t>
  </si>
  <si>
    <t>M3 Earnings Opportunity</t>
  </si>
  <si>
    <t>TD Home Energy Report adjs to book in accordance with tariff - booked to GL in Jul 2019</t>
  </si>
  <si>
    <t>Updated TD per month based on HER adjs</t>
  </si>
  <si>
    <t>original calc</t>
  </si>
  <si>
    <t>adj needed - all RES</t>
  </si>
  <si>
    <t>forecast from TD calculator file</t>
  </si>
  <si>
    <t>forecast from PPC.1 tab</t>
  </si>
  <si>
    <t>TDR.1</t>
  </si>
  <si>
    <t>TDR.1F</t>
  </si>
  <si>
    <t>PTD.1</t>
  </si>
  <si>
    <t>Rate filing TDR tab, lines 22 - 26</t>
  </si>
  <si>
    <t>Rate filing TDR tab, line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</si>
</sst>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_(* #,##0_);_(* \(#,##0\);_(* &quot;-&quot;??_);_(@_)"/>
    <numFmt numFmtId="167" formatCode="&quot;$&quot;#,##0.000000_);[Red]\(&quot;$&quot;#,##0.000000\)"/>
    <numFmt numFmtId="168" formatCode="&quot;$&quot;#,##0.000000_);\(&quot;$&quot;#,##0.000000\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Book Antiqu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7699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0" fontId="27" fillId="0" borderId="9" applyNumberFormat="0" applyFill="0" applyAlignment="0" applyProtection="0"/>
    <xf numFmtId="0" fontId="28" fillId="19" borderId="10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2" borderId="1" applyNumberFormat="0" applyAlignment="0" applyProtection="0"/>
    <xf numFmtId="0" fontId="45" fillId="3" borderId="8" applyNumberFormat="0" applyAlignment="0" applyProtection="0"/>
    <xf numFmtId="0" fontId="46" fillId="3" borderId="1" applyNumberFormat="0" applyAlignment="0" applyProtection="0"/>
    <xf numFmtId="0" fontId="47" fillId="0" borderId="9" applyNumberFormat="0" applyFill="0" applyAlignment="0" applyProtection="0"/>
    <xf numFmtId="0" fontId="48" fillId="19" borderId="10" applyNumberFormat="0" applyAlignment="0" applyProtection="0"/>
    <xf numFmtId="0" fontId="49" fillId="0" borderId="0" applyNumberFormat="0" applyFill="0" applyBorder="0" applyAlignment="0" applyProtection="0"/>
    <xf numFmtId="0" fontId="37" fillId="4" borderId="2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8" borderId="0" applyNumberFormat="0" applyBorder="0" applyAlignment="0" applyProtection="0"/>
    <xf numFmtId="0" fontId="22" fillId="0" borderId="7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12" fillId="0" borderId="0"/>
    <xf numFmtId="0" fontId="26" fillId="3" borderId="8" applyNumberForma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20" fillId="0" borderId="5" applyNumberFormat="0" applyFill="0" applyAlignment="0" applyProtection="0"/>
    <xf numFmtId="0" fontId="27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0"/>
    <xf numFmtId="0" fontId="13" fillId="0" borderId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44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12" fillId="0" borderId="0"/>
    <xf numFmtId="0" fontId="7" fillId="24" borderId="0" applyNumberFormat="0" applyBorder="0" applyAlignment="0" applyProtection="0"/>
    <xf numFmtId="0" fontId="12" fillId="0" borderId="0"/>
    <xf numFmtId="0" fontId="12" fillId="0" borderId="0"/>
    <xf numFmtId="0" fontId="7" fillId="32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/>
    <xf numFmtId="0" fontId="7" fillId="31" borderId="0" applyNumberFormat="0" applyBorder="0" applyAlignment="0" applyProtection="0"/>
    <xf numFmtId="0" fontId="12" fillId="0" borderId="0"/>
    <xf numFmtId="0" fontId="23" fillId="16" borderId="0" applyNumberFormat="0" applyBorder="0" applyAlignment="0" applyProtection="0"/>
    <xf numFmtId="0" fontId="12" fillId="0" borderId="0"/>
    <xf numFmtId="0" fontId="25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24" fillId="17" borderId="0" applyNumberFormat="0" applyBorder="0" applyAlignment="0" applyProtection="0"/>
    <xf numFmtId="0" fontId="12" fillId="0" borderId="0"/>
    <xf numFmtId="0" fontId="28" fillId="19" borderId="10" applyNumberFormat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3" fillId="3" borderId="1" applyNumberFormat="0" applyAlignment="0" applyProtection="0"/>
    <xf numFmtId="0" fontId="2" fillId="2" borderId="1" applyNumberFormat="0" applyAlignment="0" applyProtection="0"/>
    <xf numFmtId="0" fontId="12" fillId="0" borderId="0"/>
    <xf numFmtId="43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1" applyNumberFormat="0" applyAlignment="0" applyProtection="0"/>
    <xf numFmtId="0" fontId="28" fillId="19" borderId="10" applyNumberFormat="0" applyAlignment="0" applyProtection="0"/>
    <xf numFmtId="43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Alignment="0" applyProtection="0"/>
    <xf numFmtId="0" fontId="27" fillId="0" borderId="9" applyNumberFormat="0" applyFill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9" fontId="35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7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7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7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7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7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7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" fillId="4" borderId="2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" fillId="4" borderId="2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9" fontId="12" fillId="0" borderId="0" applyFont="0" applyFill="0" applyBorder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0" fillId="0" borderId="0"/>
    <xf numFmtId="4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0" borderId="0"/>
  </cellStyleXfs>
  <cellXfs count="134">
    <xf numFmtId="0" fontId="0" fillId="0" borderId="0" xfId="0"/>
    <xf numFmtId="0" fontId="7" fillId="0" borderId="0" xfId="0" applyFont="1"/>
    <xf numFmtId="0" fontId="0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6" fillId="8" borderId="0" xfId="0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left" indent="1"/>
      <protection locked="0"/>
    </xf>
    <xf numFmtId="164" fontId="6" fillId="0" borderId="3" xfId="2" applyNumberFormat="1" applyFont="1" applyFill="1" applyBorder="1" applyProtection="1"/>
    <xf numFmtId="164" fontId="6" fillId="5" borderId="3" xfId="2" applyNumberFormat="1" applyFont="1" applyFill="1" applyBorder="1" applyProtection="1"/>
    <xf numFmtId="0" fontId="18" fillId="8" borderId="0" xfId="0" applyFont="1" applyFill="1" applyBorder="1" applyProtection="1">
      <protection locked="0"/>
    </xf>
    <xf numFmtId="17" fontId="4" fillId="12" borderId="4" xfId="0" applyNumberFormat="1" applyFont="1" applyFill="1" applyBorder="1" applyAlignment="1" applyProtection="1">
      <alignment horizontal="center"/>
    </xf>
    <xf numFmtId="0" fontId="18" fillId="6" borderId="0" xfId="0" applyFont="1" applyFill="1" applyBorder="1" applyProtection="1">
      <protection locked="0"/>
    </xf>
    <xf numFmtId="164" fontId="6" fillId="6" borderId="3" xfId="2" applyNumberFormat="1" applyFont="1" applyFill="1" applyBorder="1" applyProtection="1"/>
    <xf numFmtId="164" fontId="11" fillId="6" borderId="3" xfId="2" applyNumberFormat="1" applyFont="1" applyFill="1" applyBorder="1" applyProtection="1"/>
    <xf numFmtId="164" fontId="6" fillId="12" borderId="3" xfId="2" applyNumberFormat="1" applyFont="1" applyFill="1" applyBorder="1" applyProtection="1"/>
    <xf numFmtId="0" fontId="6" fillId="9" borderId="0" xfId="0" applyFont="1" applyFill="1"/>
    <xf numFmtId="0" fontId="6" fillId="9" borderId="0" xfId="0" applyFont="1" applyFill="1" applyBorder="1" applyProtection="1">
      <protection locked="0"/>
    </xf>
    <xf numFmtId="0" fontId="6" fillId="9" borderId="0" xfId="0" applyFont="1" applyFill="1" applyBorder="1" applyAlignment="1" applyProtection="1">
      <alignment horizontal="left" indent="1"/>
      <protection locked="0"/>
    </xf>
    <xf numFmtId="0" fontId="18" fillId="9" borderId="0" xfId="0" applyFont="1" applyFill="1" applyBorder="1" applyProtection="1">
      <protection locked="0"/>
    </xf>
    <xf numFmtId="164" fontId="6" fillId="12" borderId="3" xfId="1" applyNumberFormat="1" applyFont="1" applyFill="1" applyBorder="1" applyProtection="1"/>
    <xf numFmtId="164" fontId="6" fillId="14" borderId="3" xfId="2" applyNumberFormat="1" applyFont="1" applyFill="1" applyBorder="1" applyProtection="1"/>
    <xf numFmtId="164" fontId="6" fillId="15" borderId="3" xfId="1" applyNumberFormat="1" applyFont="1" applyFill="1" applyBorder="1" applyProtection="1"/>
    <xf numFmtId="164" fontId="6" fillId="15" borderId="3" xfId="2" applyNumberFormat="1" applyFont="1" applyFill="1" applyBorder="1" applyProtection="1"/>
    <xf numFmtId="165" fontId="6" fillId="15" borderId="3" xfId="6" applyNumberFormat="1" applyFont="1" applyFill="1" applyBorder="1" applyProtection="1">
      <protection locked="0"/>
    </xf>
    <xf numFmtId="0" fontId="6" fillId="44" borderId="0" xfId="0" applyFont="1" applyFill="1" applyBorder="1" applyProtection="1">
      <protection locked="0"/>
    </xf>
    <xf numFmtId="0" fontId="34" fillId="0" borderId="0" xfId="0" applyFont="1"/>
    <xf numFmtId="0" fontId="18" fillId="44" borderId="0" xfId="0" applyFont="1" applyFill="1" applyBorder="1" applyProtection="1">
      <protection locked="0"/>
    </xf>
    <xf numFmtId="0" fontId="33" fillId="0" borderId="0" xfId="0" applyFont="1"/>
    <xf numFmtId="0" fontId="6" fillId="44" borderId="0" xfId="0" applyFont="1" applyFill="1" applyBorder="1" applyAlignment="1" applyProtection="1">
      <alignment horizontal="left" indent="1"/>
      <protection locked="0"/>
    </xf>
    <xf numFmtId="17" fontId="4" fillId="0" borderId="0" xfId="0" applyNumberFormat="1" applyFont="1" applyFill="1" applyBorder="1" applyAlignment="1" applyProtection="1">
      <alignment horizontal="center"/>
    </xf>
    <xf numFmtId="0" fontId="6" fillId="44" borderId="0" xfId="0" applyFont="1" applyFill="1"/>
    <xf numFmtId="0" fontId="4" fillId="44" borderId="0" xfId="0" applyFont="1" applyFill="1"/>
    <xf numFmtId="17" fontId="4" fillId="44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Fill="1"/>
    <xf numFmtId="166" fontId="4" fillId="0" borderId="12" xfId="4" applyNumberFormat="1" applyFont="1" applyBorder="1"/>
    <xf numFmtId="0" fontId="4" fillId="0" borderId="0" xfId="21150" applyFont="1"/>
    <xf numFmtId="0" fontId="33" fillId="0" borderId="0" xfId="21150" applyFont="1"/>
    <xf numFmtId="0" fontId="0" fillId="0" borderId="0" xfId="0" applyFont="1"/>
    <xf numFmtId="0" fontId="0" fillId="44" borderId="0" xfId="0" applyFont="1" applyFill="1"/>
    <xf numFmtId="0" fontId="0" fillId="0" borderId="0" xfId="21150" applyFont="1"/>
    <xf numFmtId="164" fontId="0" fillId="0" borderId="0" xfId="0" applyNumberFormat="1" applyFont="1"/>
    <xf numFmtId="0" fontId="7" fillId="6" borderId="0" xfId="0" applyFont="1" applyFill="1" applyAlignment="1">
      <alignment horizontal="center" vertical="center" textRotation="90"/>
    </xf>
    <xf numFmtId="44" fontId="0" fillId="15" borderId="0" xfId="644" applyNumberFormat="1" applyFont="1" applyFill="1"/>
    <xf numFmtId="43" fontId="0" fillId="15" borderId="0" xfId="4" applyFont="1" applyFill="1"/>
    <xf numFmtId="166" fontId="0" fillId="15" borderId="0" xfId="4" applyNumberFormat="1" applyFont="1" applyFill="1"/>
    <xf numFmtId="44" fontId="4" fillId="0" borderId="12" xfId="37697" applyFont="1" applyBorder="1"/>
    <xf numFmtId="44" fontId="0" fillId="0" borderId="0" xfId="37697" applyFont="1"/>
    <xf numFmtId="0" fontId="71" fillId="0" borderId="0" xfId="0" applyFont="1" applyFill="1"/>
    <xf numFmtId="44" fontId="0" fillId="0" borderId="0" xfId="37697" applyNumberFormat="1" applyFont="1"/>
    <xf numFmtId="0" fontId="72" fillId="0" borderId="0" xfId="0" applyFont="1"/>
    <xf numFmtId="43" fontId="0" fillId="0" borderId="0" xfId="4" applyFont="1"/>
    <xf numFmtId="8" fontId="0" fillId="15" borderId="0" xfId="644" applyNumberFormat="1" applyFont="1" applyFill="1"/>
    <xf numFmtId="0" fontId="6" fillId="70" borderId="0" xfId="0" applyFont="1" applyFill="1" applyBorder="1" applyProtection="1">
      <protection locked="0"/>
    </xf>
    <xf numFmtId="0" fontId="6" fillId="70" borderId="0" xfId="0" applyFont="1" applyFill="1" applyBorder="1" applyAlignment="1" applyProtection="1">
      <alignment horizontal="left" indent="1"/>
      <protection locked="0"/>
    </xf>
    <xf numFmtId="0" fontId="18" fillId="70" borderId="0" xfId="0" applyFont="1" applyFill="1" applyBorder="1" applyProtection="1">
      <protection locked="0"/>
    </xf>
    <xf numFmtId="0" fontId="0" fillId="0" borderId="0" xfId="0"/>
    <xf numFmtId="164" fontId="6" fillId="0" borderId="3" xfId="1" applyNumberFormat="1" applyFont="1" applyFill="1" applyBorder="1" applyProtection="1"/>
    <xf numFmtId="165" fontId="6" fillId="0" borderId="3" xfId="6" applyNumberFormat="1" applyFont="1" applyFill="1" applyBorder="1" applyProtection="1">
      <protection locked="0"/>
    </xf>
    <xf numFmtId="167" fontId="0" fillId="71" borderId="0" xfId="0" applyNumberFormat="1" applyFill="1"/>
    <xf numFmtId="43" fontId="1" fillId="14" borderId="0" xfId="4" applyNumberFormat="1" applyFont="1" applyFill="1"/>
    <xf numFmtId="43" fontId="72" fillId="0" borderId="0" xfId="4" applyFont="1"/>
    <xf numFmtId="43" fontId="72" fillId="6" borderId="0" xfId="4" applyFont="1" applyFill="1"/>
    <xf numFmtId="9" fontId="0" fillId="0" borderId="0" xfId="6" applyFont="1"/>
    <xf numFmtId="164" fontId="11" fillId="0" borderId="3" xfId="2" applyNumberFormat="1" applyFont="1" applyFill="1" applyBorder="1" applyProtection="1"/>
    <xf numFmtId="164" fontId="6" fillId="72" borderId="3" xfId="2" applyNumberFormat="1" applyFont="1" applyFill="1" applyBorder="1" applyProtection="1"/>
    <xf numFmtId="8" fontId="0" fillId="15" borderId="0" xfId="4" applyNumberFormat="1" applyFont="1" applyFill="1"/>
    <xf numFmtId="0" fontId="6" fillId="70" borderId="0" xfId="0" applyFont="1" applyFill="1" applyBorder="1" applyAlignment="1" applyProtection="1">
      <alignment horizontal="left"/>
      <protection locked="0"/>
    </xf>
    <xf numFmtId="167" fontId="75" fillId="0" borderId="0" xfId="0" applyNumberFormat="1" applyFont="1"/>
    <xf numFmtId="0" fontId="0" fillId="0" borderId="23" xfId="0" applyBorder="1"/>
    <xf numFmtId="0" fontId="0" fillId="0" borderId="24" xfId="0" applyBorder="1"/>
    <xf numFmtId="0" fontId="72" fillId="0" borderId="24" xfId="0" applyFont="1" applyBorder="1"/>
    <xf numFmtId="0" fontId="72" fillId="6" borderId="24" xfId="0" applyFont="1" applyFill="1" applyBorder="1"/>
    <xf numFmtId="0" fontId="72" fillId="6" borderId="25" xfId="0" applyFont="1" applyFill="1" applyBorder="1"/>
    <xf numFmtId="0" fontId="4" fillId="6" borderId="27" xfId="0" applyFont="1" applyFill="1" applyBorder="1" applyAlignment="1">
      <alignment horizontal="center" vertical="center" textRotation="90"/>
    </xf>
    <xf numFmtId="0" fontId="4" fillId="6" borderId="28" xfId="0" applyFont="1" applyFill="1" applyBorder="1" applyAlignment="1">
      <alignment horizontal="center" vertical="center" textRotation="90"/>
    </xf>
    <xf numFmtId="0" fontId="76" fillId="0" borderId="0" xfId="0" applyFont="1"/>
    <xf numFmtId="44" fontId="4" fillId="0" borderId="0" xfId="37697" applyFont="1" applyBorder="1"/>
    <xf numFmtId="166" fontId="75" fillId="0" borderId="0" xfId="4" applyNumberFormat="1" applyFont="1" applyFill="1"/>
    <xf numFmtId="44" fontId="0" fillId="0" borderId="0" xfId="0" applyNumberFormat="1" applyFont="1"/>
    <xf numFmtId="0" fontId="0" fillId="0" borderId="22" xfId="0" applyFont="1" applyBorder="1"/>
    <xf numFmtId="43" fontId="0" fillId="0" borderId="0" xfId="0" applyNumberFormat="1" applyFont="1"/>
    <xf numFmtId="0" fontId="5" fillId="0" borderId="0" xfId="0" applyFont="1" applyFill="1"/>
    <xf numFmtId="0" fontId="6" fillId="72" borderId="0" xfId="0" applyFont="1" applyFill="1" applyBorder="1" applyProtection="1">
      <protection locked="0"/>
    </xf>
    <xf numFmtId="0" fontId="6" fillId="72" borderId="0" xfId="0" applyFont="1" applyFill="1" applyBorder="1" applyAlignment="1" applyProtection="1">
      <alignment horizontal="left" indent="1"/>
      <protection locked="0"/>
    </xf>
    <xf numFmtId="0" fontId="18" fillId="72" borderId="0" xfId="0" applyFont="1" applyFill="1" applyBorder="1" applyProtection="1">
      <protection locked="0"/>
    </xf>
    <xf numFmtId="167" fontId="0" fillId="15" borderId="0" xfId="0" applyNumberFormat="1" applyFill="1"/>
    <xf numFmtId="43" fontId="0" fillId="0" borderId="0" xfId="0" applyNumberFormat="1"/>
    <xf numFmtId="44" fontId="6" fillId="0" borderId="0" xfId="37697" applyNumberFormat="1" applyFont="1"/>
    <xf numFmtId="44" fontId="5" fillId="0" borderId="0" xfId="37697" applyNumberFormat="1" applyFont="1"/>
    <xf numFmtId="168" fontId="75" fillId="0" borderId="0" xfId="0" applyNumberFormat="1" applyFont="1"/>
    <xf numFmtId="168" fontId="0" fillId="15" borderId="0" xfId="0" applyNumberFormat="1" applyFill="1"/>
    <xf numFmtId="0" fontId="73" fillId="0" borderId="0" xfId="0" applyFont="1" applyFill="1"/>
    <xf numFmtId="0" fontId="18" fillId="0" borderId="0" xfId="0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164" fontId="6" fillId="44" borderId="3" xfId="2" applyNumberFormat="1" applyFont="1" applyFill="1" applyBorder="1" applyProtection="1"/>
    <xf numFmtId="164" fontId="6" fillId="44" borderId="3" xfId="1" applyNumberFormat="1" applyFont="1" applyFill="1" applyBorder="1" applyProtection="1"/>
    <xf numFmtId="165" fontId="6" fillId="44" borderId="3" xfId="6" applyNumberFormat="1" applyFont="1" applyFill="1" applyBorder="1" applyProtection="1">
      <protection locked="0"/>
    </xf>
    <xf numFmtId="164" fontId="6" fillId="6" borderId="29" xfId="2" applyNumberFormat="1" applyFont="1" applyFill="1" applyBorder="1" applyProtection="1"/>
    <xf numFmtId="164" fontId="6" fillId="44" borderId="30" xfId="2" applyNumberFormat="1" applyFont="1" applyFill="1" applyBorder="1" applyProtection="1"/>
    <xf numFmtId="164" fontId="6" fillId="6" borderId="0" xfId="2" applyNumberFormat="1" applyFont="1" applyFill="1" applyBorder="1" applyProtection="1"/>
    <xf numFmtId="164" fontId="6" fillId="5" borderId="30" xfId="2" applyNumberFormat="1" applyFont="1" applyFill="1" applyBorder="1" applyProtection="1"/>
    <xf numFmtId="164" fontId="6" fillId="44" borderId="31" xfId="2" applyNumberFormat="1" applyFont="1" applyFill="1" applyBorder="1" applyProtection="1"/>
    <xf numFmtId="17" fontId="5" fillId="0" borderId="0" xfId="0" applyNumberFormat="1" applyFont="1" applyFill="1" applyBorder="1" applyAlignment="1" applyProtection="1">
      <alignment horizontal="left"/>
    </xf>
    <xf numFmtId="0" fontId="77" fillId="67" borderId="0" xfId="0" applyFont="1" applyFill="1"/>
    <xf numFmtId="43" fontId="77" fillId="67" borderId="0" xfId="4" applyFont="1" applyFill="1"/>
    <xf numFmtId="43" fontId="77" fillId="67" borderId="0" xfId="0" applyNumberFormat="1" applyFont="1" applyFill="1"/>
    <xf numFmtId="43" fontId="4" fillId="0" borderId="0" xfId="4" applyFont="1" applyFill="1"/>
    <xf numFmtId="164" fontId="4" fillId="0" borderId="0" xfId="0" applyNumberFormat="1" applyFont="1" applyFill="1" applyBorder="1" applyAlignment="1" applyProtection="1">
      <alignment horizontal="center"/>
    </xf>
    <xf numFmtId="164" fontId="6" fillId="0" borderId="3" xfId="6" applyNumberFormat="1" applyFont="1" applyFill="1" applyBorder="1" applyProtection="1">
      <protection locked="0"/>
    </xf>
    <xf numFmtId="43" fontId="72" fillId="0" borderId="0" xfId="4" applyNumberFormat="1" applyFont="1"/>
    <xf numFmtId="38" fontId="0" fillId="15" borderId="0" xfId="4" applyNumberFormat="1" applyFont="1" applyFill="1"/>
    <xf numFmtId="43" fontId="0" fillId="15" borderId="0" xfId="644" applyFont="1" applyFill="1"/>
    <xf numFmtId="44" fontId="0" fillId="15" borderId="0" xfId="4" applyNumberFormat="1" applyFont="1" applyFill="1"/>
    <xf numFmtId="164" fontId="6" fillId="67" borderId="3" xfId="1" applyNumberFormat="1" applyFont="1" applyFill="1" applyBorder="1" applyProtection="1"/>
    <xf numFmtId="164" fontId="6" fillId="67" borderId="3" xfId="2" applyNumberFormat="1" applyFont="1" applyFill="1" applyBorder="1" applyProtection="1"/>
    <xf numFmtId="165" fontId="6" fillId="67" borderId="3" xfId="6" applyNumberFormat="1" applyFont="1" applyFill="1" applyBorder="1" applyProtection="1">
      <protection locked="0"/>
    </xf>
    <xf numFmtId="0" fontId="78" fillId="0" borderId="0" xfId="21150" applyFont="1"/>
    <xf numFmtId="44" fontId="0" fillId="74" borderId="0" xfId="37697" applyFont="1" applyFill="1"/>
    <xf numFmtId="44" fontId="0" fillId="74" borderId="0" xfId="37697" applyNumberFormat="1" applyFont="1" applyFill="1"/>
    <xf numFmtId="0" fontId="4" fillId="0" borderId="0" xfId="21150" applyFont="1" applyFill="1"/>
    <xf numFmtId="43" fontId="1" fillId="74" borderId="0" xfId="21150" applyNumberFormat="1" applyFont="1" applyFill="1"/>
    <xf numFmtId="44" fontId="0" fillId="75" borderId="0" xfId="37697" applyFont="1" applyFill="1"/>
    <xf numFmtId="44" fontId="0" fillId="67" borderId="0" xfId="37697" applyFont="1" applyFill="1"/>
    <xf numFmtId="43" fontId="1" fillId="67" borderId="0" xfId="21150" applyNumberFormat="1" applyFont="1" applyFill="1"/>
    <xf numFmtId="43" fontId="1" fillId="75" borderId="0" xfId="21150" applyNumberFormat="1" applyFont="1" applyFill="1"/>
    <xf numFmtId="0" fontId="7" fillId="13" borderId="0" xfId="0" applyFont="1" applyFill="1" applyAlignment="1">
      <alignment horizontal="center" vertical="center" textRotation="90"/>
    </xf>
    <xf numFmtId="0" fontId="7" fillId="73" borderId="0" xfId="0" applyFont="1" applyFill="1" applyAlignment="1">
      <alignment horizontal="center" vertical="center" textRotation="90"/>
    </xf>
    <xf numFmtId="0" fontId="7" fillId="69" borderId="0" xfId="0" applyFont="1" applyFill="1" applyAlignment="1">
      <alignment horizontal="center" vertical="center" textRotation="90"/>
    </xf>
    <xf numFmtId="0" fontId="7" fillId="7" borderId="0" xfId="0" applyFont="1" applyFill="1" applyAlignment="1">
      <alignment horizontal="center" vertical="center" textRotation="90"/>
    </xf>
    <xf numFmtId="0" fontId="4" fillId="68" borderId="26" xfId="0" applyFont="1" applyFill="1" applyBorder="1" applyAlignment="1">
      <alignment horizontal="center" vertical="center" textRotation="90"/>
    </xf>
    <xf numFmtId="0" fontId="4" fillId="68" borderId="27" xfId="0" applyFont="1" applyFill="1" applyBorder="1" applyAlignment="1">
      <alignment horizontal="center" vertical="center" textRotation="90"/>
    </xf>
  </cellXfs>
  <cellStyles count="37699">
    <cellStyle name="20% - Accent1" xfId="152" builtinId="30" customBuiltin="1"/>
    <cellStyle name="20% - Accent1 10 2" xfId="674"/>
    <cellStyle name="20% - Accent1 10 3" xfId="675"/>
    <cellStyle name="20% - Accent1 11 2" xfId="676"/>
    <cellStyle name="20% - Accent1 11 3" xfId="677"/>
    <cellStyle name="20% - Accent1 12 2" xfId="678"/>
    <cellStyle name="20% - Accent1 12 3" xfId="679"/>
    <cellStyle name="20% - Accent1 13 2" xfId="680"/>
    <cellStyle name="20% - Accent1 13 3" xfId="681"/>
    <cellStyle name="20% - Accent1 14 2" xfId="682"/>
    <cellStyle name="20% - Accent1 14 3" xfId="683"/>
    <cellStyle name="20% - Accent1 15" xfId="684"/>
    <cellStyle name="20% - Accent1 15 2" xfId="685"/>
    <cellStyle name="20% - Accent1 15 3" xfId="686"/>
    <cellStyle name="20% - Accent1 15 4" xfId="687"/>
    <cellStyle name="20% - Accent1 15 5" xfId="688"/>
    <cellStyle name="20% - Accent1 15 6" xfId="689"/>
    <cellStyle name="20% - Accent1 15 7" xfId="690"/>
    <cellStyle name="20% - Accent1 16" xfId="691"/>
    <cellStyle name="20% - Accent1 17" xfId="692"/>
    <cellStyle name="20% - Accent1 18" xfId="693"/>
    <cellStyle name="20% - Accent1 19" xfId="694"/>
    <cellStyle name="20% - Accent1 2" xfId="186"/>
    <cellStyle name="20% - Accent1 2 2" xfId="368"/>
    <cellStyle name="20% - Accent1 2 2 2" xfId="560"/>
    <cellStyle name="20% - Accent1 2 2 3" xfId="696"/>
    <cellStyle name="20% - Accent1 2 3" xfId="471"/>
    <cellStyle name="20% - Accent1 2 3 2" xfId="697"/>
    <cellStyle name="20% - Accent1 2 4" xfId="695"/>
    <cellStyle name="20% - Accent1 2 5" xfId="37607"/>
    <cellStyle name="20% - Accent1 20" xfId="698"/>
    <cellStyle name="20% - Accent1 21" xfId="699"/>
    <cellStyle name="20% - Accent1 22" xfId="700"/>
    <cellStyle name="20% - Accent1 3" xfId="334"/>
    <cellStyle name="20% - Accent1 3 2" xfId="524"/>
    <cellStyle name="20% - Accent1 3 2 2" xfId="702"/>
    <cellStyle name="20% - Accent1 3 3" xfId="703"/>
    <cellStyle name="20% - Accent1 3 4" xfId="701"/>
    <cellStyle name="20% - Accent1 4" xfId="354"/>
    <cellStyle name="20% - Accent1 4 2" xfId="544"/>
    <cellStyle name="20% - Accent1 4 2 2" xfId="705"/>
    <cellStyle name="20% - Accent1 4 3" xfId="706"/>
    <cellStyle name="20% - Accent1 4 4" xfId="704"/>
    <cellStyle name="20% - Accent1 4 5" xfId="37608"/>
    <cellStyle name="20% - Accent1 5" xfId="407"/>
    <cellStyle name="20% - Accent1 5 2" xfId="707"/>
    <cellStyle name="20% - Accent1 5 3" xfId="708"/>
    <cellStyle name="20% - Accent1 6" xfId="445"/>
    <cellStyle name="20% - Accent1 6 2" xfId="709"/>
    <cellStyle name="20% - Accent1 6 3" xfId="710"/>
    <cellStyle name="20% - Accent1 7" xfId="617"/>
    <cellStyle name="20% - Accent1 7 2" xfId="711"/>
    <cellStyle name="20% - Accent1 7 3" xfId="712"/>
    <cellStyle name="20% - Accent1 8 2" xfId="713"/>
    <cellStyle name="20% - Accent1 8 3" xfId="714"/>
    <cellStyle name="20% - Accent1 9 2" xfId="715"/>
    <cellStyle name="20% - Accent1 9 3" xfId="716"/>
    <cellStyle name="20% - Accent2" xfId="156" builtinId="34" customBuiltin="1"/>
    <cellStyle name="20% - Accent2 10 2" xfId="717"/>
    <cellStyle name="20% - Accent2 10 3" xfId="718"/>
    <cellStyle name="20% - Accent2 11 2" xfId="719"/>
    <cellStyle name="20% - Accent2 11 3" xfId="720"/>
    <cellStyle name="20% - Accent2 12 2" xfId="721"/>
    <cellStyle name="20% - Accent2 12 3" xfId="722"/>
    <cellStyle name="20% - Accent2 13 2" xfId="723"/>
    <cellStyle name="20% - Accent2 13 3" xfId="724"/>
    <cellStyle name="20% - Accent2 14 2" xfId="725"/>
    <cellStyle name="20% - Accent2 14 3" xfId="726"/>
    <cellStyle name="20% - Accent2 15" xfId="727"/>
    <cellStyle name="20% - Accent2 15 2" xfId="728"/>
    <cellStyle name="20% - Accent2 15 3" xfId="729"/>
    <cellStyle name="20% - Accent2 15 4" xfId="730"/>
    <cellStyle name="20% - Accent2 15 5" xfId="731"/>
    <cellStyle name="20% - Accent2 15 6" xfId="732"/>
    <cellStyle name="20% - Accent2 15 7" xfId="733"/>
    <cellStyle name="20% - Accent2 16" xfId="734"/>
    <cellStyle name="20% - Accent2 17" xfId="735"/>
    <cellStyle name="20% - Accent2 18" xfId="736"/>
    <cellStyle name="20% - Accent2 19" xfId="737"/>
    <cellStyle name="20% - Accent2 2" xfId="188"/>
    <cellStyle name="20% - Accent2 2 2" xfId="370"/>
    <cellStyle name="20% - Accent2 2 2 2" xfId="562"/>
    <cellStyle name="20% - Accent2 2 2 3" xfId="739"/>
    <cellStyle name="20% - Accent2 2 3" xfId="473"/>
    <cellStyle name="20% - Accent2 2 3 2" xfId="740"/>
    <cellStyle name="20% - Accent2 2 4" xfId="738"/>
    <cellStyle name="20% - Accent2 2 5" xfId="37609"/>
    <cellStyle name="20% - Accent2 20" xfId="741"/>
    <cellStyle name="20% - Accent2 21" xfId="742"/>
    <cellStyle name="20% - Accent2 22" xfId="743"/>
    <cellStyle name="20% - Accent2 3" xfId="336"/>
    <cellStyle name="20% - Accent2 3 2" xfId="526"/>
    <cellStyle name="20% - Accent2 3 2 2" xfId="745"/>
    <cellStyle name="20% - Accent2 3 3" xfId="746"/>
    <cellStyle name="20% - Accent2 3 4" xfId="744"/>
    <cellStyle name="20% - Accent2 4" xfId="356"/>
    <cellStyle name="20% - Accent2 4 2" xfId="546"/>
    <cellStyle name="20% - Accent2 4 2 2" xfId="748"/>
    <cellStyle name="20% - Accent2 4 3" xfId="749"/>
    <cellStyle name="20% - Accent2 4 4" xfId="747"/>
    <cellStyle name="20% - Accent2 4 5" xfId="37610"/>
    <cellStyle name="20% - Accent2 5" xfId="411"/>
    <cellStyle name="20% - Accent2 5 2" xfId="750"/>
    <cellStyle name="20% - Accent2 5 3" xfId="751"/>
    <cellStyle name="20% - Accent2 6" xfId="449"/>
    <cellStyle name="20% - Accent2 6 2" xfId="752"/>
    <cellStyle name="20% - Accent2 6 3" xfId="753"/>
    <cellStyle name="20% - Accent2 7" xfId="618"/>
    <cellStyle name="20% - Accent2 7 2" xfId="754"/>
    <cellStyle name="20% - Accent2 7 3" xfId="755"/>
    <cellStyle name="20% - Accent2 8 2" xfId="756"/>
    <cellStyle name="20% - Accent2 8 3" xfId="757"/>
    <cellStyle name="20% - Accent2 9 2" xfId="758"/>
    <cellStyle name="20% - Accent2 9 3" xfId="759"/>
    <cellStyle name="20% - Accent3" xfId="160" builtinId="38" customBuiltin="1"/>
    <cellStyle name="20% - Accent3 10 2" xfId="760"/>
    <cellStyle name="20% - Accent3 10 3" xfId="761"/>
    <cellStyle name="20% - Accent3 11 2" xfId="762"/>
    <cellStyle name="20% - Accent3 11 3" xfId="763"/>
    <cellStyle name="20% - Accent3 12 2" xfId="764"/>
    <cellStyle name="20% - Accent3 12 3" xfId="765"/>
    <cellStyle name="20% - Accent3 13 2" xfId="766"/>
    <cellStyle name="20% - Accent3 13 3" xfId="767"/>
    <cellStyle name="20% - Accent3 14 2" xfId="768"/>
    <cellStyle name="20% - Accent3 14 3" xfId="769"/>
    <cellStyle name="20% - Accent3 15" xfId="770"/>
    <cellStyle name="20% - Accent3 15 2" xfId="771"/>
    <cellStyle name="20% - Accent3 15 3" xfId="772"/>
    <cellStyle name="20% - Accent3 15 4" xfId="773"/>
    <cellStyle name="20% - Accent3 15 5" xfId="774"/>
    <cellStyle name="20% - Accent3 15 6" xfId="775"/>
    <cellStyle name="20% - Accent3 15 7" xfId="776"/>
    <cellStyle name="20% - Accent3 16" xfId="777"/>
    <cellStyle name="20% - Accent3 17" xfId="778"/>
    <cellStyle name="20% - Accent3 18" xfId="779"/>
    <cellStyle name="20% - Accent3 19" xfId="780"/>
    <cellStyle name="20% - Accent3 2" xfId="190"/>
    <cellStyle name="20% - Accent3 2 2" xfId="372"/>
    <cellStyle name="20% - Accent3 2 2 2" xfId="564"/>
    <cellStyle name="20% - Accent3 2 2 3" xfId="782"/>
    <cellStyle name="20% - Accent3 2 3" xfId="475"/>
    <cellStyle name="20% - Accent3 2 3 2" xfId="783"/>
    <cellStyle name="20% - Accent3 2 4" xfId="781"/>
    <cellStyle name="20% - Accent3 2 5" xfId="37611"/>
    <cellStyle name="20% - Accent3 20" xfId="784"/>
    <cellStyle name="20% - Accent3 21" xfId="785"/>
    <cellStyle name="20% - Accent3 22" xfId="786"/>
    <cellStyle name="20% - Accent3 3" xfId="338"/>
    <cellStyle name="20% - Accent3 3 2" xfId="528"/>
    <cellStyle name="20% - Accent3 3 2 2" xfId="788"/>
    <cellStyle name="20% - Accent3 3 3" xfId="789"/>
    <cellStyle name="20% - Accent3 3 4" xfId="787"/>
    <cellStyle name="20% - Accent3 4" xfId="358"/>
    <cellStyle name="20% - Accent3 4 2" xfId="548"/>
    <cellStyle name="20% - Accent3 4 2 2" xfId="791"/>
    <cellStyle name="20% - Accent3 4 3" xfId="792"/>
    <cellStyle name="20% - Accent3 4 4" xfId="790"/>
    <cellStyle name="20% - Accent3 4 5" xfId="37612"/>
    <cellStyle name="20% - Accent3 5" xfId="415"/>
    <cellStyle name="20% - Accent3 5 2" xfId="793"/>
    <cellStyle name="20% - Accent3 5 3" xfId="794"/>
    <cellStyle name="20% - Accent3 6" xfId="451"/>
    <cellStyle name="20% - Accent3 6 2" xfId="795"/>
    <cellStyle name="20% - Accent3 6 3" xfId="796"/>
    <cellStyle name="20% - Accent3 7" xfId="619"/>
    <cellStyle name="20% - Accent3 7 2" xfId="797"/>
    <cellStyle name="20% - Accent3 7 3" xfId="798"/>
    <cellStyle name="20% - Accent3 8 2" xfId="799"/>
    <cellStyle name="20% - Accent3 8 3" xfId="800"/>
    <cellStyle name="20% - Accent3 9 2" xfId="801"/>
    <cellStyle name="20% - Accent3 9 3" xfId="802"/>
    <cellStyle name="20% - Accent4" xfId="164" builtinId="42" customBuiltin="1"/>
    <cellStyle name="20% - Accent4 10 2" xfId="803"/>
    <cellStyle name="20% - Accent4 10 3" xfId="804"/>
    <cellStyle name="20% - Accent4 11 2" xfId="805"/>
    <cellStyle name="20% - Accent4 11 3" xfId="806"/>
    <cellStyle name="20% - Accent4 12 2" xfId="807"/>
    <cellStyle name="20% - Accent4 12 3" xfId="808"/>
    <cellStyle name="20% - Accent4 13 2" xfId="809"/>
    <cellStyle name="20% - Accent4 13 3" xfId="810"/>
    <cellStyle name="20% - Accent4 14 2" xfId="811"/>
    <cellStyle name="20% - Accent4 14 3" xfId="812"/>
    <cellStyle name="20% - Accent4 15" xfId="813"/>
    <cellStyle name="20% - Accent4 15 2" xfId="814"/>
    <cellStyle name="20% - Accent4 15 3" xfId="815"/>
    <cellStyle name="20% - Accent4 15 4" xfId="816"/>
    <cellStyle name="20% - Accent4 15 5" xfId="817"/>
    <cellStyle name="20% - Accent4 15 6" xfId="818"/>
    <cellStyle name="20% - Accent4 15 7" xfId="819"/>
    <cellStyle name="20% - Accent4 16" xfId="820"/>
    <cellStyle name="20% - Accent4 17" xfId="821"/>
    <cellStyle name="20% - Accent4 18" xfId="822"/>
    <cellStyle name="20% - Accent4 19" xfId="823"/>
    <cellStyle name="20% - Accent4 2" xfId="192"/>
    <cellStyle name="20% - Accent4 2 2" xfId="374"/>
    <cellStyle name="20% - Accent4 2 2 2" xfId="566"/>
    <cellStyle name="20% - Accent4 2 2 3" xfId="825"/>
    <cellStyle name="20% - Accent4 2 3" xfId="477"/>
    <cellStyle name="20% - Accent4 2 3 2" xfId="826"/>
    <cellStyle name="20% - Accent4 2 4" xfId="824"/>
    <cellStyle name="20% - Accent4 2 5" xfId="37613"/>
    <cellStyle name="20% - Accent4 20" xfId="827"/>
    <cellStyle name="20% - Accent4 21" xfId="828"/>
    <cellStyle name="20% - Accent4 22" xfId="829"/>
    <cellStyle name="20% - Accent4 3" xfId="340"/>
    <cellStyle name="20% - Accent4 3 2" xfId="530"/>
    <cellStyle name="20% - Accent4 3 2 2" xfId="831"/>
    <cellStyle name="20% - Accent4 3 3" xfId="832"/>
    <cellStyle name="20% - Accent4 3 4" xfId="830"/>
    <cellStyle name="20% - Accent4 4" xfId="360"/>
    <cellStyle name="20% - Accent4 4 2" xfId="550"/>
    <cellStyle name="20% - Accent4 4 2 2" xfId="834"/>
    <cellStyle name="20% - Accent4 4 3" xfId="835"/>
    <cellStyle name="20% - Accent4 4 4" xfId="833"/>
    <cellStyle name="20% - Accent4 4 5" xfId="37614"/>
    <cellStyle name="20% - Accent4 5" xfId="419"/>
    <cellStyle name="20% - Accent4 5 2" xfId="836"/>
    <cellStyle name="20% - Accent4 5 3" xfId="837"/>
    <cellStyle name="20% - Accent4 6" xfId="455"/>
    <cellStyle name="20% - Accent4 6 2" xfId="838"/>
    <cellStyle name="20% - Accent4 6 3" xfId="839"/>
    <cellStyle name="20% - Accent4 7" xfId="620"/>
    <cellStyle name="20% - Accent4 7 2" xfId="840"/>
    <cellStyle name="20% - Accent4 7 3" xfId="841"/>
    <cellStyle name="20% - Accent4 8 2" xfId="842"/>
    <cellStyle name="20% - Accent4 8 3" xfId="843"/>
    <cellStyle name="20% - Accent4 9 2" xfId="844"/>
    <cellStyle name="20% - Accent4 9 3" xfId="845"/>
    <cellStyle name="20% - Accent5" xfId="168" builtinId="46" customBuiltin="1"/>
    <cellStyle name="20% - Accent5 10 2" xfId="846"/>
    <cellStyle name="20% - Accent5 10 3" xfId="847"/>
    <cellStyle name="20% - Accent5 11 2" xfId="848"/>
    <cellStyle name="20% - Accent5 11 3" xfId="849"/>
    <cellStyle name="20% - Accent5 12 2" xfId="850"/>
    <cellStyle name="20% - Accent5 12 3" xfId="851"/>
    <cellStyle name="20% - Accent5 13 2" xfId="852"/>
    <cellStyle name="20% - Accent5 13 3" xfId="853"/>
    <cellStyle name="20% - Accent5 14 2" xfId="854"/>
    <cellStyle name="20% - Accent5 14 3" xfId="855"/>
    <cellStyle name="20% - Accent5 15" xfId="856"/>
    <cellStyle name="20% - Accent5 15 2" xfId="857"/>
    <cellStyle name="20% - Accent5 15 3" xfId="858"/>
    <cellStyle name="20% - Accent5 15 4" xfId="859"/>
    <cellStyle name="20% - Accent5 15 5" xfId="860"/>
    <cellStyle name="20% - Accent5 15 6" xfId="861"/>
    <cellStyle name="20% - Accent5 15 7" xfId="862"/>
    <cellStyle name="20% - Accent5 16" xfId="863"/>
    <cellStyle name="20% - Accent5 17" xfId="864"/>
    <cellStyle name="20% - Accent5 18" xfId="865"/>
    <cellStyle name="20% - Accent5 19" xfId="866"/>
    <cellStyle name="20% - Accent5 2" xfId="194"/>
    <cellStyle name="20% - Accent5 2 2" xfId="376"/>
    <cellStyle name="20% - Accent5 2 2 2" xfId="568"/>
    <cellStyle name="20% - Accent5 2 2 3" xfId="868"/>
    <cellStyle name="20% - Accent5 2 3" xfId="479"/>
    <cellStyle name="20% - Accent5 2 3 2" xfId="869"/>
    <cellStyle name="20% - Accent5 2 4" xfId="867"/>
    <cellStyle name="20% - Accent5 2 5" xfId="37615"/>
    <cellStyle name="20% - Accent5 20" xfId="870"/>
    <cellStyle name="20% - Accent5 21" xfId="871"/>
    <cellStyle name="20% - Accent5 22" xfId="872"/>
    <cellStyle name="20% - Accent5 3" xfId="342"/>
    <cellStyle name="20% - Accent5 3 2" xfId="532"/>
    <cellStyle name="20% - Accent5 3 2 2" xfId="874"/>
    <cellStyle name="20% - Accent5 3 3" xfId="875"/>
    <cellStyle name="20% - Accent5 3 4" xfId="873"/>
    <cellStyle name="20% - Accent5 4" xfId="362"/>
    <cellStyle name="20% - Accent5 4 2" xfId="552"/>
    <cellStyle name="20% - Accent5 4 2 2" xfId="877"/>
    <cellStyle name="20% - Accent5 4 3" xfId="878"/>
    <cellStyle name="20% - Accent5 4 4" xfId="876"/>
    <cellStyle name="20% - Accent5 4 5" xfId="37616"/>
    <cellStyle name="20% - Accent5 5" xfId="423"/>
    <cellStyle name="20% - Accent5 5 2" xfId="879"/>
    <cellStyle name="20% - Accent5 5 3" xfId="880"/>
    <cellStyle name="20% - Accent5 6" xfId="458"/>
    <cellStyle name="20% - Accent5 6 2" xfId="881"/>
    <cellStyle name="20% - Accent5 6 3" xfId="882"/>
    <cellStyle name="20% - Accent5 7" xfId="621"/>
    <cellStyle name="20% - Accent5 7 2" xfId="883"/>
    <cellStyle name="20% - Accent5 7 3" xfId="884"/>
    <cellStyle name="20% - Accent5 8 2" xfId="885"/>
    <cellStyle name="20% - Accent5 8 3" xfId="886"/>
    <cellStyle name="20% - Accent5 9 2" xfId="887"/>
    <cellStyle name="20% - Accent5 9 3" xfId="888"/>
    <cellStyle name="20% - Accent6" xfId="172" builtinId="50" customBuiltin="1"/>
    <cellStyle name="20% - Accent6 10 2" xfId="889"/>
    <cellStyle name="20% - Accent6 10 3" xfId="890"/>
    <cellStyle name="20% - Accent6 11 2" xfId="891"/>
    <cellStyle name="20% - Accent6 11 3" xfId="892"/>
    <cellStyle name="20% - Accent6 12 2" xfId="893"/>
    <cellStyle name="20% - Accent6 12 3" xfId="894"/>
    <cellStyle name="20% - Accent6 13 2" xfId="895"/>
    <cellStyle name="20% - Accent6 13 3" xfId="896"/>
    <cellStyle name="20% - Accent6 14 2" xfId="897"/>
    <cellStyle name="20% - Accent6 14 3" xfId="898"/>
    <cellStyle name="20% - Accent6 15" xfId="899"/>
    <cellStyle name="20% - Accent6 15 2" xfId="900"/>
    <cellStyle name="20% - Accent6 15 3" xfId="901"/>
    <cellStyle name="20% - Accent6 15 4" xfId="902"/>
    <cellStyle name="20% - Accent6 15 5" xfId="903"/>
    <cellStyle name="20% - Accent6 15 6" xfId="904"/>
    <cellStyle name="20% - Accent6 15 7" xfId="905"/>
    <cellStyle name="20% - Accent6 16" xfId="906"/>
    <cellStyle name="20% - Accent6 17" xfId="907"/>
    <cellStyle name="20% - Accent6 18" xfId="908"/>
    <cellStyle name="20% - Accent6 19" xfId="909"/>
    <cellStyle name="20% - Accent6 2" xfId="196"/>
    <cellStyle name="20% - Accent6 2 2" xfId="378"/>
    <cellStyle name="20% - Accent6 2 2 2" xfId="570"/>
    <cellStyle name="20% - Accent6 2 2 3" xfId="911"/>
    <cellStyle name="20% - Accent6 2 3" xfId="481"/>
    <cellStyle name="20% - Accent6 2 3 2" xfId="912"/>
    <cellStyle name="20% - Accent6 2 4" xfId="910"/>
    <cellStyle name="20% - Accent6 2 5" xfId="37617"/>
    <cellStyle name="20% - Accent6 20" xfId="913"/>
    <cellStyle name="20% - Accent6 21" xfId="914"/>
    <cellStyle name="20% - Accent6 22" xfId="915"/>
    <cellStyle name="20% - Accent6 3" xfId="344"/>
    <cellStyle name="20% - Accent6 3 2" xfId="534"/>
    <cellStyle name="20% - Accent6 3 2 2" xfId="917"/>
    <cellStyle name="20% - Accent6 3 3" xfId="918"/>
    <cellStyle name="20% - Accent6 3 4" xfId="916"/>
    <cellStyle name="20% - Accent6 4" xfId="364"/>
    <cellStyle name="20% - Accent6 4 2" xfId="554"/>
    <cellStyle name="20% - Accent6 4 2 2" xfId="920"/>
    <cellStyle name="20% - Accent6 4 3" xfId="921"/>
    <cellStyle name="20% - Accent6 4 4" xfId="919"/>
    <cellStyle name="20% - Accent6 4 5" xfId="37618"/>
    <cellStyle name="20% - Accent6 5" xfId="427"/>
    <cellStyle name="20% - Accent6 5 2" xfId="922"/>
    <cellStyle name="20% - Accent6 5 3" xfId="923"/>
    <cellStyle name="20% - Accent6 6" xfId="461"/>
    <cellStyle name="20% - Accent6 6 2" xfId="924"/>
    <cellStyle name="20% - Accent6 6 3" xfId="925"/>
    <cellStyle name="20% - Accent6 7" xfId="622"/>
    <cellStyle name="20% - Accent6 7 2" xfId="926"/>
    <cellStyle name="20% - Accent6 7 3" xfId="927"/>
    <cellStyle name="20% - Accent6 8 2" xfId="928"/>
    <cellStyle name="20% - Accent6 8 3" xfId="929"/>
    <cellStyle name="20% - Accent6 9 2" xfId="930"/>
    <cellStyle name="20% - Accent6 9 3" xfId="931"/>
    <cellStyle name="40% - Accent1" xfId="153" builtinId="31" customBuiltin="1"/>
    <cellStyle name="40% - Accent1 10 2" xfId="932"/>
    <cellStyle name="40% - Accent1 10 3" xfId="933"/>
    <cellStyle name="40% - Accent1 11 2" xfId="934"/>
    <cellStyle name="40% - Accent1 11 3" xfId="935"/>
    <cellStyle name="40% - Accent1 12 2" xfId="936"/>
    <cellStyle name="40% - Accent1 12 3" xfId="937"/>
    <cellStyle name="40% - Accent1 13 2" xfId="938"/>
    <cellStyle name="40% - Accent1 13 3" xfId="939"/>
    <cellStyle name="40% - Accent1 14 2" xfId="940"/>
    <cellStyle name="40% - Accent1 14 3" xfId="941"/>
    <cellStyle name="40% - Accent1 15" xfId="942"/>
    <cellStyle name="40% - Accent1 15 2" xfId="943"/>
    <cellStyle name="40% - Accent1 15 3" xfId="944"/>
    <cellStyle name="40% - Accent1 15 4" xfId="945"/>
    <cellStyle name="40% - Accent1 15 5" xfId="946"/>
    <cellStyle name="40% - Accent1 15 6" xfId="947"/>
    <cellStyle name="40% - Accent1 15 7" xfId="948"/>
    <cellStyle name="40% - Accent1 16" xfId="949"/>
    <cellStyle name="40% - Accent1 17" xfId="950"/>
    <cellStyle name="40% - Accent1 18" xfId="951"/>
    <cellStyle name="40% - Accent1 19" xfId="952"/>
    <cellStyle name="40% - Accent1 2" xfId="187"/>
    <cellStyle name="40% - Accent1 2 2" xfId="369"/>
    <cellStyle name="40% - Accent1 2 2 2" xfId="561"/>
    <cellStyle name="40% - Accent1 2 2 3" xfId="954"/>
    <cellStyle name="40% - Accent1 2 3" xfId="472"/>
    <cellStyle name="40% - Accent1 2 3 2" xfId="955"/>
    <cellStyle name="40% - Accent1 2 4" xfId="953"/>
    <cellStyle name="40% - Accent1 2 5" xfId="37619"/>
    <cellStyle name="40% - Accent1 20" xfId="956"/>
    <cellStyle name="40% - Accent1 21" xfId="957"/>
    <cellStyle name="40% - Accent1 22" xfId="958"/>
    <cellStyle name="40% - Accent1 3" xfId="335"/>
    <cellStyle name="40% - Accent1 3 2" xfId="525"/>
    <cellStyle name="40% - Accent1 3 2 2" xfId="960"/>
    <cellStyle name="40% - Accent1 3 3" xfId="961"/>
    <cellStyle name="40% - Accent1 3 4" xfId="959"/>
    <cellStyle name="40% - Accent1 4" xfId="355"/>
    <cellStyle name="40% - Accent1 4 2" xfId="545"/>
    <cellStyle name="40% - Accent1 4 2 2" xfId="963"/>
    <cellStyle name="40% - Accent1 4 3" xfId="964"/>
    <cellStyle name="40% - Accent1 4 4" xfId="962"/>
    <cellStyle name="40% - Accent1 4 5" xfId="37620"/>
    <cellStyle name="40% - Accent1 5" xfId="408"/>
    <cellStyle name="40% - Accent1 5 2" xfId="965"/>
    <cellStyle name="40% - Accent1 5 3" xfId="966"/>
    <cellStyle name="40% - Accent1 6" xfId="446"/>
    <cellStyle name="40% - Accent1 6 2" xfId="967"/>
    <cellStyle name="40% - Accent1 6 3" xfId="968"/>
    <cellStyle name="40% - Accent1 7" xfId="623"/>
    <cellStyle name="40% - Accent1 7 2" xfId="969"/>
    <cellStyle name="40% - Accent1 7 3" xfId="970"/>
    <cellStyle name="40% - Accent1 8 2" xfId="971"/>
    <cellStyle name="40% - Accent1 8 3" xfId="972"/>
    <cellStyle name="40% - Accent1 9 2" xfId="973"/>
    <cellStyle name="40% - Accent1 9 3" xfId="974"/>
    <cellStyle name="40% - Accent2" xfId="157" builtinId="35" customBuiltin="1"/>
    <cellStyle name="40% - Accent2 10 2" xfId="975"/>
    <cellStyle name="40% - Accent2 10 3" xfId="976"/>
    <cellStyle name="40% - Accent2 11 2" xfId="977"/>
    <cellStyle name="40% - Accent2 11 3" xfId="978"/>
    <cellStyle name="40% - Accent2 12 2" xfId="979"/>
    <cellStyle name="40% - Accent2 12 3" xfId="980"/>
    <cellStyle name="40% - Accent2 13 2" xfId="981"/>
    <cellStyle name="40% - Accent2 13 3" xfId="982"/>
    <cellStyle name="40% - Accent2 14 2" xfId="983"/>
    <cellStyle name="40% - Accent2 14 3" xfId="984"/>
    <cellStyle name="40% - Accent2 15" xfId="985"/>
    <cellStyle name="40% - Accent2 15 2" xfId="986"/>
    <cellStyle name="40% - Accent2 15 3" xfId="987"/>
    <cellStyle name="40% - Accent2 15 4" xfId="988"/>
    <cellStyle name="40% - Accent2 15 5" xfId="989"/>
    <cellStyle name="40% - Accent2 15 6" xfId="990"/>
    <cellStyle name="40% - Accent2 15 7" xfId="991"/>
    <cellStyle name="40% - Accent2 16" xfId="992"/>
    <cellStyle name="40% - Accent2 17" xfId="993"/>
    <cellStyle name="40% - Accent2 18" xfId="994"/>
    <cellStyle name="40% - Accent2 19" xfId="995"/>
    <cellStyle name="40% - Accent2 2" xfId="189"/>
    <cellStyle name="40% - Accent2 2 2" xfId="371"/>
    <cellStyle name="40% - Accent2 2 2 2" xfId="563"/>
    <cellStyle name="40% - Accent2 2 2 3" xfId="997"/>
    <cellStyle name="40% - Accent2 2 3" xfId="474"/>
    <cellStyle name="40% - Accent2 2 3 2" xfId="998"/>
    <cellStyle name="40% - Accent2 2 4" xfId="996"/>
    <cellStyle name="40% - Accent2 2 5" xfId="37621"/>
    <cellStyle name="40% - Accent2 20" xfId="999"/>
    <cellStyle name="40% - Accent2 21" xfId="1000"/>
    <cellStyle name="40% - Accent2 22" xfId="1001"/>
    <cellStyle name="40% - Accent2 3" xfId="337"/>
    <cellStyle name="40% - Accent2 3 2" xfId="527"/>
    <cellStyle name="40% - Accent2 3 2 2" xfId="1003"/>
    <cellStyle name="40% - Accent2 3 3" xfId="1004"/>
    <cellStyle name="40% - Accent2 3 4" xfId="1002"/>
    <cellStyle name="40% - Accent2 4" xfId="357"/>
    <cellStyle name="40% - Accent2 4 2" xfId="547"/>
    <cellStyle name="40% - Accent2 4 2 2" xfId="1006"/>
    <cellStyle name="40% - Accent2 4 3" xfId="1007"/>
    <cellStyle name="40% - Accent2 4 4" xfId="1005"/>
    <cellStyle name="40% - Accent2 4 5" xfId="37622"/>
    <cellStyle name="40% - Accent2 5" xfId="412"/>
    <cellStyle name="40% - Accent2 5 2" xfId="1008"/>
    <cellStyle name="40% - Accent2 5 3" xfId="1009"/>
    <cellStyle name="40% - Accent2 6" xfId="450"/>
    <cellStyle name="40% - Accent2 6 2" xfId="1010"/>
    <cellStyle name="40% - Accent2 6 3" xfId="1011"/>
    <cellStyle name="40% - Accent2 7" xfId="624"/>
    <cellStyle name="40% - Accent2 7 2" xfId="1012"/>
    <cellStyle name="40% - Accent2 7 3" xfId="1013"/>
    <cellStyle name="40% - Accent2 8 2" xfId="1014"/>
    <cellStyle name="40% - Accent2 8 3" xfId="1015"/>
    <cellStyle name="40% - Accent2 9 2" xfId="1016"/>
    <cellStyle name="40% - Accent2 9 3" xfId="1017"/>
    <cellStyle name="40% - Accent3" xfId="161" builtinId="39" customBuiltin="1"/>
    <cellStyle name="40% - Accent3 10 2" xfId="1018"/>
    <cellStyle name="40% - Accent3 10 3" xfId="1019"/>
    <cellStyle name="40% - Accent3 11 2" xfId="1020"/>
    <cellStyle name="40% - Accent3 11 3" xfId="1021"/>
    <cellStyle name="40% - Accent3 12 2" xfId="1022"/>
    <cellStyle name="40% - Accent3 12 3" xfId="1023"/>
    <cellStyle name="40% - Accent3 13 2" xfId="1024"/>
    <cellStyle name="40% - Accent3 13 3" xfId="1025"/>
    <cellStyle name="40% - Accent3 14 2" xfId="1026"/>
    <cellStyle name="40% - Accent3 14 3" xfId="1027"/>
    <cellStyle name="40% - Accent3 15" xfId="1028"/>
    <cellStyle name="40% - Accent3 15 2" xfId="1029"/>
    <cellStyle name="40% - Accent3 15 3" xfId="1030"/>
    <cellStyle name="40% - Accent3 15 4" xfId="1031"/>
    <cellStyle name="40% - Accent3 15 5" xfId="1032"/>
    <cellStyle name="40% - Accent3 15 6" xfId="1033"/>
    <cellStyle name="40% - Accent3 15 7" xfId="1034"/>
    <cellStyle name="40% - Accent3 16" xfId="1035"/>
    <cellStyle name="40% - Accent3 17" xfId="1036"/>
    <cellStyle name="40% - Accent3 18" xfId="1037"/>
    <cellStyle name="40% - Accent3 19" xfId="1038"/>
    <cellStyle name="40% - Accent3 2" xfId="191"/>
    <cellStyle name="40% - Accent3 2 2" xfId="373"/>
    <cellStyle name="40% - Accent3 2 2 2" xfId="565"/>
    <cellStyle name="40% - Accent3 2 2 3" xfId="1040"/>
    <cellStyle name="40% - Accent3 2 3" xfId="476"/>
    <cellStyle name="40% - Accent3 2 3 2" xfId="1041"/>
    <cellStyle name="40% - Accent3 2 4" xfId="1039"/>
    <cellStyle name="40% - Accent3 2 5" xfId="37623"/>
    <cellStyle name="40% - Accent3 20" xfId="1042"/>
    <cellStyle name="40% - Accent3 21" xfId="1043"/>
    <cellStyle name="40% - Accent3 22" xfId="1044"/>
    <cellStyle name="40% - Accent3 3" xfId="339"/>
    <cellStyle name="40% - Accent3 3 2" xfId="529"/>
    <cellStyle name="40% - Accent3 3 2 2" xfId="1046"/>
    <cellStyle name="40% - Accent3 3 3" xfId="1047"/>
    <cellStyle name="40% - Accent3 3 4" xfId="1045"/>
    <cellStyle name="40% - Accent3 4" xfId="359"/>
    <cellStyle name="40% - Accent3 4 2" xfId="549"/>
    <cellStyle name="40% - Accent3 4 2 2" xfId="1049"/>
    <cellStyle name="40% - Accent3 4 3" xfId="1050"/>
    <cellStyle name="40% - Accent3 4 4" xfId="1048"/>
    <cellStyle name="40% - Accent3 4 5" xfId="37624"/>
    <cellStyle name="40% - Accent3 5" xfId="416"/>
    <cellStyle name="40% - Accent3 5 2" xfId="1051"/>
    <cellStyle name="40% - Accent3 5 3" xfId="1052"/>
    <cellStyle name="40% - Accent3 6" xfId="452"/>
    <cellStyle name="40% - Accent3 6 2" xfId="1053"/>
    <cellStyle name="40% - Accent3 6 3" xfId="1054"/>
    <cellStyle name="40% - Accent3 7" xfId="625"/>
    <cellStyle name="40% - Accent3 7 2" xfId="1055"/>
    <cellStyle name="40% - Accent3 7 3" xfId="1056"/>
    <cellStyle name="40% - Accent3 8 2" xfId="1057"/>
    <cellStyle name="40% - Accent3 8 3" xfId="1058"/>
    <cellStyle name="40% - Accent3 9 2" xfId="1059"/>
    <cellStyle name="40% - Accent3 9 3" xfId="1060"/>
    <cellStyle name="40% - Accent4" xfId="165" builtinId="43" customBuiltin="1"/>
    <cellStyle name="40% - Accent4 10 2" xfId="1061"/>
    <cellStyle name="40% - Accent4 10 3" xfId="1062"/>
    <cellStyle name="40% - Accent4 11 2" xfId="1063"/>
    <cellStyle name="40% - Accent4 11 3" xfId="1064"/>
    <cellStyle name="40% - Accent4 12 2" xfId="1065"/>
    <cellStyle name="40% - Accent4 12 3" xfId="1066"/>
    <cellStyle name="40% - Accent4 13 2" xfId="1067"/>
    <cellStyle name="40% - Accent4 13 3" xfId="1068"/>
    <cellStyle name="40% - Accent4 14 2" xfId="1069"/>
    <cellStyle name="40% - Accent4 14 3" xfId="1070"/>
    <cellStyle name="40% - Accent4 15" xfId="1071"/>
    <cellStyle name="40% - Accent4 15 2" xfId="1072"/>
    <cellStyle name="40% - Accent4 15 3" xfId="1073"/>
    <cellStyle name="40% - Accent4 15 4" xfId="1074"/>
    <cellStyle name="40% - Accent4 15 5" xfId="1075"/>
    <cellStyle name="40% - Accent4 15 6" xfId="1076"/>
    <cellStyle name="40% - Accent4 15 7" xfId="1077"/>
    <cellStyle name="40% - Accent4 16" xfId="1078"/>
    <cellStyle name="40% - Accent4 17" xfId="1079"/>
    <cellStyle name="40% - Accent4 18" xfId="1080"/>
    <cellStyle name="40% - Accent4 19" xfId="1081"/>
    <cellStyle name="40% - Accent4 2" xfId="193"/>
    <cellStyle name="40% - Accent4 2 2" xfId="375"/>
    <cellStyle name="40% - Accent4 2 2 2" xfId="567"/>
    <cellStyle name="40% - Accent4 2 2 3" xfId="1083"/>
    <cellStyle name="40% - Accent4 2 3" xfId="478"/>
    <cellStyle name="40% - Accent4 2 3 2" xfId="1084"/>
    <cellStyle name="40% - Accent4 2 4" xfId="1082"/>
    <cellStyle name="40% - Accent4 2 5" xfId="37625"/>
    <cellStyle name="40% - Accent4 20" xfId="1085"/>
    <cellStyle name="40% - Accent4 21" xfId="1086"/>
    <cellStyle name="40% - Accent4 22" xfId="1087"/>
    <cellStyle name="40% - Accent4 3" xfId="341"/>
    <cellStyle name="40% - Accent4 3 2" xfId="531"/>
    <cellStyle name="40% - Accent4 3 2 2" xfId="1089"/>
    <cellStyle name="40% - Accent4 3 3" xfId="1090"/>
    <cellStyle name="40% - Accent4 3 4" xfId="1088"/>
    <cellStyle name="40% - Accent4 4" xfId="361"/>
    <cellStyle name="40% - Accent4 4 2" xfId="551"/>
    <cellStyle name="40% - Accent4 4 2 2" xfId="1092"/>
    <cellStyle name="40% - Accent4 4 3" xfId="1093"/>
    <cellStyle name="40% - Accent4 4 4" xfId="1091"/>
    <cellStyle name="40% - Accent4 4 5" xfId="37626"/>
    <cellStyle name="40% - Accent4 5" xfId="420"/>
    <cellStyle name="40% - Accent4 5 2" xfId="1094"/>
    <cellStyle name="40% - Accent4 5 3" xfId="1095"/>
    <cellStyle name="40% - Accent4 6" xfId="456"/>
    <cellStyle name="40% - Accent4 6 2" xfId="1096"/>
    <cellStyle name="40% - Accent4 6 3" xfId="1097"/>
    <cellStyle name="40% - Accent4 7" xfId="626"/>
    <cellStyle name="40% - Accent4 7 2" xfId="1098"/>
    <cellStyle name="40% - Accent4 7 3" xfId="1099"/>
    <cellStyle name="40% - Accent4 8 2" xfId="1100"/>
    <cellStyle name="40% - Accent4 8 3" xfId="1101"/>
    <cellStyle name="40% - Accent4 9 2" xfId="1102"/>
    <cellStyle name="40% - Accent4 9 3" xfId="1103"/>
    <cellStyle name="40% - Accent5" xfId="169" builtinId="47" customBuiltin="1"/>
    <cellStyle name="40% - Accent5 10 2" xfId="1104"/>
    <cellStyle name="40% - Accent5 10 3" xfId="1105"/>
    <cellStyle name="40% - Accent5 11 2" xfId="1106"/>
    <cellStyle name="40% - Accent5 11 3" xfId="1107"/>
    <cellStyle name="40% - Accent5 12 2" xfId="1108"/>
    <cellStyle name="40% - Accent5 12 3" xfId="1109"/>
    <cellStyle name="40% - Accent5 13 2" xfId="1110"/>
    <cellStyle name="40% - Accent5 13 3" xfId="1111"/>
    <cellStyle name="40% - Accent5 14 2" xfId="1112"/>
    <cellStyle name="40% - Accent5 14 3" xfId="1113"/>
    <cellStyle name="40% - Accent5 15" xfId="1114"/>
    <cellStyle name="40% - Accent5 15 2" xfId="1115"/>
    <cellStyle name="40% - Accent5 15 3" xfId="1116"/>
    <cellStyle name="40% - Accent5 15 4" xfId="1117"/>
    <cellStyle name="40% - Accent5 15 5" xfId="1118"/>
    <cellStyle name="40% - Accent5 15 6" xfId="1119"/>
    <cellStyle name="40% - Accent5 15 7" xfId="1120"/>
    <cellStyle name="40% - Accent5 16" xfId="1121"/>
    <cellStyle name="40% - Accent5 17" xfId="1122"/>
    <cellStyle name="40% - Accent5 18" xfId="1123"/>
    <cellStyle name="40% - Accent5 19" xfId="1124"/>
    <cellStyle name="40% - Accent5 2" xfId="195"/>
    <cellStyle name="40% - Accent5 2 2" xfId="377"/>
    <cellStyle name="40% - Accent5 2 2 2" xfId="569"/>
    <cellStyle name="40% - Accent5 2 2 3" xfId="1126"/>
    <cellStyle name="40% - Accent5 2 3" xfId="480"/>
    <cellStyle name="40% - Accent5 2 3 2" xfId="1127"/>
    <cellStyle name="40% - Accent5 2 4" xfId="1125"/>
    <cellStyle name="40% - Accent5 2 5" xfId="37627"/>
    <cellStyle name="40% - Accent5 20" xfId="1128"/>
    <cellStyle name="40% - Accent5 21" xfId="1129"/>
    <cellStyle name="40% - Accent5 22" xfId="1130"/>
    <cellStyle name="40% - Accent5 3" xfId="343"/>
    <cellStyle name="40% - Accent5 3 2" xfId="533"/>
    <cellStyle name="40% - Accent5 3 2 2" xfId="1132"/>
    <cellStyle name="40% - Accent5 3 3" xfId="1133"/>
    <cellStyle name="40% - Accent5 3 4" xfId="1131"/>
    <cellStyle name="40% - Accent5 4" xfId="363"/>
    <cellStyle name="40% - Accent5 4 2" xfId="553"/>
    <cellStyle name="40% - Accent5 4 2 2" xfId="1135"/>
    <cellStyle name="40% - Accent5 4 3" xfId="1136"/>
    <cellStyle name="40% - Accent5 4 4" xfId="1134"/>
    <cellStyle name="40% - Accent5 4 5" xfId="37628"/>
    <cellStyle name="40% - Accent5 5" xfId="424"/>
    <cellStyle name="40% - Accent5 5 2" xfId="1137"/>
    <cellStyle name="40% - Accent5 5 3" xfId="1138"/>
    <cellStyle name="40% - Accent5 6" xfId="459"/>
    <cellStyle name="40% - Accent5 6 2" xfId="1139"/>
    <cellStyle name="40% - Accent5 6 3" xfId="1140"/>
    <cellStyle name="40% - Accent5 7" xfId="627"/>
    <cellStyle name="40% - Accent5 7 2" xfId="1141"/>
    <cellStyle name="40% - Accent5 7 3" xfId="1142"/>
    <cellStyle name="40% - Accent5 8 2" xfId="1143"/>
    <cellStyle name="40% - Accent5 8 3" xfId="1144"/>
    <cellStyle name="40% - Accent5 9 2" xfId="1145"/>
    <cellStyle name="40% - Accent5 9 3" xfId="1146"/>
    <cellStyle name="40% - Accent6" xfId="173" builtinId="51" customBuiltin="1"/>
    <cellStyle name="40% - Accent6 10 2" xfId="1147"/>
    <cellStyle name="40% - Accent6 10 3" xfId="1148"/>
    <cellStyle name="40% - Accent6 11 2" xfId="1149"/>
    <cellStyle name="40% - Accent6 11 3" xfId="1150"/>
    <cellStyle name="40% - Accent6 12 2" xfId="1151"/>
    <cellStyle name="40% - Accent6 12 3" xfId="1152"/>
    <cellStyle name="40% - Accent6 13 2" xfId="1153"/>
    <cellStyle name="40% - Accent6 13 3" xfId="1154"/>
    <cellStyle name="40% - Accent6 14 2" xfId="1155"/>
    <cellStyle name="40% - Accent6 14 3" xfId="1156"/>
    <cellStyle name="40% - Accent6 15" xfId="1157"/>
    <cellStyle name="40% - Accent6 15 2" xfId="1158"/>
    <cellStyle name="40% - Accent6 15 3" xfId="1159"/>
    <cellStyle name="40% - Accent6 15 4" xfId="1160"/>
    <cellStyle name="40% - Accent6 15 5" xfId="1161"/>
    <cellStyle name="40% - Accent6 15 6" xfId="1162"/>
    <cellStyle name="40% - Accent6 15 7" xfId="1163"/>
    <cellStyle name="40% - Accent6 16" xfId="1164"/>
    <cellStyle name="40% - Accent6 17" xfId="1165"/>
    <cellStyle name="40% - Accent6 18" xfId="1166"/>
    <cellStyle name="40% - Accent6 19" xfId="1167"/>
    <cellStyle name="40% - Accent6 2" xfId="197"/>
    <cellStyle name="40% - Accent6 2 2" xfId="379"/>
    <cellStyle name="40% - Accent6 2 2 2" xfId="571"/>
    <cellStyle name="40% - Accent6 2 2 3" xfId="1169"/>
    <cellStyle name="40% - Accent6 2 3" xfId="482"/>
    <cellStyle name="40% - Accent6 2 3 2" xfId="1170"/>
    <cellStyle name="40% - Accent6 2 4" xfId="1168"/>
    <cellStyle name="40% - Accent6 2 5" xfId="37629"/>
    <cellStyle name="40% - Accent6 20" xfId="1171"/>
    <cellStyle name="40% - Accent6 21" xfId="1172"/>
    <cellStyle name="40% - Accent6 22" xfId="1173"/>
    <cellStyle name="40% - Accent6 3" xfId="345"/>
    <cellStyle name="40% - Accent6 3 2" xfId="535"/>
    <cellStyle name="40% - Accent6 3 2 2" xfId="1175"/>
    <cellStyle name="40% - Accent6 3 3" xfId="1176"/>
    <cellStyle name="40% - Accent6 3 4" xfId="1174"/>
    <cellStyle name="40% - Accent6 4" xfId="365"/>
    <cellStyle name="40% - Accent6 4 2" xfId="555"/>
    <cellStyle name="40% - Accent6 4 2 2" xfId="1178"/>
    <cellStyle name="40% - Accent6 4 3" xfId="1179"/>
    <cellStyle name="40% - Accent6 4 4" xfId="1177"/>
    <cellStyle name="40% - Accent6 4 5" xfId="37630"/>
    <cellStyle name="40% - Accent6 5" xfId="428"/>
    <cellStyle name="40% - Accent6 5 2" xfId="1180"/>
    <cellStyle name="40% - Accent6 5 3" xfId="1181"/>
    <cellStyle name="40% - Accent6 6" xfId="462"/>
    <cellStyle name="40% - Accent6 6 2" xfId="1182"/>
    <cellStyle name="40% - Accent6 6 3" xfId="1183"/>
    <cellStyle name="40% - Accent6 7" xfId="628"/>
    <cellStyle name="40% - Accent6 7 2" xfId="1184"/>
    <cellStyle name="40% - Accent6 7 3" xfId="1185"/>
    <cellStyle name="40% - Accent6 8 2" xfId="1186"/>
    <cellStyle name="40% - Accent6 8 3" xfId="1187"/>
    <cellStyle name="40% - Accent6 9 2" xfId="1188"/>
    <cellStyle name="40% - Accent6 9 3" xfId="1189"/>
    <cellStyle name="60% - Accent1" xfId="154" builtinId="32" customBuiltin="1"/>
    <cellStyle name="60% - Accent1 10 2" xfId="1190"/>
    <cellStyle name="60% - Accent1 10 3" xfId="1191"/>
    <cellStyle name="60% - Accent1 11 2" xfId="1192"/>
    <cellStyle name="60% - Accent1 11 3" xfId="1193"/>
    <cellStyle name="60% - Accent1 12 2" xfId="1194"/>
    <cellStyle name="60% - Accent1 12 3" xfId="1195"/>
    <cellStyle name="60% - Accent1 13 2" xfId="1196"/>
    <cellStyle name="60% - Accent1 13 3" xfId="1197"/>
    <cellStyle name="60% - Accent1 14 2" xfId="1198"/>
    <cellStyle name="60% - Accent1 14 3" xfId="1199"/>
    <cellStyle name="60% - Accent1 15" xfId="1200"/>
    <cellStyle name="60% - Accent1 15 2" xfId="1201"/>
    <cellStyle name="60% - Accent1 15 3" xfId="1202"/>
    <cellStyle name="60% - Accent1 15 4" xfId="1203"/>
    <cellStyle name="60% - Accent1 15 5" xfId="1204"/>
    <cellStyle name="60% - Accent1 15 6" xfId="1205"/>
    <cellStyle name="60% - Accent1 15 7" xfId="1206"/>
    <cellStyle name="60% - Accent1 16" xfId="1207"/>
    <cellStyle name="60% - Accent1 17" xfId="1208"/>
    <cellStyle name="60% - Accent1 18" xfId="1209"/>
    <cellStyle name="60% - Accent1 19" xfId="1210"/>
    <cellStyle name="60% - Accent1 2" xfId="409"/>
    <cellStyle name="60% - Accent1 2 2" xfId="506"/>
    <cellStyle name="60% - Accent1 2 2 2" xfId="1211"/>
    <cellStyle name="60% - Accent1 2 3" xfId="1212"/>
    <cellStyle name="60% - Accent1 20" xfId="1213"/>
    <cellStyle name="60% - Accent1 21" xfId="1214"/>
    <cellStyle name="60% - Accent1 22" xfId="1215"/>
    <cellStyle name="60% - Accent1 3" xfId="629"/>
    <cellStyle name="60% - Accent1 3 2" xfId="1216"/>
    <cellStyle name="60% - Accent1 3 3" xfId="1217"/>
    <cellStyle name="60% - Accent1 4 2" xfId="1218"/>
    <cellStyle name="60% - Accent1 4 3" xfId="1219"/>
    <cellStyle name="60% - Accent1 5 2" xfId="1220"/>
    <cellStyle name="60% - Accent1 5 3" xfId="1221"/>
    <cellStyle name="60% - Accent1 6 2" xfId="1222"/>
    <cellStyle name="60% - Accent1 6 3" xfId="1223"/>
    <cellStyle name="60% - Accent1 7 2" xfId="1224"/>
    <cellStyle name="60% - Accent1 7 3" xfId="1225"/>
    <cellStyle name="60% - Accent1 8 2" xfId="1226"/>
    <cellStyle name="60% - Accent1 8 3" xfId="1227"/>
    <cellStyle name="60% - Accent1 9 2" xfId="1228"/>
    <cellStyle name="60% - Accent1 9 3" xfId="1229"/>
    <cellStyle name="60% - Accent2" xfId="158" builtinId="36" customBuiltin="1"/>
    <cellStyle name="60% - Accent2 10 2" xfId="1230"/>
    <cellStyle name="60% - Accent2 10 3" xfId="1231"/>
    <cellStyle name="60% - Accent2 11 2" xfId="1232"/>
    <cellStyle name="60% - Accent2 11 3" xfId="1233"/>
    <cellStyle name="60% - Accent2 12 2" xfId="1234"/>
    <cellStyle name="60% - Accent2 12 3" xfId="1235"/>
    <cellStyle name="60% - Accent2 13 2" xfId="1236"/>
    <cellStyle name="60% - Accent2 13 3" xfId="1237"/>
    <cellStyle name="60% - Accent2 14 2" xfId="1238"/>
    <cellStyle name="60% - Accent2 14 3" xfId="1239"/>
    <cellStyle name="60% - Accent2 15" xfId="1240"/>
    <cellStyle name="60% - Accent2 15 2" xfId="1241"/>
    <cellStyle name="60% - Accent2 15 3" xfId="1242"/>
    <cellStyle name="60% - Accent2 15 4" xfId="1243"/>
    <cellStyle name="60% - Accent2 15 5" xfId="1244"/>
    <cellStyle name="60% - Accent2 15 6" xfId="1245"/>
    <cellStyle name="60% - Accent2 15 7" xfId="1246"/>
    <cellStyle name="60% - Accent2 16" xfId="1247"/>
    <cellStyle name="60% - Accent2 17" xfId="1248"/>
    <cellStyle name="60% - Accent2 18" xfId="1249"/>
    <cellStyle name="60% - Accent2 19" xfId="1250"/>
    <cellStyle name="60% - Accent2 2" xfId="413"/>
    <cellStyle name="60% - Accent2 2 2" xfId="457"/>
    <cellStyle name="60% - Accent2 2 2 2" xfId="1251"/>
    <cellStyle name="60% - Accent2 2 3" xfId="1252"/>
    <cellStyle name="60% - Accent2 20" xfId="1253"/>
    <cellStyle name="60% - Accent2 21" xfId="1254"/>
    <cellStyle name="60% - Accent2 22" xfId="1255"/>
    <cellStyle name="60% - Accent2 3" xfId="630"/>
    <cellStyle name="60% - Accent2 3 2" xfId="1256"/>
    <cellStyle name="60% - Accent2 3 3" xfId="1257"/>
    <cellStyle name="60% - Accent2 4 2" xfId="1258"/>
    <cellStyle name="60% - Accent2 4 3" xfId="1259"/>
    <cellStyle name="60% - Accent2 5 2" xfId="1260"/>
    <cellStyle name="60% - Accent2 5 3" xfId="1261"/>
    <cellStyle name="60% - Accent2 6 2" xfId="1262"/>
    <cellStyle name="60% - Accent2 6 3" xfId="1263"/>
    <cellStyle name="60% - Accent2 7 2" xfId="1264"/>
    <cellStyle name="60% - Accent2 7 3" xfId="1265"/>
    <cellStyle name="60% - Accent2 8 2" xfId="1266"/>
    <cellStyle name="60% - Accent2 8 3" xfId="1267"/>
    <cellStyle name="60% - Accent2 9 2" xfId="1268"/>
    <cellStyle name="60% - Accent2 9 3" xfId="1269"/>
    <cellStyle name="60% - Accent3" xfId="162" builtinId="40" customBuiltin="1"/>
    <cellStyle name="60% - Accent3 10 2" xfId="1270"/>
    <cellStyle name="60% - Accent3 10 3" xfId="1271"/>
    <cellStyle name="60% - Accent3 11 2" xfId="1272"/>
    <cellStyle name="60% - Accent3 11 3" xfId="1273"/>
    <cellStyle name="60% - Accent3 12 2" xfId="1274"/>
    <cellStyle name="60% - Accent3 12 3" xfId="1275"/>
    <cellStyle name="60% - Accent3 13 2" xfId="1276"/>
    <cellStyle name="60% - Accent3 13 3" xfId="1277"/>
    <cellStyle name="60% - Accent3 14 2" xfId="1278"/>
    <cellStyle name="60% - Accent3 14 3" xfId="1279"/>
    <cellStyle name="60% - Accent3 15" xfId="1280"/>
    <cellStyle name="60% - Accent3 15 2" xfId="1281"/>
    <cellStyle name="60% - Accent3 15 3" xfId="1282"/>
    <cellStyle name="60% - Accent3 15 4" xfId="1283"/>
    <cellStyle name="60% - Accent3 15 5" xfId="1284"/>
    <cellStyle name="60% - Accent3 15 6" xfId="1285"/>
    <cellStyle name="60% - Accent3 15 7" xfId="1286"/>
    <cellStyle name="60% - Accent3 16" xfId="1287"/>
    <cellStyle name="60% - Accent3 17" xfId="1288"/>
    <cellStyle name="60% - Accent3 18" xfId="1289"/>
    <cellStyle name="60% - Accent3 19" xfId="1290"/>
    <cellStyle name="60% - Accent3 2" xfId="417"/>
    <cellStyle name="60% - Accent3 2 2" xfId="515"/>
    <cellStyle name="60% - Accent3 2 2 2" xfId="1291"/>
    <cellStyle name="60% - Accent3 2 3" xfId="1292"/>
    <cellStyle name="60% - Accent3 20" xfId="1293"/>
    <cellStyle name="60% - Accent3 21" xfId="1294"/>
    <cellStyle name="60% - Accent3 22" xfId="1295"/>
    <cellStyle name="60% - Accent3 3" xfId="631"/>
    <cellStyle name="60% - Accent3 3 2" xfId="1296"/>
    <cellStyle name="60% - Accent3 3 3" xfId="1297"/>
    <cellStyle name="60% - Accent3 4 2" xfId="1298"/>
    <cellStyle name="60% - Accent3 4 3" xfId="1299"/>
    <cellStyle name="60% - Accent3 5 2" xfId="1300"/>
    <cellStyle name="60% - Accent3 5 3" xfId="1301"/>
    <cellStyle name="60% - Accent3 6 2" xfId="1302"/>
    <cellStyle name="60% - Accent3 6 3" xfId="1303"/>
    <cellStyle name="60% - Accent3 7 2" xfId="1304"/>
    <cellStyle name="60% - Accent3 7 3" xfId="1305"/>
    <cellStyle name="60% - Accent3 8 2" xfId="1306"/>
    <cellStyle name="60% - Accent3 8 3" xfId="1307"/>
    <cellStyle name="60% - Accent3 9 2" xfId="1308"/>
    <cellStyle name="60% - Accent3 9 3" xfId="1309"/>
    <cellStyle name="60% - Accent4" xfId="166" builtinId="44" customBuiltin="1"/>
    <cellStyle name="60% - Accent4 10 2" xfId="1310"/>
    <cellStyle name="60% - Accent4 10 3" xfId="1311"/>
    <cellStyle name="60% - Accent4 11 2" xfId="1312"/>
    <cellStyle name="60% - Accent4 11 3" xfId="1313"/>
    <cellStyle name="60% - Accent4 12 2" xfId="1314"/>
    <cellStyle name="60% - Accent4 12 3" xfId="1315"/>
    <cellStyle name="60% - Accent4 13 2" xfId="1316"/>
    <cellStyle name="60% - Accent4 13 3" xfId="1317"/>
    <cellStyle name="60% - Accent4 14 2" xfId="1318"/>
    <cellStyle name="60% - Accent4 14 3" xfId="1319"/>
    <cellStyle name="60% - Accent4 15" xfId="1320"/>
    <cellStyle name="60% - Accent4 15 2" xfId="1321"/>
    <cellStyle name="60% - Accent4 15 3" xfId="1322"/>
    <cellStyle name="60% - Accent4 15 4" xfId="1323"/>
    <cellStyle name="60% - Accent4 15 5" xfId="1324"/>
    <cellStyle name="60% - Accent4 15 6" xfId="1325"/>
    <cellStyle name="60% - Accent4 15 7" xfId="1326"/>
    <cellStyle name="60% - Accent4 16" xfId="1327"/>
    <cellStyle name="60% - Accent4 17" xfId="1328"/>
    <cellStyle name="60% - Accent4 18" xfId="1329"/>
    <cellStyle name="60% - Accent4 19" xfId="1330"/>
    <cellStyle name="60% - Accent4 2" xfId="421"/>
    <cellStyle name="60% - Accent4 2 2" xfId="486"/>
    <cellStyle name="60% - Accent4 2 2 2" xfId="1331"/>
    <cellStyle name="60% - Accent4 2 3" xfId="1332"/>
    <cellStyle name="60% - Accent4 20" xfId="1333"/>
    <cellStyle name="60% - Accent4 21" xfId="1334"/>
    <cellStyle name="60% - Accent4 22" xfId="1335"/>
    <cellStyle name="60% - Accent4 3" xfId="632"/>
    <cellStyle name="60% - Accent4 3 2" xfId="1336"/>
    <cellStyle name="60% - Accent4 3 3" xfId="1337"/>
    <cellStyle name="60% - Accent4 4 2" xfId="1338"/>
    <cellStyle name="60% - Accent4 4 3" xfId="1339"/>
    <cellStyle name="60% - Accent4 5 2" xfId="1340"/>
    <cellStyle name="60% - Accent4 5 3" xfId="1341"/>
    <cellStyle name="60% - Accent4 6 2" xfId="1342"/>
    <cellStyle name="60% - Accent4 6 3" xfId="1343"/>
    <cellStyle name="60% - Accent4 7 2" xfId="1344"/>
    <cellStyle name="60% - Accent4 7 3" xfId="1345"/>
    <cellStyle name="60% - Accent4 8 2" xfId="1346"/>
    <cellStyle name="60% - Accent4 8 3" xfId="1347"/>
    <cellStyle name="60% - Accent4 9 2" xfId="1348"/>
    <cellStyle name="60% - Accent4 9 3" xfId="1349"/>
    <cellStyle name="60% - Accent5" xfId="170" builtinId="48" customBuiltin="1"/>
    <cellStyle name="60% - Accent5 10 2" xfId="1350"/>
    <cellStyle name="60% - Accent5 10 3" xfId="1351"/>
    <cellStyle name="60% - Accent5 11 2" xfId="1352"/>
    <cellStyle name="60% - Accent5 11 3" xfId="1353"/>
    <cellStyle name="60% - Accent5 12 2" xfId="1354"/>
    <cellStyle name="60% - Accent5 12 3" xfId="1355"/>
    <cellStyle name="60% - Accent5 13 2" xfId="1356"/>
    <cellStyle name="60% - Accent5 13 3" xfId="1357"/>
    <cellStyle name="60% - Accent5 14 2" xfId="1358"/>
    <cellStyle name="60% - Accent5 14 3" xfId="1359"/>
    <cellStyle name="60% - Accent5 15" xfId="1360"/>
    <cellStyle name="60% - Accent5 15 2" xfId="1361"/>
    <cellStyle name="60% - Accent5 15 3" xfId="1362"/>
    <cellStyle name="60% - Accent5 15 4" xfId="1363"/>
    <cellStyle name="60% - Accent5 15 5" xfId="1364"/>
    <cellStyle name="60% - Accent5 15 6" xfId="1365"/>
    <cellStyle name="60% - Accent5 15 7" xfId="1366"/>
    <cellStyle name="60% - Accent5 16" xfId="1367"/>
    <cellStyle name="60% - Accent5 17" xfId="1368"/>
    <cellStyle name="60% - Accent5 18" xfId="1369"/>
    <cellStyle name="60% - Accent5 19" xfId="1370"/>
    <cellStyle name="60% - Accent5 2" xfId="425"/>
    <cellStyle name="60% - Accent5 2 2" xfId="507"/>
    <cellStyle name="60% - Accent5 2 2 2" xfId="1371"/>
    <cellStyle name="60% - Accent5 2 3" xfId="1372"/>
    <cellStyle name="60% - Accent5 20" xfId="1373"/>
    <cellStyle name="60% - Accent5 21" xfId="1374"/>
    <cellStyle name="60% - Accent5 22" xfId="1375"/>
    <cellStyle name="60% - Accent5 3" xfId="633"/>
    <cellStyle name="60% - Accent5 3 2" xfId="1376"/>
    <cellStyle name="60% - Accent5 3 3" xfId="1377"/>
    <cellStyle name="60% - Accent5 4 2" xfId="1378"/>
    <cellStyle name="60% - Accent5 4 3" xfId="1379"/>
    <cellStyle name="60% - Accent5 5 2" xfId="1380"/>
    <cellStyle name="60% - Accent5 5 3" xfId="1381"/>
    <cellStyle name="60% - Accent5 6 2" xfId="1382"/>
    <cellStyle name="60% - Accent5 6 3" xfId="1383"/>
    <cellStyle name="60% - Accent5 7 2" xfId="1384"/>
    <cellStyle name="60% - Accent5 7 3" xfId="1385"/>
    <cellStyle name="60% - Accent5 8 2" xfId="1386"/>
    <cellStyle name="60% - Accent5 8 3" xfId="1387"/>
    <cellStyle name="60% - Accent5 9 2" xfId="1388"/>
    <cellStyle name="60% - Accent5 9 3" xfId="1389"/>
    <cellStyle name="60% - Accent6" xfId="174" builtinId="52" customBuiltin="1"/>
    <cellStyle name="60% - Accent6 10 2" xfId="1390"/>
    <cellStyle name="60% - Accent6 10 3" xfId="1391"/>
    <cellStyle name="60% - Accent6 11 2" xfId="1392"/>
    <cellStyle name="60% - Accent6 11 3" xfId="1393"/>
    <cellStyle name="60% - Accent6 12 2" xfId="1394"/>
    <cellStyle name="60% - Accent6 12 3" xfId="1395"/>
    <cellStyle name="60% - Accent6 13 2" xfId="1396"/>
    <cellStyle name="60% - Accent6 13 3" xfId="1397"/>
    <cellStyle name="60% - Accent6 14 2" xfId="1398"/>
    <cellStyle name="60% - Accent6 14 3" xfId="1399"/>
    <cellStyle name="60% - Accent6 15" xfId="1400"/>
    <cellStyle name="60% - Accent6 15 2" xfId="1401"/>
    <cellStyle name="60% - Accent6 15 3" xfId="1402"/>
    <cellStyle name="60% - Accent6 15 4" xfId="1403"/>
    <cellStyle name="60% - Accent6 15 5" xfId="1404"/>
    <cellStyle name="60% - Accent6 15 6" xfId="1405"/>
    <cellStyle name="60% - Accent6 15 7" xfId="1406"/>
    <cellStyle name="60% - Accent6 16" xfId="1407"/>
    <cellStyle name="60% - Accent6 17" xfId="1408"/>
    <cellStyle name="60% - Accent6 18" xfId="1409"/>
    <cellStyle name="60% - Accent6 19" xfId="1410"/>
    <cellStyle name="60% - Accent6 2" xfId="429"/>
    <cellStyle name="60% - Accent6 2 2" xfId="485"/>
    <cellStyle name="60% - Accent6 2 2 2" xfId="1411"/>
    <cellStyle name="60% - Accent6 2 3" xfId="1412"/>
    <cellStyle name="60% - Accent6 20" xfId="1413"/>
    <cellStyle name="60% - Accent6 21" xfId="1414"/>
    <cellStyle name="60% - Accent6 22" xfId="1415"/>
    <cellStyle name="60% - Accent6 3" xfId="634"/>
    <cellStyle name="60% - Accent6 3 2" xfId="1416"/>
    <cellStyle name="60% - Accent6 3 3" xfId="1417"/>
    <cellStyle name="60% - Accent6 4 2" xfId="1418"/>
    <cellStyle name="60% - Accent6 4 3" xfId="1419"/>
    <cellStyle name="60% - Accent6 5 2" xfId="1420"/>
    <cellStyle name="60% - Accent6 5 3" xfId="1421"/>
    <cellStyle name="60% - Accent6 6 2" xfId="1422"/>
    <cellStyle name="60% - Accent6 6 3" xfId="1423"/>
    <cellStyle name="60% - Accent6 7 2" xfId="1424"/>
    <cellStyle name="60% - Accent6 7 3" xfId="1425"/>
    <cellStyle name="60% - Accent6 8 2" xfId="1426"/>
    <cellStyle name="60% - Accent6 8 3" xfId="1427"/>
    <cellStyle name="60% - Accent6 9 2" xfId="1428"/>
    <cellStyle name="60% - Accent6 9 3" xfId="1429"/>
    <cellStyle name="Accent1" xfId="151" builtinId="29" customBuiltin="1"/>
    <cellStyle name="Accent1 10 2" xfId="1430"/>
    <cellStyle name="Accent1 10 3" xfId="1431"/>
    <cellStyle name="Accent1 11 2" xfId="1432"/>
    <cellStyle name="Accent1 11 3" xfId="1433"/>
    <cellStyle name="Accent1 12 2" xfId="1434"/>
    <cellStyle name="Accent1 12 3" xfId="1435"/>
    <cellStyle name="Accent1 13 2" xfId="1436"/>
    <cellStyle name="Accent1 13 3" xfId="1437"/>
    <cellStyle name="Accent1 14 2" xfId="1438"/>
    <cellStyle name="Accent1 14 3" xfId="1439"/>
    <cellStyle name="Accent1 15" xfId="1440"/>
    <cellStyle name="Accent1 15 2" xfId="1441"/>
    <cellStyle name="Accent1 15 3" xfId="1442"/>
    <cellStyle name="Accent1 15 4" xfId="1443"/>
    <cellStyle name="Accent1 15 5" xfId="1444"/>
    <cellStyle name="Accent1 15 6" xfId="1445"/>
    <cellStyle name="Accent1 15 7" xfId="1446"/>
    <cellStyle name="Accent1 16" xfId="1447"/>
    <cellStyle name="Accent1 17" xfId="1448"/>
    <cellStyle name="Accent1 18" xfId="1449"/>
    <cellStyle name="Accent1 19" xfId="1450"/>
    <cellStyle name="Accent1 2" xfId="406"/>
    <cellStyle name="Accent1 2 2" xfId="493"/>
    <cellStyle name="Accent1 2 2 2" xfId="1451"/>
    <cellStyle name="Accent1 2 3" xfId="1452"/>
    <cellStyle name="Accent1 20" xfId="1453"/>
    <cellStyle name="Accent1 21" xfId="1454"/>
    <cellStyle name="Accent1 22" xfId="1455"/>
    <cellStyle name="Accent1 3" xfId="635"/>
    <cellStyle name="Accent1 3 2" xfId="1456"/>
    <cellStyle name="Accent1 3 3" xfId="1457"/>
    <cellStyle name="Accent1 4 2" xfId="1458"/>
    <cellStyle name="Accent1 4 3" xfId="1459"/>
    <cellStyle name="Accent1 5 2" xfId="1460"/>
    <cellStyle name="Accent1 5 3" xfId="1461"/>
    <cellStyle name="Accent1 6 2" xfId="1462"/>
    <cellStyle name="Accent1 6 3" xfId="1463"/>
    <cellStyle name="Accent1 7 2" xfId="1464"/>
    <cellStyle name="Accent1 7 3" xfId="1465"/>
    <cellStyle name="Accent1 8 2" xfId="1466"/>
    <cellStyle name="Accent1 8 3" xfId="1467"/>
    <cellStyle name="Accent1 9 2" xfId="1468"/>
    <cellStyle name="Accent1 9 3" xfId="1469"/>
    <cellStyle name="Accent2" xfId="155" builtinId="33" customBuiltin="1"/>
    <cellStyle name="Accent2 10 2" xfId="1470"/>
    <cellStyle name="Accent2 10 3" xfId="1471"/>
    <cellStyle name="Accent2 11 2" xfId="1472"/>
    <cellStyle name="Accent2 11 3" xfId="1473"/>
    <cellStyle name="Accent2 12 2" xfId="1474"/>
    <cellStyle name="Accent2 12 3" xfId="1475"/>
    <cellStyle name="Accent2 13 2" xfId="1476"/>
    <cellStyle name="Accent2 13 3" xfId="1477"/>
    <cellStyle name="Accent2 14 2" xfId="1478"/>
    <cellStyle name="Accent2 14 3" xfId="1479"/>
    <cellStyle name="Accent2 15" xfId="1480"/>
    <cellStyle name="Accent2 15 2" xfId="1481"/>
    <cellStyle name="Accent2 15 3" xfId="1482"/>
    <cellStyle name="Accent2 15 4" xfId="1483"/>
    <cellStyle name="Accent2 15 5" xfId="1484"/>
    <cellStyle name="Accent2 15 6" xfId="1485"/>
    <cellStyle name="Accent2 15 7" xfId="1486"/>
    <cellStyle name="Accent2 16" xfId="1487"/>
    <cellStyle name="Accent2 17" xfId="1488"/>
    <cellStyle name="Accent2 18" xfId="1489"/>
    <cellStyle name="Accent2 19" xfId="1490"/>
    <cellStyle name="Accent2 2" xfId="410"/>
    <cellStyle name="Accent2 2 2" xfId="509"/>
    <cellStyle name="Accent2 2 2 2" xfId="1491"/>
    <cellStyle name="Accent2 2 3" xfId="1492"/>
    <cellStyle name="Accent2 20" xfId="1493"/>
    <cellStyle name="Accent2 21" xfId="1494"/>
    <cellStyle name="Accent2 22" xfId="1495"/>
    <cellStyle name="Accent2 3" xfId="636"/>
    <cellStyle name="Accent2 3 2" xfId="1496"/>
    <cellStyle name="Accent2 3 3" xfId="1497"/>
    <cellStyle name="Accent2 4 2" xfId="1498"/>
    <cellStyle name="Accent2 4 3" xfId="1499"/>
    <cellStyle name="Accent2 5 2" xfId="1500"/>
    <cellStyle name="Accent2 5 3" xfId="1501"/>
    <cellStyle name="Accent2 6 2" xfId="1502"/>
    <cellStyle name="Accent2 6 3" xfId="1503"/>
    <cellStyle name="Accent2 7 2" xfId="1504"/>
    <cellStyle name="Accent2 7 3" xfId="1505"/>
    <cellStyle name="Accent2 8 2" xfId="1506"/>
    <cellStyle name="Accent2 8 3" xfId="1507"/>
    <cellStyle name="Accent2 9 2" xfId="1508"/>
    <cellStyle name="Accent2 9 3" xfId="1509"/>
    <cellStyle name="Accent3" xfId="159" builtinId="37" customBuiltin="1"/>
    <cellStyle name="Accent3 10 2" xfId="1510"/>
    <cellStyle name="Accent3 10 3" xfId="1511"/>
    <cellStyle name="Accent3 11 2" xfId="1512"/>
    <cellStyle name="Accent3 11 3" xfId="1513"/>
    <cellStyle name="Accent3 12 2" xfId="1514"/>
    <cellStyle name="Accent3 12 3" xfId="1515"/>
    <cellStyle name="Accent3 13 2" xfId="1516"/>
    <cellStyle name="Accent3 13 3" xfId="1517"/>
    <cellStyle name="Accent3 14 2" xfId="1518"/>
    <cellStyle name="Accent3 14 3" xfId="1519"/>
    <cellStyle name="Accent3 15" xfId="1520"/>
    <cellStyle name="Accent3 15 2" xfId="1521"/>
    <cellStyle name="Accent3 15 3" xfId="1522"/>
    <cellStyle name="Accent3 15 4" xfId="1523"/>
    <cellStyle name="Accent3 15 5" xfId="1524"/>
    <cellStyle name="Accent3 15 6" xfId="1525"/>
    <cellStyle name="Accent3 15 7" xfId="1526"/>
    <cellStyle name="Accent3 16" xfId="1527"/>
    <cellStyle name="Accent3 17" xfId="1528"/>
    <cellStyle name="Accent3 18" xfId="1529"/>
    <cellStyle name="Accent3 19" xfId="1530"/>
    <cellStyle name="Accent3 2" xfId="414"/>
    <cellStyle name="Accent3 2 2" xfId="447"/>
    <cellStyle name="Accent3 2 2 2" xfId="1531"/>
    <cellStyle name="Accent3 2 3" xfId="1532"/>
    <cellStyle name="Accent3 20" xfId="1533"/>
    <cellStyle name="Accent3 21" xfId="1534"/>
    <cellStyle name="Accent3 22" xfId="1535"/>
    <cellStyle name="Accent3 3" xfId="637"/>
    <cellStyle name="Accent3 3 2" xfId="1536"/>
    <cellStyle name="Accent3 3 3" xfId="1537"/>
    <cellStyle name="Accent3 4 2" xfId="1538"/>
    <cellStyle name="Accent3 4 3" xfId="1539"/>
    <cellStyle name="Accent3 5 2" xfId="1540"/>
    <cellStyle name="Accent3 5 3" xfId="1541"/>
    <cellStyle name="Accent3 6 2" xfId="1542"/>
    <cellStyle name="Accent3 6 3" xfId="1543"/>
    <cellStyle name="Accent3 7 2" xfId="1544"/>
    <cellStyle name="Accent3 7 3" xfId="1545"/>
    <cellStyle name="Accent3 8 2" xfId="1546"/>
    <cellStyle name="Accent3 8 3" xfId="1547"/>
    <cellStyle name="Accent3 9 2" xfId="1548"/>
    <cellStyle name="Accent3 9 3" xfId="1549"/>
    <cellStyle name="Accent4" xfId="163" builtinId="41" customBuiltin="1"/>
    <cellStyle name="Accent4 10 2" xfId="1550"/>
    <cellStyle name="Accent4 10 3" xfId="1551"/>
    <cellStyle name="Accent4 11 2" xfId="1552"/>
    <cellStyle name="Accent4 11 3" xfId="1553"/>
    <cellStyle name="Accent4 12 2" xfId="1554"/>
    <cellStyle name="Accent4 12 3" xfId="1555"/>
    <cellStyle name="Accent4 13 2" xfId="1556"/>
    <cellStyle name="Accent4 13 3" xfId="1557"/>
    <cellStyle name="Accent4 14 2" xfId="1558"/>
    <cellStyle name="Accent4 14 3" xfId="1559"/>
    <cellStyle name="Accent4 15" xfId="1560"/>
    <cellStyle name="Accent4 15 2" xfId="1561"/>
    <cellStyle name="Accent4 15 3" xfId="1562"/>
    <cellStyle name="Accent4 15 4" xfId="1563"/>
    <cellStyle name="Accent4 15 5" xfId="1564"/>
    <cellStyle name="Accent4 15 6" xfId="1565"/>
    <cellStyle name="Accent4 15 7" xfId="1566"/>
    <cellStyle name="Accent4 16" xfId="1567"/>
    <cellStyle name="Accent4 17" xfId="1568"/>
    <cellStyle name="Accent4 18" xfId="1569"/>
    <cellStyle name="Accent4 19" xfId="1570"/>
    <cellStyle name="Accent4 2" xfId="418"/>
    <cellStyle name="Accent4 2 2" xfId="512"/>
    <cellStyle name="Accent4 2 2 2" xfId="1571"/>
    <cellStyle name="Accent4 2 3" xfId="1572"/>
    <cellStyle name="Accent4 20" xfId="1573"/>
    <cellStyle name="Accent4 21" xfId="1574"/>
    <cellStyle name="Accent4 22" xfId="1575"/>
    <cellStyle name="Accent4 3" xfId="638"/>
    <cellStyle name="Accent4 3 2" xfId="1576"/>
    <cellStyle name="Accent4 3 3" xfId="1577"/>
    <cellStyle name="Accent4 4 2" xfId="1578"/>
    <cellStyle name="Accent4 4 3" xfId="1579"/>
    <cellStyle name="Accent4 5 2" xfId="1580"/>
    <cellStyle name="Accent4 5 3" xfId="1581"/>
    <cellStyle name="Accent4 6 2" xfId="1582"/>
    <cellStyle name="Accent4 6 3" xfId="1583"/>
    <cellStyle name="Accent4 7 2" xfId="1584"/>
    <cellStyle name="Accent4 7 3" xfId="1585"/>
    <cellStyle name="Accent4 8 2" xfId="1586"/>
    <cellStyle name="Accent4 8 3" xfId="1587"/>
    <cellStyle name="Accent4 9 2" xfId="1588"/>
    <cellStyle name="Accent4 9 3" xfId="1589"/>
    <cellStyle name="Accent5" xfId="167" builtinId="45" customBuiltin="1"/>
    <cellStyle name="Accent5 10 2" xfId="1590"/>
    <cellStyle name="Accent5 10 3" xfId="1591"/>
    <cellStyle name="Accent5 11 2" xfId="1592"/>
    <cellStyle name="Accent5 11 3" xfId="1593"/>
    <cellStyle name="Accent5 12 2" xfId="1594"/>
    <cellStyle name="Accent5 12 3" xfId="1595"/>
    <cellStyle name="Accent5 13 2" xfId="1596"/>
    <cellStyle name="Accent5 13 3" xfId="1597"/>
    <cellStyle name="Accent5 14 2" xfId="1598"/>
    <cellStyle name="Accent5 14 3" xfId="1599"/>
    <cellStyle name="Accent5 15" xfId="1600"/>
    <cellStyle name="Accent5 15 2" xfId="1601"/>
    <cellStyle name="Accent5 15 3" xfId="1602"/>
    <cellStyle name="Accent5 15 4" xfId="1603"/>
    <cellStyle name="Accent5 15 5" xfId="1604"/>
    <cellStyle name="Accent5 15 6" xfId="1605"/>
    <cellStyle name="Accent5 15 7" xfId="1606"/>
    <cellStyle name="Accent5 16" xfId="1607"/>
    <cellStyle name="Accent5 17" xfId="1608"/>
    <cellStyle name="Accent5 18" xfId="1609"/>
    <cellStyle name="Accent5 19" xfId="1610"/>
    <cellStyle name="Accent5 2" xfId="422"/>
    <cellStyle name="Accent5 2 2" xfId="503"/>
    <cellStyle name="Accent5 2 2 2" xfId="1611"/>
    <cellStyle name="Accent5 2 3" xfId="1612"/>
    <cellStyle name="Accent5 20" xfId="1613"/>
    <cellStyle name="Accent5 21" xfId="1614"/>
    <cellStyle name="Accent5 22" xfId="1615"/>
    <cellStyle name="Accent5 3" xfId="639"/>
    <cellStyle name="Accent5 3 2" xfId="1616"/>
    <cellStyle name="Accent5 3 3" xfId="1617"/>
    <cellStyle name="Accent5 4 2" xfId="1618"/>
    <cellStyle name="Accent5 4 3" xfId="1619"/>
    <cellStyle name="Accent5 5 2" xfId="1620"/>
    <cellStyle name="Accent5 5 3" xfId="1621"/>
    <cellStyle name="Accent5 6 2" xfId="1622"/>
    <cellStyle name="Accent5 6 3" xfId="1623"/>
    <cellStyle name="Accent5 7 2" xfId="1624"/>
    <cellStyle name="Accent5 7 3" xfId="1625"/>
    <cellStyle name="Accent5 8 2" xfId="1626"/>
    <cellStyle name="Accent5 8 3" xfId="1627"/>
    <cellStyle name="Accent5 9 2" xfId="1628"/>
    <cellStyle name="Accent5 9 3" xfId="1629"/>
    <cellStyle name="Accent6" xfId="171" builtinId="49" customBuiltin="1"/>
    <cellStyle name="Accent6 10 2" xfId="1630"/>
    <cellStyle name="Accent6 10 3" xfId="1631"/>
    <cellStyle name="Accent6 11 2" xfId="1632"/>
    <cellStyle name="Accent6 11 3" xfId="1633"/>
    <cellStyle name="Accent6 12 2" xfId="1634"/>
    <cellStyle name="Accent6 12 3" xfId="1635"/>
    <cellStyle name="Accent6 13 2" xfId="1636"/>
    <cellStyle name="Accent6 13 3" xfId="1637"/>
    <cellStyle name="Accent6 14 2" xfId="1638"/>
    <cellStyle name="Accent6 14 3" xfId="1639"/>
    <cellStyle name="Accent6 15" xfId="1640"/>
    <cellStyle name="Accent6 15 2" xfId="1641"/>
    <cellStyle name="Accent6 15 3" xfId="1642"/>
    <cellStyle name="Accent6 15 4" xfId="1643"/>
    <cellStyle name="Accent6 15 5" xfId="1644"/>
    <cellStyle name="Accent6 15 6" xfId="1645"/>
    <cellStyle name="Accent6 15 7" xfId="1646"/>
    <cellStyle name="Accent6 16" xfId="1647"/>
    <cellStyle name="Accent6 17" xfId="1648"/>
    <cellStyle name="Accent6 18" xfId="1649"/>
    <cellStyle name="Accent6 19" xfId="1650"/>
    <cellStyle name="Accent6 2" xfId="426"/>
    <cellStyle name="Accent6 2 2" xfId="504"/>
    <cellStyle name="Accent6 2 2 2" xfId="1651"/>
    <cellStyle name="Accent6 2 3" xfId="1652"/>
    <cellStyle name="Accent6 20" xfId="1653"/>
    <cellStyle name="Accent6 21" xfId="1654"/>
    <cellStyle name="Accent6 22" xfId="1655"/>
    <cellStyle name="Accent6 3" xfId="640"/>
    <cellStyle name="Accent6 3 2" xfId="1656"/>
    <cellStyle name="Accent6 3 3" xfId="1657"/>
    <cellStyle name="Accent6 4 2" xfId="1658"/>
    <cellStyle name="Accent6 4 3" xfId="1659"/>
    <cellStyle name="Accent6 5 2" xfId="1660"/>
    <cellStyle name="Accent6 5 3" xfId="1661"/>
    <cellStyle name="Accent6 6 2" xfId="1662"/>
    <cellStyle name="Accent6 6 3" xfId="1663"/>
    <cellStyle name="Accent6 7 2" xfId="1664"/>
    <cellStyle name="Accent6 7 3" xfId="1665"/>
    <cellStyle name="Accent6 8 2" xfId="1666"/>
    <cellStyle name="Accent6 8 3" xfId="1667"/>
    <cellStyle name="Accent6 9 2" xfId="1668"/>
    <cellStyle name="Accent6 9 3" xfId="1669"/>
    <cellStyle name="Bad" xfId="143" builtinId="27" customBuiltin="1"/>
    <cellStyle name="Bad 10 2" xfId="1670"/>
    <cellStyle name="Bad 10 3" xfId="1671"/>
    <cellStyle name="Bad 11 2" xfId="1672"/>
    <cellStyle name="Bad 11 3" xfId="1673"/>
    <cellStyle name="Bad 12 2" xfId="1674"/>
    <cellStyle name="Bad 12 3" xfId="1675"/>
    <cellStyle name="Bad 13 2" xfId="1676"/>
    <cellStyle name="Bad 13 3" xfId="1677"/>
    <cellStyle name="Bad 14 2" xfId="1678"/>
    <cellStyle name="Bad 14 3" xfId="1679"/>
    <cellStyle name="Bad 15" xfId="1680"/>
    <cellStyle name="Bad 15 2" xfId="1681"/>
    <cellStyle name="Bad 15 3" xfId="1682"/>
    <cellStyle name="Bad 15 4" xfId="1683"/>
    <cellStyle name="Bad 15 5" xfId="1684"/>
    <cellStyle name="Bad 15 6" xfId="1685"/>
    <cellStyle name="Bad 15 7" xfId="1686"/>
    <cellStyle name="Bad 16" xfId="1687"/>
    <cellStyle name="Bad 17" xfId="1688"/>
    <cellStyle name="Bad 18" xfId="1689"/>
    <cellStyle name="Bad 19" xfId="1690"/>
    <cellStyle name="Bad 2" xfId="395"/>
    <cellStyle name="Bad 2 2" xfId="582"/>
    <cellStyle name="Bad 2 2 2" xfId="1691"/>
    <cellStyle name="Bad 2 3" xfId="1692"/>
    <cellStyle name="Bad 20" xfId="1693"/>
    <cellStyle name="Bad 21" xfId="1694"/>
    <cellStyle name="Bad 22" xfId="1695"/>
    <cellStyle name="Bad 3" xfId="641"/>
    <cellStyle name="Bad 3 2" xfId="1696"/>
    <cellStyle name="Bad 3 3" xfId="1697"/>
    <cellStyle name="Bad 4 2" xfId="1698"/>
    <cellStyle name="Bad 4 3" xfId="1699"/>
    <cellStyle name="Bad 5 2" xfId="1700"/>
    <cellStyle name="Bad 5 3" xfId="1701"/>
    <cellStyle name="Bad 6 2" xfId="1702"/>
    <cellStyle name="Bad 6 3" xfId="1703"/>
    <cellStyle name="Bad 7 2" xfId="1704"/>
    <cellStyle name="Bad 7 3" xfId="1705"/>
    <cellStyle name="Bad 8 2" xfId="1706"/>
    <cellStyle name="Bad 8 3" xfId="1707"/>
    <cellStyle name="Bad 9 2" xfId="1708"/>
    <cellStyle name="Bad 9 3" xfId="1709"/>
    <cellStyle name="Calculation" xfId="2" builtinId="22" customBuiltin="1"/>
    <cellStyle name="Calculation 10 2" xfId="1710"/>
    <cellStyle name="Calculation 10 3" xfId="1711"/>
    <cellStyle name="Calculation 11 2" xfId="1712"/>
    <cellStyle name="Calculation 11 3" xfId="1713"/>
    <cellStyle name="Calculation 12 2" xfId="1714"/>
    <cellStyle name="Calculation 12 3" xfId="1715"/>
    <cellStyle name="Calculation 13 2" xfId="1716"/>
    <cellStyle name="Calculation 13 3" xfId="1717"/>
    <cellStyle name="Calculation 14 2" xfId="1718"/>
    <cellStyle name="Calculation 14 3" xfId="1719"/>
    <cellStyle name="Calculation 15" xfId="1720"/>
    <cellStyle name="Calculation 15 2" xfId="1721"/>
    <cellStyle name="Calculation 15 3" xfId="1722"/>
    <cellStyle name="Calculation 15 4" xfId="1723"/>
    <cellStyle name="Calculation 15 5" xfId="1724"/>
    <cellStyle name="Calculation 15 6" xfId="1725"/>
    <cellStyle name="Calculation 15 7" xfId="1726"/>
    <cellStyle name="Calculation 16" xfId="1727"/>
    <cellStyle name="Calculation 17" xfId="1728"/>
    <cellStyle name="Calculation 18" xfId="1729"/>
    <cellStyle name="Calculation 19" xfId="1730"/>
    <cellStyle name="Calculation 2" xfId="399"/>
    <cellStyle name="Calculation 2 2" xfId="599"/>
    <cellStyle name="Calculation 2 2 2" xfId="1731"/>
    <cellStyle name="Calculation 2 3" xfId="1732"/>
    <cellStyle name="Calculation 20" xfId="1733"/>
    <cellStyle name="Calculation 21" xfId="1734"/>
    <cellStyle name="Calculation 22" xfId="1735"/>
    <cellStyle name="Calculation 3" xfId="642"/>
    <cellStyle name="Calculation 3 2" xfId="1736"/>
    <cellStyle name="Calculation 3 3" xfId="1737"/>
    <cellStyle name="Calculation 4 2" xfId="1738"/>
    <cellStyle name="Calculation 4 3" xfId="1739"/>
    <cellStyle name="Calculation 5 2" xfId="1740"/>
    <cellStyle name="Calculation 5 3" xfId="1741"/>
    <cellStyle name="Calculation 6 2" xfId="1742"/>
    <cellStyle name="Calculation 6 3" xfId="1743"/>
    <cellStyle name="Calculation 7 2" xfId="1744"/>
    <cellStyle name="Calculation 7 3" xfId="1745"/>
    <cellStyle name="Calculation 8 2" xfId="1746"/>
    <cellStyle name="Calculation 8 3" xfId="1747"/>
    <cellStyle name="Calculation 9 2" xfId="1748"/>
    <cellStyle name="Calculation 9 3" xfId="1749"/>
    <cellStyle name="Check Cell" xfId="147" builtinId="23" customBuiltin="1"/>
    <cellStyle name="Check Cell 10 2" xfId="1750"/>
    <cellStyle name="Check Cell 10 3" xfId="1751"/>
    <cellStyle name="Check Cell 11 2" xfId="1752"/>
    <cellStyle name="Check Cell 11 3" xfId="1753"/>
    <cellStyle name="Check Cell 12 2" xfId="1754"/>
    <cellStyle name="Check Cell 12 3" xfId="1755"/>
    <cellStyle name="Check Cell 13 2" xfId="1756"/>
    <cellStyle name="Check Cell 13 3" xfId="1757"/>
    <cellStyle name="Check Cell 14 2" xfId="1758"/>
    <cellStyle name="Check Cell 14 3" xfId="1759"/>
    <cellStyle name="Check Cell 15" xfId="1760"/>
    <cellStyle name="Check Cell 15 2" xfId="1761"/>
    <cellStyle name="Check Cell 15 3" xfId="1762"/>
    <cellStyle name="Check Cell 15 4" xfId="1763"/>
    <cellStyle name="Check Cell 15 5" xfId="1764"/>
    <cellStyle name="Check Cell 15 6" xfId="1765"/>
    <cellStyle name="Check Cell 15 7" xfId="1766"/>
    <cellStyle name="Check Cell 16" xfId="1767"/>
    <cellStyle name="Check Cell 17" xfId="1768"/>
    <cellStyle name="Check Cell 18" xfId="1769"/>
    <cellStyle name="Check Cell 19" xfId="1770"/>
    <cellStyle name="Check Cell 2" xfId="401"/>
    <cellStyle name="Check Cell 2 2" xfId="584"/>
    <cellStyle name="Check Cell 2 2 2" xfId="1771"/>
    <cellStyle name="Check Cell 2 3" xfId="1772"/>
    <cellStyle name="Check Cell 20" xfId="1773"/>
    <cellStyle name="Check Cell 21" xfId="1774"/>
    <cellStyle name="Check Cell 22" xfId="1775"/>
    <cellStyle name="Check Cell 3" xfId="643"/>
    <cellStyle name="Check Cell 3 2" xfId="1776"/>
    <cellStyle name="Check Cell 3 3" xfId="1777"/>
    <cellStyle name="Check Cell 4 2" xfId="1778"/>
    <cellStyle name="Check Cell 4 3" xfId="1779"/>
    <cellStyle name="Check Cell 5 2" xfId="1780"/>
    <cellStyle name="Check Cell 5 3" xfId="1781"/>
    <cellStyle name="Check Cell 6 2" xfId="1782"/>
    <cellStyle name="Check Cell 6 3" xfId="1783"/>
    <cellStyle name="Check Cell 7 2" xfId="1784"/>
    <cellStyle name="Check Cell 7 3" xfId="1785"/>
    <cellStyle name="Check Cell 8 2" xfId="1786"/>
    <cellStyle name="Check Cell 8 3" xfId="1787"/>
    <cellStyle name="Check Cell 9 2" xfId="1788"/>
    <cellStyle name="Check Cell 9 3" xfId="1789"/>
    <cellStyle name="Comma" xfId="4" builtinId="3"/>
    <cellStyle name="Comma 10" xfId="436"/>
    <cellStyle name="Comma 10 10" xfId="1791"/>
    <cellStyle name="Comma 10 10 2" xfId="602"/>
    <cellStyle name="Comma 10 11" xfId="1792"/>
    <cellStyle name="Comma 10 12" xfId="1793"/>
    <cellStyle name="Comma 10 13" xfId="1794"/>
    <cellStyle name="Comma 10 14" xfId="1795"/>
    <cellStyle name="Comma 10 15" xfId="1796"/>
    <cellStyle name="Comma 10 16" xfId="1797"/>
    <cellStyle name="Comma 10 17" xfId="1798"/>
    <cellStyle name="Comma 10 18" xfId="1790"/>
    <cellStyle name="Comma 10 19" xfId="37631"/>
    <cellStyle name="Comma 10 2" xfId="594"/>
    <cellStyle name="Comma 10 2 2" xfId="1800"/>
    <cellStyle name="Comma 10 2 3" xfId="1799"/>
    <cellStyle name="Comma 10 3" xfId="1801"/>
    <cellStyle name="Comma 10 3 2" xfId="1802"/>
    <cellStyle name="Comma 10 4" xfId="1803"/>
    <cellStyle name="Comma 10 4 2" xfId="1804"/>
    <cellStyle name="Comma 10 5" xfId="1805"/>
    <cellStyle name="Comma 10 5 2" xfId="1806"/>
    <cellStyle name="Comma 10 6" xfId="1807"/>
    <cellStyle name="Comma 10 7" xfId="1808"/>
    <cellStyle name="Comma 10 8" xfId="1809"/>
    <cellStyle name="Comma 10 9" xfId="1810"/>
    <cellStyle name="Comma 11" xfId="440"/>
    <cellStyle name="Comma 11 2" xfId="1812"/>
    <cellStyle name="Comma 11 2 10" xfId="1813"/>
    <cellStyle name="Comma 11 2 2" xfId="1814"/>
    <cellStyle name="Comma 11 2 3" xfId="1815"/>
    <cellStyle name="Comma 11 2 4" xfId="1816"/>
    <cellStyle name="Comma 11 2 5" xfId="1817"/>
    <cellStyle name="Comma 11 2 6" xfId="1818"/>
    <cellStyle name="Comma 11 2 7" xfId="1819"/>
    <cellStyle name="Comma 11 2 8" xfId="1820"/>
    <cellStyle name="Comma 11 2 9" xfId="1821"/>
    <cellStyle name="Comma 11 3" xfId="1822"/>
    <cellStyle name="Comma 11 3 10" xfId="1823"/>
    <cellStyle name="Comma 11 3 2" xfId="1824"/>
    <cellStyle name="Comma 11 3 3" xfId="1825"/>
    <cellStyle name="Comma 11 3 4" xfId="1826"/>
    <cellStyle name="Comma 11 3 5" xfId="1827"/>
    <cellStyle name="Comma 11 3 6" xfId="1828"/>
    <cellStyle name="Comma 11 3 7" xfId="1829"/>
    <cellStyle name="Comma 11 3 8" xfId="1830"/>
    <cellStyle name="Comma 11 3 9" xfId="1831"/>
    <cellStyle name="Comma 11 4" xfId="1832"/>
    <cellStyle name="Comma 11 4 10" xfId="1833"/>
    <cellStyle name="Comma 11 4 2" xfId="1834"/>
    <cellStyle name="Comma 11 4 3" xfId="1835"/>
    <cellStyle name="Comma 11 4 4" xfId="1836"/>
    <cellStyle name="Comma 11 4 5" xfId="1837"/>
    <cellStyle name="Comma 11 4 6" xfId="1838"/>
    <cellStyle name="Comma 11 4 7" xfId="1839"/>
    <cellStyle name="Comma 11 4 8" xfId="1840"/>
    <cellStyle name="Comma 11 4 9" xfId="1841"/>
    <cellStyle name="Comma 11 5" xfId="1842"/>
    <cellStyle name="Comma 11 5 10" xfId="1843"/>
    <cellStyle name="Comma 11 5 2" xfId="1844"/>
    <cellStyle name="Comma 11 5 3" xfId="1845"/>
    <cellStyle name="Comma 11 5 4" xfId="1846"/>
    <cellStyle name="Comma 11 5 5" xfId="1847"/>
    <cellStyle name="Comma 11 5 6" xfId="1848"/>
    <cellStyle name="Comma 11 5 7" xfId="1849"/>
    <cellStyle name="Comma 11 5 8" xfId="1850"/>
    <cellStyle name="Comma 11 5 9" xfId="1851"/>
    <cellStyle name="Comma 11 6" xfId="1852"/>
    <cellStyle name="Comma 11 6 10" xfId="1853"/>
    <cellStyle name="Comma 11 6 2" xfId="1854"/>
    <cellStyle name="Comma 11 6 3" xfId="1855"/>
    <cellStyle name="Comma 11 6 4" xfId="1856"/>
    <cellStyle name="Comma 11 6 5" xfId="1857"/>
    <cellStyle name="Comma 11 6 6" xfId="1858"/>
    <cellStyle name="Comma 11 6 7" xfId="1859"/>
    <cellStyle name="Comma 11 6 8" xfId="1860"/>
    <cellStyle name="Comma 11 6 9" xfId="1861"/>
    <cellStyle name="Comma 11 7" xfId="1862"/>
    <cellStyle name="Comma 11 7 10" xfId="1863"/>
    <cellStyle name="Comma 11 7 2" xfId="1864"/>
    <cellStyle name="Comma 11 7 3" xfId="1865"/>
    <cellStyle name="Comma 11 7 4" xfId="1866"/>
    <cellStyle name="Comma 11 7 5" xfId="1867"/>
    <cellStyle name="Comma 11 7 6" xfId="1868"/>
    <cellStyle name="Comma 11 7 7" xfId="1869"/>
    <cellStyle name="Comma 11 7 8" xfId="1870"/>
    <cellStyle name="Comma 11 7 9" xfId="1871"/>
    <cellStyle name="Comma 11 8" xfId="1872"/>
    <cellStyle name="Comma 11 9" xfId="1811"/>
    <cellStyle name="Comma 12" xfId="644"/>
    <cellStyle name="Comma 12 2" xfId="1874"/>
    <cellStyle name="Comma 12 3" xfId="1873"/>
    <cellStyle name="Comma 13" xfId="663"/>
    <cellStyle name="Comma 13 2" xfId="1876"/>
    <cellStyle name="Comma 13 3" xfId="1875"/>
    <cellStyle name="Comma 14" xfId="669"/>
    <cellStyle name="Comma 14 2" xfId="1878"/>
    <cellStyle name="Comma 14 3" xfId="1877"/>
    <cellStyle name="Comma 15" xfId="1879"/>
    <cellStyle name="Comma 15 2" xfId="1880"/>
    <cellStyle name="Comma 16" xfId="1881"/>
    <cellStyle name="Comma 16 2" xfId="1882"/>
    <cellStyle name="Comma 17" xfId="1883"/>
    <cellStyle name="Comma 17 2" xfId="1884"/>
    <cellStyle name="Comma 18" xfId="1885"/>
    <cellStyle name="Comma 18 2" xfId="1886"/>
    <cellStyle name="Comma 19" xfId="1887"/>
    <cellStyle name="Comma 19 2" xfId="1888"/>
    <cellStyle name="Comma 2" xfId="8"/>
    <cellStyle name="Comma 2 10" xfId="1890"/>
    <cellStyle name="Comma 2 11" xfId="1891"/>
    <cellStyle name="Comma 2 12" xfId="1892"/>
    <cellStyle name="Comma 2 13" xfId="1893"/>
    <cellStyle name="Comma 2 14" xfId="1894"/>
    <cellStyle name="Comma 2 15" xfId="1895"/>
    <cellStyle name="Comma 2 16" xfId="1896"/>
    <cellStyle name="Comma 2 17" xfId="1897"/>
    <cellStyle name="Comma 2 18" xfId="1898"/>
    <cellStyle name="Comma 2 19" xfId="1899"/>
    <cellStyle name="Comma 2 2" xfId="286"/>
    <cellStyle name="Comma 2 2 10" xfId="1901"/>
    <cellStyle name="Comma 2 2 11" xfId="1902"/>
    <cellStyle name="Comma 2 2 12" xfId="1903"/>
    <cellStyle name="Comma 2 2 13" xfId="1904"/>
    <cellStyle name="Comma 2 2 14" xfId="1905"/>
    <cellStyle name="Comma 2 2 15" xfId="1906"/>
    <cellStyle name="Comma 2 2 16" xfId="1907"/>
    <cellStyle name="Comma 2 2 17" xfId="1908"/>
    <cellStyle name="Comma 2 2 18" xfId="1909"/>
    <cellStyle name="Comma 2 2 19" xfId="1910"/>
    <cellStyle name="Comma 2 2 2" xfId="178"/>
    <cellStyle name="Comma 2 2 2 2" xfId="1912"/>
    <cellStyle name="Comma 2 2 2 3" xfId="1913"/>
    <cellStyle name="Comma 2 2 2 4" xfId="1914"/>
    <cellStyle name="Comma 2 2 2 5" xfId="1911"/>
    <cellStyle name="Comma 2 2 2 6" xfId="605"/>
    <cellStyle name="Comma 2 2 20" xfId="1915"/>
    <cellStyle name="Comma 2 2 21" xfId="1916"/>
    <cellStyle name="Comma 2 2 22" xfId="1917"/>
    <cellStyle name="Comma 2 2 23" xfId="1918"/>
    <cellStyle name="Comma 2 2 24" xfId="1919"/>
    <cellStyle name="Comma 2 2 25" xfId="1920"/>
    <cellStyle name="Comma 2 2 26" xfId="1921"/>
    <cellStyle name="Comma 2 2 27" xfId="1922"/>
    <cellStyle name="Comma 2 2 28" xfId="1923"/>
    <cellStyle name="Comma 2 2 29" xfId="1924"/>
    <cellStyle name="Comma 2 2 3" xfId="1925"/>
    <cellStyle name="Comma 2 2 30" xfId="1926"/>
    <cellStyle name="Comma 2 2 31" xfId="1927"/>
    <cellStyle name="Comma 2 2 32" xfId="1900"/>
    <cellStyle name="Comma 2 2 4" xfId="1928"/>
    <cellStyle name="Comma 2 2 5" xfId="1929"/>
    <cellStyle name="Comma 2 2 6" xfId="1930"/>
    <cellStyle name="Comma 2 2 7" xfId="1931"/>
    <cellStyle name="Comma 2 2 8" xfId="1932"/>
    <cellStyle name="Comma 2 2 9" xfId="1933"/>
    <cellStyle name="Comma 2 20" xfId="1934"/>
    <cellStyle name="Comma 2 21" xfId="1935"/>
    <cellStyle name="Comma 2 22" xfId="1936"/>
    <cellStyle name="Comma 2 23" xfId="1937"/>
    <cellStyle name="Comma 2 24" xfId="1938"/>
    <cellStyle name="Comma 2 25" xfId="1939"/>
    <cellStyle name="Comma 2 26" xfId="1940"/>
    <cellStyle name="Comma 2 27" xfId="1941"/>
    <cellStyle name="Comma 2 28" xfId="1942"/>
    <cellStyle name="Comma 2 29" xfId="1943"/>
    <cellStyle name="Comma 2 3" xfId="326"/>
    <cellStyle name="Comma 2 3 10" xfId="1944"/>
    <cellStyle name="Comma 2 3 11" xfId="1945"/>
    <cellStyle name="Comma 2 3 12" xfId="1946"/>
    <cellStyle name="Comma 2 3 13" xfId="380"/>
    <cellStyle name="Comma 2 3 2" xfId="572"/>
    <cellStyle name="Comma 2 3 2 2" xfId="1948"/>
    <cellStyle name="Comma 2 3 2 3" xfId="1949"/>
    <cellStyle name="Comma 2 3 2 4" xfId="1950"/>
    <cellStyle name="Comma 2 3 2 5" xfId="1947"/>
    <cellStyle name="Comma 2 3 3" xfId="453"/>
    <cellStyle name="Comma 2 3 3 2" xfId="597"/>
    <cellStyle name="Comma 2 3 4" xfId="1951"/>
    <cellStyle name="Comma 2 3 5" xfId="1952"/>
    <cellStyle name="Comma 2 3 6" xfId="1953"/>
    <cellStyle name="Comma 2 3 7" xfId="1954"/>
    <cellStyle name="Comma 2 3 8" xfId="1955"/>
    <cellStyle name="Comma 2 3 9" xfId="1956"/>
    <cellStyle name="Comma 2 30" xfId="1957"/>
    <cellStyle name="Comma 2 31" xfId="1958"/>
    <cellStyle name="Comma 2 32" xfId="1959"/>
    <cellStyle name="Comma 2 33" xfId="1960"/>
    <cellStyle name="Comma 2 34" xfId="1961"/>
    <cellStyle name="Comma 2 35" xfId="1962"/>
    <cellStyle name="Comma 2 36" xfId="1963"/>
    <cellStyle name="Comma 2 37" xfId="1964"/>
    <cellStyle name="Comma 2 38" xfId="1965"/>
    <cellStyle name="Comma 2 39" xfId="1966"/>
    <cellStyle name="Comma 2 4" xfId="483"/>
    <cellStyle name="Comma 2 4 2" xfId="1967"/>
    <cellStyle name="Comma 2 40" xfId="1968"/>
    <cellStyle name="Comma 2 41" xfId="1969"/>
    <cellStyle name="Comma 2 42" xfId="1970"/>
    <cellStyle name="Comma 2 43" xfId="1971"/>
    <cellStyle name="Comma 2 43 2" xfId="21159"/>
    <cellStyle name="Comma 2 44" xfId="1972"/>
    <cellStyle name="Comma 2 44 2" xfId="21160"/>
    <cellStyle name="Comma 2 45" xfId="1973"/>
    <cellStyle name="Comma 2 45 2" xfId="21161"/>
    <cellStyle name="Comma 2 46" xfId="1974"/>
    <cellStyle name="Comma 2 46 2" xfId="21162"/>
    <cellStyle name="Comma 2 47" xfId="1975"/>
    <cellStyle name="Comma 2 47 2" xfId="21163"/>
    <cellStyle name="Comma 2 48" xfId="1976"/>
    <cellStyle name="Comma 2 48 2" xfId="21164"/>
    <cellStyle name="Comma 2 49" xfId="1977"/>
    <cellStyle name="Comma 2 49 2" xfId="21165"/>
    <cellStyle name="Comma 2 5" xfId="1978"/>
    <cellStyle name="Comma 2 50" xfId="1979"/>
    <cellStyle name="Comma 2 50 2" xfId="21166"/>
    <cellStyle name="Comma 2 51" xfId="1980"/>
    <cellStyle name="Comma 2 51 2" xfId="21167"/>
    <cellStyle name="Comma 2 52" xfId="1981"/>
    <cellStyle name="Comma 2 52 2" xfId="21168"/>
    <cellStyle name="Comma 2 53" xfId="1982"/>
    <cellStyle name="Comma 2 53 2" xfId="21169"/>
    <cellStyle name="Comma 2 54" xfId="1983"/>
    <cellStyle name="Comma 2 54 2" xfId="21170"/>
    <cellStyle name="Comma 2 55" xfId="1984"/>
    <cellStyle name="Comma 2 55 2" xfId="21171"/>
    <cellStyle name="Comma 2 56" xfId="1889"/>
    <cellStyle name="Comma 2 56 2" xfId="37632"/>
    <cellStyle name="Comma 2 57" xfId="21158"/>
    <cellStyle name="Comma 2 6" xfId="1985"/>
    <cellStyle name="Comma 2 7" xfId="1986"/>
    <cellStyle name="Comma 2 8" xfId="1987"/>
    <cellStyle name="Comma 2 9" xfId="1988"/>
    <cellStyle name="Comma 20" xfId="1989"/>
    <cellStyle name="Comma 20 2" xfId="1990"/>
    <cellStyle name="Comma 21" xfId="1991"/>
    <cellStyle name="Comma 21 2" xfId="1992"/>
    <cellStyle name="Comma 22" xfId="1993"/>
    <cellStyle name="Comma 22 2" xfId="1994"/>
    <cellStyle name="Comma 23" xfId="1995"/>
    <cellStyle name="Comma 24" xfId="1996"/>
    <cellStyle name="Comma 25" xfId="1997"/>
    <cellStyle name="Comma 26" xfId="1998"/>
    <cellStyle name="Comma 27" xfId="1999"/>
    <cellStyle name="Comma 28" xfId="2000"/>
    <cellStyle name="Comma 29" xfId="2001"/>
    <cellStyle name="Comma 3" xfId="9"/>
    <cellStyle name="Comma 3 10" xfId="2002"/>
    <cellStyle name="Comma 3 11" xfId="2003"/>
    <cellStyle name="Comma 3 12" xfId="2004"/>
    <cellStyle name="Comma 3 13" xfId="2005"/>
    <cellStyle name="Comma 3 14" xfId="2006"/>
    <cellStyle name="Comma 3 15" xfId="2007"/>
    <cellStyle name="Comma 3 16" xfId="2008"/>
    <cellStyle name="Comma 3 17" xfId="2009"/>
    <cellStyle name="Comma 3 18" xfId="2010"/>
    <cellStyle name="Comma 3 19" xfId="2011"/>
    <cellStyle name="Comma 3 2" xfId="175"/>
    <cellStyle name="Comma 3 20" xfId="2012"/>
    <cellStyle name="Comma 3 21" xfId="2013"/>
    <cellStyle name="Comma 3 22" xfId="2014"/>
    <cellStyle name="Comma 3 23" xfId="2015"/>
    <cellStyle name="Comma 3 24" xfId="2016"/>
    <cellStyle name="Comma 3 25" xfId="2017"/>
    <cellStyle name="Comma 3 26" xfId="2018"/>
    <cellStyle name="Comma 3 27" xfId="2019"/>
    <cellStyle name="Comma 3 28" xfId="2020"/>
    <cellStyle name="Comma 3 29" xfId="2021"/>
    <cellStyle name="Comma 3 3" xfId="323"/>
    <cellStyle name="Comma 3 3 2" xfId="2022"/>
    <cellStyle name="Comma 3 30" xfId="2023"/>
    <cellStyle name="Comma 3 30 2" xfId="21173"/>
    <cellStyle name="Comma 3 31" xfId="2024"/>
    <cellStyle name="Comma 3 31 2" xfId="21174"/>
    <cellStyle name="Comma 3 32" xfId="2025"/>
    <cellStyle name="Comma 3 32 2" xfId="21175"/>
    <cellStyle name="Comma 3 33" xfId="2026"/>
    <cellStyle name="Comma 3 33 2" xfId="21176"/>
    <cellStyle name="Comma 3 34" xfId="2027"/>
    <cellStyle name="Comma 3 34 2" xfId="21177"/>
    <cellStyle name="Comma 3 35" xfId="2028"/>
    <cellStyle name="Comma 3 35 2" xfId="21178"/>
    <cellStyle name="Comma 3 36" xfId="2029"/>
    <cellStyle name="Comma 3 36 2" xfId="21179"/>
    <cellStyle name="Comma 3 37" xfId="2030"/>
    <cellStyle name="Comma 3 37 2" xfId="21180"/>
    <cellStyle name="Comma 3 38" xfId="2031"/>
    <cellStyle name="Comma 3 38 2" xfId="21181"/>
    <cellStyle name="Comma 3 39" xfId="2032"/>
    <cellStyle name="Comma 3 39 2" xfId="21182"/>
    <cellStyle name="Comma 3 4" xfId="2033"/>
    <cellStyle name="Comma 3 40" xfId="2034"/>
    <cellStyle name="Comma 3 40 2" xfId="21183"/>
    <cellStyle name="Comma 3 41" xfId="2035"/>
    <cellStyle name="Comma 3 41 2" xfId="21184"/>
    <cellStyle name="Comma 3 42" xfId="2036"/>
    <cellStyle name="Comma 3 42 2" xfId="21185"/>
    <cellStyle name="Comma 3 43" xfId="37633"/>
    <cellStyle name="Comma 3 44" xfId="21172"/>
    <cellStyle name="Comma 3 5" xfId="2037"/>
    <cellStyle name="Comma 3 6" xfId="2038"/>
    <cellStyle name="Comma 3 7" xfId="2039"/>
    <cellStyle name="Comma 3 8" xfId="2040"/>
    <cellStyle name="Comma 3 9" xfId="2041"/>
    <cellStyle name="Comma 30" xfId="2042"/>
    <cellStyle name="Comma 31" xfId="2043"/>
    <cellStyle name="Comma 31 2" xfId="2044"/>
    <cellStyle name="Comma 31 3" xfId="2045"/>
    <cellStyle name="Comma 31 4" xfId="2046"/>
    <cellStyle name="Comma 31 5" xfId="2047"/>
    <cellStyle name="Comma 31 6" xfId="2048"/>
    <cellStyle name="Comma 31 7" xfId="2049"/>
    <cellStyle name="Comma 32" xfId="2050"/>
    <cellStyle name="Comma 33" xfId="2051"/>
    <cellStyle name="Comma 34" xfId="2052"/>
    <cellStyle name="Comma 35" xfId="2053"/>
    <cellStyle name="Comma 36" xfId="2054"/>
    <cellStyle name="Comma 37" xfId="2055"/>
    <cellStyle name="Comma 38" xfId="2056"/>
    <cellStyle name="Comma 39" xfId="2057"/>
    <cellStyle name="Comma 39 2" xfId="2058"/>
    <cellStyle name="Comma 4" xfId="10"/>
    <cellStyle name="Comma 4 2" xfId="322"/>
    <cellStyle name="Comma 4 2 2" xfId="2059"/>
    <cellStyle name="Comma 4 3" xfId="309"/>
    <cellStyle name="Comma 4 4" xfId="2060"/>
    <cellStyle name="Comma 4 5" xfId="2061"/>
    <cellStyle name="Comma 4 6" xfId="21147"/>
    <cellStyle name="Comma 4 7" xfId="37601"/>
    <cellStyle name="Comma 40" xfId="2062"/>
    <cellStyle name="Comma 40 2" xfId="2063"/>
    <cellStyle name="Comma 41" xfId="2064"/>
    <cellStyle name="Comma 41 2" xfId="2065"/>
    <cellStyle name="Comma 42" xfId="2066"/>
    <cellStyle name="Comma 42 2" xfId="2067"/>
    <cellStyle name="Comma 43" xfId="2068"/>
    <cellStyle name="Comma 43 10" xfId="2069"/>
    <cellStyle name="Comma 43 2" xfId="2070"/>
    <cellStyle name="Comma 43 3" xfId="2071"/>
    <cellStyle name="Comma 43 4" xfId="2072"/>
    <cellStyle name="Comma 43 5" xfId="2073"/>
    <cellStyle name="Comma 43 6" xfId="2074"/>
    <cellStyle name="Comma 43 7" xfId="2075"/>
    <cellStyle name="Comma 43 8" xfId="2076"/>
    <cellStyle name="Comma 43 9" xfId="2077"/>
    <cellStyle name="Comma 44" xfId="2078"/>
    <cellStyle name="Comma 44 10" xfId="2079"/>
    <cellStyle name="Comma 44 2" xfId="2080"/>
    <cellStyle name="Comma 44 3" xfId="2081"/>
    <cellStyle name="Comma 44 4" xfId="2082"/>
    <cellStyle name="Comma 44 5" xfId="2083"/>
    <cellStyle name="Comma 44 6" xfId="2084"/>
    <cellStyle name="Comma 44 7" xfId="2085"/>
    <cellStyle name="Comma 44 8" xfId="2086"/>
    <cellStyle name="Comma 44 9" xfId="2087"/>
    <cellStyle name="Comma 45" xfId="2088"/>
    <cellStyle name="Comma 45 10" xfId="2089"/>
    <cellStyle name="Comma 45 2" xfId="2090"/>
    <cellStyle name="Comma 45 3" xfId="2091"/>
    <cellStyle name="Comma 45 4" xfId="2092"/>
    <cellStyle name="Comma 45 5" xfId="2093"/>
    <cellStyle name="Comma 45 6" xfId="2094"/>
    <cellStyle name="Comma 45 7" xfId="2095"/>
    <cellStyle name="Comma 45 8" xfId="2096"/>
    <cellStyle name="Comma 45 9" xfId="2097"/>
    <cellStyle name="Comma 46" xfId="2098"/>
    <cellStyle name="Comma 46 10" xfId="2099"/>
    <cellStyle name="Comma 46 2" xfId="2100"/>
    <cellStyle name="Comma 46 3" xfId="2101"/>
    <cellStyle name="Comma 46 4" xfId="2102"/>
    <cellStyle name="Comma 46 5" xfId="2103"/>
    <cellStyle name="Comma 46 6" xfId="2104"/>
    <cellStyle name="Comma 46 7" xfId="2105"/>
    <cellStyle name="Comma 46 8" xfId="2106"/>
    <cellStyle name="Comma 46 9" xfId="2107"/>
    <cellStyle name="Comma 47" xfId="2108"/>
    <cellStyle name="Comma 47 10" xfId="2109"/>
    <cellStyle name="Comma 47 2" xfId="2110"/>
    <cellStyle name="Comma 47 3" xfId="2111"/>
    <cellStyle name="Comma 47 4" xfId="2112"/>
    <cellStyle name="Comma 47 5" xfId="2113"/>
    <cellStyle name="Comma 47 6" xfId="2114"/>
    <cellStyle name="Comma 47 7" xfId="2115"/>
    <cellStyle name="Comma 47 8" xfId="2116"/>
    <cellStyle name="Comma 47 9" xfId="2117"/>
    <cellStyle name="Comma 48" xfId="2118"/>
    <cellStyle name="Comma 48 10" xfId="2119"/>
    <cellStyle name="Comma 48 2" xfId="2120"/>
    <cellStyle name="Comma 48 3" xfId="2121"/>
    <cellStyle name="Comma 48 4" xfId="2122"/>
    <cellStyle name="Comma 48 5" xfId="2123"/>
    <cellStyle name="Comma 48 6" xfId="2124"/>
    <cellStyle name="Comma 48 7" xfId="2125"/>
    <cellStyle name="Comma 48 8" xfId="2126"/>
    <cellStyle name="Comma 48 9" xfId="2127"/>
    <cellStyle name="Comma 49" xfId="671"/>
    <cellStyle name="Comma 49 2" xfId="2128"/>
    <cellStyle name="Comma 5" xfId="184"/>
    <cellStyle name="Comma 5 10" xfId="2130"/>
    <cellStyle name="Comma 5 10 2" xfId="2131"/>
    <cellStyle name="Comma 5 11" xfId="2132"/>
    <cellStyle name="Comma 5 11 2" xfId="2133"/>
    <cellStyle name="Comma 5 12" xfId="2134"/>
    <cellStyle name="Comma 5 12 2" xfId="2135"/>
    <cellStyle name="Comma 5 13" xfId="2136"/>
    <cellStyle name="Comma 5 13 2" xfId="2137"/>
    <cellStyle name="Comma 5 14" xfId="2138"/>
    <cellStyle name="Comma 5 14 2" xfId="2139"/>
    <cellStyle name="Comma 5 15" xfId="2140"/>
    <cellStyle name="Comma 5 15 2" xfId="2141"/>
    <cellStyle name="Comma 5 16" xfId="2142"/>
    <cellStyle name="Comma 5 16 2" xfId="2143"/>
    <cellStyle name="Comma 5 17" xfId="2144"/>
    <cellStyle name="Comma 5 17 2" xfId="2145"/>
    <cellStyle name="Comma 5 18" xfId="2146"/>
    <cellStyle name="Comma 5 19" xfId="2147"/>
    <cellStyle name="Comma 5 2" xfId="308"/>
    <cellStyle name="Comma 5 2 2" xfId="558"/>
    <cellStyle name="Comma 5 2 2 2" xfId="2149"/>
    <cellStyle name="Comma 5 2 3" xfId="2148"/>
    <cellStyle name="Comma 5 2 4" xfId="366"/>
    <cellStyle name="Comma 5 20" xfId="2150"/>
    <cellStyle name="Comma 5 21" xfId="2151"/>
    <cellStyle name="Comma 5 22" xfId="2152"/>
    <cellStyle name="Comma 5 23" xfId="2153"/>
    <cellStyle name="Comma 5 24" xfId="2129"/>
    <cellStyle name="Comma 5 3" xfId="469"/>
    <cellStyle name="Comma 5 3 2" xfId="2155"/>
    <cellStyle name="Comma 5 3 3" xfId="2154"/>
    <cellStyle name="Comma 5 4" xfId="2156"/>
    <cellStyle name="Comma 5 4 2" xfId="2157"/>
    <cellStyle name="Comma 5 5" xfId="2158"/>
    <cellStyle name="Comma 5 5 2" xfId="2159"/>
    <cellStyle name="Comma 5 6" xfId="2160"/>
    <cellStyle name="Comma 5 6 2" xfId="2161"/>
    <cellStyle name="Comma 5 7" xfId="2162"/>
    <cellStyle name="Comma 5 7 2" xfId="2163"/>
    <cellStyle name="Comma 5 8" xfId="2164"/>
    <cellStyle name="Comma 5 8 2" xfId="2165"/>
    <cellStyle name="Comma 5 9" xfId="2166"/>
    <cellStyle name="Comma 5 9 2" xfId="2167"/>
    <cellStyle name="Comma 50" xfId="21151"/>
    <cellStyle name="Comma 50 2" xfId="2168"/>
    <cellStyle name="Comma 51" xfId="21152"/>
    <cellStyle name="Comma 51 2" xfId="21154"/>
    <cellStyle name="Comma 52" xfId="2169"/>
    <cellStyle name="Comma 53" xfId="2170"/>
    <cellStyle name="Comma 59 2" xfId="2171"/>
    <cellStyle name="Comma 59 3" xfId="2172"/>
    <cellStyle name="Comma 6" xfId="313"/>
    <cellStyle name="Comma 6 10" xfId="2174"/>
    <cellStyle name="Comma 6 11" xfId="2175"/>
    <cellStyle name="Comma 6 12" xfId="2173"/>
    <cellStyle name="Comma 6 12 2" xfId="37634"/>
    <cellStyle name="Comma 6 13" xfId="330"/>
    <cellStyle name="Comma 6 2" xfId="464"/>
    <cellStyle name="Comma 6 2 2" xfId="2177"/>
    <cellStyle name="Comma 6 2 3" xfId="2176"/>
    <cellStyle name="Comma 6 3" xfId="2178"/>
    <cellStyle name="Comma 6 3 2" xfId="2179"/>
    <cellStyle name="Comma 6 4" xfId="2180"/>
    <cellStyle name="Comma 6 4 2" xfId="2181"/>
    <cellStyle name="Comma 6 5" xfId="2182"/>
    <cellStyle name="Comma 6 5 2" xfId="2183"/>
    <cellStyle name="Comma 6 6" xfId="2184"/>
    <cellStyle name="Comma 6 7" xfId="2185"/>
    <cellStyle name="Comma 6 8" xfId="2186"/>
    <cellStyle name="Comma 6 9" xfId="2187"/>
    <cellStyle name="Comma 60 2" xfId="2188"/>
    <cellStyle name="Comma 60 3" xfId="2189"/>
    <cellStyle name="Comma 7" xfId="319"/>
    <cellStyle name="Comma 7 10" xfId="2191"/>
    <cellStyle name="Comma 7 11" xfId="2192"/>
    <cellStyle name="Comma 7 12" xfId="2190"/>
    <cellStyle name="Comma 7 13" xfId="346"/>
    <cellStyle name="Comma 7 2" xfId="536"/>
    <cellStyle name="Comma 7 2 2" xfId="2194"/>
    <cellStyle name="Comma 7 2 3" xfId="2193"/>
    <cellStyle name="Comma 7 3" xfId="2195"/>
    <cellStyle name="Comma 7 3 2" xfId="2196"/>
    <cellStyle name="Comma 7 4" xfId="2197"/>
    <cellStyle name="Comma 7 4 2" xfId="2198"/>
    <cellStyle name="Comma 7 5" xfId="2199"/>
    <cellStyle name="Comma 7 5 2" xfId="2200"/>
    <cellStyle name="Comma 7 6" xfId="2201"/>
    <cellStyle name="Comma 7 7" xfId="2202"/>
    <cellStyle name="Comma 7 8" xfId="2203"/>
    <cellStyle name="Comma 7 9" xfId="2204"/>
    <cellStyle name="Comma 8" xfId="307"/>
    <cellStyle name="Comma 8 10" xfId="2206"/>
    <cellStyle name="Comma 8 11" xfId="2207"/>
    <cellStyle name="Comma 8 12" xfId="2205"/>
    <cellStyle name="Comma 8 13" xfId="349"/>
    <cellStyle name="Comma 8 2" xfId="539"/>
    <cellStyle name="Comma 8 2 2" xfId="2209"/>
    <cellStyle name="Comma 8 2 3" xfId="2208"/>
    <cellStyle name="Comma 8 3" xfId="2210"/>
    <cellStyle name="Comma 8 3 2" xfId="2211"/>
    <cellStyle name="Comma 8 4" xfId="2212"/>
    <cellStyle name="Comma 8 4 2" xfId="2213"/>
    <cellStyle name="Comma 8 5" xfId="2214"/>
    <cellStyle name="Comma 8 5 2" xfId="2215"/>
    <cellStyle name="Comma 8 6" xfId="2216"/>
    <cellStyle name="Comma 8 7" xfId="2217"/>
    <cellStyle name="Comma 8 8" xfId="2218"/>
    <cellStyle name="Comma 8 9" xfId="2219"/>
    <cellStyle name="Comma 9" xfId="312"/>
    <cellStyle name="Comma 9 2" xfId="589"/>
    <cellStyle name="Comma 9 2 2" xfId="2221"/>
    <cellStyle name="Comma 9 3" xfId="2222"/>
    <cellStyle name="Comma 9 4" xfId="2223"/>
    <cellStyle name="Comma 9 5" xfId="2224"/>
    <cellStyle name="Comma 9 6" xfId="2220"/>
    <cellStyle name="Comma 9 7" xfId="37635"/>
    <cellStyle name="Currency" xfId="37697" builtinId="4"/>
    <cellStyle name="Currency [0] 2" xfId="11"/>
    <cellStyle name="Currency [0] 2 2" xfId="207"/>
    <cellStyle name="Currency 10" xfId="12"/>
    <cellStyle name="Currency 11" xfId="199"/>
    <cellStyle name="Currency 11 2" xfId="384"/>
    <cellStyle name="Currency 11 2 2" xfId="576"/>
    <cellStyle name="Currency 11 2 3" xfId="2226"/>
    <cellStyle name="Currency 11 2 4" xfId="37637"/>
    <cellStyle name="Currency 11 3" xfId="491"/>
    <cellStyle name="Currency 11 3 2" xfId="2227"/>
    <cellStyle name="Currency 11 3 3" xfId="37638"/>
    <cellStyle name="Currency 11 4" xfId="2225"/>
    <cellStyle name="Currency 11 5" xfId="37636"/>
    <cellStyle name="Currency 12" xfId="201"/>
    <cellStyle name="Currency 12 2" xfId="386"/>
    <cellStyle name="Currency 12 2 2" xfId="578"/>
    <cellStyle name="Currency 12 2 3" xfId="2229"/>
    <cellStyle name="Currency 12 2 4" xfId="37640"/>
    <cellStyle name="Currency 12 3" xfId="505"/>
    <cellStyle name="Currency 12 3 2" xfId="2230"/>
    <cellStyle name="Currency 12 3 3" xfId="37641"/>
    <cellStyle name="Currency 12 4" xfId="2228"/>
    <cellStyle name="Currency 12 5" xfId="37639"/>
    <cellStyle name="Currency 13" xfId="182"/>
    <cellStyle name="Currency 13 2" xfId="292"/>
    <cellStyle name="Currency 14" xfId="289"/>
    <cellStyle name="Currency 15" xfId="293"/>
    <cellStyle name="Currency 16" xfId="295"/>
    <cellStyle name="Currency 17" xfId="296"/>
    <cellStyle name="Currency 18" xfId="297"/>
    <cellStyle name="Currency 19" xfId="298"/>
    <cellStyle name="Currency 2" xfId="13"/>
    <cellStyle name="Currency 2 10" xfId="2232"/>
    <cellStyle name="Currency 2 10 2" xfId="2233"/>
    <cellStyle name="Currency 2 10 2 2" xfId="2234"/>
    <cellStyle name="Currency 2 10 2 2 2" xfId="2235"/>
    <cellStyle name="Currency 2 10 2 2 3" xfId="2236"/>
    <cellStyle name="Currency 2 10 2 2 4" xfId="2237"/>
    <cellStyle name="Currency 2 10 2 3" xfId="2238"/>
    <cellStyle name="Currency 2 10 2 4" xfId="2239"/>
    <cellStyle name="Currency 2 10 2 5" xfId="2240"/>
    <cellStyle name="Currency 2 10 3" xfId="2241"/>
    <cellStyle name="Currency 2 10 3 2" xfId="2242"/>
    <cellStyle name="Currency 2 10 3 3" xfId="2243"/>
    <cellStyle name="Currency 2 10 3 4" xfId="2244"/>
    <cellStyle name="Currency 2 10 4" xfId="2245"/>
    <cellStyle name="Currency 2 10 5" xfId="2246"/>
    <cellStyle name="Currency 2 10 6" xfId="2247"/>
    <cellStyle name="Currency 2 11" xfId="2248"/>
    <cellStyle name="Currency 2 11 2" xfId="2249"/>
    <cellStyle name="Currency 2 11 2 2" xfId="2250"/>
    <cellStyle name="Currency 2 11 2 2 2" xfId="2251"/>
    <cellStyle name="Currency 2 11 2 2 3" xfId="2252"/>
    <cellStyle name="Currency 2 11 2 2 4" xfId="2253"/>
    <cellStyle name="Currency 2 11 2 3" xfId="2254"/>
    <cellStyle name="Currency 2 11 2 4" xfId="2255"/>
    <cellStyle name="Currency 2 11 2 5" xfId="2256"/>
    <cellStyle name="Currency 2 11 3" xfId="2257"/>
    <cellStyle name="Currency 2 11 3 2" xfId="2258"/>
    <cellStyle name="Currency 2 11 3 3" xfId="2259"/>
    <cellStyle name="Currency 2 11 3 4" xfId="2260"/>
    <cellStyle name="Currency 2 11 4" xfId="2261"/>
    <cellStyle name="Currency 2 11 5" xfId="2262"/>
    <cellStyle name="Currency 2 11 6" xfId="2263"/>
    <cellStyle name="Currency 2 12" xfId="2264"/>
    <cellStyle name="Currency 2 12 2" xfId="2265"/>
    <cellStyle name="Currency 2 12 2 2" xfId="2266"/>
    <cellStyle name="Currency 2 12 2 2 2" xfId="2267"/>
    <cellStyle name="Currency 2 12 2 2 3" xfId="2268"/>
    <cellStyle name="Currency 2 12 2 2 4" xfId="2269"/>
    <cellStyle name="Currency 2 12 2 3" xfId="2270"/>
    <cellStyle name="Currency 2 12 2 4" xfId="2271"/>
    <cellStyle name="Currency 2 12 2 5" xfId="2272"/>
    <cellStyle name="Currency 2 12 3" xfId="2273"/>
    <cellStyle name="Currency 2 12 3 2" xfId="2274"/>
    <cellStyle name="Currency 2 12 3 3" xfId="2275"/>
    <cellStyle name="Currency 2 12 3 4" xfId="2276"/>
    <cellStyle name="Currency 2 12 4" xfId="2277"/>
    <cellStyle name="Currency 2 12 5" xfId="2278"/>
    <cellStyle name="Currency 2 12 6" xfId="2279"/>
    <cellStyle name="Currency 2 13" xfId="2280"/>
    <cellStyle name="Currency 2 14" xfId="2281"/>
    <cellStyle name="Currency 2 15" xfId="2282"/>
    <cellStyle name="Currency 2 16" xfId="2283"/>
    <cellStyle name="Currency 2 17" xfId="2284"/>
    <cellStyle name="Currency 2 18" xfId="2285"/>
    <cellStyle name="Currency 2 19" xfId="2286"/>
    <cellStyle name="Currency 2 2" xfId="14"/>
    <cellStyle name="Currency 2 2 10" xfId="2287"/>
    <cellStyle name="Currency 2 2 11" xfId="2288"/>
    <cellStyle name="Currency 2 2 12" xfId="2289"/>
    <cellStyle name="Currency 2 2 13" xfId="2290"/>
    <cellStyle name="Currency 2 2 14" xfId="2291"/>
    <cellStyle name="Currency 2 2 15" xfId="2292"/>
    <cellStyle name="Currency 2 2 16" xfId="2293"/>
    <cellStyle name="Currency 2 2 17" xfId="2294"/>
    <cellStyle name="Currency 2 2 18" xfId="2295"/>
    <cellStyle name="Currency 2 2 19" xfId="2296"/>
    <cellStyle name="Currency 2 2 2" xfId="206"/>
    <cellStyle name="Currency 2 2 2 2" xfId="2298"/>
    <cellStyle name="Currency 2 2 2 3" xfId="2299"/>
    <cellStyle name="Currency 2 2 2 4" xfId="2300"/>
    <cellStyle name="Currency 2 2 2 5" xfId="2297"/>
    <cellStyle name="Currency 2 2 20" xfId="2301"/>
    <cellStyle name="Currency 2 2 21" xfId="2302"/>
    <cellStyle name="Currency 2 2 22" xfId="2303"/>
    <cellStyle name="Currency 2 2 23" xfId="2304"/>
    <cellStyle name="Currency 2 2 24" xfId="2305"/>
    <cellStyle name="Currency 2 2 25" xfId="2306"/>
    <cellStyle name="Currency 2 2 26" xfId="2307"/>
    <cellStyle name="Currency 2 2 27" xfId="2308"/>
    <cellStyle name="Currency 2 2 28" xfId="2309"/>
    <cellStyle name="Currency 2 2 29" xfId="2310"/>
    <cellStyle name="Currency 2 2 3" xfId="2311"/>
    <cellStyle name="Currency 2 2 30" xfId="2312"/>
    <cellStyle name="Currency 2 2 31" xfId="2313"/>
    <cellStyle name="Currency 2 2 4" xfId="2314"/>
    <cellStyle name="Currency 2 2 5" xfId="2315"/>
    <cellStyle name="Currency 2 2 6" xfId="2316"/>
    <cellStyle name="Currency 2 2 7" xfId="2317"/>
    <cellStyle name="Currency 2 2 8" xfId="2318"/>
    <cellStyle name="Currency 2 2 9" xfId="2319"/>
    <cellStyle name="Currency 2 20" xfId="2320"/>
    <cellStyle name="Currency 2 21" xfId="2321"/>
    <cellStyle name="Currency 2 22" xfId="2322"/>
    <cellStyle name="Currency 2 23" xfId="2323"/>
    <cellStyle name="Currency 2 24" xfId="2324"/>
    <cellStyle name="Currency 2 25" xfId="2325"/>
    <cellStyle name="Currency 2 26" xfId="2326"/>
    <cellStyle name="Currency 2 27" xfId="2327"/>
    <cellStyle name="Currency 2 28" xfId="2328"/>
    <cellStyle name="Currency 2 29" xfId="2329"/>
    <cellStyle name="Currency 2 3" xfId="284"/>
    <cellStyle name="Currency 2 3 10" xfId="2331"/>
    <cellStyle name="Currency 2 3 11" xfId="2332"/>
    <cellStyle name="Currency 2 3 12" xfId="2333"/>
    <cellStyle name="Currency 2 3 13" xfId="2334"/>
    <cellStyle name="Currency 2 3 14" xfId="2335"/>
    <cellStyle name="Currency 2 3 15" xfId="2336"/>
    <cellStyle name="Currency 2 3 16" xfId="2337"/>
    <cellStyle name="Currency 2 3 17" xfId="2338"/>
    <cellStyle name="Currency 2 3 18" xfId="2339"/>
    <cellStyle name="Currency 2 3 19" xfId="2340"/>
    <cellStyle name="Currency 2 3 2" xfId="2341"/>
    <cellStyle name="Currency 2 3 2 2" xfId="2342"/>
    <cellStyle name="Currency 2 3 2 3" xfId="2343"/>
    <cellStyle name="Currency 2 3 2 4" xfId="2344"/>
    <cellStyle name="Currency 2 3 20" xfId="2345"/>
    <cellStyle name="Currency 2 3 21" xfId="2346"/>
    <cellStyle name="Currency 2 3 22" xfId="2347"/>
    <cellStyle name="Currency 2 3 23" xfId="2348"/>
    <cellStyle name="Currency 2 3 24" xfId="2349"/>
    <cellStyle name="Currency 2 3 25" xfId="2350"/>
    <cellStyle name="Currency 2 3 26" xfId="2351"/>
    <cellStyle name="Currency 2 3 27" xfId="2352"/>
    <cellStyle name="Currency 2 3 28" xfId="2353"/>
    <cellStyle name="Currency 2 3 29" xfId="2354"/>
    <cellStyle name="Currency 2 3 3" xfId="2355"/>
    <cellStyle name="Currency 2 3 30" xfId="2356"/>
    <cellStyle name="Currency 2 3 31" xfId="2357"/>
    <cellStyle name="Currency 2 3 32" xfId="2330"/>
    <cellStyle name="Currency 2 3 4" xfId="2358"/>
    <cellStyle name="Currency 2 3 5" xfId="2359"/>
    <cellStyle name="Currency 2 3 6" xfId="2360"/>
    <cellStyle name="Currency 2 3 7" xfId="2361"/>
    <cellStyle name="Currency 2 3 8" xfId="2362"/>
    <cellStyle name="Currency 2 3 9" xfId="2363"/>
    <cellStyle name="Currency 2 30" xfId="2364"/>
    <cellStyle name="Currency 2 31" xfId="2365"/>
    <cellStyle name="Currency 2 32" xfId="2366"/>
    <cellStyle name="Currency 2 33" xfId="2367"/>
    <cellStyle name="Currency 2 34" xfId="2368"/>
    <cellStyle name="Currency 2 35" xfId="2369"/>
    <cellStyle name="Currency 2 36" xfId="2370"/>
    <cellStyle name="Currency 2 37" xfId="21148"/>
    <cellStyle name="Currency 2 37 2" xfId="37606"/>
    <cellStyle name="Currency 2 38" xfId="2231"/>
    <cellStyle name="Currency 2 4" xfId="381"/>
    <cellStyle name="Currency 2 4 2" xfId="573"/>
    <cellStyle name="Currency 2 4 3" xfId="2371"/>
    <cellStyle name="Currency 2 5" xfId="484"/>
    <cellStyle name="Currency 2 5 2" xfId="2372"/>
    <cellStyle name="Currency 2 6" xfId="2373"/>
    <cellStyle name="Currency 2 7" xfId="2374"/>
    <cellStyle name="Currency 2 8" xfId="2375"/>
    <cellStyle name="Currency 2 9" xfId="2376"/>
    <cellStyle name="Currency 20" xfId="299"/>
    <cellStyle name="Currency 21" xfId="300"/>
    <cellStyle name="Currency 22" xfId="301"/>
    <cellStyle name="Currency 23" xfId="321"/>
    <cellStyle name="Currency 23 2" xfId="537"/>
    <cellStyle name="Currency 23 2 2" xfId="2378"/>
    <cellStyle name="Currency 23 3" xfId="2377"/>
    <cellStyle name="Currency 23 4" xfId="347"/>
    <cellStyle name="Currency 24" xfId="352"/>
    <cellStyle name="Currency 24 2" xfId="542"/>
    <cellStyle name="Currency 24 3" xfId="2379"/>
    <cellStyle name="Currency 25" xfId="432"/>
    <cellStyle name="Currency 25 2" xfId="590"/>
    <cellStyle name="Currency 25 3" xfId="2380"/>
    <cellStyle name="Currency 26" xfId="437"/>
    <cellStyle name="Currency 26 2" xfId="595"/>
    <cellStyle name="Currency 26 3" xfId="2381"/>
    <cellStyle name="Currency 27" xfId="662"/>
    <cellStyle name="Currency 27 2" xfId="2382"/>
    <cellStyle name="Currency 28" xfId="668"/>
    <cellStyle name="Currency 28 2" xfId="2383"/>
    <cellStyle name="Currency 29" xfId="2384"/>
    <cellStyle name="Currency 29 2" xfId="37642"/>
    <cellStyle name="Currency 3" xfId="15"/>
    <cellStyle name="Currency 3 10" xfId="2385"/>
    <cellStyle name="Currency 3 11" xfId="2386"/>
    <cellStyle name="Currency 3 12" xfId="2387"/>
    <cellStyle name="Currency 3 13" xfId="2388"/>
    <cellStyle name="Currency 3 14" xfId="2389"/>
    <cellStyle name="Currency 3 15" xfId="2390"/>
    <cellStyle name="Currency 3 16" xfId="2391"/>
    <cellStyle name="Currency 3 17" xfId="2392"/>
    <cellStyle name="Currency 3 18" xfId="2393"/>
    <cellStyle name="Currency 3 19" xfId="2394"/>
    <cellStyle name="Currency 3 2" xfId="283"/>
    <cellStyle name="Currency 3 2 2" xfId="2395"/>
    <cellStyle name="Currency 3 2 3" xfId="2396"/>
    <cellStyle name="Currency 3 2 4" xfId="2397"/>
    <cellStyle name="Currency 3 3" xfId="317"/>
    <cellStyle name="Currency 3 3 2" xfId="2398"/>
    <cellStyle name="Currency 3 4" xfId="2399"/>
    <cellStyle name="Currency 3 5" xfId="2400"/>
    <cellStyle name="Currency 3 6" xfId="2401"/>
    <cellStyle name="Currency 3 7" xfId="2402"/>
    <cellStyle name="Currency 3 8" xfId="2403"/>
    <cellStyle name="Currency 3 9" xfId="2404"/>
    <cellStyle name="Currency 30" xfId="2405"/>
    <cellStyle name="Currency 30 2" xfId="37643"/>
    <cellStyle name="Currency 31" xfId="2406"/>
    <cellStyle name="Currency 31 2" xfId="37644"/>
    <cellStyle name="Currency 32" xfId="2407"/>
    <cellStyle name="Currency 32 2" xfId="37645"/>
    <cellStyle name="Currency 33" xfId="2408"/>
    <cellStyle name="Currency 33 2" xfId="37646"/>
    <cellStyle name="Currency 34" xfId="2409"/>
    <cellStyle name="Currency 34 2" xfId="37647"/>
    <cellStyle name="Currency 35" xfId="2410"/>
    <cellStyle name="Currency 35 2" xfId="37648"/>
    <cellStyle name="Currency 36" xfId="2411"/>
    <cellStyle name="Currency 36 2" xfId="37649"/>
    <cellStyle name="Currency 37" xfId="672"/>
    <cellStyle name="Currency 38" xfId="20741"/>
    <cellStyle name="Currency 39" xfId="37604"/>
    <cellStyle name="Currency 4" xfId="16"/>
    <cellStyle name="Currency 4 2" xfId="208"/>
    <cellStyle name="Currency 4 2 2" xfId="176"/>
    <cellStyle name="Currency 4 3" xfId="285"/>
    <cellStyle name="Currency 4 4" xfId="37650"/>
    <cellStyle name="Currency 40" xfId="37695"/>
    <cellStyle name="Currency 41" xfId="37696"/>
    <cellStyle name="Currency 42" xfId="37694"/>
    <cellStyle name="Currency 43" xfId="37596"/>
    <cellStyle name="Currency 44" xfId="37693"/>
    <cellStyle name="Currency 45" xfId="37595"/>
    <cellStyle name="Currency 46" xfId="37692"/>
    <cellStyle name="Currency 47" xfId="37600"/>
    <cellStyle name="Currency 48" xfId="37691"/>
    <cellStyle name="Currency 5" xfId="17"/>
    <cellStyle name="Currency 5 10" xfId="2412"/>
    <cellStyle name="Currency 5 11" xfId="37651"/>
    <cellStyle name="Currency 5 2" xfId="209"/>
    <cellStyle name="Currency 5 2 2" xfId="2414"/>
    <cellStyle name="Currency 5 2 3" xfId="2415"/>
    <cellStyle name="Currency 5 2 4" xfId="2416"/>
    <cellStyle name="Currency 5 2 5" xfId="2413"/>
    <cellStyle name="Currency 5 3" xfId="2417"/>
    <cellStyle name="Currency 5 4" xfId="2418"/>
    <cellStyle name="Currency 5 5" xfId="2419"/>
    <cellStyle name="Currency 5 6" xfId="2420"/>
    <cellStyle name="Currency 5 7" xfId="2421"/>
    <cellStyle name="Currency 5 8" xfId="2422"/>
    <cellStyle name="Currency 5 9" xfId="2423"/>
    <cellStyle name="Currency 6" xfId="18"/>
    <cellStyle name="Currency 6 2" xfId="210"/>
    <cellStyle name="Currency 7" xfId="19"/>
    <cellStyle name="Currency 7 2" xfId="211"/>
    <cellStyle name="Currency 8" xfId="20"/>
    <cellStyle name="Currency 8 2" xfId="316"/>
    <cellStyle name="Currency 9" xfId="21"/>
    <cellStyle name="Currency 9 2" xfId="314"/>
    <cellStyle name="Data Field" xfId="22"/>
    <cellStyle name="Data Field 2" xfId="212"/>
    <cellStyle name="Data Name" xfId="23"/>
    <cellStyle name="Data Name 2" xfId="213"/>
    <cellStyle name="Explanatory Text" xfId="149" builtinId="53" customBuiltin="1"/>
    <cellStyle name="Explanatory Text 10 2" xfId="2424"/>
    <cellStyle name="Explanatory Text 10 3" xfId="2425"/>
    <cellStyle name="Explanatory Text 11 2" xfId="2426"/>
    <cellStyle name="Explanatory Text 11 3" xfId="2427"/>
    <cellStyle name="Explanatory Text 12 2" xfId="2428"/>
    <cellStyle name="Explanatory Text 12 3" xfId="2429"/>
    <cellStyle name="Explanatory Text 13 2" xfId="2430"/>
    <cellStyle name="Explanatory Text 13 3" xfId="2431"/>
    <cellStyle name="Explanatory Text 14 2" xfId="2432"/>
    <cellStyle name="Explanatory Text 14 3" xfId="2433"/>
    <cellStyle name="Explanatory Text 15" xfId="2434"/>
    <cellStyle name="Explanatory Text 15 2" xfId="2435"/>
    <cellStyle name="Explanatory Text 15 3" xfId="2436"/>
    <cellStyle name="Explanatory Text 15 4" xfId="2437"/>
    <cellStyle name="Explanatory Text 15 5" xfId="2438"/>
    <cellStyle name="Explanatory Text 15 6" xfId="2439"/>
    <cellStyle name="Explanatory Text 15 7" xfId="2440"/>
    <cellStyle name="Explanatory Text 16" xfId="2441"/>
    <cellStyle name="Explanatory Text 17" xfId="2442"/>
    <cellStyle name="Explanatory Text 18" xfId="2443"/>
    <cellStyle name="Explanatory Text 19" xfId="2444"/>
    <cellStyle name="Explanatory Text 2" xfId="404"/>
    <cellStyle name="Explanatory Text 2 2" xfId="603"/>
    <cellStyle name="Explanatory Text 2 2 2" xfId="2445"/>
    <cellStyle name="Explanatory Text 2 3" xfId="2446"/>
    <cellStyle name="Explanatory Text 20" xfId="2447"/>
    <cellStyle name="Explanatory Text 21" xfId="2448"/>
    <cellStyle name="Explanatory Text 22" xfId="2449"/>
    <cellStyle name="Explanatory Text 3" xfId="645"/>
    <cellStyle name="Explanatory Text 3 2" xfId="2450"/>
    <cellStyle name="Explanatory Text 3 3" xfId="2451"/>
    <cellStyle name="Explanatory Text 4 2" xfId="2452"/>
    <cellStyle name="Explanatory Text 4 3" xfId="2453"/>
    <cellStyle name="Explanatory Text 5 2" xfId="2454"/>
    <cellStyle name="Explanatory Text 5 3" xfId="2455"/>
    <cellStyle name="Explanatory Text 6 2" xfId="2456"/>
    <cellStyle name="Explanatory Text 6 3" xfId="2457"/>
    <cellStyle name="Explanatory Text 7 2" xfId="2458"/>
    <cellStyle name="Explanatory Text 7 3" xfId="2459"/>
    <cellStyle name="Explanatory Text 8 2" xfId="2460"/>
    <cellStyle name="Explanatory Text 8 3" xfId="2461"/>
    <cellStyle name="Explanatory Text 9 2" xfId="2462"/>
    <cellStyle name="Explanatory Text 9 3" xfId="2463"/>
    <cellStyle name="Followed Hyperlink" xfId="291" builtinId="9" customBuiltin="1"/>
    <cellStyle name="Followed Hyperlink 2" xfId="646"/>
    <cellStyle name="Good" xfId="142" builtinId="26" customBuiltin="1"/>
    <cellStyle name="Good 10 2" xfId="2464"/>
    <cellStyle name="Good 10 3" xfId="2465"/>
    <cellStyle name="Good 11 2" xfId="2466"/>
    <cellStyle name="Good 11 3" xfId="2467"/>
    <cellStyle name="Good 12 2" xfId="2468"/>
    <cellStyle name="Good 12 3" xfId="2469"/>
    <cellStyle name="Good 13 2" xfId="2470"/>
    <cellStyle name="Good 13 3" xfId="2471"/>
    <cellStyle name="Good 14 2" xfId="2472"/>
    <cellStyle name="Good 14 3" xfId="2473"/>
    <cellStyle name="Good 15" xfId="2474"/>
    <cellStyle name="Good 15 2" xfId="2475"/>
    <cellStyle name="Good 15 3" xfId="2476"/>
    <cellStyle name="Good 15 4" xfId="2477"/>
    <cellStyle name="Good 15 5" xfId="2478"/>
    <cellStyle name="Good 15 6" xfId="2479"/>
    <cellStyle name="Good 15 7" xfId="2480"/>
    <cellStyle name="Good 16" xfId="2481"/>
    <cellStyle name="Good 17" xfId="2482"/>
    <cellStyle name="Good 18" xfId="2483"/>
    <cellStyle name="Good 19" xfId="2484"/>
    <cellStyle name="Good 2" xfId="394"/>
    <cellStyle name="Good 2 2" xfId="517"/>
    <cellStyle name="Good 2 2 2" xfId="2485"/>
    <cellStyle name="Good 2 3" xfId="2486"/>
    <cellStyle name="Good 20" xfId="2487"/>
    <cellStyle name="Good 21" xfId="2488"/>
    <cellStyle name="Good 22" xfId="2489"/>
    <cellStyle name="Good 3" xfId="647"/>
    <cellStyle name="Good 3 2" xfId="2490"/>
    <cellStyle name="Good 3 3" xfId="2491"/>
    <cellStyle name="Good 4 2" xfId="2492"/>
    <cellStyle name="Good 4 3" xfId="2493"/>
    <cellStyle name="Good 5 2" xfId="2494"/>
    <cellStyle name="Good 5 3" xfId="2495"/>
    <cellStyle name="Good 6 2" xfId="2496"/>
    <cellStyle name="Good 6 3" xfId="2497"/>
    <cellStyle name="Good 7 2" xfId="2498"/>
    <cellStyle name="Good 7 3" xfId="2499"/>
    <cellStyle name="Good 8 2" xfId="2500"/>
    <cellStyle name="Good 8 3" xfId="2501"/>
    <cellStyle name="Good 9 2" xfId="2502"/>
    <cellStyle name="Good 9 3" xfId="2503"/>
    <cellStyle name="Heading 1" xfId="138" builtinId="16" customBuiltin="1"/>
    <cellStyle name="Heading 1 10 2" xfId="2504"/>
    <cellStyle name="Heading 1 10 3" xfId="2505"/>
    <cellStyle name="Heading 1 11 2" xfId="2506"/>
    <cellStyle name="Heading 1 11 3" xfId="2507"/>
    <cellStyle name="Heading 1 12 2" xfId="2508"/>
    <cellStyle name="Heading 1 12 3" xfId="2509"/>
    <cellStyle name="Heading 1 13 2" xfId="2510"/>
    <cellStyle name="Heading 1 13 3" xfId="2511"/>
    <cellStyle name="Heading 1 14 2" xfId="2512"/>
    <cellStyle name="Heading 1 14 3" xfId="2513"/>
    <cellStyle name="Heading 1 15" xfId="2514"/>
    <cellStyle name="Heading 1 15 2" xfId="2515"/>
    <cellStyle name="Heading 1 15 3" xfId="2516"/>
    <cellStyle name="Heading 1 15 4" xfId="2517"/>
    <cellStyle name="Heading 1 15 5" xfId="2518"/>
    <cellStyle name="Heading 1 15 6" xfId="2519"/>
    <cellStyle name="Heading 1 15 7" xfId="2520"/>
    <cellStyle name="Heading 1 16" xfId="2521"/>
    <cellStyle name="Heading 1 17" xfId="2522"/>
    <cellStyle name="Heading 1 18" xfId="2523"/>
    <cellStyle name="Heading 1 19" xfId="2524"/>
    <cellStyle name="Heading 1 2" xfId="390"/>
    <cellStyle name="Heading 1 2 2" xfId="494"/>
    <cellStyle name="Heading 1 2 2 2" xfId="2525"/>
    <cellStyle name="Heading 1 2 3" xfId="2526"/>
    <cellStyle name="Heading 1 20" xfId="2527"/>
    <cellStyle name="Heading 1 21" xfId="2528"/>
    <cellStyle name="Heading 1 22" xfId="2529"/>
    <cellStyle name="Heading 1 3" xfId="648"/>
    <cellStyle name="Heading 1 3 2" xfId="2530"/>
    <cellStyle name="Heading 1 3 3" xfId="2531"/>
    <cellStyle name="Heading 1 4 2" xfId="2532"/>
    <cellStyle name="Heading 1 4 3" xfId="2533"/>
    <cellStyle name="Heading 1 5 2" xfId="2534"/>
    <cellStyle name="Heading 1 5 3" xfId="2535"/>
    <cellStyle name="Heading 1 6 2" xfId="2536"/>
    <cellStyle name="Heading 1 6 3" xfId="2537"/>
    <cellStyle name="Heading 1 7 2" xfId="2538"/>
    <cellStyle name="Heading 1 7 3" xfId="2539"/>
    <cellStyle name="Heading 1 8 2" xfId="2540"/>
    <cellStyle name="Heading 1 8 3" xfId="2541"/>
    <cellStyle name="Heading 1 9 2" xfId="2542"/>
    <cellStyle name="Heading 1 9 3" xfId="2543"/>
    <cellStyle name="Heading 2" xfId="139" builtinId="17" customBuiltin="1"/>
    <cellStyle name="Heading 2 10 2" xfId="2544"/>
    <cellStyle name="Heading 2 10 3" xfId="2545"/>
    <cellStyle name="Heading 2 11 2" xfId="2546"/>
    <cellStyle name="Heading 2 11 3" xfId="2547"/>
    <cellStyle name="Heading 2 12 2" xfId="2548"/>
    <cellStyle name="Heading 2 12 3" xfId="2549"/>
    <cellStyle name="Heading 2 13 2" xfId="2550"/>
    <cellStyle name="Heading 2 13 3" xfId="2551"/>
    <cellStyle name="Heading 2 14 2" xfId="2552"/>
    <cellStyle name="Heading 2 14 3" xfId="2553"/>
    <cellStyle name="Heading 2 15" xfId="2554"/>
    <cellStyle name="Heading 2 15 2" xfId="2555"/>
    <cellStyle name="Heading 2 15 3" xfId="2556"/>
    <cellStyle name="Heading 2 15 4" xfId="2557"/>
    <cellStyle name="Heading 2 15 5" xfId="2558"/>
    <cellStyle name="Heading 2 15 6" xfId="2559"/>
    <cellStyle name="Heading 2 15 7" xfId="2560"/>
    <cellStyle name="Heading 2 16" xfId="2561"/>
    <cellStyle name="Heading 2 17" xfId="2562"/>
    <cellStyle name="Heading 2 18" xfId="2563"/>
    <cellStyle name="Heading 2 19" xfId="2564"/>
    <cellStyle name="Heading 2 2" xfId="391"/>
    <cellStyle name="Heading 2 2 10" xfId="2565"/>
    <cellStyle name="Heading 2 2 2" xfId="497"/>
    <cellStyle name="Heading 2 2 2 2" xfId="2566"/>
    <cellStyle name="Heading 2 2 3" xfId="2567"/>
    <cellStyle name="Heading 2 2 4" xfId="2568"/>
    <cellStyle name="Heading 2 2 5" xfId="2569"/>
    <cellStyle name="Heading 2 2 6" xfId="2570"/>
    <cellStyle name="Heading 2 2 7" xfId="2571"/>
    <cellStyle name="Heading 2 2 8" xfId="2572"/>
    <cellStyle name="Heading 2 2 9" xfId="2573"/>
    <cellStyle name="Heading 2 20" xfId="2574"/>
    <cellStyle name="Heading 2 21" xfId="2575"/>
    <cellStyle name="Heading 2 22" xfId="2576"/>
    <cellStyle name="Heading 2 3" xfId="649"/>
    <cellStyle name="Heading 2 3 2" xfId="2577"/>
    <cellStyle name="Heading 2 3 3" xfId="2578"/>
    <cellStyle name="Heading 2 4 2" xfId="2579"/>
    <cellStyle name="Heading 2 4 3" xfId="2580"/>
    <cellStyle name="Heading 2 5 2" xfId="2581"/>
    <cellStyle name="Heading 2 5 3" xfId="2582"/>
    <cellStyle name="Heading 2 6 2" xfId="2583"/>
    <cellStyle name="Heading 2 6 3" xfId="2584"/>
    <cellStyle name="Heading 2 7 2" xfId="2585"/>
    <cellStyle name="Heading 2 7 3" xfId="2586"/>
    <cellStyle name="Heading 2 8 2" xfId="2587"/>
    <cellStyle name="Heading 2 8 3" xfId="2588"/>
    <cellStyle name="Heading 2 9 2" xfId="2589"/>
    <cellStyle name="Heading 2 9 3" xfId="2590"/>
    <cellStyle name="Heading 3" xfId="140" builtinId="18" customBuiltin="1"/>
    <cellStyle name="Heading 3 10 2" xfId="2591"/>
    <cellStyle name="Heading 3 10 3" xfId="2592"/>
    <cellStyle name="Heading 3 11 2" xfId="2593"/>
    <cellStyle name="Heading 3 11 3" xfId="2594"/>
    <cellStyle name="Heading 3 12 2" xfId="2595"/>
    <cellStyle name="Heading 3 12 3" xfId="2596"/>
    <cellStyle name="Heading 3 13 2" xfId="2597"/>
    <cellStyle name="Heading 3 13 3" xfId="2598"/>
    <cellStyle name="Heading 3 14 2" xfId="2599"/>
    <cellStyle name="Heading 3 14 3" xfId="2600"/>
    <cellStyle name="Heading 3 15" xfId="2601"/>
    <cellStyle name="Heading 3 15 2" xfId="2602"/>
    <cellStyle name="Heading 3 15 3" xfId="2603"/>
    <cellStyle name="Heading 3 15 4" xfId="2604"/>
    <cellStyle name="Heading 3 15 5" xfId="2605"/>
    <cellStyle name="Heading 3 15 6" xfId="2606"/>
    <cellStyle name="Heading 3 15 7" xfId="2607"/>
    <cellStyle name="Heading 3 16" xfId="2608"/>
    <cellStyle name="Heading 3 17" xfId="2609"/>
    <cellStyle name="Heading 3 18" xfId="2610"/>
    <cellStyle name="Heading 3 19" xfId="2611"/>
    <cellStyle name="Heading 3 2" xfId="392"/>
    <cellStyle name="Heading 3 2 2" xfId="448"/>
    <cellStyle name="Heading 3 2 2 2" xfId="2612"/>
    <cellStyle name="Heading 3 2 3" xfId="2613"/>
    <cellStyle name="Heading 3 20" xfId="2614"/>
    <cellStyle name="Heading 3 21" xfId="2615"/>
    <cellStyle name="Heading 3 22" xfId="2616"/>
    <cellStyle name="Heading 3 3" xfId="650"/>
    <cellStyle name="Heading 3 3 2" xfId="2617"/>
    <cellStyle name="Heading 3 3 3" xfId="2618"/>
    <cellStyle name="Heading 3 4 2" xfId="2619"/>
    <cellStyle name="Heading 3 4 3" xfId="2620"/>
    <cellStyle name="Heading 3 5 2" xfId="2621"/>
    <cellStyle name="Heading 3 5 3" xfId="2622"/>
    <cellStyle name="Heading 3 6 2" xfId="2623"/>
    <cellStyle name="Heading 3 6 3" xfId="2624"/>
    <cellStyle name="Heading 3 7 2" xfId="2625"/>
    <cellStyle name="Heading 3 7 3" xfId="2626"/>
    <cellStyle name="Heading 3 8 2" xfId="2627"/>
    <cellStyle name="Heading 3 8 3" xfId="2628"/>
    <cellStyle name="Heading 3 9 2" xfId="2629"/>
    <cellStyle name="Heading 3 9 3" xfId="2630"/>
    <cellStyle name="Heading 4" xfId="141" builtinId="19" customBuiltin="1"/>
    <cellStyle name="Heading 4 10 2" xfId="2631"/>
    <cellStyle name="Heading 4 10 3" xfId="2632"/>
    <cellStyle name="Heading 4 11 2" xfId="2633"/>
    <cellStyle name="Heading 4 11 3" xfId="2634"/>
    <cellStyle name="Heading 4 12 2" xfId="2635"/>
    <cellStyle name="Heading 4 12 3" xfId="2636"/>
    <cellStyle name="Heading 4 13 2" xfId="2637"/>
    <cellStyle name="Heading 4 13 3" xfId="2638"/>
    <cellStyle name="Heading 4 14 2" xfId="2639"/>
    <cellStyle name="Heading 4 14 3" xfId="2640"/>
    <cellStyle name="Heading 4 15" xfId="2641"/>
    <cellStyle name="Heading 4 15 2" xfId="2642"/>
    <cellStyle name="Heading 4 15 3" xfId="2643"/>
    <cellStyle name="Heading 4 15 4" xfId="2644"/>
    <cellStyle name="Heading 4 15 5" xfId="2645"/>
    <cellStyle name="Heading 4 15 6" xfId="2646"/>
    <cellStyle name="Heading 4 15 7" xfId="2647"/>
    <cellStyle name="Heading 4 16" xfId="2648"/>
    <cellStyle name="Heading 4 17" xfId="2649"/>
    <cellStyle name="Heading 4 18" xfId="2650"/>
    <cellStyle name="Heading 4 19" xfId="2651"/>
    <cellStyle name="Heading 4 2" xfId="393"/>
    <cellStyle name="Heading 4 2 2" xfId="604"/>
    <cellStyle name="Heading 4 2 2 2" xfId="2652"/>
    <cellStyle name="Heading 4 2 3" xfId="2653"/>
    <cellStyle name="Heading 4 20" xfId="2654"/>
    <cellStyle name="Heading 4 21" xfId="2655"/>
    <cellStyle name="Heading 4 22" xfId="2656"/>
    <cellStyle name="Heading 4 3" xfId="651"/>
    <cellStyle name="Heading 4 3 2" xfId="2657"/>
    <cellStyle name="Heading 4 3 3" xfId="2658"/>
    <cellStyle name="Heading 4 4 2" xfId="2659"/>
    <cellStyle name="Heading 4 4 3" xfId="2660"/>
    <cellStyle name="Heading 4 5 2" xfId="2661"/>
    <cellStyle name="Heading 4 5 3" xfId="2662"/>
    <cellStyle name="Heading 4 6 2" xfId="2663"/>
    <cellStyle name="Heading 4 6 3" xfId="2664"/>
    <cellStyle name="Heading 4 7 2" xfId="2665"/>
    <cellStyle name="Heading 4 7 3" xfId="2666"/>
    <cellStyle name="Heading 4 8 2" xfId="2667"/>
    <cellStyle name="Heading 4 8 3" xfId="2668"/>
    <cellStyle name="Heading 4 9 2" xfId="2669"/>
    <cellStyle name="Heading 4 9 3" xfId="2670"/>
    <cellStyle name="Hyperlink" xfId="290" builtinId="8" customBuiltin="1"/>
    <cellStyle name="Hyperlink 2" xfId="24"/>
    <cellStyle name="Hyperlink 3" xfId="25"/>
    <cellStyle name="Hyperlink 4" xfId="304"/>
    <cellStyle name="Hyperlink 5" xfId="302"/>
    <cellStyle name="Hyperlink 6" xfId="652"/>
    <cellStyle name="Hyperlink 6 2" xfId="2671"/>
    <cellStyle name="Input" xfId="1" builtinId="20" customBuiltin="1"/>
    <cellStyle name="Input 10 2" xfId="2672"/>
    <cellStyle name="Input 10 3" xfId="2673"/>
    <cellStyle name="Input 11 2" xfId="2674"/>
    <cellStyle name="Input 11 3" xfId="2675"/>
    <cellStyle name="Input 12 2" xfId="2676"/>
    <cellStyle name="Input 12 3" xfId="2677"/>
    <cellStyle name="Input 13 2" xfId="2678"/>
    <cellStyle name="Input 13 3" xfId="2679"/>
    <cellStyle name="Input 14 2" xfId="2680"/>
    <cellStyle name="Input 14 3" xfId="2681"/>
    <cellStyle name="Input 15" xfId="2682"/>
    <cellStyle name="Input 15 2" xfId="2683"/>
    <cellStyle name="Input 15 3" xfId="2684"/>
    <cellStyle name="Input 15 4" xfId="2685"/>
    <cellStyle name="Input 15 5" xfId="2686"/>
    <cellStyle name="Input 15 6" xfId="2687"/>
    <cellStyle name="Input 15 7" xfId="2688"/>
    <cellStyle name="Input 16" xfId="2689"/>
    <cellStyle name="Input 17" xfId="2690"/>
    <cellStyle name="Input 18" xfId="2691"/>
    <cellStyle name="Input 19" xfId="2692"/>
    <cellStyle name="Input 2" xfId="397"/>
    <cellStyle name="Input 2 2" xfId="600"/>
    <cellStyle name="Input 2 2 2" xfId="2693"/>
    <cellStyle name="Input 2 3" xfId="2694"/>
    <cellStyle name="Input 20" xfId="2695"/>
    <cellStyle name="Input 21" xfId="2696"/>
    <cellStyle name="Input 22" xfId="2697"/>
    <cellStyle name="Input 3" xfId="653"/>
    <cellStyle name="Input 3 2" xfId="2698"/>
    <cellStyle name="Input 3 3" xfId="2699"/>
    <cellStyle name="Input 4 2" xfId="2700"/>
    <cellStyle name="Input 4 3" xfId="2701"/>
    <cellStyle name="Input 5 2" xfId="2702"/>
    <cellStyle name="Input 5 3" xfId="2703"/>
    <cellStyle name="Input 6 2" xfId="2704"/>
    <cellStyle name="Input 6 3" xfId="2705"/>
    <cellStyle name="Input 7 2" xfId="2706"/>
    <cellStyle name="Input 7 3" xfId="2707"/>
    <cellStyle name="Input 8 2" xfId="2708"/>
    <cellStyle name="Input 8 3" xfId="2709"/>
    <cellStyle name="Input 9 2" xfId="2710"/>
    <cellStyle name="Input 9 3" xfId="2711"/>
    <cellStyle name="Linked Cell" xfId="146" builtinId="24" customBuiltin="1"/>
    <cellStyle name="Linked Cell 10 2" xfId="2712"/>
    <cellStyle name="Linked Cell 10 3" xfId="2713"/>
    <cellStyle name="Linked Cell 11 2" xfId="2714"/>
    <cellStyle name="Linked Cell 11 3" xfId="2715"/>
    <cellStyle name="Linked Cell 12 2" xfId="2716"/>
    <cellStyle name="Linked Cell 12 3" xfId="2717"/>
    <cellStyle name="Linked Cell 13 2" xfId="2718"/>
    <cellStyle name="Linked Cell 13 3" xfId="2719"/>
    <cellStyle name="Linked Cell 14 2" xfId="2720"/>
    <cellStyle name="Linked Cell 14 3" xfId="2721"/>
    <cellStyle name="Linked Cell 15" xfId="2722"/>
    <cellStyle name="Linked Cell 15 2" xfId="2723"/>
    <cellStyle name="Linked Cell 15 3" xfId="2724"/>
    <cellStyle name="Linked Cell 15 4" xfId="2725"/>
    <cellStyle name="Linked Cell 15 5" xfId="2726"/>
    <cellStyle name="Linked Cell 15 6" xfId="2727"/>
    <cellStyle name="Linked Cell 15 7" xfId="2728"/>
    <cellStyle name="Linked Cell 16" xfId="2729"/>
    <cellStyle name="Linked Cell 17" xfId="2730"/>
    <cellStyle name="Linked Cell 18" xfId="2731"/>
    <cellStyle name="Linked Cell 19" xfId="2732"/>
    <cellStyle name="Linked Cell 2" xfId="400"/>
    <cellStyle name="Linked Cell 2 2" xfId="495"/>
    <cellStyle name="Linked Cell 2 2 2" xfId="2733"/>
    <cellStyle name="Linked Cell 2 3" xfId="2734"/>
    <cellStyle name="Linked Cell 20" xfId="2735"/>
    <cellStyle name="Linked Cell 21" xfId="2736"/>
    <cellStyle name="Linked Cell 22" xfId="2737"/>
    <cellStyle name="Linked Cell 3" xfId="654"/>
    <cellStyle name="Linked Cell 3 2" xfId="2738"/>
    <cellStyle name="Linked Cell 3 3" xfId="2739"/>
    <cellStyle name="Linked Cell 4 2" xfId="2740"/>
    <cellStyle name="Linked Cell 4 3" xfId="2741"/>
    <cellStyle name="Linked Cell 5 2" xfId="2742"/>
    <cellStyle name="Linked Cell 5 3" xfId="2743"/>
    <cellStyle name="Linked Cell 6 2" xfId="2744"/>
    <cellStyle name="Linked Cell 6 3" xfId="2745"/>
    <cellStyle name="Linked Cell 7 2" xfId="2746"/>
    <cellStyle name="Linked Cell 7 3" xfId="2747"/>
    <cellStyle name="Linked Cell 8 2" xfId="2748"/>
    <cellStyle name="Linked Cell 8 3" xfId="2749"/>
    <cellStyle name="Linked Cell 9 2" xfId="2750"/>
    <cellStyle name="Linked Cell 9 3" xfId="2751"/>
    <cellStyle name="Neutral" xfId="144" builtinId="28" customBuiltin="1"/>
    <cellStyle name="Neutral 10 2" xfId="2752"/>
    <cellStyle name="Neutral 10 3" xfId="2753"/>
    <cellStyle name="Neutral 11 2" xfId="2754"/>
    <cellStyle name="Neutral 11 3" xfId="2755"/>
    <cellStyle name="Neutral 12 2" xfId="2756"/>
    <cellStyle name="Neutral 12 3" xfId="2757"/>
    <cellStyle name="Neutral 13 2" xfId="2758"/>
    <cellStyle name="Neutral 13 3" xfId="2759"/>
    <cellStyle name="Neutral 14 2" xfId="2760"/>
    <cellStyle name="Neutral 14 3" xfId="2761"/>
    <cellStyle name="Neutral 15" xfId="2762"/>
    <cellStyle name="Neutral 15 2" xfId="2763"/>
    <cellStyle name="Neutral 15 3" xfId="2764"/>
    <cellStyle name="Neutral 15 4" xfId="2765"/>
    <cellStyle name="Neutral 15 5" xfId="2766"/>
    <cellStyle name="Neutral 15 6" xfId="2767"/>
    <cellStyle name="Neutral 15 7" xfId="2768"/>
    <cellStyle name="Neutral 16" xfId="2769"/>
    <cellStyle name="Neutral 17" xfId="2770"/>
    <cellStyle name="Neutral 18" xfId="2771"/>
    <cellStyle name="Neutral 19" xfId="2772"/>
    <cellStyle name="Neutral 2" xfId="396"/>
    <cellStyle name="Neutral 2 2" xfId="519"/>
    <cellStyle name="Neutral 2 2 2" xfId="2773"/>
    <cellStyle name="Neutral 2 3" xfId="2774"/>
    <cellStyle name="Neutral 20" xfId="2775"/>
    <cellStyle name="Neutral 21" xfId="2776"/>
    <cellStyle name="Neutral 22" xfId="2777"/>
    <cellStyle name="Neutral 3" xfId="655"/>
    <cellStyle name="Neutral 3 2" xfId="2778"/>
    <cellStyle name="Neutral 3 3" xfId="2779"/>
    <cellStyle name="Neutral 4 2" xfId="2780"/>
    <cellStyle name="Neutral 4 3" xfId="2781"/>
    <cellStyle name="Neutral 5 2" xfId="2782"/>
    <cellStyle name="Neutral 5 3" xfId="2783"/>
    <cellStyle name="Neutral 6 2" xfId="2784"/>
    <cellStyle name="Neutral 6 3" xfId="2785"/>
    <cellStyle name="Neutral 7 2" xfId="2786"/>
    <cellStyle name="Neutral 7 3" xfId="2787"/>
    <cellStyle name="Neutral 8 2" xfId="2788"/>
    <cellStyle name="Neutral 8 3" xfId="2789"/>
    <cellStyle name="Neutral 9 2" xfId="2790"/>
    <cellStyle name="Neutral 9 3" xfId="2791"/>
    <cellStyle name="Normal" xfId="0" builtinId="0"/>
    <cellStyle name="Normal 10" xfId="26"/>
    <cellStyle name="Normal 10 10" xfId="2792"/>
    <cellStyle name="Normal 10 11" xfId="2793"/>
    <cellStyle name="Normal 10 12" xfId="2794"/>
    <cellStyle name="Normal 10 2" xfId="27"/>
    <cellStyle name="Normal 10 2 2" xfId="215"/>
    <cellStyle name="Normal 10 2 3" xfId="37652"/>
    <cellStyle name="Normal 10 2 4" xfId="21186"/>
    <cellStyle name="Normal 10 3" xfId="214"/>
    <cellStyle name="Normal 10 3 2" xfId="2795"/>
    <cellStyle name="Normal 10 4" xfId="2796"/>
    <cellStyle name="Normal 10 5" xfId="2797"/>
    <cellStyle name="Normal 10 6" xfId="2798"/>
    <cellStyle name="Normal 10 7" xfId="2799"/>
    <cellStyle name="Normal 10 8" xfId="2800"/>
    <cellStyle name="Normal 10 9" xfId="2801"/>
    <cellStyle name="Normal 100" xfId="2802"/>
    <cellStyle name="Normal 101" xfId="327"/>
    <cellStyle name="Normal 101 2" xfId="21153"/>
    <cellStyle name="Normal 102" xfId="2803"/>
    <cellStyle name="Normal 103" xfId="2804"/>
    <cellStyle name="Normal 104" xfId="37698"/>
    <cellStyle name="Normal 11" xfId="28"/>
    <cellStyle name="Normal 11 2" xfId="216"/>
    <cellStyle name="Normal 11 2 2" xfId="2805"/>
    <cellStyle name="Normal 11 3" xfId="2806"/>
    <cellStyle name="Normal 11 4" xfId="2807"/>
    <cellStyle name="Normal 11 5" xfId="2808"/>
    <cellStyle name="Normal 11 6" xfId="2809"/>
    <cellStyle name="Normal 11 7" xfId="2810"/>
    <cellStyle name="Normal 11 8" xfId="2811"/>
    <cellStyle name="Normal 11 9" xfId="2812"/>
    <cellStyle name="Normal 12" xfId="29"/>
    <cellStyle name="Normal 12 2" xfId="217"/>
    <cellStyle name="Normal 12 2 2" xfId="2813"/>
    <cellStyle name="Normal 12 3" xfId="2814"/>
    <cellStyle name="Normal 12 4" xfId="2815"/>
    <cellStyle name="Normal 12 5" xfId="2816"/>
    <cellStyle name="Normal 12 6" xfId="2817"/>
    <cellStyle name="Normal 12 7" xfId="2818"/>
    <cellStyle name="Normal 12 8" xfId="37653"/>
    <cellStyle name="Normal 13" xfId="30"/>
    <cellStyle name="Normal 13 2" xfId="218"/>
    <cellStyle name="Normal 13 2 2" xfId="2819"/>
    <cellStyle name="Normal 13 3" xfId="2820"/>
    <cellStyle name="Normal 13 4" xfId="2821"/>
    <cellStyle name="Normal 13 5" xfId="2822"/>
    <cellStyle name="Normal 13 6" xfId="2823"/>
    <cellStyle name="Normal 13 7" xfId="2824"/>
    <cellStyle name="Normal 13 8" xfId="2825"/>
    <cellStyle name="Normal 13 9" xfId="2826"/>
    <cellStyle name="Normal 14" xfId="31"/>
    <cellStyle name="Normal 14 2" xfId="219"/>
    <cellStyle name="Normal 14 2 2" xfId="2827"/>
    <cellStyle name="Normal 14 3" xfId="2828"/>
    <cellStyle name="Normal 14 4" xfId="2829"/>
    <cellStyle name="Normal 14 5" xfId="2830"/>
    <cellStyle name="Normal 14 6" xfId="2831"/>
    <cellStyle name="Normal 14 7" xfId="2832"/>
    <cellStyle name="Normal 14 8" xfId="2833"/>
    <cellStyle name="Normal 14 9" xfId="2834"/>
    <cellStyle name="Normal 15" xfId="32"/>
    <cellStyle name="Normal 15 2" xfId="2835"/>
    <cellStyle name="Normal 15 3" xfId="2836"/>
    <cellStyle name="Normal 15 4" xfId="2837"/>
    <cellStyle name="Normal 15 5" xfId="2838"/>
    <cellStyle name="Normal 15 6" xfId="2839"/>
    <cellStyle name="Normal 15 7" xfId="2840"/>
    <cellStyle name="Normal 15 8" xfId="37654"/>
    <cellStyle name="Normal 16" xfId="33"/>
    <cellStyle name="Normal 16 2" xfId="220"/>
    <cellStyle name="Normal 16 3" xfId="2841"/>
    <cellStyle name="Normal 16 4" xfId="21187"/>
    <cellStyle name="Normal 17" xfId="180"/>
    <cellStyle name="Normal 17 2" xfId="2843"/>
    <cellStyle name="Normal 17 3" xfId="2844"/>
    <cellStyle name="Normal 17 4" xfId="2842"/>
    <cellStyle name="Normal 18" xfId="34"/>
    <cellStyle name="Normal 18 2" xfId="221"/>
    <cellStyle name="Normal 18 2 2" xfId="2845"/>
    <cellStyle name="Normal 18 3" xfId="2846"/>
    <cellStyle name="Normal 18 4" xfId="2847"/>
    <cellStyle name="Normal 18 5" xfId="2848"/>
    <cellStyle name="Normal 18 6" xfId="2849"/>
    <cellStyle name="Normal 18 7" xfId="2850"/>
    <cellStyle name="Normal 18 8" xfId="2851"/>
    <cellStyle name="Normal 18 9" xfId="2852"/>
    <cellStyle name="Normal 19" xfId="35"/>
    <cellStyle name="Normal 19 2" xfId="222"/>
    <cellStyle name="Normal 19 3" xfId="2853"/>
    <cellStyle name="Normal 19 4" xfId="21188"/>
    <cellStyle name="Normal 2" xfId="7"/>
    <cellStyle name="Normal 2 10" xfId="2854"/>
    <cellStyle name="Normal 2 10 2" xfId="2855"/>
    <cellStyle name="Normal 2 10 2 2" xfId="2856"/>
    <cellStyle name="Normal 2 10 3" xfId="2857"/>
    <cellStyle name="Normal 2 10 3 2" xfId="2858"/>
    <cellStyle name="Normal 2 10 4" xfId="2859"/>
    <cellStyle name="Normal 2 10 4 2" xfId="2860"/>
    <cellStyle name="Normal 2 10 5" xfId="2861"/>
    <cellStyle name="Normal 2 10 5 2" xfId="2862"/>
    <cellStyle name="Normal 2 10 6" xfId="2863"/>
    <cellStyle name="Normal 2 10 6 2" xfId="2864"/>
    <cellStyle name="Normal 2 10 7" xfId="2865"/>
    <cellStyle name="Normal 2 10 7 2" xfId="2866"/>
    <cellStyle name="Normal 2 10 8" xfId="2867"/>
    <cellStyle name="Normal 2 11" xfId="2868"/>
    <cellStyle name="Normal 2 11 2" xfId="2869"/>
    <cellStyle name="Normal 2 11 2 2" xfId="2870"/>
    <cellStyle name="Normal 2 11 3" xfId="2871"/>
    <cellStyle name="Normal 2 11 3 2" xfId="2872"/>
    <cellStyle name="Normal 2 11 4" xfId="2873"/>
    <cellStyle name="Normal 2 11 4 2" xfId="2874"/>
    <cellStyle name="Normal 2 11 5" xfId="2875"/>
    <cellStyle name="Normal 2 11 5 2" xfId="2876"/>
    <cellStyle name="Normal 2 11 6" xfId="2877"/>
    <cellStyle name="Normal 2 11 6 2" xfId="2878"/>
    <cellStyle name="Normal 2 11 7" xfId="2879"/>
    <cellStyle name="Normal 2 11 7 2" xfId="2880"/>
    <cellStyle name="Normal 2 11 8" xfId="2881"/>
    <cellStyle name="Normal 2 12" xfId="2882"/>
    <cellStyle name="Normal 2 12 2" xfId="2883"/>
    <cellStyle name="Normal 2 12 2 2" xfId="2884"/>
    <cellStyle name="Normal 2 12 3" xfId="2885"/>
    <cellStyle name="Normal 2 12 3 2" xfId="2886"/>
    <cellStyle name="Normal 2 12 4" xfId="2887"/>
    <cellStyle name="Normal 2 12 4 2" xfId="2888"/>
    <cellStyle name="Normal 2 12 5" xfId="2889"/>
    <cellStyle name="Normal 2 12 5 2" xfId="2890"/>
    <cellStyle name="Normal 2 12 6" xfId="2891"/>
    <cellStyle name="Normal 2 12 6 2" xfId="2892"/>
    <cellStyle name="Normal 2 12 7" xfId="2893"/>
    <cellStyle name="Normal 2 12 7 2" xfId="2894"/>
    <cellStyle name="Normal 2 12 8" xfId="2895"/>
    <cellStyle name="Normal 2 13" xfId="2896"/>
    <cellStyle name="Normal 2 13 2" xfId="2897"/>
    <cellStyle name="Normal 2 13 2 2" xfId="2898"/>
    <cellStyle name="Normal 2 13 3" xfId="2899"/>
    <cellStyle name="Normal 2 13 3 2" xfId="2900"/>
    <cellStyle name="Normal 2 13 4" xfId="2901"/>
    <cellStyle name="Normal 2 13 4 2" xfId="2902"/>
    <cellStyle name="Normal 2 13 5" xfId="2903"/>
    <cellStyle name="Normal 2 13 5 2" xfId="2904"/>
    <cellStyle name="Normal 2 13 6" xfId="2905"/>
    <cellStyle name="Normal 2 13 6 2" xfId="2906"/>
    <cellStyle name="Normal 2 13 7" xfId="2907"/>
    <cellStyle name="Normal 2 13 7 2" xfId="2908"/>
    <cellStyle name="Normal 2 13 8" xfId="2909"/>
    <cellStyle name="Normal 2 14" xfId="2910"/>
    <cellStyle name="Normal 2 14 2" xfId="2911"/>
    <cellStyle name="Normal 2 15" xfId="2912"/>
    <cellStyle name="Normal 2 15 2" xfId="2913"/>
    <cellStyle name="Normal 2 16" xfId="2914"/>
    <cellStyle name="Normal 2 16 2" xfId="2915"/>
    <cellStyle name="Normal 2 17" xfId="2916"/>
    <cellStyle name="Normal 2 17 2" xfId="2917"/>
    <cellStyle name="Normal 2 18" xfId="2918"/>
    <cellStyle name="Normal 2 18 2" xfId="2919"/>
    <cellStyle name="Normal 2 18 2 2" xfId="2920"/>
    <cellStyle name="Normal 2 18 2 3" xfId="2921"/>
    <cellStyle name="Normal 2 18 2 4" xfId="2922"/>
    <cellStyle name="Normal 2 18 3" xfId="2923"/>
    <cellStyle name="Normal 2 18 4" xfId="2924"/>
    <cellStyle name="Normal 2 18 5" xfId="2925"/>
    <cellStyle name="Normal 2 18 6" xfId="2926"/>
    <cellStyle name="Normal 2 18 7" xfId="2927"/>
    <cellStyle name="Normal 2 18 8" xfId="2928"/>
    <cellStyle name="Normal 2 18 9" xfId="2929"/>
    <cellStyle name="Normal 2 19" xfId="2930"/>
    <cellStyle name="Normal 2 19 2" xfId="2931"/>
    <cellStyle name="Normal 2 19 2 2" xfId="2932"/>
    <cellStyle name="Normal 2 19 2 3" xfId="2933"/>
    <cellStyle name="Normal 2 19 2 4" xfId="2934"/>
    <cellStyle name="Normal 2 19 3" xfId="2935"/>
    <cellStyle name="Normal 2 19 4" xfId="2936"/>
    <cellStyle name="Normal 2 19 5" xfId="2937"/>
    <cellStyle name="Normal 2 19 6" xfId="2938"/>
    <cellStyle name="Normal 2 19 7" xfId="2939"/>
    <cellStyle name="Normal 2 19 8" xfId="2940"/>
    <cellStyle name="Normal 2 19 9" xfId="2941"/>
    <cellStyle name="Normal 2 2" xfId="36"/>
    <cellStyle name="Normal 2 2 10" xfId="318"/>
    <cellStyle name="Normal 2 2 11" xfId="2942"/>
    <cellStyle name="Normal 2 2 12" xfId="2943"/>
    <cellStyle name="Normal 2 2 13" xfId="2944"/>
    <cellStyle name="Normal 2 2 14" xfId="2945"/>
    <cellStyle name="Normal 2 2 15" xfId="2946"/>
    <cellStyle name="Normal 2 2 16" xfId="2947"/>
    <cellStyle name="Normal 2 2 17" xfId="2948"/>
    <cellStyle name="Normal 2 2 18" xfId="2949"/>
    <cellStyle name="Normal 2 2 19" xfId="2950"/>
    <cellStyle name="Normal 2 2 2" xfId="37"/>
    <cellStyle name="Normal 2 2 2 10" xfId="2951"/>
    <cellStyle name="Normal 2 2 2 11" xfId="2952"/>
    <cellStyle name="Normal 2 2 2 12" xfId="2953"/>
    <cellStyle name="Normal 2 2 2 13" xfId="2954"/>
    <cellStyle name="Normal 2 2 2 14" xfId="2955"/>
    <cellStyle name="Normal 2 2 2 15" xfId="2956"/>
    <cellStyle name="Normal 2 2 2 16" xfId="2957"/>
    <cellStyle name="Normal 2 2 2 17" xfId="2958"/>
    <cellStyle name="Normal 2 2 2 18" xfId="2959"/>
    <cellStyle name="Normal 2 2 2 19" xfId="2960"/>
    <cellStyle name="Normal 2 2 2 2" xfId="460"/>
    <cellStyle name="Normal 2 2 2 2 10" xfId="2961"/>
    <cellStyle name="Normal 2 2 2 2 11" xfId="2962"/>
    <cellStyle name="Normal 2 2 2 2 12" xfId="2963"/>
    <cellStyle name="Normal 2 2 2 2 13" xfId="2964"/>
    <cellStyle name="Normal 2 2 2 2 14" xfId="2965"/>
    <cellStyle name="Normal 2 2 2 2 15" xfId="2966"/>
    <cellStyle name="Normal 2 2 2 2 15 2" xfId="2967"/>
    <cellStyle name="Normal 2 2 2 2 15 3" xfId="2968"/>
    <cellStyle name="Normal 2 2 2 2 16" xfId="2969"/>
    <cellStyle name="Normal 2 2 2 2 17" xfId="2970"/>
    <cellStyle name="Normal 2 2 2 2 18" xfId="2971"/>
    <cellStyle name="Normal 2 2 2 2 18 2" xfId="2972"/>
    <cellStyle name="Normal 2 2 2 2 18 3" xfId="2973"/>
    <cellStyle name="Normal 2 2 2 2 19" xfId="2974"/>
    <cellStyle name="Normal 2 2 2 2 19 2" xfId="2975"/>
    <cellStyle name="Normal 2 2 2 2 19 3" xfId="2976"/>
    <cellStyle name="Normal 2 2 2 2 2" xfId="2977"/>
    <cellStyle name="Normal 2 2 2 2 2 10" xfId="2978"/>
    <cellStyle name="Normal 2 2 2 2 2 11" xfId="2979"/>
    <cellStyle name="Normal 2 2 2 2 2 12" xfId="2980"/>
    <cellStyle name="Normal 2 2 2 2 2 13" xfId="2981"/>
    <cellStyle name="Normal 2 2 2 2 2 14" xfId="2982"/>
    <cellStyle name="Normal 2 2 2 2 2 15" xfId="2983"/>
    <cellStyle name="Normal 2 2 2 2 2 16" xfId="2984"/>
    <cellStyle name="Normal 2 2 2 2 2 17" xfId="2985"/>
    <cellStyle name="Normal 2 2 2 2 2 18" xfId="2986"/>
    <cellStyle name="Normal 2 2 2 2 2 19" xfId="2987"/>
    <cellStyle name="Normal 2 2 2 2 2 2" xfId="2988"/>
    <cellStyle name="Normal 2 2 2 2 2 2 10" xfId="2989"/>
    <cellStyle name="Normal 2 2 2 2 2 2 11" xfId="2990"/>
    <cellStyle name="Normal 2 2 2 2 2 2 12" xfId="2991"/>
    <cellStyle name="Normal 2 2 2 2 2 2 13" xfId="2992"/>
    <cellStyle name="Normal 2 2 2 2 2 2 14" xfId="2993"/>
    <cellStyle name="Normal 2 2 2 2 2 2 15" xfId="2994"/>
    <cellStyle name="Normal 2 2 2 2 2 2 16" xfId="2995"/>
    <cellStyle name="Normal 2 2 2 2 2 2 17" xfId="2996"/>
    <cellStyle name="Normal 2 2 2 2 2 2 2" xfId="2997"/>
    <cellStyle name="Normal 2 2 2 2 2 2 2 10" xfId="2998"/>
    <cellStyle name="Normal 2 2 2 2 2 2 2 2" xfId="2999"/>
    <cellStyle name="Normal 2 2 2 2 2 2 2 2 2" xfId="3000"/>
    <cellStyle name="Normal 2 2 2 2 2 2 2 2 2 10" xfId="3001"/>
    <cellStyle name="Normal 2 2 2 2 2 2 2 2 2 10 2" xfId="21190"/>
    <cellStyle name="Normal 2 2 2 2 2 2 2 2 2 11" xfId="3002"/>
    <cellStyle name="Normal 2 2 2 2 2 2 2 2 2 11 2" xfId="21191"/>
    <cellStyle name="Normal 2 2 2 2 2 2 2 2 2 12" xfId="3003"/>
    <cellStyle name="Normal 2 2 2 2 2 2 2 2 2 12 2" xfId="21192"/>
    <cellStyle name="Normal 2 2 2 2 2 2 2 2 2 13" xfId="3004"/>
    <cellStyle name="Normal 2 2 2 2 2 2 2 2 2 13 2" xfId="21193"/>
    <cellStyle name="Normal 2 2 2 2 2 2 2 2 2 14" xfId="3005"/>
    <cellStyle name="Normal 2 2 2 2 2 2 2 2 2 14 2" xfId="21194"/>
    <cellStyle name="Normal 2 2 2 2 2 2 2 2 2 15" xfId="21189"/>
    <cellStyle name="Normal 2 2 2 2 2 2 2 2 2 2" xfId="3006"/>
    <cellStyle name="Normal 2 2 2 2 2 2 2 2 2 2 2" xfId="21195"/>
    <cellStyle name="Normal 2 2 2 2 2 2 2 2 2 3" xfId="3007"/>
    <cellStyle name="Normal 2 2 2 2 2 2 2 2 2 3 2" xfId="21196"/>
    <cellStyle name="Normal 2 2 2 2 2 2 2 2 2 4" xfId="3008"/>
    <cellStyle name="Normal 2 2 2 2 2 2 2 2 2 4 2" xfId="21197"/>
    <cellStyle name="Normal 2 2 2 2 2 2 2 2 2 5" xfId="3009"/>
    <cellStyle name="Normal 2 2 2 2 2 2 2 2 2 5 2" xfId="21198"/>
    <cellStyle name="Normal 2 2 2 2 2 2 2 2 2 6" xfId="3010"/>
    <cellStyle name="Normal 2 2 2 2 2 2 2 2 2 6 2" xfId="21199"/>
    <cellStyle name="Normal 2 2 2 2 2 2 2 2 2 7" xfId="3011"/>
    <cellStyle name="Normal 2 2 2 2 2 2 2 2 2 7 2" xfId="21200"/>
    <cellStyle name="Normal 2 2 2 2 2 2 2 2 2 8" xfId="3012"/>
    <cellStyle name="Normal 2 2 2 2 2 2 2 2 2 8 2" xfId="21201"/>
    <cellStyle name="Normal 2 2 2 2 2 2 2 2 2 9" xfId="3013"/>
    <cellStyle name="Normal 2 2 2 2 2 2 2 2 2 9 2" xfId="21202"/>
    <cellStyle name="Normal 2 2 2 2 2 2 2 3" xfId="3014"/>
    <cellStyle name="Normal 2 2 2 2 2 2 2 4" xfId="3015"/>
    <cellStyle name="Normal 2 2 2 2 2 2 2 5" xfId="3016"/>
    <cellStyle name="Normal 2 2 2 2 2 2 2 6" xfId="3017"/>
    <cellStyle name="Normal 2 2 2 2 2 2 2 7" xfId="3018"/>
    <cellStyle name="Normal 2 2 2 2 2 2 2 8" xfId="3019"/>
    <cellStyle name="Normal 2 2 2 2 2 2 2 9" xfId="3020"/>
    <cellStyle name="Normal 2 2 2 2 2 2 3" xfId="3021"/>
    <cellStyle name="Normal 2 2 2 2 2 2 4" xfId="3022"/>
    <cellStyle name="Normal 2 2 2 2 2 2 5" xfId="3023"/>
    <cellStyle name="Normal 2 2 2 2 2 2 6" xfId="3024"/>
    <cellStyle name="Normal 2 2 2 2 2 2 7" xfId="3025"/>
    <cellStyle name="Normal 2 2 2 2 2 2 8" xfId="3026"/>
    <cellStyle name="Normal 2 2 2 2 2 2 9" xfId="3027"/>
    <cellStyle name="Normal 2 2 2 2 2 3" xfId="3028"/>
    <cellStyle name="Normal 2 2 2 2 2 4" xfId="3029"/>
    <cellStyle name="Normal 2 2 2 2 2 5" xfId="3030"/>
    <cellStyle name="Normal 2 2 2 2 2 5 2" xfId="3031"/>
    <cellStyle name="Normal 2 2 2 2 2 5 3" xfId="3032"/>
    <cellStyle name="Normal 2 2 2 2 2 6" xfId="3033"/>
    <cellStyle name="Normal 2 2 2 2 2 6 2" xfId="3034"/>
    <cellStyle name="Normal 2 2 2 2 2 6 3" xfId="3035"/>
    <cellStyle name="Normal 2 2 2 2 2 7" xfId="3036"/>
    <cellStyle name="Normal 2 2 2 2 2 7 2" xfId="3037"/>
    <cellStyle name="Normal 2 2 2 2 2 7 3" xfId="3038"/>
    <cellStyle name="Normal 2 2 2 2 2 8" xfId="3039"/>
    <cellStyle name="Normal 2 2 2 2 2 8 2" xfId="3040"/>
    <cellStyle name="Normal 2 2 2 2 2 8 3" xfId="3041"/>
    <cellStyle name="Normal 2 2 2 2 2 9" xfId="3042"/>
    <cellStyle name="Normal 2 2 2 2 2 9 2" xfId="3043"/>
    <cellStyle name="Normal 2 2 2 2 2 9 3" xfId="3044"/>
    <cellStyle name="Normal 2 2 2 2 20" xfId="3045"/>
    <cellStyle name="Normal 2 2 2 2 20 2" xfId="3046"/>
    <cellStyle name="Normal 2 2 2 2 20 3" xfId="3047"/>
    <cellStyle name="Normal 2 2 2 2 21" xfId="3048"/>
    <cellStyle name="Normal 2 2 2 2 21 2" xfId="3049"/>
    <cellStyle name="Normal 2 2 2 2 21 3" xfId="3050"/>
    <cellStyle name="Normal 2 2 2 2 22" xfId="3051"/>
    <cellStyle name="Normal 2 2 2 2 23" xfId="3052"/>
    <cellStyle name="Normal 2 2 2 2 24" xfId="3053"/>
    <cellStyle name="Normal 2 2 2 2 25" xfId="3054"/>
    <cellStyle name="Normal 2 2 2 2 26" xfId="3055"/>
    <cellStyle name="Normal 2 2 2 2 27" xfId="3056"/>
    <cellStyle name="Normal 2 2 2 2 28" xfId="3057"/>
    <cellStyle name="Normal 2 2 2 2 29" xfId="3058"/>
    <cellStyle name="Normal 2 2 2 2 3" xfId="3059"/>
    <cellStyle name="Normal 2 2 2 2 30" xfId="3060"/>
    <cellStyle name="Normal 2 2 2 2 31" xfId="3061"/>
    <cellStyle name="Normal 2 2 2 2 32" xfId="3062"/>
    <cellStyle name="Normal 2 2 2 2 4" xfId="3063"/>
    <cellStyle name="Normal 2 2 2 2 5" xfId="3064"/>
    <cellStyle name="Normal 2 2 2 2 6" xfId="3065"/>
    <cellStyle name="Normal 2 2 2 2 7" xfId="3066"/>
    <cellStyle name="Normal 2 2 2 2 8" xfId="3067"/>
    <cellStyle name="Normal 2 2 2 2 9" xfId="3068"/>
    <cellStyle name="Normal 2 2 2 20" xfId="3069"/>
    <cellStyle name="Normal 2 2 2 20 2" xfId="3070"/>
    <cellStyle name="Normal 2 2 2 20 3" xfId="3071"/>
    <cellStyle name="Normal 2 2 2 21" xfId="3072"/>
    <cellStyle name="Normal 2 2 2 22" xfId="3073"/>
    <cellStyle name="Normal 2 2 2 23" xfId="3074"/>
    <cellStyle name="Normal 2 2 2 23 2" xfId="3075"/>
    <cellStyle name="Normal 2 2 2 23 3" xfId="3076"/>
    <cellStyle name="Normal 2 2 2 24" xfId="3077"/>
    <cellStyle name="Normal 2 2 2 24 2" xfId="3078"/>
    <cellStyle name="Normal 2 2 2 24 3" xfId="3079"/>
    <cellStyle name="Normal 2 2 2 25" xfId="3080"/>
    <cellStyle name="Normal 2 2 2 25 2" xfId="3081"/>
    <cellStyle name="Normal 2 2 2 25 3" xfId="3082"/>
    <cellStyle name="Normal 2 2 2 26" xfId="3083"/>
    <cellStyle name="Normal 2 2 2 26 2" xfId="3084"/>
    <cellStyle name="Normal 2 2 2 26 3" xfId="3085"/>
    <cellStyle name="Normal 2 2 2 27" xfId="3086"/>
    <cellStyle name="Normal 2 2 2 28" xfId="3087"/>
    <cellStyle name="Normal 2 2 2 29" xfId="3088"/>
    <cellStyle name="Normal 2 2 2 3" xfId="601"/>
    <cellStyle name="Normal 2 2 2 3 2" xfId="3089"/>
    <cellStyle name="Normal 2 2 2 30" xfId="3090"/>
    <cellStyle name="Normal 2 2 2 31" xfId="3091"/>
    <cellStyle name="Normal 2 2 2 32" xfId="3092"/>
    <cellStyle name="Normal 2 2 2 33" xfId="3093"/>
    <cellStyle name="Normal 2 2 2 34" xfId="3094"/>
    <cellStyle name="Normal 2 2 2 35" xfId="3095"/>
    <cellStyle name="Normal 2 2 2 36" xfId="3096"/>
    <cellStyle name="Normal 2 2 2 37" xfId="3097"/>
    <cellStyle name="Normal 2 2 2 38" xfId="37655"/>
    <cellStyle name="Normal 2 2 2 4" xfId="3098"/>
    <cellStyle name="Normal 2 2 2 4 2" xfId="3099"/>
    <cellStyle name="Normal 2 2 2 5" xfId="3100"/>
    <cellStyle name="Normal 2 2 2 5 2" xfId="3101"/>
    <cellStyle name="Normal 2 2 2 6" xfId="3102"/>
    <cellStyle name="Normal 2 2 2 6 2" xfId="3103"/>
    <cellStyle name="Normal 2 2 2 7" xfId="3104"/>
    <cellStyle name="Normal 2 2 2 7 2" xfId="3105"/>
    <cellStyle name="Normal 2 2 2 8" xfId="3106"/>
    <cellStyle name="Normal 2 2 2 8 10" xfId="3107"/>
    <cellStyle name="Normal 2 2 2 8 11" xfId="3108"/>
    <cellStyle name="Normal 2 2 2 8 2" xfId="3109"/>
    <cellStyle name="Normal 2 2 2 8 2 2" xfId="3110"/>
    <cellStyle name="Normal 2 2 2 8 2 3" xfId="3111"/>
    <cellStyle name="Normal 2 2 2 8 2 4" xfId="3112"/>
    <cellStyle name="Normal 2 2 2 8 2 5" xfId="3113"/>
    <cellStyle name="Normal 2 2 2 8 2 6" xfId="3114"/>
    <cellStyle name="Normal 2 2 2 8 2 7" xfId="3115"/>
    <cellStyle name="Normal 2 2 2 8 2 8" xfId="3116"/>
    <cellStyle name="Normal 2 2 2 8 2 9" xfId="3117"/>
    <cellStyle name="Normal 2 2 2 8 3" xfId="3118"/>
    <cellStyle name="Normal 2 2 2 8 4" xfId="3119"/>
    <cellStyle name="Normal 2 2 2 8 5" xfId="3120"/>
    <cellStyle name="Normal 2 2 2 8 5 2" xfId="3121"/>
    <cellStyle name="Normal 2 2 2 8 5 3" xfId="3122"/>
    <cellStyle name="Normal 2 2 2 8 6" xfId="3123"/>
    <cellStyle name="Normal 2 2 2 8 6 2" xfId="3124"/>
    <cellStyle name="Normal 2 2 2 8 6 3" xfId="3125"/>
    <cellStyle name="Normal 2 2 2 8 7" xfId="3126"/>
    <cellStyle name="Normal 2 2 2 8 7 2" xfId="3127"/>
    <cellStyle name="Normal 2 2 2 8 7 3" xfId="3128"/>
    <cellStyle name="Normal 2 2 2 8 8" xfId="3129"/>
    <cellStyle name="Normal 2 2 2 8 8 2" xfId="3130"/>
    <cellStyle name="Normal 2 2 2 8 8 3" xfId="3131"/>
    <cellStyle name="Normal 2 2 2 8 9" xfId="3132"/>
    <cellStyle name="Normal 2 2 2 8 9 2" xfId="3133"/>
    <cellStyle name="Normal 2 2 2 8 9 3" xfId="3134"/>
    <cellStyle name="Normal 2 2 2 9" xfId="3135"/>
    <cellStyle name="Normal 2 2 20" xfId="3136"/>
    <cellStyle name="Normal 2 2 20 2" xfId="3137"/>
    <cellStyle name="Normal 2 2 20 3" xfId="3138"/>
    <cellStyle name="Normal 2 2 21" xfId="3139"/>
    <cellStyle name="Normal 2 2 22" xfId="3140"/>
    <cellStyle name="Normal 2 2 23" xfId="3141"/>
    <cellStyle name="Normal 2 2 23 2" xfId="3142"/>
    <cellStyle name="Normal 2 2 23 3" xfId="3143"/>
    <cellStyle name="Normal 2 2 24" xfId="3144"/>
    <cellStyle name="Normal 2 2 24 2" xfId="3145"/>
    <cellStyle name="Normal 2 2 24 3" xfId="3146"/>
    <cellStyle name="Normal 2 2 25" xfId="3147"/>
    <cellStyle name="Normal 2 2 25 2" xfId="3148"/>
    <cellStyle name="Normal 2 2 25 3" xfId="3149"/>
    <cellStyle name="Normal 2 2 26" xfId="3150"/>
    <cellStyle name="Normal 2 2 26 2" xfId="3151"/>
    <cellStyle name="Normal 2 2 26 3" xfId="3152"/>
    <cellStyle name="Normal 2 2 27" xfId="3153"/>
    <cellStyle name="Normal 2 2 28" xfId="3154"/>
    <cellStyle name="Normal 2 2 29" xfId="3155"/>
    <cellStyle name="Normal 2 2 3" xfId="38"/>
    <cellStyle name="Normal 2 2 3 2" xfId="37656"/>
    <cellStyle name="Normal 2 2 3 3" xfId="21203"/>
    <cellStyle name="Normal 2 2 30" xfId="3156"/>
    <cellStyle name="Normal 2 2 31" xfId="3157"/>
    <cellStyle name="Normal 2 2 32" xfId="3158"/>
    <cellStyle name="Normal 2 2 33" xfId="3159"/>
    <cellStyle name="Normal 2 2 34" xfId="3160"/>
    <cellStyle name="Normal 2 2 35" xfId="3161"/>
    <cellStyle name="Normal 2 2 36" xfId="3162"/>
    <cellStyle name="Normal 2 2 37" xfId="3163"/>
    <cellStyle name="Normal 2 2 38" xfId="21146"/>
    <cellStyle name="Normal 2 2 4" xfId="39"/>
    <cellStyle name="Normal 2 2 4 2" xfId="37657"/>
    <cellStyle name="Normal 2 2 4 3" xfId="21204"/>
    <cellStyle name="Normal 2 2 5" xfId="40"/>
    <cellStyle name="Normal 2 2 5 2" xfId="37658"/>
    <cellStyle name="Normal 2 2 5 3" xfId="21205"/>
    <cellStyle name="Normal 2 2 6" xfId="41"/>
    <cellStyle name="Normal 2 2 6 2" xfId="37659"/>
    <cellStyle name="Normal 2 2 6 3" xfId="21206"/>
    <cellStyle name="Normal 2 2 7" xfId="42"/>
    <cellStyle name="Normal 2 2 7 2" xfId="37660"/>
    <cellStyle name="Normal 2 2 7 3" xfId="21207"/>
    <cellStyle name="Normal 2 2 8" xfId="43"/>
    <cellStyle name="Normal 2 2 8 10" xfId="3164"/>
    <cellStyle name="Normal 2 2 8 11" xfId="3165"/>
    <cellStyle name="Normal 2 2 8 12" xfId="37661"/>
    <cellStyle name="Normal 2 2 8 2" xfId="3166"/>
    <cellStyle name="Normal 2 2 8 2 2" xfId="3167"/>
    <cellStyle name="Normal 2 2 8 2 3" xfId="3168"/>
    <cellStyle name="Normal 2 2 8 2 4" xfId="3169"/>
    <cellStyle name="Normal 2 2 8 2 5" xfId="3170"/>
    <cellStyle name="Normal 2 2 8 2 6" xfId="3171"/>
    <cellStyle name="Normal 2 2 8 2 7" xfId="3172"/>
    <cellStyle name="Normal 2 2 8 2 8" xfId="3173"/>
    <cellStyle name="Normal 2 2 8 2 9" xfId="3174"/>
    <cellStyle name="Normal 2 2 8 3" xfId="3175"/>
    <cellStyle name="Normal 2 2 8 4" xfId="3176"/>
    <cellStyle name="Normal 2 2 8 5" xfId="3177"/>
    <cellStyle name="Normal 2 2 8 5 2" xfId="3178"/>
    <cellStyle name="Normal 2 2 8 5 3" xfId="3179"/>
    <cellStyle name="Normal 2 2 8 6" xfId="3180"/>
    <cellStyle name="Normal 2 2 8 6 2" xfId="3181"/>
    <cellStyle name="Normal 2 2 8 6 3" xfId="3182"/>
    <cellStyle name="Normal 2 2 8 7" xfId="3183"/>
    <cellStyle name="Normal 2 2 8 7 2" xfId="3184"/>
    <cellStyle name="Normal 2 2 8 7 3" xfId="3185"/>
    <cellStyle name="Normal 2 2 8 8" xfId="3186"/>
    <cellStyle name="Normal 2 2 8 8 2" xfId="3187"/>
    <cellStyle name="Normal 2 2 8 8 3" xfId="3188"/>
    <cellStyle name="Normal 2 2 8 9" xfId="3189"/>
    <cellStyle name="Normal 2 2 8 9 2" xfId="3190"/>
    <cellStyle name="Normal 2 2 8 9 3" xfId="3191"/>
    <cellStyle name="Normal 2 2 9" xfId="44"/>
    <cellStyle name="Normal 2 2 9 2" xfId="37662"/>
    <cellStyle name="Normal 2 2 9 3" xfId="21208"/>
    <cellStyle name="Normal 2 2_Residential Inputs Inland" xfId="3192"/>
    <cellStyle name="Normal 2 20" xfId="3193"/>
    <cellStyle name="Normal 2 20 2" xfId="3194"/>
    <cellStyle name="Normal 2 20 2 2" xfId="3195"/>
    <cellStyle name="Normal 2 20 2 3" xfId="3196"/>
    <cellStyle name="Normal 2 20 2 4" xfId="3197"/>
    <cellStyle name="Normal 2 20 3" xfId="3198"/>
    <cellStyle name="Normal 2 20 4" xfId="3199"/>
    <cellStyle name="Normal 2 20 5" xfId="3200"/>
    <cellStyle name="Normal 2 20 6" xfId="3201"/>
    <cellStyle name="Normal 2 20 7" xfId="3202"/>
    <cellStyle name="Normal 2 20 8" xfId="3203"/>
    <cellStyle name="Normal 2 20 9" xfId="3204"/>
    <cellStyle name="Normal 2 21" xfId="3205"/>
    <cellStyle name="Normal 2 21 2" xfId="3206"/>
    <cellStyle name="Normal 2 21 2 2" xfId="3207"/>
    <cellStyle name="Normal 2 21 2 3" xfId="3208"/>
    <cellStyle name="Normal 2 21 2 4" xfId="3209"/>
    <cellStyle name="Normal 2 21 3" xfId="3210"/>
    <cellStyle name="Normal 2 21 4" xfId="3211"/>
    <cellStyle name="Normal 2 21 5" xfId="3212"/>
    <cellStyle name="Normal 2 21 6" xfId="3213"/>
    <cellStyle name="Normal 2 21 7" xfId="3214"/>
    <cellStyle name="Normal 2 21 8" xfId="3215"/>
    <cellStyle name="Normal 2 21 9" xfId="3216"/>
    <cellStyle name="Normal 2 22" xfId="3217"/>
    <cellStyle name="Normal 2 22 2" xfId="3218"/>
    <cellStyle name="Normal 2 22 2 2" xfId="3219"/>
    <cellStyle name="Normal 2 22 2 3" xfId="3220"/>
    <cellStyle name="Normal 2 22 2 4" xfId="3221"/>
    <cellStyle name="Normal 2 22 3" xfId="3222"/>
    <cellStyle name="Normal 2 22 4" xfId="3223"/>
    <cellStyle name="Normal 2 22 5" xfId="3224"/>
    <cellStyle name="Normal 2 22 6" xfId="3225"/>
    <cellStyle name="Normal 2 22 7" xfId="3226"/>
    <cellStyle name="Normal 2 22 8" xfId="3227"/>
    <cellStyle name="Normal 2 22 9" xfId="3228"/>
    <cellStyle name="Normal 2 23" xfId="3229"/>
    <cellStyle name="Normal 2 23 2" xfId="3230"/>
    <cellStyle name="Normal 2 23 2 2" xfId="3231"/>
    <cellStyle name="Normal 2 23 2 3" xfId="3232"/>
    <cellStyle name="Normal 2 23 2 4" xfId="3233"/>
    <cellStyle name="Normal 2 23 3" xfId="3234"/>
    <cellStyle name="Normal 2 23 4" xfId="3235"/>
    <cellStyle name="Normal 2 23 5" xfId="3236"/>
    <cellStyle name="Normal 2 23 6" xfId="3237"/>
    <cellStyle name="Normal 2 23 7" xfId="3238"/>
    <cellStyle name="Normal 2 23 8" xfId="3239"/>
    <cellStyle name="Normal 2 23 9" xfId="3240"/>
    <cellStyle name="Normal 2 24" xfId="3241"/>
    <cellStyle name="Normal 2 24 2" xfId="3242"/>
    <cellStyle name="Normal 2 24 2 2" xfId="3243"/>
    <cellStyle name="Normal 2 24 2 3" xfId="3244"/>
    <cellStyle name="Normal 2 24 2 4" xfId="3245"/>
    <cellStyle name="Normal 2 24 3" xfId="3246"/>
    <cellStyle name="Normal 2 24 4" xfId="3247"/>
    <cellStyle name="Normal 2 24 5" xfId="3248"/>
    <cellStyle name="Normal 2 24 6" xfId="3249"/>
    <cellStyle name="Normal 2 24 7" xfId="3250"/>
    <cellStyle name="Normal 2 24 8" xfId="3251"/>
    <cellStyle name="Normal 2 24 9" xfId="3252"/>
    <cellStyle name="Normal 2 25" xfId="3253"/>
    <cellStyle name="Normal 2 25 2" xfId="3254"/>
    <cellStyle name="Normal 2 25 2 2" xfId="3255"/>
    <cellStyle name="Normal 2 25 2 3" xfId="3256"/>
    <cellStyle name="Normal 2 25 2 4" xfId="3257"/>
    <cellStyle name="Normal 2 25 3" xfId="3258"/>
    <cellStyle name="Normal 2 25 4" xfId="3259"/>
    <cellStyle name="Normal 2 25 5" xfId="3260"/>
    <cellStyle name="Normal 2 25 6" xfId="3261"/>
    <cellStyle name="Normal 2 25 7" xfId="3262"/>
    <cellStyle name="Normal 2 25 8" xfId="3263"/>
    <cellStyle name="Normal 2 25 9" xfId="3264"/>
    <cellStyle name="Normal 2 26" xfId="3265"/>
    <cellStyle name="Normal 2 26 2" xfId="3266"/>
    <cellStyle name="Normal 2 26 2 2" xfId="3267"/>
    <cellStyle name="Normal 2 26 2 3" xfId="3268"/>
    <cellStyle name="Normal 2 26 2 4" xfId="3269"/>
    <cellStyle name="Normal 2 26 3" xfId="3270"/>
    <cellStyle name="Normal 2 26 4" xfId="3271"/>
    <cellStyle name="Normal 2 26 5" xfId="3272"/>
    <cellStyle name="Normal 2 26 6" xfId="3273"/>
    <cellStyle name="Normal 2 26 7" xfId="3274"/>
    <cellStyle name="Normal 2 26 8" xfId="3275"/>
    <cellStyle name="Normal 2 26 9" xfId="3276"/>
    <cellStyle name="Normal 2 27" xfId="3277"/>
    <cellStyle name="Normal 2 28" xfId="3278"/>
    <cellStyle name="Normal 2 29" xfId="3279"/>
    <cellStyle name="Normal 2 3" xfId="45"/>
    <cellStyle name="Normal 2 3 2" xfId="325"/>
    <cellStyle name="Normal 2 3 2 2" xfId="3281"/>
    <cellStyle name="Normal 2 3 2 2 2" xfId="3282"/>
    <cellStyle name="Normal 2 3 2 3" xfId="3283"/>
    <cellStyle name="Normal 2 3 2 3 2" xfId="3284"/>
    <cellStyle name="Normal 2 3 2 4" xfId="3285"/>
    <cellStyle name="Normal 2 3 2 4 2" xfId="3286"/>
    <cellStyle name="Normal 2 3 2 5" xfId="3287"/>
    <cellStyle name="Normal 2 3 2 5 2" xfId="3288"/>
    <cellStyle name="Normal 2 3 2 6" xfId="3289"/>
    <cellStyle name="Normal 2 3 2 6 2" xfId="3290"/>
    <cellStyle name="Normal 2 3 2 7" xfId="3291"/>
    <cellStyle name="Normal 2 3 2 7 2" xfId="3292"/>
    <cellStyle name="Normal 2 3 2 8" xfId="3280"/>
    <cellStyle name="Normal 2 3 3" xfId="3293"/>
    <cellStyle name="Normal 2 3 4" xfId="3294"/>
    <cellStyle name="Normal 2 3 5" xfId="3295"/>
    <cellStyle name="Normal 2 3 6" xfId="3296"/>
    <cellStyle name="Normal 2 3 7" xfId="3297"/>
    <cellStyle name="Normal 2 3 8" xfId="3298"/>
    <cellStyle name="Normal 2 3 9" xfId="37663"/>
    <cellStyle name="Normal 2 30" xfId="3299"/>
    <cellStyle name="Normal 2 30 2" xfId="3300"/>
    <cellStyle name="Normal 2 30 3" xfId="3301"/>
    <cellStyle name="Normal 2 31" xfId="3302"/>
    <cellStyle name="Normal 2 32" xfId="3303"/>
    <cellStyle name="Normal 2 33" xfId="3304"/>
    <cellStyle name="Normal 2 34" xfId="3305"/>
    <cellStyle name="Normal 2 35" xfId="3306"/>
    <cellStyle name="Normal 2 36" xfId="3307"/>
    <cellStyle name="Normal 2 37" xfId="3308"/>
    <cellStyle name="Normal 2 38" xfId="3309"/>
    <cellStyle name="Normal 2 39" xfId="3310"/>
    <cellStyle name="Normal 2 4" xfId="46"/>
    <cellStyle name="Normal 2 4 10" xfId="3311"/>
    <cellStyle name="Normal 2 4 11" xfId="3312"/>
    <cellStyle name="Normal 2 4 12" xfId="3313"/>
    <cellStyle name="Normal 2 4 13" xfId="3314"/>
    <cellStyle name="Normal 2 4 14" xfId="3315"/>
    <cellStyle name="Normal 2 4 15" xfId="3316"/>
    <cellStyle name="Normal 2 4 16" xfId="3317"/>
    <cellStyle name="Normal 2 4 17" xfId="3318"/>
    <cellStyle name="Normal 2 4 17 10" xfId="3319"/>
    <cellStyle name="Normal 2 4 17 10 10" xfId="3320"/>
    <cellStyle name="Normal 2 4 17 10 10 2" xfId="21211"/>
    <cellStyle name="Normal 2 4 17 10 11" xfId="3321"/>
    <cellStyle name="Normal 2 4 17 10 11 2" xfId="21212"/>
    <cellStyle name="Normal 2 4 17 10 12" xfId="3322"/>
    <cellStyle name="Normal 2 4 17 10 12 2" xfId="21213"/>
    <cellStyle name="Normal 2 4 17 10 13" xfId="3323"/>
    <cellStyle name="Normal 2 4 17 10 13 2" xfId="21214"/>
    <cellStyle name="Normal 2 4 17 10 14" xfId="3324"/>
    <cellStyle name="Normal 2 4 17 10 14 2" xfId="21215"/>
    <cellStyle name="Normal 2 4 17 10 15" xfId="21210"/>
    <cellStyle name="Normal 2 4 17 10 2" xfId="3325"/>
    <cellStyle name="Normal 2 4 17 10 2 2" xfId="21216"/>
    <cellStyle name="Normal 2 4 17 10 3" xfId="3326"/>
    <cellStyle name="Normal 2 4 17 10 3 2" xfId="21217"/>
    <cellStyle name="Normal 2 4 17 10 4" xfId="3327"/>
    <cellStyle name="Normal 2 4 17 10 4 2" xfId="21218"/>
    <cellStyle name="Normal 2 4 17 10 5" xfId="3328"/>
    <cellStyle name="Normal 2 4 17 10 5 2" xfId="21219"/>
    <cellStyle name="Normal 2 4 17 10 6" xfId="3329"/>
    <cellStyle name="Normal 2 4 17 10 6 2" xfId="21220"/>
    <cellStyle name="Normal 2 4 17 10 7" xfId="3330"/>
    <cellStyle name="Normal 2 4 17 10 7 2" xfId="21221"/>
    <cellStyle name="Normal 2 4 17 10 8" xfId="3331"/>
    <cellStyle name="Normal 2 4 17 10 8 2" xfId="21222"/>
    <cellStyle name="Normal 2 4 17 10 9" xfId="3332"/>
    <cellStyle name="Normal 2 4 17 10 9 2" xfId="21223"/>
    <cellStyle name="Normal 2 4 17 11" xfId="3333"/>
    <cellStyle name="Normal 2 4 17 11 2" xfId="21224"/>
    <cellStyle name="Normal 2 4 17 12" xfId="3334"/>
    <cellStyle name="Normal 2 4 17 12 2" xfId="21225"/>
    <cellStyle name="Normal 2 4 17 13" xfId="3335"/>
    <cellStyle name="Normal 2 4 17 13 2" xfId="21226"/>
    <cellStyle name="Normal 2 4 17 14" xfId="3336"/>
    <cellStyle name="Normal 2 4 17 14 2" xfId="21227"/>
    <cellStyle name="Normal 2 4 17 15" xfId="3337"/>
    <cellStyle name="Normal 2 4 17 15 2" xfId="21228"/>
    <cellStyle name="Normal 2 4 17 16" xfId="3338"/>
    <cellStyle name="Normal 2 4 17 16 2" xfId="21229"/>
    <cellStyle name="Normal 2 4 17 17" xfId="3339"/>
    <cellStyle name="Normal 2 4 17 17 2" xfId="21230"/>
    <cellStyle name="Normal 2 4 17 18" xfId="3340"/>
    <cellStyle name="Normal 2 4 17 18 2" xfId="21231"/>
    <cellStyle name="Normal 2 4 17 19" xfId="3341"/>
    <cellStyle name="Normal 2 4 17 19 2" xfId="21232"/>
    <cellStyle name="Normal 2 4 17 2" xfId="3342"/>
    <cellStyle name="Normal 2 4 17 2 10" xfId="3343"/>
    <cellStyle name="Normal 2 4 17 2 10 2" xfId="21234"/>
    <cellStyle name="Normal 2 4 17 2 11" xfId="3344"/>
    <cellStyle name="Normal 2 4 17 2 11 2" xfId="21235"/>
    <cellStyle name="Normal 2 4 17 2 12" xfId="3345"/>
    <cellStyle name="Normal 2 4 17 2 12 2" xfId="21236"/>
    <cellStyle name="Normal 2 4 17 2 13" xfId="3346"/>
    <cellStyle name="Normal 2 4 17 2 13 2" xfId="21237"/>
    <cellStyle name="Normal 2 4 17 2 14" xfId="3347"/>
    <cellStyle name="Normal 2 4 17 2 14 2" xfId="21238"/>
    <cellStyle name="Normal 2 4 17 2 15" xfId="3348"/>
    <cellStyle name="Normal 2 4 17 2 15 2" xfId="21239"/>
    <cellStyle name="Normal 2 4 17 2 16" xfId="21233"/>
    <cellStyle name="Normal 2 4 17 2 2" xfId="3349"/>
    <cellStyle name="Normal 2 4 17 2 2 10" xfId="3350"/>
    <cellStyle name="Normal 2 4 17 2 2 10 2" xfId="21241"/>
    <cellStyle name="Normal 2 4 17 2 2 11" xfId="3351"/>
    <cellStyle name="Normal 2 4 17 2 2 11 2" xfId="21242"/>
    <cellStyle name="Normal 2 4 17 2 2 12" xfId="3352"/>
    <cellStyle name="Normal 2 4 17 2 2 12 2" xfId="21243"/>
    <cellStyle name="Normal 2 4 17 2 2 13" xfId="3353"/>
    <cellStyle name="Normal 2 4 17 2 2 13 2" xfId="21244"/>
    <cellStyle name="Normal 2 4 17 2 2 14" xfId="3354"/>
    <cellStyle name="Normal 2 4 17 2 2 14 2" xfId="21245"/>
    <cellStyle name="Normal 2 4 17 2 2 15" xfId="21240"/>
    <cellStyle name="Normal 2 4 17 2 2 2" xfId="3355"/>
    <cellStyle name="Normal 2 4 17 2 2 2 2" xfId="21246"/>
    <cellStyle name="Normal 2 4 17 2 2 3" xfId="3356"/>
    <cellStyle name="Normal 2 4 17 2 2 3 2" xfId="21247"/>
    <cellStyle name="Normal 2 4 17 2 2 4" xfId="3357"/>
    <cellStyle name="Normal 2 4 17 2 2 4 2" xfId="21248"/>
    <cellStyle name="Normal 2 4 17 2 2 5" xfId="3358"/>
    <cellStyle name="Normal 2 4 17 2 2 5 2" xfId="21249"/>
    <cellStyle name="Normal 2 4 17 2 2 6" xfId="3359"/>
    <cellStyle name="Normal 2 4 17 2 2 6 2" xfId="21250"/>
    <cellStyle name="Normal 2 4 17 2 2 7" xfId="3360"/>
    <cellStyle name="Normal 2 4 17 2 2 7 2" xfId="21251"/>
    <cellStyle name="Normal 2 4 17 2 2 8" xfId="3361"/>
    <cellStyle name="Normal 2 4 17 2 2 8 2" xfId="21252"/>
    <cellStyle name="Normal 2 4 17 2 2 9" xfId="3362"/>
    <cellStyle name="Normal 2 4 17 2 2 9 2" xfId="21253"/>
    <cellStyle name="Normal 2 4 17 2 3" xfId="3363"/>
    <cellStyle name="Normal 2 4 17 2 3 2" xfId="21254"/>
    <cellStyle name="Normal 2 4 17 2 4" xfId="3364"/>
    <cellStyle name="Normal 2 4 17 2 4 2" xfId="21255"/>
    <cellStyle name="Normal 2 4 17 2 5" xfId="3365"/>
    <cellStyle name="Normal 2 4 17 2 5 2" xfId="21256"/>
    <cellStyle name="Normal 2 4 17 2 6" xfId="3366"/>
    <cellStyle name="Normal 2 4 17 2 6 2" xfId="21257"/>
    <cellStyle name="Normal 2 4 17 2 7" xfId="3367"/>
    <cellStyle name="Normal 2 4 17 2 7 2" xfId="21258"/>
    <cellStyle name="Normal 2 4 17 2 8" xfId="3368"/>
    <cellStyle name="Normal 2 4 17 2 8 2" xfId="21259"/>
    <cellStyle name="Normal 2 4 17 2 9" xfId="3369"/>
    <cellStyle name="Normal 2 4 17 2 9 2" xfId="21260"/>
    <cellStyle name="Normal 2 4 17 20" xfId="3370"/>
    <cellStyle name="Normal 2 4 17 20 2" xfId="21261"/>
    <cellStyle name="Normal 2 4 17 21" xfId="3371"/>
    <cellStyle name="Normal 2 4 17 21 2" xfId="21262"/>
    <cellStyle name="Normal 2 4 17 22" xfId="3372"/>
    <cellStyle name="Normal 2 4 17 22 2" xfId="21263"/>
    <cellStyle name="Normal 2 4 17 23" xfId="3373"/>
    <cellStyle name="Normal 2 4 17 23 2" xfId="21264"/>
    <cellStyle name="Normal 2 4 17 24" xfId="21209"/>
    <cellStyle name="Normal 2 4 17 3" xfId="3374"/>
    <cellStyle name="Normal 2 4 17 3 10" xfId="3375"/>
    <cellStyle name="Normal 2 4 17 3 10 2" xfId="21266"/>
    <cellStyle name="Normal 2 4 17 3 11" xfId="3376"/>
    <cellStyle name="Normal 2 4 17 3 11 2" xfId="21267"/>
    <cellStyle name="Normal 2 4 17 3 12" xfId="3377"/>
    <cellStyle name="Normal 2 4 17 3 12 2" xfId="21268"/>
    <cellStyle name="Normal 2 4 17 3 13" xfId="3378"/>
    <cellStyle name="Normal 2 4 17 3 13 2" xfId="21269"/>
    <cellStyle name="Normal 2 4 17 3 14" xfId="3379"/>
    <cellStyle name="Normal 2 4 17 3 14 2" xfId="21270"/>
    <cellStyle name="Normal 2 4 17 3 15" xfId="3380"/>
    <cellStyle name="Normal 2 4 17 3 15 2" xfId="21271"/>
    <cellStyle name="Normal 2 4 17 3 16" xfId="21265"/>
    <cellStyle name="Normal 2 4 17 3 2" xfId="3381"/>
    <cellStyle name="Normal 2 4 17 3 2 10" xfId="3382"/>
    <cellStyle name="Normal 2 4 17 3 2 10 2" xfId="21273"/>
    <cellStyle name="Normal 2 4 17 3 2 11" xfId="3383"/>
    <cellStyle name="Normal 2 4 17 3 2 11 2" xfId="21274"/>
    <cellStyle name="Normal 2 4 17 3 2 12" xfId="3384"/>
    <cellStyle name="Normal 2 4 17 3 2 12 2" xfId="21275"/>
    <cellStyle name="Normal 2 4 17 3 2 13" xfId="3385"/>
    <cellStyle name="Normal 2 4 17 3 2 13 2" xfId="21276"/>
    <cellStyle name="Normal 2 4 17 3 2 14" xfId="3386"/>
    <cellStyle name="Normal 2 4 17 3 2 14 2" xfId="21277"/>
    <cellStyle name="Normal 2 4 17 3 2 15" xfId="21272"/>
    <cellStyle name="Normal 2 4 17 3 2 2" xfId="3387"/>
    <cellStyle name="Normal 2 4 17 3 2 2 2" xfId="21278"/>
    <cellStyle name="Normal 2 4 17 3 2 3" xfId="3388"/>
    <cellStyle name="Normal 2 4 17 3 2 3 2" xfId="21279"/>
    <cellStyle name="Normal 2 4 17 3 2 4" xfId="3389"/>
    <cellStyle name="Normal 2 4 17 3 2 4 2" xfId="21280"/>
    <cellStyle name="Normal 2 4 17 3 2 5" xfId="3390"/>
    <cellStyle name="Normal 2 4 17 3 2 5 2" xfId="21281"/>
    <cellStyle name="Normal 2 4 17 3 2 6" xfId="3391"/>
    <cellStyle name="Normal 2 4 17 3 2 6 2" xfId="21282"/>
    <cellStyle name="Normal 2 4 17 3 2 7" xfId="3392"/>
    <cellStyle name="Normal 2 4 17 3 2 7 2" xfId="21283"/>
    <cellStyle name="Normal 2 4 17 3 2 8" xfId="3393"/>
    <cellStyle name="Normal 2 4 17 3 2 8 2" xfId="21284"/>
    <cellStyle name="Normal 2 4 17 3 2 9" xfId="3394"/>
    <cellStyle name="Normal 2 4 17 3 2 9 2" xfId="21285"/>
    <cellStyle name="Normal 2 4 17 3 3" xfId="3395"/>
    <cellStyle name="Normal 2 4 17 3 3 2" xfId="21286"/>
    <cellStyle name="Normal 2 4 17 3 4" xfId="3396"/>
    <cellStyle name="Normal 2 4 17 3 4 2" xfId="21287"/>
    <cellStyle name="Normal 2 4 17 3 5" xfId="3397"/>
    <cellStyle name="Normal 2 4 17 3 5 2" xfId="21288"/>
    <cellStyle name="Normal 2 4 17 3 6" xfId="3398"/>
    <cellStyle name="Normal 2 4 17 3 6 2" xfId="21289"/>
    <cellStyle name="Normal 2 4 17 3 7" xfId="3399"/>
    <cellStyle name="Normal 2 4 17 3 7 2" xfId="21290"/>
    <cellStyle name="Normal 2 4 17 3 8" xfId="3400"/>
    <cellStyle name="Normal 2 4 17 3 8 2" xfId="21291"/>
    <cellStyle name="Normal 2 4 17 3 9" xfId="3401"/>
    <cellStyle name="Normal 2 4 17 3 9 2" xfId="21292"/>
    <cellStyle name="Normal 2 4 17 4" xfId="3402"/>
    <cellStyle name="Normal 2 4 17 4 10" xfId="3403"/>
    <cellStyle name="Normal 2 4 17 4 10 2" xfId="21294"/>
    <cellStyle name="Normal 2 4 17 4 11" xfId="3404"/>
    <cellStyle name="Normal 2 4 17 4 11 2" xfId="21295"/>
    <cellStyle name="Normal 2 4 17 4 12" xfId="3405"/>
    <cellStyle name="Normal 2 4 17 4 12 2" xfId="21296"/>
    <cellStyle name="Normal 2 4 17 4 13" xfId="3406"/>
    <cellStyle name="Normal 2 4 17 4 13 2" xfId="21297"/>
    <cellStyle name="Normal 2 4 17 4 14" xfId="3407"/>
    <cellStyle name="Normal 2 4 17 4 14 2" xfId="21298"/>
    <cellStyle name="Normal 2 4 17 4 15" xfId="3408"/>
    <cellStyle name="Normal 2 4 17 4 15 2" xfId="21299"/>
    <cellStyle name="Normal 2 4 17 4 16" xfId="21293"/>
    <cellStyle name="Normal 2 4 17 4 2" xfId="3409"/>
    <cellStyle name="Normal 2 4 17 4 2 10" xfId="3410"/>
    <cellStyle name="Normal 2 4 17 4 2 10 2" xfId="21301"/>
    <cellStyle name="Normal 2 4 17 4 2 11" xfId="3411"/>
    <cellStyle name="Normal 2 4 17 4 2 11 2" xfId="21302"/>
    <cellStyle name="Normal 2 4 17 4 2 12" xfId="3412"/>
    <cellStyle name="Normal 2 4 17 4 2 12 2" xfId="21303"/>
    <cellStyle name="Normal 2 4 17 4 2 13" xfId="3413"/>
    <cellStyle name="Normal 2 4 17 4 2 13 2" xfId="21304"/>
    <cellStyle name="Normal 2 4 17 4 2 14" xfId="3414"/>
    <cellStyle name="Normal 2 4 17 4 2 14 2" xfId="21305"/>
    <cellStyle name="Normal 2 4 17 4 2 15" xfId="21300"/>
    <cellStyle name="Normal 2 4 17 4 2 2" xfId="3415"/>
    <cellStyle name="Normal 2 4 17 4 2 2 2" xfId="21306"/>
    <cellStyle name="Normal 2 4 17 4 2 3" xfId="3416"/>
    <cellStyle name="Normal 2 4 17 4 2 3 2" xfId="21307"/>
    <cellStyle name="Normal 2 4 17 4 2 4" xfId="3417"/>
    <cellStyle name="Normal 2 4 17 4 2 4 2" xfId="21308"/>
    <cellStyle name="Normal 2 4 17 4 2 5" xfId="3418"/>
    <cellStyle name="Normal 2 4 17 4 2 5 2" xfId="21309"/>
    <cellStyle name="Normal 2 4 17 4 2 6" xfId="3419"/>
    <cellStyle name="Normal 2 4 17 4 2 6 2" xfId="21310"/>
    <cellStyle name="Normal 2 4 17 4 2 7" xfId="3420"/>
    <cellStyle name="Normal 2 4 17 4 2 7 2" xfId="21311"/>
    <cellStyle name="Normal 2 4 17 4 2 8" xfId="3421"/>
    <cellStyle name="Normal 2 4 17 4 2 8 2" xfId="21312"/>
    <cellStyle name="Normal 2 4 17 4 2 9" xfId="3422"/>
    <cellStyle name="Normal 2 4 17 4 2 9 2" xfId="21313"/>
    <cellStyle name="Normal 2 4 17 4 3" xfId="3423"/>
    <cellStyle name="Normal 2 4 17 4 3 2" xfId="21314"/>
    <cellStyle name="Normal 2 4 17 4 4" xfId="3424"/>
    <cellStyle name="Normal 2 4 17 4 4 2" xfId="21315"/>
    <cellStyle name="Normal 2 4 17 4 5" xfId="3425"/>
    <cellStyle name="Normal 2 4 17 4 5 2" xfId="21316"/>
    <cellStyle name="Normal 2 4 17 4 6" xfId="3426"/>
    <cellStyle name="Normal 2 4 17 4 6 2" xfId="21317"/>
    <cellStyle name="Normal 2 4 17 4 7" xfId="3427"/>
    <cellStyle name="Normal 2 4 17 4 7 2" xfId="21318"/>
    <cellStyle name="Normal 2 4 17 4 8" xfId="3428"/>
    <cellStyle name="Normal 2 4 17 4 8 2" xfId="21319"/>
    <cellStyle name="Normal 2 4 17 4 9" xfId="3429"/>
    <cellStyle name="Normal 2 4 17 4 9 2" xfId="21320"/>
    <cellStyle name="Normal 2 4 17 5" xfId="3430"/>
    <cellStyle name="Normal 2 4 17 5 10" xfId="3431"/>
    <cellStyle name="Normal 2 4 17 5 10 2" xfId="21322"/>
    <cellStyle name="Normal 2 4 17 5 11" xfId="3432"/>
    <cellStyle name="Normal 2 4 17 5 11 2" xfId="21323"/>
    <cellStyle name="Normal 2 4 17 5 12" xfId="3433"/>
    <cellStyle name="Normal 2 4 17 5 12 2" xfId="21324"/>
    <cellStyle name="Normal 2 4 17 5 13" xfId="3434"/>
    <cellStyle name="Normal 2 4 17 5 13 2" xfId="21325"/>
    <cellStyle name="Normal 2 4 17 5 14" xfId="3435"/>
    <cellStyle name="Normal 2 4 17 5 14 2" xfId="21326"/>
    <cellStyle name="Normal 2 4 17 5 15" xfId="21321"/>
    <cellStyle name="Normal 2 4 17 5 2" xfId="3436"/>
    <cellStyle name="Normal 2 4 17 5 2 2" xfId="21327"/>
    <cellStyle name="Normal 2 4 17 5 3" xfId="3437"/>
    <cellStyle name="Normal 2 4 17 5 3 2" xfId="21328"/>
    <cellStyle name="Normal 2 4 17 5 4" xfId="3438"/>
    <cellStyle name="Normal 2 4 17 5 4 2" xfId="21329"/>
    <cellStyle name="Normal 2 4 17 5 5" xfId="3439"/>
    <cellStyle name="Normal 2 4 17 5 5 2" xfId="21330"/>
    <cellStyle name="Normal 2 4 17 5 6" xfId="3440"/>
    <cellStyle name="Normal 2 4 17 5 6 2" xfId="21331"/>
    <cellStyle name="Normal 2 4 17 5 7" xfId="3441"/>
    <cellStyle name="Normal 2 4 17 5 7 2" xfId="21332"/>
    <cellStyle name="Normal 2 4 17 5 8" xfId="3442"/>
    <cellStyle name="Normal 2 4 17 5 8 2" xfId="21333"/>
    <cellStyle name="Normal 2 4 17 5 9" xfId="3443"/>
    <cellStyle name="Normal 2 4 17 5 9 2" xfId="21334"/>
    <cellStyle name="Normal 2 4 17 6" xfId="3444"/>
    <cellStyle name="Normal 2 4 17 6 10" xfId="3445"/>
    <cellStyle name="Normal 2 4 17 6 10 2" xfId="21336"/>
    <cellStyle name="Normal 2 4 17 6 11" xfId="3446"/>
    <cellStyle name="Normal 2 4 17 6 11 2" xfId="21337"/>
    <cellStyle name="Normal 2 4 17 6 12" xfId="3447"/>
    <cellStyle name="Normal 2 4 17 6 12 2" xfId="21338"/>
    <cellStyle name="Normal 2 4 17 6 13" xfId="3448"/>
    <cellStyle name="Normal 2 4 17 6 13 2" xfId="21339"/>
    <cellStyle name="Normal 2 4 17 6 14" xfId="3449"/>
    <cellStyle name="Normal 2 4 17 6 14 2" xfId="21340"/>
    <cellStyle name="Normal 2 4 17 6 15" xfId="21335"/>
    <cellStyle name="Normal 2 4 17 6 2" xfId="3450"/>
    <cellStyle name="Normal 2 4 17 6 2 2" xfId="21341"/>
    <cellStyle name="Normal 2 4 17 6 3" xfId="3451"/>
    <cellStyle name="Normal 2 4 17 6 3 2" xfId="21342"/>
    <cellStyle name="Normal 2 4 17 6 4" xfId="3452"/>
    <cellStyle name="Normal 2 4 17 6 4 2" xfId="21343"/>
    <cellStyle name="Normal 2 4 17 6 5" xfId="3453"/>
    <cellStyle name="Normal 2 4 17 6 5 2" xfId="21344"/>
    <cellStyle name="Normal 2 4 17 6 6" xfId="3454"/>
    <cellStyle name="Normal 2 4 17 6 6 2" xfId="21345"/>
    <cellStyle name="Normal 2 4 17 6 7" xfId="3455"/>
    <cellStyle name="Normal 2 4 17 6 7 2" xfId="21346"/>
    <cellStyle name="Normal 2 4 17 6 8" xfId="3456"/>
    <cellStyle name="Normal 2 4 17 6 8 2" xfId="21347"/>
    <cellStyle name="Normal 2 4 17 6 9" xfId="3457"/>
    <cellStyle name="Normal 2 4 17 6 9 2" xfId="21348"/>
    <cellStyle name="Normal 2 4 17 7" xfId="3458"/>
    <cellStyle name="Normal 2 4 17 7 10" xfId="3459"/>
    <cellStyle name="Normal 2 4 17 7 10 2" xfId="21350"/>
    <cellStyle name="Normal 2 4 17 7 11" xfId="3460"/>
    <cellStyle name="Normal 2 4 17 7 11 2" xfId="21351"/>
    <cellStyle name="Normal 2 4 17 7 12" xfId="3461"/>
    <cellStyle name="Normal 2 4 17 7 12 2" xfId="21352"/>
    <cellStyle name="Normal 2 4 17 7 13" xfId="3462"/>
    <cellStyle name="Normal 2 4 17 7 13 2" xfId="21353"/>
    <cellStyle name="Normal 2 4 17 7 14" xfId="3463"/>
    <cellStyle name="Normal 2 4 17 7 14 2" xfId="21354"/>
    <cellStyle name="Normal 2 4 17 7 15" xfId="21349"/>
    <cellStyle name="Normal 2 4 17 7 2" xfId="3464"/>
    <cellStyle name="Normal 2 4 17 7 2 2" xfId="21355"/>
    <cellStyle name="Normal 2 4 17 7 3" xfId="3465"/>
    <cellStyle name="Normal 2 4 17 7 3 2" xfId="21356"/>
    <cellStyle name="Normal 2 4 17 7 4" xfId="3466"/>
    <cellStyle name="Normal 2 4 17 7 4 2" xfId="21357"/>
    <cellStyle name="Normal 2 4 17 7 5" xfId="3467"/>
    <cellStyle name="Normal 2 4 17 7 5 2" xfId="21358"/>
    <cellStyle name="Normal 2 4 17 7 6" xfId="3468"/>
    <cellStyle name="Normal 2 4 17 7 6 2" xfId="21359"/>
    <cellStyle name="Normal 2 4 17 7 7" xfId="3469"/>
    <cellStyle name="Normal 2 4 17 7 7 2" xfId="21360"/>
    <cellStyle name="Normal 2 4 17 7 8" xfId="3470"/>
    <cellStyle name="Normal 2 4 17 7 8 2" xfId="21361"/>
    <cellStyle name="Normal 2 4 17 7 9" xfId="3471"/>
    <cellStyle name="Normal 2 4 17 7 9 2" xfId="21362"/>
    <cellStyle name="Normal 2 4 17 8" xfId="3472"/>
    <cellStyle name="Normal 2 4 17 8 10" xfId="3473"/>
    <cellStyle name="Normal 2 4 17 8 10 2" xfId="21364"/>
    <cellStyle name="Normal 2 4 17 8 11" xfId="3474"/>
    <cellStyle name="Normal 2 4 17 8 11 2" xfId="21365"/>
    <cellStyle name="Normal 2 4 17 8 12" xfId="3475"/>
    <cellStyle name="Normal 2 4 17 8 12 2" xfId="21366"/>
    <cellStyle name="Normal 2 4 17 8 13" xfId="3476"/>
    <cellStyle name="Normal 2 4 17 8 13 2" xfId="21367"/>
    <cellStyle name="Normal 2 4 17 8 14" xfId="3477"/>
    <cellStyle name="Normal 2 4 17 8 14 2" xfId="21368"/>
    <cellStyle name="Normal 2 4 17 8 15" xfId="21363"/>
    <cellStyle name="Normal 2 4 17 8 2" xfId="3478"/>
    <cellStyle name="Normal 2 4 17 8 2 2" xfId="21369"/>
    <cellStyle name="Normal 2 4 17 8 3" xfId="3479"/>
    <cellStyle name="Normal 2 4 17 8 3 2" xfId="21370"/>
    <cellStyle name="Normal 2 4 17 8 4" xfId="3480"/>
    <cellStyle name="Normal 2 4 17 8 4 2" xfId="21371"/>
    <cellStyle name="Normal 2 4 17 8 5" xfId="3481"/>
    <cellStyle name="Normal 2 4 17 8 5 2" xfId="21372"/>
    <cellStyle name="Normal 2 4 17 8 6" xfId="3482"/>
    <cellStyle name="Normal 2 4 17 8 6 2" xfId="21373"/>
    <cellStyle name="Normal 2 4 17 8 7" xfId="3483"/>
    <cellStyle name="Normal 2 4 17 8 7 2" xfId="21374"/>
    <cellStyle name="Normal 2 4 17 8 8" xfId="3484"/>
    <cellStyle name="Normal 2 4 17 8 8 2" xfId="21375"/>
    <cellStyle name="Normal 2 4 17 8 9" xfId="3485"/>
    <cellStyle name="Normal 2 4 17 8 9 2" xfId="21376"/>
    <cellStyle name="Normal 2 4 17 9" xfId="3486"/>
    <cellStyle name="Normal 2 4 17 9 10" xfId="3487"/>
    <cellStyle name="Normal 2 4 17 9 10 2" xfId="21378"/>
    <cellStyle name="Normal 2 4 17 9 11" xfId="3488"/>
    <cellStyle name="Normal 2 4 17 9 11 2" xfId="21379"/>
    <cellStyle name="Normal 2 4 17 9 12" xfId="3489"/>
    <cellStyle name="Normal 2 4 17 9 12 2" xfId="21380"/>
    <cellStyle name="Normal 2 4 17 9 13" xfId="3490"/>
    <cellStyle name="Normal 2 4 17 9 13 2" xfId="21381"/>
    <cellStyle name="Normal 2 4 17 9 14" xfId="3491"/>
    <cellStyle name="Normal 2 4 17 9 14 2" xfId="21382"/>
    <cellStyle name="Normal 2 4 17 9 15" xfId="21377"/>
    <cellStyle name="Normal 2 4 17 9 2" xfId="3492"/>
    <cellStyle name="Normal 2 4 17 9 2 2" xfId="21383"/>
    <cellStyle name="Normal 2 4 17 9 3" xfId="3493"/>
    <cellStyle name="Normal 2 4 17 9 3 2" xfId="21384"/>
    <cellStyle name="Normal 2 4 17 9 4" xfId="3494"/>
    <cellStyle name="Normal 2 4 17 9 4 2" xfId="21385"/>
    <cellStyle name="Normal 2 4 17 9 5" xfId="3495"/>
    <cellStyle name="Normal 2 4 17 9 5 2" xfId="21386"/>
    <cellStyle name="Normal 2 4 17 9 6" xfId="3496"/>
    <cellStyle name="Normal 2 4 17 9 6 2" xfId="21387"/>
    <cellStyle name="Normal 2 4 17 9 7" xfId="3497"/>
    <cellStyle name="Normal 2 4 17 9 7 2" xfId="21388"/>
    <cellStyle name="Normal 2 4 17 9 8" xfId="3498"/>
    <cellStyle name="Normal 2 4 17 9 8 2" xfId="21389"/>
    <cellStyle name="Normal 2 4 17 9 9" xfId="3499"/>
    <cellStyle name="Normal 2 4 17 9 9 2" xfId="21390"/>
    <cellStyle name="Normal 2 4 18" xfId="3500"/>
    <cellStyle name="Normal 2 4 18 10" xfId="3501"/>
    <cellStyle name="Normal 2 4 18 10 10" xfId="3502"/>
    <cellStyle name="Normal 2 4 18 10 10 2" xfId="21393"/>
    <cellStyle name="Normal 2 4 18 10 11" xfId="3503"/>
    <cellStyle name="Normal 2 4 18 10 11 2" xfId="21394"/>
    <cellStyle name="Normal 2 4 18 10 12" xfId="3504"/>
    <cellStyle name="Normal 2 4 18 10 12 2" xfId="21395"/>
    <cellStyle name="Normal 2 4 18 10 13" xfId="3505"/>
    <cellStyle name="Normal 2 4 18 10 13 2" xfId="21396"/>
    <cellStyle name="Normal 2 4 18 10 14" xfId="3506"/>
    <cellStyle name="Normal 2 4 18 10 14 2" xfId="21397"/>
    <cellStyle name="Normal 2 4 18 10 15" xfId="21392"/>
    <cellStyle name="Normal 2 4 18 10 2" xfId="3507"/>
    <cellStyle name="Normal 2 4 18 10 2 2" xfId="21398"/>
    <cellStyle name="Normal 2 4 18 10 3" xfId="3508"/>
    <cellStyle name="Normal 2 4 18 10 3 2" xfId="21399"/>
    <cellStyle name="Normal 2 4 18 10 4" xfId="3509"/>
    <cellStyle name="Normal 2 4 18 10 4 2" xfId="21400"/>
    <cellStyle name="Normal 2 4 18 10 5" xfId="3510"/>
    <cellStyle name="Normal 2 4 18 10 5 2" xfId="21401"/>
    <cellStyle name="Normal 2 4 18 10 6" xfId="3511"/>
    <cellStyle name="Normal 2 4 18 10 6 2" xfId="21402"/>
    <cellStyle name="Normal 2 4 18 10 7" xfId="3512"/>
    <cellStyle name="Normal 2 4 18 10 7 2" xfId="21403"/>
    <cellStyle name="Normal 2 4 18 10 8" xfId="3513"/>
    <cellStyle name="Normal 2 4 18 10 8 2" xfId="21404"/>
    <cellStyle name="Normal 2 4 18 10 9" xfId="3514"/>
    <cellStyle name="Normal 2 4 18 10 9 2" xfId="21405"/>
    <cellStyle name="Normal 2 4 18 11" xfId="3515"/>
    <cellStyle name="Normal 2 4 18 11 2" xfId="21406"/>
    <cellStyle name="Normal 2 4 18 12" xfId="3516"/>
    <cellStyle name="Normal 2 4 18 12 2" xfId="21407"/>
    <cellStyle name="Normal 2 4 18 13" xfId="3517"/>
    <cellStyle name="Normal 2 4 18 13 2" xfId="21408"/>
    <cellStyle name="Normal 2 4 18 14" xfId="3518"/>
    <cellStyle name="Normal 2 4 18 14 2" xfId="21409"/>
    <cellStyle name="Normal 2 4 18 15" xfId="3519"/>
    <cellStyle name="Normal 2 4 18 15 2" xfId="21410"/>
    <cellStyle name="Normal 2 4 18 16" xfId="3520"/>
    <cellStyle name="Normal 2 4 18 16 2" xfId="21411"/>
    <cellStyle name="Normal 2 4 18 17" xfId="3521"/>
    <cellStyle name="Normal 2 4 18 17 2" xfId="21412"/>
    <cellStyle name="Normal 2 4 18 18" xfId="3522"/>
    <cellStyle name="Normal 2 4 18 18 2" xfId="21413"/>
    <cellStyle name="Normal 2 4 18 19" xfId="3523"/>
    <cellStyle name="Normal 2 4 18 19 2" xfId="21414"/>
    <cellStyle name="Normal 2 4 18 2" xfId="3524"/>
    <cellStyle name="Normal 2 4 18 2 10" xfId="3525"/>
    <cellStyle name="Normal 2 4 18 2 10 2" xfId="21416"/>
    <cellStyle name="Normal 2 4 18 2 11" xfId="3526"/>
    <cellStyle name="Normal 2 4 18 2 11 2" xfId="21417"/>
    <cellStyle name="Normal 2 4 18 2 12" xfId="3527"/>
    <cellStyle name="Normal 2 4 18 2 12 2" xfId="21418"/>
    <cellStyle name="Normal 2 4 18 2 13" xfId="3528"/>
    <cellStyle name="Normal 2 4 18 2 13 2" xfId="21419"/>
    <cellStyle name="Normal 2 4 18 2 14" xfId="3529"/>
    <cellStyle name="Normal 2 4 18 2 14 2" xfId="21420"/>
    <cellStyle name="Normal 2 4 18 2 15" xfId="3530"/>
    <cellStyle name="Normal 2 4 18 2 15 2" xfId="21421"/>
    <cellStyle name="Normal 2 4 18 2 16" xfId="21415"/>
    <cellStyle name="Normal 2 4 18 2 2" xfId="3531"/>
    <cellStyle name="Normal 2 4 18 2 2 10" xfId="3532"/>
    <cellStyle name="Normal 2 4 18 2 2 10 2" xfId="21423"/>
    <cellStyle name="Normal 2 4 18 2 2 11" xfId="3533"/>
    <cellStyle name="Normal 2 4 18 2 2 11 2" xfId="21424"/>
    <cellStyle name="Normal 2 4 18 2 2 12" xfId="3534"/>
    <cellStyle name="Normal 2 4 18 2 2 12 2" xfId="21425"/>
    <cellStyle name="Normal 2 4 18 2 2 13" xfId="3535"/>
    <cellStyle name="Normal 2 4 18 2 2 13 2" xfId="21426"/>
    <cellStyle name="Normal 2 4 18 2 2 14" xfId="3536"/>
    <cellStyle name="Normal 2 4 18 2 2 14 2" xfId="21427"/>
    <cellStyle name="Normal 2 4 18 2 2 15" xfId="21422"/>
    <cellStyle name="Normal 2 4 18 2 2 2" xfId="3537"/>
    <cellStyle name="Normal 2 4 18 2 2 2 2" xfId="21428"/>
    <cellStyle name="Normal 2 4 18 2 2 3" xfId="3538"/>
    <cellStyle name="Normal 2 4 18 2 2 3 2" xfId="21429"/>
    <cellStyle name="Normal 2 4 18 2 2 4" xfId="3539"/>
    <cellStyle name="Normal 2 4 18 2 2 4 2" xfId="21430"/>
    <cellStyle name="Normal 2 4 18 2 2 5" xfId="3540"/>
    <cellStyle name="Normal 2 4 18 2 2 5 2" xfId="21431"/>
    <cellStyle name="Normal 2 4 18 2 2 6" xfId="3541"/>
    <cellStyle name="Normal 2 4 18 2 2 6 2" xfId="21432"/>
    <cellStyle name="Normal 2 4 18 2 2 7" xfId="3542"/>
    <cellStyle name="Normal 2 4 18 2 2 7 2" xfId="21433"/>
    <cellStyle name="Normal 2 4 18 2 2 8" xfId="3543"/>
    <cellStyle name="Normal 2 4 18 2 2 8 2" xfId="21434"/>
    <cellStyle name="Normal 2 4 18 2 2 9" xfId="3544"/>
    <cellStyle name="Normal 2 4 18 2 2 9 2" xfId="21435"/>
    <cellStyle name="Normal 2 4 18 2 3" xfId="3545"/>
    <cellStyle name="Normal 2 4 18 2 3 2" xfId="21436"/>
    <cellStyle name="Normal 2 4 18 2 4" xfId="3546"/>
    <cellStyle name="Normal 2 4 18 2 4 2" xfId="21437"/>
    <cellStyle name="Normal 2 4 18 2 5" xfId="3547"/>
    <cellStyle name="Normal 2 4 18 2 5 2" xfId="21438"/>
    <cellStyle name="Normal 2 4 18 2 6" xfId="3548"/>
    <cellStyle name="Normal 2 4 18 2 6 2" xfId="21439"/>
    <cellStyle name="Normal 2 4 18 2 7" xfId="3549"/>
    <cellStyle name="Normal 2 4 18 2 7 2" xfId="21440"/>
    <cellStyle name="Normal 2 4 18 2 8" xfId="3550"/>
    <cellStyle name="Normal 2 4 18 2 8 2" xfId="21441"/>
    <cellStyle name="Normal 2 4 18 2 9" xfId="3551"/>
    <cellStyle name="Normal 2 4 18 2 9 2" xfId="21442"/>
    <cellStyle name="Normal 2 4 18 20" xfId="3552"/>
    <cellStyle name="Normal 2 4 18 20 2" xfId="21443"/>
    <cellStyle name="Normal 2 4 18 21" xfId="3553"/>
    <cellStyle name="Normal 2 4 18 21 2" xfId="21444"/>
    <cellStyle name="Normal 2 4 18 22" xfId="3554"/>
    <cellStyle name="Normal 2 4 18 22 2" xfId="21445"/>
    <cellStyle name="Normal 2 4 18 23" xfId="3555"/>
    <cellStyle name="Normal 2 4 18 23 2" xfId="21446"/>
    <cellStyle name="Normal 2 4 18 24" xfId="21391"/>
    <cellStyle name="Normal 2 4 18 3" xfId="3556"/>
    <cellStyle name="Normal 2 4 18 3 10" xfId="3557"/>
    <cellStyle name="Normal 2 4 18 3 10 2" xfId="21448"/>
    <cellStyle name="Normal 2 4 18 3 11" xfId="3558"/>
    <cellStyle name="Normal 2 4 18 3 11 2" xfId="21449"/>
    <cellStyle name="Normal 2 4 18 3 12" xfId="3559"/>
    <cellStyle name="Normal 2 4 18 3 12 2" xfId="21450"/>
    <cellStyle name="Normal 2 4 18 3 13" xfId="3560"/>
    <cellStyle name="Normal 2 4 18 3 13 2" xfId="21451"/>
    <cellStyle name="Normal 2 4 18 3 14" xfId="3561"/>
    <cellStyle name="Normal 2 4 18 3 14 2" xfId="21452"/>
    <cellStyle name="Normal 2 4 18 3 15" xfId="3562"/>
    <cellStyle name="Normal 2 4 18 3 15 2" xfId="21453"/>
    <cellStyle name="Normal 2 4 18 3 16" xfId="21447"/>
    <cellStyle name="Normal 2 4 18 3 2" xfId="3563"/>
    <cellStyle name="Normal 2 4 18 3 2 10" xfId="3564"/>
    <cellStyle name="Normal 2 4 18 3 2 10 2" xfId="21455"/>
    <cellStyle name="Normal 2 4 18 3 2 11" xfId="3565"/>
    <cellStyle name="Normal 2 4 18 3 2 11 2" xfId="21456"/>
    <cellStyle name="Normal 2 4 18 3 2 12" xfId="3566"/>
    <cellStyle name="Normal 2 4 18 3 2 12 2" xfId="21457"/>
    <cellStyle name="Normal 2 4 18 3 2 13" xfId="3567"/>
    <cellStyle name="Normal 2 4 18 3 2 13 2" xfId="21458"/>
    <cellStyle name="Normal 2 4 18 3 2 14" xfId="3568"/>
    <cellStyle name="Normal 2 4 18 3 2 14 2" xfId="21459"/>
    <cellStyle name="Normal 2 4 18 3 2 15" xfId="21454"/>
    <cellStyle name="Normal 2 4 18 3 2 2" xfId="3569"/>
    <cellStyle name="Normal 2 4 18 3 2 2 2" xfId="21460"/>
    <cellStyle name="Normal 2 4 18 3 2 3" xfId="3570"/>
    <cellStyle name="Normal 2 4 18 3 2 3 2" xfId="21461"/>
    <cellStyle name="Normal 2 4 18 3 2 4" xfId="3571"/>
    <cellStyle name="Normal 2 4 18 3 2 4 2" xfId="21462"/>
    <cellStyle name="Normal 2 4 18 3 2 5" xfId="3572"/>
    <cellStyle name="Normal 2 4 18 3 2 5 2" xfId="21463"/>
    <cellStyle name="Normal 2 4 18 3 2 6" xfId="3573"/>
    <cellStyle name="Normal 2 4 18 3 2 6 2" xfId="21464"/>
    <cellStyle name="Normal 2 4 18 3 2 7" xfId="3574"/>
    <cellStyle name="Normal 2 4 18 3 2 7 2" xfId="21465"/>
    <cellStyle name="Normal 2 4 18 3 2 8" xfId="3575"/>
    <cellStyle name="Normal 2 4 18 3 2 8 2" xfId="21466"/>
    <cellStyle name="Normal 2 4 18 3 2 9" xfId="3576"/>
    <cellStyle name="Normal 2 4 18 3 2 9 2" xfId="21467"/>
    <cellStyle name="Normal 2 4 18 3 3" xfId="3577"/>
    <cellStyle name="Normal 2 4 18 3 3 2" xfId="21468"/>
    <cellStyle name="Normal 2 4 18 3 4" xfId="3578"/>
    <cellStyle name="Normal 2 4 18 3 4 2" xfId="21469"/>
    <cellStyle name="Normal 2 4 18 3 5" xfId="3579"/>
    <cellStyle name="Normal 2 4 18 3 5 2" xfId="21470"/>
    <cellStyle name="Normal 2 4 18 3 6" xfId="3580"/>
    <cellStyle name="Normal 2 4 18 3 6 2" xfId="21471"/>
    <cellStyle name="Normal 2 4 18 3 7" xfId="3581"/>
    <cellStyle name="Normal 2 4 18 3 7 2" xfId="21472"/>
    <cellStyle name="Normal 2 4 18 3 8" xfId="3582"/>
    <cellStyle name="Normal 2 4 18 3 8 2" xfId="21473"/>
    <cellStyle name="Normal 2 4 18 3 9" xfId="3583"/>
    <cellStyle name="Normal 2 4 18 3 9 2" xfId="21474"/>
    <cellStyle name="Normal 2 4 18 4" xfId="3584"/>
    <cellStyle name="Normal 2 4 18 4 10" xfId="3585"/>
    <cellStyle name="Normal 2 4 18 4 10 2" xfId="21476"/>
    <cellStyle name="Normal 2 4 18 4 11" xfId="3586"/>
    <cellStyle name="Normal 2 4 18 4 11 2" xfId="21477"/>
    <cellStyle name="Normal 2 4 18 4 12" xfId="3587"/>
    <cellStyle name="Normal 2 4 18 4 12 2" xfId="21478"/>
    <cellStyle name="Normal 2 4 18 4 13" xfId="3588"/>
    <cellStyle name="Normal 2 4 18 4 13 2" xfId="21479"/>
    <cellStyle name="Normal 2 4 18 4 14" xfId="3589"/>
    <cellStyle name="Normal 2 4 18 4 14 2" xfId="21480"/>
    <cellStyle name="Normal 2 4 18 4 15" xfId="3590"/>
    <cellStyle name="Normal 2 4 18 4 15 2" xfId="21481"/>
    <cellStyle name="Normal 2 4 18 4 16" xfId="21475"/>
    <cellStyle name="Normal 2 4 18 4 2" xfId="3591"/>
    <cellStyle name="Normal 2 4 18 4 2 10" xfId="3592"/>
    <cellStyle name="Normal 2 4 18 4 2 10 2" xfId="21483"/>
    <cellStyle name="Normal 2 4 18 4 2 11" xfId="3593"/>
    <cellStyle name="Normal 2 4 18 4 2 11 2" xfId="21484"/>
    <cellStyle name="Normal 2 4 18 4 2 12" xfId="3594"/>
    <cellStyle name="Normal 2 4 18 4 2 12 2" xfId="21485"/>
    <cellStyle name="Normal 2 4 18 4 2 13" xfId="3595"/>
    <cellStyle name="Normal 2 4 18 4 2 13 2" xfId="21486"/>
    <cellStyle name="Normal 2 4 18 4 2 14" xfId="3596"/>
    <cellStyle name="Normal 2 4 18 4 2 14 2" xfId="21487"/>
    <cellStyle name="Normal 2 4 18 4 2 15" xfId="21482"/>
    <cellStyle name="Normal 2 4 18 4 2 2" xfId="3597"/>
    <cellStyle name="Normal 2 4 18 4 2 2 2" xfId="21488"/>
    <cellStyle name="Normal 2 4 18 4 2 3" xfId="3598"/>
    <cellStyle name="Normal 2 4 18 4 2 3 2" xfId="21489"/>
    <cellStyle name="Normal 2 4 18 4 2 4" xfId="3599"/>
    <cellStyle name="Normal 2 4 18 4 2 4 2" xfId="21490"/>
    <cellStyle name="Normal 2 4 18 4 2 5" xfId="3600"/>
    <cellStyle name="Normal 2 4 18 4 2 5 2" xfId="21491"/>
    <cellStyle name="Normal 2 4 18 4 2 6" xfId="3601"/>
    <cellStyle name="Normal 2 4 18 4 2 6 2" xfId="21492"/>
    <cellStyle name="Normal 2 4 18 4 2 7" xfId="3602"/>
    <cellStyle name="Normal 2 4 18 4 2 7 2" xfId="21493"/>
    <cellStyle name="Normal 2 4 18 4 2 8" xfId="3603"/>
    <cellStyle name="Normal 2 4 18 4 2 8 2" xfId="21494"/>
    <cellStyle name="Normal 2 4 18 4 2 9" xfId="3604"/>
    <cellStyle name="Normal 2 4 18 4 2 9 2" xfId="21495"/>
    <cellStyle name="Normal 2 4 18 4 3" xfId="3605"/>
    <cellStyle name="Normal 2 4 18 4 3 2" xfId="21496"/>
    <cellStyle name="Normal 2 4 18 4 4" xfId="3606"/>
    <cellStyle name="Normal 2 4 18 4 4 2" xfId="21497"/>
    <cellStyle name="Normal 2 4 18 4 5" xfId="3607"/>
    <cellStyle name="Normal 2 4 18 4 5 2" xfId="21498"/>
    <cellStyle name="Normal 2 4 18 4 6" xfId="3608"/>
    <cellStyle name="Normal 2 4 18 4 6 2" xfId="21499"/>
    <cellStyle name="Normal 2 4 18 4 7" xfId="3609"/>
    <cellStyle name="Normal 2 4 18 4 7 2" xfId="21500"/>
    <cellStyle name="Normal 2 4 18 4 8" xfId="3610"/>
    <cellStyle name="Normal 2 4 18 4 8 2" xfId="21501"/>
    <cellStyle name="Normal 2 4 18 4 9" xfId="3611"/>
    <cellStyle name="Normal 2 4 18 4 9 2" xfId="21502"/>
    <cellStyle name="Normal 2 4 18 5" xfId="3612"/>
    <cellStyle name="Normal 2 4 18 5 10" xfId="3613"/>
    <cellStyle name="Normal 2 4 18 5 10 2" xfId="21504"/>
    <cellStyle name="Normal 2 4 18 5 11" xfId="3614"/>
    <cellStyle name="Normal 2 4 18 5 11 2" xfId="21505"/>
    <cellStyle name="Normal 2 4 18 5 12" xfId="3615"/>
    <cellStyle name="Normal 2 4 18 5 12 2" xfId="21506"/>
    <cellStyle name="Normal 2 4 18 5 13" xfId="3616"/>
    <cellStyle name="Normal 2 4 18 5 13 2" xfId="21507"/>
    <cellStyle name="Normal 2 4 18 5 14" xfId="3617"/>
    <cellStyle name="Normal 2 4 18 5 14 2" xfId="21508"/>
    <cellStyle name="Normal 2 4 18 5 15" xfId="21503"/>
    <cellStyle name="Normal 2 4 18 5 2" xfId="3618"/>
    <cellStyle name="Normal 2 4 18 5 2 2" xfId="21509"/>
    <cellStyle name="Normal 2 4 18 5 3" xfId="3619"/>
    <cellStyle name="Normal 2 4 18 5 3 2" xfId="21510"/>
    <cellStyle name="Normal 2 4 18 5 4" xfId="3620"/>
    <cellStyle name="Normal 2 4 18 5 4 2" xfId="21511"/>
    <cellStyle name="Normal 2 4 18 5 5" xfId="3621"/>
    <cellStyle name="Normal 2 4 18 5 5 2" xfId="21512"/>
    <cellStyle name="Normal 2 4 18 5 6" xfId="3622"/>
    <cellStyle name="Normal 2 4 18 5 6 2" xfId="21513"/>
    <cellStyle name="Normal 2 4 18 5 7" xfId="3623"/>
    <cellStyle name="Normal 2 4 18 5 7 2" xfId="21514"/>
    <cellStyle name="Normal 2 4 18 5 8" xfId="3624"/>
    <cellStyle name="Normal 2 4 18 5 8 2" xfId="21515"/>
    <cellStyle name="Normal 2 4 18 5 9" xfId="3625"/>
    <cellStyle name="Normal 2 4 18 5 9 2" xfId="21516"/>
    <cellStyle name="Normal 2 4 18 6" xfId="3626"/>
    <cellStyle name="Normal 2 4 18 6 10" xfId="3627"/>
    <cellStyle name="Normal 2 4 18 6 10 2" xfId="21518"/>
    <cellStyle name="Normal 2 4 18 6 11" xfId="3628"/>
    <cellStyle name="Normal 2 4 18 6 11 2" xfId="21519"/>
    <cellStyle name="Normal 2 4 18 6 12" xfId="3629"/>
    <cellStyle name="Normal 2 4 18 6 12 2" xfId="21520"/>
    <cellStyle name="Normal 2 4 18 6 13" xfId="3630"/>
    <cellStyle name="Normal 2 4 18 6 13 2" xfId="21521"/>
    <cellStyle name="Normal 2 4 18 6 14" xfId="3631"/>
    <cellStyle name="Normal 2 4 18 6 14 2" xfId="21522"/>
    <cellStyle name="Normal 2 4 18 6 15" xfId="21517"/>
    <cellStyle name="Normal 2 4 18 6 2" xfId="3632"/>
    <cellStyle name="Normal 2 4 18 6 2 2" xfId="21523"/>
    <cellStyle name="Normal 2 4 18 6 3" xfId="3633"/>
    <cellStyle name="Normal 2 4 18 6 3 2" xfId="21524"/>
    <cellStyle name="Normal 2 4 18 6 4" xfId="3634"/>
    <cellStyle name="Normal 2 4 18 6 4 2" xfId="21525"/>
    <cellStyle name="Normal 2 4 18 6 5" xfId="3635"/>
    <cellStyle name="Normal 2 4 18 6 5 2" xfId="21526"/>
    <cellStyle name="Normal 2 4 18 6 6" xfId="3636"/>
    <cellStyle name="Normal 2 4 18 6 6 2" xfId="21527"/>
    <cellStyle name="Normal 2 4 18 6 7" xfId="3637"/>
    <cellStyle name="Normal 2 4 18 6 7 2" xfId="21528"/>
    <cellStyle name="Normal 2 4 18 6 8" xfId="3638"/>
    <cellStyle name="Normal 2 4 18 6 8 2" xfId="21529"/>
    <cellStyle name="Normal 2 4 18 6 9" xfId="3639"/>
    <cellStyle name="Normal 2 4 18 6 9 2" xfId="21530"/>
    <cellStyle name="Normal 2 4 18 7" xfId="3640"/>
    <cellStyle name="Normal 2 4 18 7 10" xfId="3641"/>
    <cellStyle name="Normal 2 4 18 7 10 2" xfId="21532"/>
    <cellStyle name="Normal 2 4 18 7 11" xfId="3642"/>
    <cellStyle name="Normal 2 4 18 7 11 2" xfId="21533"/>
    <cellStyle name="Normal 2 4 18 7 12" xfId="3643"/>
    <cellStyle name="Normal 2 4 18 7 12 2" xfId="21534"/>
    <cellStyle name="Normal 2 4 18 7 13" xfId="3644"/>
    <cellStyle name="Normal 2 4 18 7 13 2" xfId="21535"/>
    <cellStyle name="Normal 2 4 18 7 14" xfId="3645"/>
    <cellStyle name="Normal 2 4 18 7 14 2" xfId="21536"/>
    <cellStyle name="Normal 2 4 18 7 15" xfId="21531"/>
    <cellStyle name="Normal 2 4 18 7 2" xfId="3646"/>
    <cellStyle name="Normal 2 4 18 7 2 2" xfId="21537"/>
    <cellStyle name="Normal 2 4 18 7 3" xfId="3647"/>
    <cellStyle name="Normal 2 4 18 7 3 2" xfId="21538"/>
    <cellStyle name="Normal 2 4 18 7 4" xfId="3648"/>
    <cellStyle name="Normal 2 4 18 7 4 2" xfId="21539"/>
    <cellStyle name="Normal 2 4 18 7 5" xfId="3649"/>
    <cellStyle name="Normal 2 4 18 7 5 2" xfId="21540"/>
    <cellStyle name="Normal 2 4 18 7 6" xfId="3650"/>
    <cellStyle name="Normal 2 4 18 7 6 2" xfId="21541"/>
    <cellStyle name="Normal 2 4 18 7 7" xfId="3651"/>
    <cellStyle name="Normal 2 4 18 7 7 2" xfId="21542"/>
    <cellStyle name="Normal 2 4 18 7 8" xfId="3652"/>
    <cellStyle name="Normal 2 4 18 7 8 2" xfId="21543"/>
    <cellStyle name="Normal 2 4 18 7 9" xfId="3653"/>
    <cellStyle name="Normal 2 4 18 7 9 2" xfId="21544"/>
    <cellStyle name="Normal 2 4 18 8" xfId="3654"/>
    <cellStyle name="Normal 2 4 18 8 10" xfId="3655"/>
    <cellStyle name="Normal 2 4 18 8 10 2" xfId="21546"/>
    <cellStyle name="Normal 2 4 18 8 11" xfId="3656"/>
    <cellStyle name="Normal 2 4 18 8 11 2" xfId="21547"/>
    <cellStyle name="Normal 2 4 18 8 12" xfId="3657"/>
    <cellStyle name="Normal 2 4 18 8 12 2" xfId="21548"/>
    <cellStyle name="Normal 2 4 18 8 13" xfId="3658"/>
    <cellStyle name="Normal 2 4 18 8 13 2" xfId="21549"/>
    <cellStyle name="Normal 2 4 18 8 14" xfId="3659"/>
    <cellStyle name="Normal 2 4 18 8 14 2" xfId="21550"/>
    <cellStyle name="Normal 2 4 18 8 15" xfId="21545"/>
    <cellStyle name="Normal 2 4 18 8 2" xfId="3660"/>
    <cellStyle name="Normal 2 4 18 8 2 2" xfId="21551"/>
    <cellStyle name="Normal 2 4 18 8 3" xfId="3661"/>
    <cellStyle name="Normal 2 4 18 8 3 2" xfId="21552"/>
    <cellStyle name="Normal 2 4 18 8 4" xfId="3662"/>
    <cellStyle name="Normal 2 4 18 8 4 2" xfId="21553"/>
    <cellStyle name="Normal 2 4 18 8 5" xfId="3663"/>
    <cellStyle name="Normal 2 4 18 8 5 2" xfId="21554"/>
    <cellStyle name="Normal 2 4 18 8 6" xfId="3664"/>
    <cellStyle name="Normal 2 4 18 8 6 2" xfId="21555"/>
    <cellStyle name="Normal 2 4 18 8 7" xfId="3665"/>
    <cellStyle name="Normal 2 4 18 8 7 2" xfId="21556"/>
    <cellStyle name="Normal 2 4 18 8 8" xfId="3666"/>
    <cellStyle name="Normal 2 4 18 8 8 2" xfId="21557"/>
    <cellStyle name="Normal 2 4 18 8 9" xfId="3667"/>
    <cellStyle name="Normal 2 4 18 8 9 2" xfId="21558"/>
    <cellStyle name="Normal 2 4 18 9" xfId="3668"/>
    <cellStyle name="Normal 2 4 18 9 10" xfId="3669"/>
    <cellStyle name="Normal 2 4 18 9 10 2" xfId="21560"/>
    <cellStyle name="Normal 2 4 18 9 11" xfId="3670"/>
    <cellStyle name="Normal 2 4 18 9 11 2" xfId="21561"/>
    <cellStyle name="Normal 2 4 18 9 12" xfId="3671"/>
    <cellStyle name="Normal 2 4 18 9 12 2" xfId="21562"/>
    <cellStyle name="Normal 2 4 18 9 13" xfId="3672"/>
    <cellStyle name="Normal 2 4 18 9 13 2" xfId="21563"/>
    <cellStyle name="Normal 2 4 18 9 14" xfId="3673"/>
    <cellStyle name="Normal 2 4 18 9 14 2" xfId="21564"/>
    <cellStyle name="Normal 2 4 18 9 15" xfId="21559"/>
    <cellStyle name="Normal 2 4 18 9 2" xfId="3674"/>
    <cellStyle name="Normal 2 4 18 9 2 2" xfId="21565"/>
    <cellStyle name="Normal 2 4 18 9 3" xfId="3675"/>
    <cellStyle name="Normal 2 4 18 9 3 2" xfId="21566"/>
    <cellStyle name="Normal 2 4 18 9 4" xfId="3676"/>
    <cellStyle name="Normal 2 4 18 9 4 2" xfId="21567"/>
    <cellStyle name="Normal 2 4 18 9 5" xfId="3677"/>
    <cellStyle name="Normal 2 4 18 9 5 2" xfId="21568"/>
    <cellStyle name="Normal 2 4 18 9 6" xfId="3678"/>
    <cellStyle name="Normal 2 4 18 9 6 2" xfId="21569"/>
    <cellStyle name="Normal 2 4 18 9 7" xfId="3679"/>
    <cellStyle name="Normal 2 4 18 9 7 2" xfId="21570"/>
    <cellStyle name="Normal 2 4 18 9 8" xfId="3680"/>
    <cellStyle name="Normal 2 4 18 9 8 2" xfId="21571"/>
    <cellStyle name="Normal 2 4 18 9 9" xfId="3681"/>
    <cellStyle name="Normal 2 4 18 9 9 2" xfId="21572"/>
    <cellStyle name="Normal 2 4 19" xfId="3682"/>
    <cellStyle name="Normal 2 4 19 10" xfId="3683"/>
    <cellStyle name="Normal 2 4 19 10 10" xfId="3684"/>
    <cellStyle name="Normal 2 4 19 10 10 2" xfId="21575"/>
    <cellStyle name="Normal 2 4 19 10 11" xfId="3685"/>
    <cellStyle name="Normal 2 4 19 10 11 2" xfId="21576"/>
    <cellStyle name="Normal 2 4 19 10 12" xfId="3686"/>
    <cellStyle name="Normal 2 4 19 10 12 2" xfId="21577"/>
    <cellStyle name="Normal 2 4 19 10 13" xfId="3687"/>
    <cellStyle name="Normal 2 4 19 10 13 2" xfId="21578"/>
    <cellStyle name="Normal 2 4 19 10 14" xfId="3688"/>
    <cellStyle name="Normal 2 4 19 10 14 2" xfId="21579"/>
    <cellStyle name="Normal 2 4 19 10 15" xfId="21574"/>
    <cellStyle name="Normal 2 4 19 10 2" xfId="3689"/>
    <cellStyle name="Normal 2 4 19 10 2 2" xfId="21580"/>
    <cellStyle name="Normal 2 4 19 10 3" xfId="3690"/>
    <cellStyle name="Normal 2 4 19 10 3 2" xfId="21581"/>
    <cellStyle name="Normal 2 4 19 10 4" xfId="3691"/>
    <cellStyle name="Normal 2 4 19 10 4 2" xfId="21582"/>
    <cellStyle name="Normal 2 4 19 10 5" xfId="3692"/>
    <cellStyle name="Normal 2 4 19 10 5 2" xfId="21583"/>
    <cellStyle name="Normal 2 4 19 10 6" xfId="3693"/>
    <cellStyle name="Normal 2 4 19 10 6 2" xfId="21584"/>
    <cellStyle name="Normal 2 4 19 10 7" xfId="3694"/>
    <cellStyle name="Normal 2 4 19 10 7 2" xfId="21585"/>
    <cellStyle name="Normal 2 4 19 10 8" xfId="3695"/>
    <cellStyle name="Normal 2 4 19 10 8 2" xfId="21586"/>
    <cellStyle name="Normal 2 4 19 10 9" xfId="3696"/>
    <cellStyle name="Normal 2 4 19 10 9 2" xfId="21587"/>
    <cellStyle name="Normal 2 4 19 11" xfId="3697"/>
    <cellStyle name="Normal 2 4 19 11 2" xfId="21588"/>
    <cellStyle name="Normal 2 4 19 12" xfId="3698"/>
    <cellStyle name="Normal 2 4 19 12 2" xfId="21589"/>
    <cellStyle name="Normal 2 4 19 13" xfId="3699"/>
    <cellStyle name="Normal 2 4 19 13 2" xfId="21590"/>
    <cellStyle name="Normal 2 4 19 14" xfId="3700"/>
    <cellStyle name="Normal 2 4 19 14 2" xfId="21591"/>
    <cellStyle name="Normal 2 4 19 15" xfId="3701"/>
    <cellStyle name="Normal 2 4 19 15 2" xfId="21592"/>
    <cellStyle name="Normal 2 4 19 16" xfId="3702"/>
    <cellStyle name="Normal 2 4 19 16 2" xfId="21593"/>
    <cellStyle name="Normal 2 4 19 17" xfId="3703"/>
    <cellStyle name="Normal 2 4 19 17 2" xfId="21594"/>
    <cellStyle name="Normal 2 4 19 18" xfId="3704"/>
    <cellStyle name="Normal 2 4 19 18 2" xfId="21595"/>
    <cellStyle name="Normal 2 4 19 19" xfId="3705"/>
    <cellStyle name="Normal 2 4 19 19 2" xfId="21596"/>
    <cellStyle name="Normal 2 4 19 2" xfId="3706"/>
    <cellStyle name="Normal 2 4 19 2 10" xfId="3707"/>
    <cellStyle name="Normal 2 4 19 2 10 2" xfId="21598"/>
    <cellStyle name="Normal 2 4 19 2 11" xfId="3708"/>
    <cellStyle name="Normal 2 4 19 2 11 2" xfId="21599"/>
    <cellStyle name="Normal 2 4 19 2 12" xfId="3709"/>
    <cellStyle name="Normal 2 4 19 2 12 2" xfId="21600"/>
    <cellStyle name="Normal 2 4 19 2 13" xfId="3710"/>
    <cellStyle name="Normal 2 4 19 2 13 2" xfId="21601"/>
    <cellStyle name="Normal 2 4 19 2 14" xfId="3711"/>
    <cellStyle name="Normal 2 4 19 2 14 2" xfId="21602"/>
    <cellStyle name="Normal 2 4 19 2 15" xfId="3712"/>
    <cellStyle name="Normal 2 4 19 2 15 2" xfId="21603"/>
    <cellStyle name="Normal 2 4 19 2 16" xfId="21597"/>
    <cellStyle name="Normal 2 4 19 2 2" xfId="3713"/>
    <cellStyle name="Normal 2 4 19 2 2 10" xfId="3714"/>
    <cellStyle name="Normal 2 4 19 2 2 10 2" xfId="21605"/>
    <cellStyle name="Normal 2 4 19 2 2 11" xfId="3715"/>
    <cellStyle name="Normal 2 4 19 2 2 11 2" xfId="21606"/>
    <cellStyle name="Normal 2 4 19 2 2 12" xfId="3716"/>
    <cellStyle name="Normal 2 4 19 2 2 12 2" xfId="21607"/>
    <cellStyle name="Normal 2 4 19 2 2 13" xfId="3717"/>
    <cellStyle name="Normal 2 4 19 2 2 13 2" xfId="21608"/>
    <cellStyle name="Normal 2 4 19 2 2 14" xfId="3718"/>
    <cellStyle name="Normal 2 4 19 2 2 14 2" xfId="21609"/>
    <cellStyle name="Normal 2 4 19 2 2 15" xfId="21604"/>
    <cellStyle name="Normal 2 4 19 2 2 2" xfId="3719"/>
    <cellStyle name="Normal 2 4 19 2 2 2 2" xfId="21610"/>
    <cellStyle name="Normal 2 4 19 2 2 3" xfId="3720"/>
    <cellStyle name="Normal 2 4 19 2 2 3 2" xfId="21611"/>
    <cellStyle name="Normal 2 4 19 2 2 4" xfId="3721"/>
    <cellStyle name="Normal 2 4 19 2 2 4 2" xfId="21612"/>
    <cellStyle name="Normal 2 4 19 2 2 5" xfId="3722"/>
    <cellStyle name="Normal 2 4 19 2 2 5 2" xfId="21613"/>
    <cellStyle name="Normal 2 4 19 2 2 6" xfId="3723"/>
    <cellStyle name="Normal 2 4 19 2 2 6 2" xfId="21614"/>
    <cellStyle name="Normal 2 4 19 2 2 7" xfId="3724"/>
    <cellStyle name="Normal 2 4 19 2 2 7 2" xfId="21615"/>
    <cellStyle name="Normal 2 4 19 2 2 8" xfId="3725"/>
    <cellStyle name="Normal 2 4 19 2 2 8 2" xfId="21616"/>
    <cellStyle name="Normal 2 4 19 2 2 9" xfId="3726"/>
    <cellStyle name="Normal 2 4 19 2 2 9 2" xfId="21617"/>
    <cellStyle name="Normal 2 4 19 2 3" xfId="3727"/>
    <cellStyle name="Normal 2 4 19 2 3 2" xfId="21618"/>
    <cellStyle name="Normal 2 4 19 2 4" xfId="3728"/>
    <cellStyle name="Normal 2 4 19 2 4 2" xfId="21619"/>
    <cellStyle name="Normal 2 4 19 2 5" xfId="3729"/>
    <cellStyle name="Normal 2 4 19 2 5 2" xfId="21620"/>
    <cellStyle name="Normal 2 4 19 2 6" xfId="3730"/>
    <cellStyle name="Normal 2 4 19 2 6 2" xfId="21621"/>
    <cellStyle name="Normal 2 4 19 2 7" xfId="3731"/>
    <cellStyle name="Normal 2 4 19 2 7 2" xfId="21622"/>
    <cellStyle name="Normal 2 4 19 2 8" xfId="3732"/>
    <cellStyle name="Normal 2 4 19 2 8 2" xfId="21623"/>
    <cellStyle name="Normal 2 4 19 2 9" xfId="3733"/>
    <cellStyle name="Normal 2 4 19 2 9 2" xfId="21624"/>
    <cellStyle name="Normal 2 4 19 20" xfId="3734"/>
    <cellStyle name="Normal 2 4 19 20 2" xfId="21625"/>
    <cellStyle name="Normal 2 4 19 21" xfId="3735"/>
    <cellStyle name="Normal 2 4 19 21 2" xfId="21626"/>
    <cellStyle name="Normal 2 4 19 22" xfId="3736"/>
    <cellStyle name="Normal 2 4 19 22 2" xfId="21627"/>
    <cellStyle name="Normal 2 4 19 23" xfId="3737"/>
    <cellStyle name="Normal 2 4 19 23 2" xfId="21628"/>
    <cellStyle name="Normal 2 4 19 24" xfId="21573"/>
    <cellStyle name="Normal 2 4 19 3" xfId="3738"/>
    <cellStyle name="Normal 2 4 19 3 10" xfId="3739"/>
    <cellStyle name="Normal 2 4 19 3 10 2" xfId="21630"/>
    <cellStyle name="Normal 2 4 19 3 11" xfId="3740"/>
    <cellStyle name="Normal 2 4 19 3 11 2" xfId="21631"/>
    <cellStyle name="Normal 2 4 19 3 12" xfId="3741"/>
    <cellStyle name="Normal 2 4 19 3 12 2" xfId="21632"/>
    <cellStyle name="Normal 2 4 19 3 13" xfId="3742"/>
    <cellStyle name="Normal 2 4 19 3 13 2" xfId="21633"/>
    <cellStyle name="Normal 2 4 19 3 14" xfId="3743"/>
    <cellStyle name="Normal 2 4 19 3 14 2" xfId="21634"/>
    <cellStyle name="Normal 2 4 19 3 15" xfId="3744"/>
    <cellStyle name="Normal 2 4 19 3 15 2" xfId="21635"/>
    <cellStyle name="Normal 2 4 19 3 16" xfId="21629"/>
    <cellStyle name="Normal 2 4 19 3 2" xfId="3745"/>
    <cellStyle name="Normal 2 4 19 3 2 10" xfId="3746"/>
    <cellStyle name="Normal 2 4 19 3 2 10 2" xfId="21637"/>
    <cellStyle name="Normal 2 4 19 3 2 11" xfId="3747"/>
    <cellStyle name="Normal 2 4 19 3 2 11 2" xfId="21638"/>
    <cellStyle name="Normal 2 4 19 3 2 12" xfId="3748"/>
    <cellStyle name="Normal 2 4 19 3 2 12 2" xfId="21639"/>
    <cellStyle name="Normal 2 4 19 3 2 13" xfId="3749"/>
    <cellStyle name="Normal 2 4 19 3 2 13 2" xfId="21640"/>
    <cellStyle name="Normal 2 4 19 3 2 14" xfId="3750"/>
    <cellStyle name="Normal 2 4 19 3 2 14 2" xfId="21641"/>
    <cellStyle name="Normal 2 4 19 3 2 15" xfId="21636"/>
    <cellStyle name="Normal 2 4 19 3 2 2" xfId="3751"/>
    <cellStyle name="Normal 2 4 19 3 2 2 2" xfId="21642"/>
    <cellStyle name="Normal 2 4 19 3 2 3" xfId="3752"/>
    <cellStyle name="Normal 2 4 19 3 2 3 2" xfId="21643"/>
    <cellStyle name="Normal 2 4 19 3 2 4" xfId="3753"/>
    <cellStyle name="Normal 2 4 19 3 2 4 2" xfId="21644"/>
    <cellStyle name="Normal 2 4 19 3 2 5" xfId="3754"/>
    <cellStyle name="Normal 2 4 19 3 2 5 2" xfId="21645"/>
    <cellStyle name="Normal 2 4 19 3 2 6" xfId="3755"/>
    <cellStyle name="Normal 2 4 19 3 2 6 2" xfId="21646"/>
    <cellStyle name="Normal 2 4 19 3 2 7" xfId="3756"/>
    <cellStyle name="Normal 2 4 19 3 2 7 2" xfId="21647"/>
    <cellStyle name="Normal 2 4 19 3 2 8" xfId="3757"/>
    <cellStyle name="Normal 2 4 19 3 2 8 2" xfId="21648"/>
    <cellStyle name="Normal 2 4 19 3 2 9" xfId="3758"/>
    <cellStyle name="Normal 2 4 19 3 2 9 2" xfId="21649"/>
    <cellStyle name="Normal 2 4 19 3 3" xfId="3759"/>
    <cellStyle name="Normal 2 4 19 3 3 2" xfId="21650"/>
    <cellStyle name="Normal 2 4 19 3 4" xfId="3760"/>
    <cellStyle name="Normal 2 4 19 3 4 2" xfId="21651"/>
    <cellStyle name="Normal 2 4 19 3 5" xfId="3761"/>
    <cellStyle name="Normal 2 4 19 3 5 2" xfId="21652"/>
    <cellStyle name="Normal 2 4 19 3 6" xfId="3762"/>
    <cellStyle name="Normal 2 4 19 3 6 2" xfId="21653"/>
    <cellStyle name="Normal 2 4 19 3 7" xfId="3763"/>
    <cellStyle name="Normal 2 4 19 3 7 2" xfId="21654"/>
    <cellStyle name="Normal 2 4 19 3 8" xfId="3764"/>
    <cellStyle name="Normal 2 4 19 3 8 2" xfId="21655"/>
    <cellStyle name="Normal 2 4 19 3 9" xfId="3765"/>
    <cellStyle name="Normal 2 4 19 3 9 2" xfId="21656"/>
    <cellStyle name="Normal 2 4 19 4" xfId="3766"/>
    <cellStyle name="Normal 2 4 19 4 10" xfId="3767"/>
    <cellStyle name="Normal 2 4 19 4 10 2" xfId="21658"/>
    <cellStyle name="Normal 2 4 19 4 11" xfId="3768"/>
    <cellStyle name="Normal 2 4 19 4 11 2" xfId="21659"/>
    <cellStyle name="Normal 2 4 19 4 12" xfId="3769"/>
    <cellStyle name="Normal 2 4 19 4 12 2" xfId="21660"/>
    <cellStyle name="Normal 2 4 19 4 13" xfId="3770"/>
    <cellStyle name="Normal 2 4 19 4 13 2" xfId="21661"/>
    <cellStyle name="Normal 2 4 19 4 14" xfId="3771"/>
    <cellStyle name="Normal 2 4 19 4 14 2" xfId="21662"/>
    <cellStyle name="Normal 2 4 19 4 15" xfId="3772"/>
    <cellStyle name="Normal 2 4 19 4 15 2" xfId="21663"/>
    <cellStyle name="Normal 2 4 19 4 16" xfId="21657"/>
    <cellStyle name="Normal 2 4 19 4 2" xfId="3773"/>
    <cellStyle name="Normal 2 4 19 4 2 10" xfId="3774"/>
    <cellStyle name="Normal 2 4 19 4 2 10 2" xfId="21665"/>
    <cellStyle name="Normal 2 4 19 4 2 11" xfId="3775"/>
    <cellStyle name="Normal 2 4 19 4 2 11 2" xfId="21666"/>
    <cellStyle name="Normal 2 4 19 4 2 12" xfId="3776"/>
    <cellStyle name="Normal 2 4 19 4 2 12 2" xfId="21667"/>
    <cellStyle name="Normal 2 4 19 4 2 13" xfId="3777"/>
    <cellStyle name="Normal 2 4 19 4 2 13 2" xfId="21668"/>
    <cellStyle name="Normal 2 4 19 4 2 14" xfId="3778"/>
    <cellStyle name="Normal 2 4 19 4 2 14 2" xfId="21669"/>
    <cellStyle name="Normal 2 4 19 4 2 15" xfId="21664"/>
    <cellStyle name="Normal 2 4 19 4 2 2" xfId="3779"/>
    <cellStyle name="Normal 2 4 19 4 2 2 2" xfId="21670"/>
    <cellStyle name="Normal 2 4 19 4 2 3" xfId="3780"/>
    <cellStyle name="Normal 2 4 19 4 2 3 2" xfId="21671"/>
    <cellStyle name="Normal 2 4 19 4 2 4" xfId="3781"/>
    <cellStyle name="Normal 2 4 19 4 2 4 2" xfId="21672"/>
    <cellStyle name="Normal 2 4 19 4 2 5" xfId="3782"/>
    <cellStyle name="Normal 2 4 19 4 2 5 2" xfId="21673"/>
    <cellStyle name="Normal 2 4 19 4 2 6" xfId="3783"/>
    <cellStyle name="Normal 2 4 19 4 2 6 2" xfId="21674"/>
    <cellStyle name="Normal 2 4 19 4 2 7" xfId="3784"/>
    <cellStyle name="Normal 2 4 19 4 2 7 2" xfId="21675"/>
    <cellStyle name="Normal 2 4 19 4 2 8" xfId="3785"/>
    <cellStyle name="Normal 2 4 19 4 2 8 2" xfId="21676"/>
    <cellStyle name="Normal 2 4 19 4 2 9" xfId="3786"/>
    <cellStyle name="Normal 2 4 19 4 2 9 2" xfId="21677"/>
    <cellStyle name="Normal 2 4 19 4 3" xfId="3787"/>
    <cellStyle name="Normal 2 4 19 4 3 2" xfId="21678"/>
    <cellStyle name="Normal 2 4 19 4 4" xfId="3788"/>
    <cellStyle name="Normal 2 4 19 4 4 2" xfId="21679"/>
    <cellStyle name="Normal 2 4 19 4 5" xfId="3789"/>
    <cellStyle name="Normal 2 4 19 4 5 2" xfId="21680"/>
    <cellStyle name="Normal 2 4 19 4 6" xfId="3790"/>
    <cellStyle name="Normal 2 4 19 4 6 2" xfId="21681"/>
    <cellStyle name="Normal 2 4 19 4 7" xfId="3791"/>
    <cellStyle name="Normal 2 4 19 4 7 2" xfId="21682"/>
    <cellStyle name="Normal 2 4 19 4 8" xfId="3792"/>
    <cellStyle name="Normal 2 4 19 4 8 2" xfId="21683"/>
    <cellStyle name="Normal 2 4 19 4 9" xfId="3793"/>
    <cellStyle name="Normal 2 4 19 4 9 2" xfId="21684"/>
    <cellStyle name="Normal 2 4 19 5" xfId="3794"/>
    <cellStyle name="Normal 2 4 19 5 10" xfId="3795"/>
    <cellStyle name="Normal 2 4 19 5 10 2" xfId="21686"/>
    <cellStyle name="Normal 2 4 19 5 11" xfId="3796"/>
    <cellStyle name="Normal 2 4 19 5 11 2" xfId="21687"/>
    <cellStyle name="Normal 2 4 19 5 12" xfId="3797"/>
    <cellStyle name="Normal 2 4 19 5 12 2" xfId="21688"/>
    <cellStyle name="Normal 2 4 19 5 13" xfId="3798"/>
    <cellStyle name="Normal 2 4 19 5 13 2" xfId="21689"/>
    <cellStyle name="Normal 2 4 19 5 14" xfId="3799"/>
    <cellStyle name="Normal 2 4 19 5 14 2" xfId="21690"/>
    <cellStyle name="Normal 2 4 19 5 15" xfId="21685"/>
    <cellStyle name="Normal 2 4 19 5 2" xfId="3800"/>
    <cellStyle name="Normal 2 4 19 5 2 2" xfId="21691"/>
    <cellStyle name="Normal 2 4 19 5 3" xfId="3801"/>
    <cellStyle name="Normal 2 4 19 5 3 2" xfId="21692"/>
    <cellStyle name="Normal 2 4 19 5 4" xfId="3802"/>
    <cellStyle name="Normal 2 4 19 5 4 2" xfId="21693"/>
    <cellStyle name="Normal 2 4 19 5 5" xfId="3803"/>
    <cellStyle name="Normal 2 4 19 5 5 2" xfId="21694"/>
    <cellStyle name="Normal 2 4 19 5 6" xfId="3804"/>
    <cellStyle name="Normal 2 4 19 5 6 2" xfId="21695"/>
    <cellStyle name="Normal 2 4 19 5 7" xfId="3805"/>
    <cellStyle name="Normal 2 4 19 5 7 2" xfId="21696"/>
    <cellStyle name="Normal 2 4 19 5 8" xfId="3806"/>
    <cellStyle name="Normal 2 4 19 5 8 2" xfId="21697"/>
    <cellStyle name="Normal 2 4 19 5 9" xfId="3807"/>
    <cellStyle name="Normal 2 4 19 5 9 2" xfId="21698"/>
    <cellStyle name="Normal 2 4 19 6" xfId="3808"/>
    <cellStyle name="Normal 2 4 19 6 10" xfId="3809"/>
    <cellStyle name="Normal 2 4 19 6 10 2" xfId="21700"/>
    <cellStyle name="Normal 2 4 19 6 11" xfId="3810"/>
    <cellStyle name="Normal 2 4 19 6 11 2" xfId="21701"/>
    <cellStyle name="Normal 2 4 19 6 12" xfId="3811"/>
    <cellStyle name="Normal 2 4 19 6 12 2" xfId="21702"/>
    <cellStyle name="Normal 2 4 19 6 13" xfId="3812"/>
    <cellStyle name="Normal 2 4 19 6 13 2" xfId="21703"/>
    <cellStyle name="Normal 2 4 19 6 14" xfId="3813"/>
    <cellStyle name="Normal 2 4 19 6 14 2" xfId="21704"/>
    <cellStyle name="Normal 2 4 19 6 15" xfId="21699"/>
    <cellStyle name="Normal 2 4 19 6 2" xfId="3814"/>
    <cellStyle name="Normal 2 4 19 6 2 2" xfId="21705"/>
    <cellStyle name="Normal 2 4 19 6 3" xfId="3815"/>
    <cellStyle name="Normal 2 4 19 6 3 2" xfId="21706"/>
    <cellStyle name="Normal 2 4 19 6 4" xfId="3816"/>
    <cellStyle name="Normal 2 4 19 6 4 2" xfId="21707"/>
    <cellStyle name="Normal 2 4 19 6 5" xfId="3817"/>
    <cellStyle name="Normal 2 4 19 6 5 2" xfId="21708"/>
    <cellStyle name="Normal 2 4 19 6 6" xfId="3818"/>
    <cellStyle name="Normal 2 4 19 6 6 2" xfId="21709"/>
    <cellStyle name="Normal 2 4 19 6 7" xfId="3819"/>
    <cellStyle name="Normal 2 4 19 6 7 2" xfId="21710"/>
    <cellStyle name="Normal 2 4 19 6 8" xfId="3820"/>
    <cellStyle name="Normal 2 4 19 6 8 2" xfId="21711"/>
    <cellStyle name="Normal 2 4 19 6 9" xfId="3821"/>
    <cellStyle name="Normal 2 4 19 6 9 2" xfId="21712"/>
    <cellStyle name="Normal 2 4 19 7" xfId="3822"/>
    <cellStyle name="Normal 2 4 19 7 10" xfId="3823"/>
    <cellStyle name="Normal 2 4 19 7 10 2" xfId="21714"/>
    <cellStyle name="Normal 2 4 19 7 11" xfId="3824"/>
    <cellStyle name="Normal 2 4 19 7 11 2" xfId="21715"/>
    <cellStyle name="Normal 2 4 19 7 12" xfId="3825"/>
    <cellStyle name="Normal 2 4 19 7 12 2" xfId="21716"/>
    <cellStyle name="Normal 2 4 19 7 13" xfId="3826"/>
    <cellStyle name="Normal 2 4 19 7 13 2" xfId="21717"/>
    <cellStyle name="Normal 2 4 19 7 14" xfId="3827"/>
    <cellStyle name="Normal 2 4 19 7 14 2" xfId="21718"/>
    <cellStyle name="Normal 2 4 19 7 15" xfId="21713"/>
    <cellStyle name="Normal 2 4 19 7 2" xfId="3828"/>
    <cellStyle name="Normal 2 4 19 7 2 2" xfId="21719"/>
    <cellStyle name="Normal 2 4 19 7 3" xfId="3829"/>
    <cellStyle name="Normal 2 4 19 7 3 2" xfId="21720"/>
    <cellStyle name="Normal 2 4 19 7 4" xfId="3830"/>
    <cellStyle name="Normal 2 4 19 7 4 2" xfId="21721"/>
    <cellStyle name="Normal 2 4 19 7 5" xfId="3831"/>
    <cellStyle name="Normal 2 4 19 7 5 2" xfId="21722"/>
    <cellStyle name="Normal 2 4 19 7 6" xfId="3832"/>
    <cellStyle name="Normal 2 4 19 7 6 2" xfId="21723"/>
    <cellStyle name="Normal 2 4 19 7 7" xfId="3833"/>
    <cellStyle name="Normal 2 4 19 7 7 2" xfId="21724"/>
    <cellStyle name="Normal 2 4 19 7 8" xfId="3834"/>
    <cellStyle name="Normal 2 4 19 7 8 2" xfId="21725"/>
    <cellStyle name="Normal 2 4 19 7 9" xfId="3835"/>
    <cellStyle name="Normal 2 4 19 7 9 2" xfId="21726"/>
    <cellStyle name="Normal 2 4 19 8" xfId="3836"/>
    <cellStyle name="Normal 2 4 19 8 10" xfId="3837"/>
    <cellStyle name="Normal 2 4 19 8 10 2" xfId="21728"/>
    <cellStyle name="Normal 2 4 19 8 11" xfId="3838"/>
    <cellStyle name="Normal 2 4 19 8 11 2" xfId="21729"/>
    <cellStyle name="Normal 2 4 19 8 12" xfId="3839"/>
    <cellStyle name="Normal 2 4 19 8 12 2" xfId="21730"/>
    <cellStyle name="Normal 2 4 19 8 13" xfId="3840"/>
    <cellStyle name="Normal 2 4 19 8 13 2" xfId="21731"/>
    <cellStyle name="Normal 2 4 19 8 14" xfId="3841"/>
    <cellStyle name="Normal 2 4 19 8 14 2" xfId="21732"/>
    <cellStyle name="Normal 2 4 19 8 15" xfId="21727"/>
    <cellStyle name="Normal 2 4 19 8 2" xfId="3842"/>
    <cellStyle name="Normal 2 4 19 8 2 2" xfId="21733"/>
    <cellStyle name="Normal 2 4 19 8 3" xfId="3843"/>
    <cellStyle name="Normal 2 4 19 8 3 2" xfId="21734"/>
    <cellStyle name="Normal 2 4 19 8 4" xfId="3844"/>
    <cellStyle name="Normal 2 4 19 8 4 2" xfId="21735"/>
    <cellStyle name="Normal 2 4 19 8 5" xfId="3845"/>
    <cellStyle name="Normal 2 4 19 8 5 2" xfId="21736"/>
    <cellStyle name="Normal 2 4 19 8 6" xfId="3846"/>
    <cellStyle name="Normal 2 4 19 8 6 2" xfId="21737"/>
    <cellStyle name="Normal 2 4 19 8 7" xfId="3847"/>
    <cellStyle name="Normal 2 4 19 8 7 2" xfId="21738"/>
    <cellStyle name="Normal 2 4 19 8 8" xfId="3848"/>
    <cellStyle name="Normal 2 4 19 8 8 2" xfId="21739"/>
    <cellStyle name="Normal 2 4 19 8 9" xfId="3849"/>
    <cellStyle name="Normal 2 4 19 8 9 2" xfId="21740"/>
    <cellStyle name="Normal 2 4 19 9" xfId="3850"/>
    <cellStyle name="Normal 2 4 19 9 10" xfId="3851"/>
    <cellStyle name="Normal 2 4 19 9 10 2" xfId="21742"/>
    <cellStyle name="Normal 2 4 19 9 11" xfId="3852"/>
    <cellStyle name="Normal 2 4 19 9 11 2" xfId="21743"/>
    <cellStyle name="Normal 2 4 19 9 12" xfId="3853"/>
    <cellStyle name="Normal 2 4 19 9 12 2" xfId="21744"/>
    <cellStyle name="Normal 2 4 19 9 13" xfId="3854"/>
    <cellStyle name="Normal 2 4 19 9 13 2" xfId="21745"/>
    <cellStyle name="Normal 2 4 19 9 14" xfId="3855"/>
    <cellStyle name="Normal 2 4 19 9 14 2" xfId="21746"/>
    <cellStyle name="Normal 2 4 19 9 15" xfId="21741"/>
    <cellStyle name="Normal 2 4 19 9 2" xfId="3856"/>
    <cellStyle name="Normal 2 4 19 9 2 2" xfId="21747"/>
    <cellStyle name="Normal 2 4 19 9 3" xfId="3857"/>
    <cellStyle name="Normal 2 4 19 9 3 2" xfId="21748"/>
    <cellStyle name="Normal 2 4 19 9 4" xfId="3858"/>
    <cellStyle name="Normal 2 4 19 9 4 2" xfId="21749"/>
    <cellStyle name="Normal 2 4 19 9 5" xfId="3859"/>
    <cellStyle name="Normal 2 4 19 9 5 2" xfId="21750"/>
    <cellStyle name="Normal 2 4 19 9 6" xfId="3860"/>
    <cellStyle name="Normal 2 4 19 9 6 2" xfId="21751"/>
    <cellStyle name="Normal 2 4 19 9 7" xfId="3861"/>
    <cellStyle name="Normal 2 4 19 9 7 2" xfId="21752"/>
    <cellStyle name="Normal 2 4 19 9 8" xfId="3862"/>
    <cellStyle name="Normal 2 4 19 9 8 2" xfId="21753"/>
    <cellStyle name="Normal 2 4 19 9 9" xfId="3863"/>
    <cellStyle name="Normal 2 4 19 9 9 2" xfId="21754"/>
    <cellStyle name="Normal 2 4 2" xfId="47"/>
    <cellStyle name="Normal 2 4 2 10" xfId="3864"/>
    <cellStyle name="Normal 2 4 2 11" xfId="3865"/>
    <cellStyle name="Normal 2 4 2 12" xfId="3866"/>
    <cellStyle name="Normal 2 4 2 13" xfId="3867"/>
    <cellStyle name="Normal 2 4 2 14" xfId="3868"/>
    <cellStyle name="Normal 2 4 2 15" xfId="3869"/>
    <cellStyle name="Normal 2 4 2 16" xfId="3870"/>
    <cellStyle name="Normal 2 4 2 16 10" xfId="3871"/>
    <cellStyle name="Normal 2 4 2 16 10 2" xfId="21757"/>
    <cellStyle name="Normal 2 4 2 16 11" xfId="3872"/>
    <cellStyle name="Normal 2 4 2 16 11 2" xfId="21758"/>
    <cellStyle name="Normal 2 4 2 16 12" xfId="3873"/>
    <cellStyle name="Normal 2 4 2 16 12 2" xfId="21759"/>
    <cellStyle name="Normal 2 4 2 16 13" xfId="3874"/>
    <cellStyle name="Normal 2 4 2 16 13 2" xfId="21760"/>
    <cellStyle name="Normal 2 4 2 16 14" xfId="3875"/>
    <cellStyle name="Normal 2 4 2 16 14 2" xfId="21761"/>
    <cellStyle name="Normal 2 4 2 16 15" xfId="3876"/>
    <cellStyle name="Normal 2 4 2 16 15 2" xfId="21762"/>
    <cellStyle name="Normal 2 4 2 16 16" xfId="3877"/>
    <cellStyle name="Normal 2 4 2 16 16 2" xfId="21763"/>
    <cellStyle name="Normal 2 4 2 16 17" xfId="3878"/>
    <cellStyle name="Normal 2 4 2 16 17 2" xfId="21764"/>
    <cellStyle name="Normal 2 4 2 16 18" xfId="21756"/>
    <cellStyle name="Normal 2 4 2 16 2" xfId="3879"/>
    <cellStyle name="Normal 2 4 2 16 3" xfId="3880"/>
    <cellStyle name="Normal 2 4 2 16 4" xfId="3881"/>
    <cellStyle name="Normal 2 4 2 16 5" xfId="3882"/>
    <cellStyle name="Normal 2 4 2 16 5 2" xfId="21765"/>
    <cellStyle name="Normal 2 4 2 16 6" xfId="3883"/>
    <cellStyle name="Normal 2 4 2 16 6 2" xfId="21766"/>
    <cellStyle name="Normal 2 4 2 16 7" xfId="3884"/>
    <cellStyle name="Normal 2 4 2 16 7 2" xfId="21767"/>
    <cellStyle name="Normal 2 4 2 16 8" xfId="3885"/>
    <cellStyle name="Normal 2 4 2 16 8 2" xfId="21768"/>
    <cellStyle name="Normal 2 4 2 16 9" xfId="3886"/>
    <cellStyle name="Normal 2 4 2 16 9 2" xfId="21769"/>
    <cellStyle name="Normal 2 4 2 17" xfId="3887"/>
    <cellStyle name="Normal 2 4 2 18" xfId="3888"/>
    <cellStyle name="Normal 2 4 2 19" xfId="3889"/>
    <cellStyle name="Normal 2 4 2 19 10" xfId="3890"/>
    <cellStyle name="Normal 2 4 2 19 10 2" xfId="21771"/>
    <cellStyle name="Normal 2 4 2 19 11" xfId="3891"/>
    <cellStyle name="Normal 2 4 2 19 11 2" xfId="21772"/>
    <cellStyle name="Normal 2 4 2 19 12" xfId="3892"/>
    <cellStyle name="Normal 2 4 2 19 12 2" xfId="21773"/>
    <cellStyle name="Normal 2 4 2 19 13" xfId="3893"/>
    <cellStyle name="Normal 2 4 2 19 13 2" xfId="21774"/>
    <cellStyle name="Normal 2 4 2 19 14" xfId="3894"/>
    <cellStyle name="Normal 2 4 2 19 14 2" xfId="21775"/>
    <cellStyle name="Normal 2 4 2 19 15" xfId="3895"/>
    <cellStyle name="Normal 2 4 2 19 15 2" xfId="21776"/>
    <cellStyle name="Normal 2 4 2 19 16" xfId="21770"/>
    <cellStyle name="Normal 2 4 2 19 2" xfId="3896"/>
    <cellStyle name="Normal 2 4 2 19 2 10" xfId="3897"/>
    <cellStyle name="Normal 2 4 2 19 2 10 2" xfId="21778"/>
    <cellStyle name="Normal 2 4 2 19 2 11" xfId="3898"/>
    <cellStyle name="Normal 2 4 2 19 2 11 2" xfId="21779"/>
    <cellStyle name="Normal 2 4 2 19 2 12" xfId="3899"/>
    <cellStyle name="Normal 2 4 2 19 2 12 2" xfId="21780"/>
    <cellStyle name="Normal 2 4 2 19 2 13" xfId="3900"/>
    <cellStyle name="Normal 2 4 2 19 2 13 2" xfId="21781"/>
    <cellStyle name="Normal 2 4 2 19 2 14" xfId="3901"/>
    <cellStyle name="Normal 2 4 2 19 2 14 2" xfId="21782"/>
    <cellStyle name="Normal 2 4 2 19 2 15" xfId="21777"/>
    <cellStyle name="Normal 2 4 2 19 2 2" xfId="3902"/>
    <cellStyle name="Normal 2 4 2 19 2 2 2" xfId="21783"/>
    <cellStyle name="Normal 2 4 2 19 2 3" xfId="3903"/>
    <cellStyle name="Normal 2 4 2 19 2 3 2" xfId="21784"/>
    <cellStyle name="Normal 2 4 2 19 2 4" xfId="3904"/>
    <cellStyle name="Normal 2 4 2 19 2 4 2" xfId="21785"/>
    <cellStyle name="Normal 2 4 2 19 2 5" xfId="3905"/>
    <cellStyle name="Normal 2 4 2 19 2 5 2" xfId="21786"/>
    <cellStyle name="Normal 2 4 2 19 2 6" xfId="3906"/>
    <cellStyle name="Normal 2 4 2 19 2 6 2" xfId="21787"/>
    <cellStyle name="Normal 2 4 2 19 2 7" xfId="3907"/>
    <cellStyle name="Normal 2 4 2 19 2 7 2" xfId="21788"/>
    <cellStyle name="Normal 2 4 2 19 2 8" xfId="3908"/>
    <cellStyle name="Normal 2 4 2 19 2 8 2" xfId="21789"/>
    <cellStyle name="Normal 2 4 2 19 2 9" xfId="3909"/>
    <cellStyle name="Normal 2 4 2 19 2 9 2" xfId="21790"/>
    <cellStyle name="Normal 2 4 2 19 3" xfId="3910"/>
    <cellStyle name="Normal 2 4 2 19 3 2" xfId="21791"/>
    <cellStyle name="Normal 2 4 2 19 4" xfId="3911"/>
    <cellStyle name="Normal 2 4 2 19 4 2" xfId="21792"/>
    <cellStyle name="Normal 2 4 2 19 5" xfId="3912"/>
    <cellStyle name="Normal 2 4 2 19 5 2" xfId="21793"/>
    <cellStyle name="Normal 2 4 2 19 6" xfId="3913"/>
    <cellStyle name="Normal 2 4 2 19 6 2" xfId="21794"/>
    <cellStyle name="Normal 2 4 2 19 7" xfId="3914"/>
    <cellStyle name="Normal 2 4 2 19 7 2" xfId="21795"/>
    <cellStyle name="Normal 2 4 2 19 8" xfId="3915"/>
    <cellStyle name="Normal 2 4 2 19 8 2" xfId="21796"/>
    <cellStyle name="Normal 2 4 2 19 9" xfId="3916"/>
    <cellStyle name="Normal 2 4 2 19 9 2" xfId="21797"/>
    <cellStyle name="Normal 2 4 2 2" xfId="3917"/>
    <cellStyle name="Normal 2 4 2 2 10" xfId="3918"/>
    <cellStyle name="Normal 2 4 2 2 11" xfId="3919"/>
    <cellStyle name="Normal 2 4 2 2 12" xfId="3920"/>
    <cellStyle name="Normal 2 4 2 2 13" xfId="3921"/>
    <cellStyle name="Normal 2 4 2 2 14" xfId="3922"/>
    <cellStyle name="Normal 2 4 2 2 2" xfId="3923"/>
    <cellStyle name="Normal 2 4 2 2 2 2" xfId="3924"/>
    <cellStyle name="Normal 2 4 2 2 2 3" xfId="3925"/>
    <cellStyle name="Normal 2 4 2 2 2 4" xfId="3926"/>
    <cellStyle name="Normal 2 4 2 2 2 5" xfId="3927"/>
    <cellStyle name="Normal 2 4 2 2 2 6" xfId="3928"/>
    <cellStyle name="Normal 2 4 2 2 3" xfId="3929"/>
    <cellStyle name="Normal 2 4 2 2 4" xfId="3930"/>
    <cellStyle name="Normal 2 4 2 2 5" xfId="3931"/>
    <cellStyle name="Normal 2 4 2 2 6" xfId="3932"/>
    <cellStyle name="Normal 2 4 2 2 7" xfId="3933"/>
    <cellStyle name="Normal 2 4 2 2 8" xfId="3934"/>
    <cellStyle name="Normal 2 4 2 2 9" xfId="3935"/>
    <cellStyle name="Normal 2 4 2 20" xfId="3936"/>
    <cellStyle name="Normal 2 4 2 20 10" xfId="3937"/>
    <cellStyle name="Normal 2 4 2 20 10 2" xfId="21799"/>
    <cellStyle name="Normal 2 4 2 20 11" xfId="3938"/>
    <cellStyle name="Normal 2 4 2 20 11 2" xfId="21800"/>
    <cellStyle name="Normal 2 4 2 20 12" xfId="3939"/>
    <cellStyle name="Normal 2 4 2 20 12 2" xfId="21801"/>
    <cellStyle name="Normal 2 4 2 20 13" xfId="3940"/>
    <cellStyle name="Normal 2 4 2 20 13 2" xfId="21802"/>
    <cellStyle name="Normal 2 4 2 20 14" xfId="3941"/>
    <cellStyle name="Normal 2 4 2 20 14 2" xfId="21803"/>
    <cellStyle name="Normal 2 4 2 20 15" xfId="3942"/>
    <cellStyle name="Normal 2 4 2 20 15 2" xfId="21804"/>
    <cellStyle name="Normal 2 4 2 20 16" xfId="21798"/>
    <cellStyle name="Normal 2 4 2 20 2" xfId="3943"/>
    <cellStyle name="Normal 2 4 2 20 2 10" xfId="3944"/>
    <cellStyle name="Normal 2 4 2 20 2 10 2" xfId="21806"/>
    <cellStyle name="Normal 2 4 2 20 2 11" xfId="3945"/>
    <cellStyle name="Normal 2 4 2 20 2 11 2" xfId="21807"/>
    <cellStyle name="Normal 2 4 2 20 2 12" xfId="3946"/>
    <cellStyle name="Normal 2 4 2 20 2 12 2" xfId="21808"/>
    <cellStyle name="Normal 2 4 2 20 2 13" xfId="3947"/>
    <cellStyle name="Normal 2 4 2 20 2 13 2" xfId="21809"/>
    <cellStyle name="Normal 2 4 2 20 2 14" xfId="3948"/>
    <cellStyle name="Normal 2 4 2 20 2 14 2" xfId="21810"/>
    <cellStyle name="Normal 2 4 2 20 2 15" xfId="21805"/>
    <cellStyle name="Normal 2 4 2 20 2 2" xfId="3949"/>
    <cellStyle name="Normal 2 4 2 20 2 2 2" xfId="21811"/>
    <cellStyle name="Normal 2 4 2 20 2 3" xfId="3950"/>
    <cellStyle name="Normal 2 4 2 20 2 3 2" xfId="21812"/>
    <cellStyle name="Normal 2 4 2 20 2 4" xfId="3951"/>
    <cellStyle name="Normal 2 4 2 20 2 4 2" xfId="21813"/>
    <cellStyle name="Normal 2 4 2 20 2 5" xfId="3952"/>
    <cellStyle name="Normal 2 4 2 20 2 5 2" xfId="21814"/>
    <cellStyle name="Normal 2 4 2 20 2 6" xfId="3953"/>
    <cellStyle name="Normal 2 4 2 20 2 6 2" xfId="21815"/>
    <cellStyle name="Normal 2 4 2 20 2 7" xfId="3954"/>
    <cellStyle name="Normal 2 4 2 20 2 7 2" xfId="21816"/>
    <cellStyle name="Normal 2 4 2 20 2 8" xfId="3955"/>
    <cellStyle name="Normal 2 4 2 20 2 8 2" xfId="21817"/>
    <cellStyle name="Normal 2 4 2 20 2 9" xfId="3956"/>
    <cellStyle name="Normal 2 4 2 20 2 9 2" xfId="21818"/>
    <cellStyle name="Normal 2 4 2 20 3" xfId="3957"/>
    <cellStyle name="Normal 2 4 2 20 3 2" xfId="21819"/>
    <cellStyle name="Normal 2 4 2 20 4" xfId="3958"/>
    <cellStyle name="Normal 2 4 2 20 4 2" xfId="21820"/>
    <cellStyle name="Normal 2 4 2 20 5" xfId="3959"/>
    <cellStyle name="Normal 2 4 2 20 5 2" xfId="21821"/>
    <cellStyle name="Normal 2 4 2 20 6" xfId="3960"/>
    <cellStyle name="Normal 2 4 2 20 6 2" xfId="21822"/>
    <cellStyle name="Normal 2 4 2 20 7" xfId="3961"/>
    <cellStyle name="Normal 2 4 2 20 7 2" xfId="21823"/>
    <cellStyle name="Normal 2 4 2 20 8" xfId="3962"/>
    <cellStyle name="Normal 2 4 2 20 8 2" xfId="21824"/>
    <cellStyle name="Normal 2 4 2 20 9" xfId="3963"/>
    <cellStyle name="Normal 2 4 2 20 9 2" xfId="21825"/>
    <cellStyle name="Normal 2 4 2 21" xfId="3964"/>
    <cellStyle name="Normal 2 4 2 21 10" xfId="3965"/>
    <cellStyle name="Normal 2 4 2 21 10 2" xfId="21827"/>
    <cellStyle name="Normal 2 4 2 21 11" xfId="3966"/>
    <cellStyle name="Normal 2 4 2 21 11 2" xfId="21828"/>
    <cellStyle name="Normal 2 4 2 21 12" xfId="3967"/>
    <cellStyle name="Normal 2 4 2 21 12 2" xfId="21829"/>
    <cellStyle name="Normal 2 4 2 21 13" xfId="3968"/>
    <cellStyle name="Normal 2 4 2 21 13 2" xfId="21830"/>
    <cellStyle name="Normal 2 4 2 21 14" xfId="3969"/>
    <cellStyle name="Normal 2 4 2 21 14 2" xfId="21831"/>
    <cellStyle name="Normal 2 4 2 21 15" xfId="3970"/>
    <cellStyle name="Normal 2 4 2 21 15 2" xfId="21832"/>
    <cellStyle name="Normal 2 4 2 21 16" xfId="21826"/>
    <cellStyle name="Normal 2 4 2 21 2" xfId="3971"/>
    <cellStyle name="Normal 2 4 2 21 2 10" xfId="3972"/>
    <cellStyle name="Normal 2 4 2 21 2 10 2" xfId="21834"/>
    <cellStyle name="Normal 2 4 2 21 2 11" xfId="3973"/>
    <cellStyle name="Normal 2 4 2 21 2 11 2" xfId="21835"/>
    <cellStyle name="Normal 2 4 2 21 2 12" xfId="3974"/>
    <cellStyle name="Normal 2 4 2 21 2 12 2" xfId="21836"/>
    <cellStyle name="Normal 2 4 2 21 2 13" xfId="3975"/>
    <cellStyle name="Normal 2 4 2 21 2 13 2" xfId="21837"/>
    <cellStyle name="Normal 2 4 2 21 2 14" xfId="3976"/>
    <cellStyle name="Normal 2 4 2 21 2 14 2" xfId="21838"/>
    <cellStyle name="Normal 2 4 2 21 2 15" xfId="21833"/>
    <cellStyle name="Normal 2 4 2 21 2 2" xfId="3977"/>
    <cellStyle name="Normal 2 4 2 21 2 2 2" xfId="21839"/>
    <cellStyle name="Normal 2 4 2 21 2 3" xfId="3978"/>
    <cellStyle name="Normal 2 4 2 21 2 3 2" xfId="21840"/>
    <cellStyle name="Normal 2 4 2 21 2 4" xfId="3979"/>
    <cellStyle name="Normal 2 4 2 21 2 4 2" xfId="21841"/>
    <cellStyle name="Normal 2 4 2 21 2 5" xfId="3980"/>
    <cellStyle name="Normal 2 4 2 21 2 5 2" xfId="21842"/>
    <cellStyle name="Normal 2 4 2 21 2 6" xfId="3981"/>
    <cellStyle name="Normal 2 4 2 21 2 6 2" xfId="21843"/>
    <cellStyle name="Normal 2 4 2 21 2 7" xfId="3982"/>
    <cellStyle name="Normal 2 4 2 21 2 7 2" xfId="21844"/>
    <cellStyle name="Normal 2 4 2 21 2 8" xfId="3983"/>
    <cellStyle name="Normal 2 4 2 21 2 8 2" xfId="21845"/>
    <cellStyle name="Normal 2 4 2 21 2 9" xfId="3984"/>
    <cellStyle name="Normal 2 4 2 21 2 9 2" xfId="21846"/>
    <cellStyle name="Normal 2 4 2 21 3" xfId="3985"/>
    <cellStyle name="Normal 2 4 2 21 3 2" xfId="21847"/>
    <cellStyle name="Normal 2 4 2 21 4" xfId="3986"/>
    <cellStyle name="Normal 2 4 2 21 4 2" xfId="21848"/>
    <cellStyle name="Normal 2 4 2 21 5" xfId="3987"/>
    <cellStyle name="Normal 2 4 2 21 5 2" xfId="21849"/>
    <cellStyle name="Normal 2 4 2 21 6" xfId="3988"/>
    <cellStyle name="Normal 2 4 2 21 6 2" xfId="21850"/>
    <cellStyle name="Normal 2 4 2 21 7" xfId="3989"/>
    <cellStyle name="Normal 2 4 2 21 7 2" xfId="21851"/>
    <cellStyle name="Normal 2 4 2 21 8" xfId="3990"/>
    <cellStyle name="Normal 2 4 2 21 8 2" xfId="21852"/>
    <cellStyle name="Normal 2 4 2 21 9" xfId="3991"/>
    <cellStyle name="Normal 2 4 2 21 9 2" xfId="21853"/>
    <cellStyle name="Normal 2 4 2 22" xfId="3992"/>
    <cellStyle name="Normal 2 4 2 22 10" xfId="3993"/>
    <cellStyle name="Normal 2 4 2 22 10 2" xfId="21855"/>
    <cellStyle name="Normal 2 4 2 22 11" xfId="3994"/>
    <cellStyle name="Normal 2 4 2 22 11 2" xfId="21856"/>
    <cellStyle name="Normal 2 4 2 22 12" xfId="3995"/>
    <cellStyle name="Normal 2 4 2 22 12 2" xfId="21857"/>
    <cellStyle name="Normal 2 4 2 22 13" xfId="3996"/>
    <cellStyle name="Normal 2 4 2 22 13 2" xfId="21858"/>
    <cellStyle name="Normal 2 4 2 22 14" xfId="3997"/>
    <cellStyle name="Normal 2 4 2 22 14 2" xfId="21859"/>
    <cellStyle name="Normal 2 4 2 22 15" xfId="21854"/>
    <cellStyle name="Normal 2 4 2 22 2" xfId="3998"/>
    <cellStyle name="Normal 2 4 2 22 2 2" xfId="21860"/>
    <cellStyle name="Normal 2 4 2 22 3" xfId="3999"/>
    <cellStyle name="Normal 2 4 2 22 3 2" xfId="21861"/>
    <cellStyle name="Normal 2 4 2 22 4" xfId="4000"/>
    <cellStyle name="Normal 2 4 2 22 4 2" xfId="21862"/>
    <cellStyle name="Normal 2 4 2 22 5" xfId="4001"/>
    <cellStyle name="Normal 2 4 2 22 5 2" xfId="21863"/>
    <cellStyle name="Normal 2 4 2 22 6" xfId="4002"/>
    <cellStyle name="Normal 2 4 2 22 6 2" xfId="21864"/>
    <cellStyle name="Normal 2 4 2 22 7" xfId="4003"/>
    <cellStyle name="Normal 2 4 2 22 7 2" xfId="21865"/>
    <cellStyle name="Normal 2 4 2 22 8" xfId="4004"/>
    <cellStyle name="Normal 2 4 2 22 8 2" xfId="21866"/>
    <cellStyle name="Normal 2 4 2 22 9" xfId="4005"/>
    <cellStyle name="Normal 2 4 2 22 9 2" xfId="21867"/>
    <cellStyle name="Normal 2 4 2 23" xfId="4006"/>
    <cellStyle name="Normal 2 4 2 23 10" xfId="4007"/>
    <cellStyle name="Normal 2 4 2 23 10 2" xfId="21869"/>
    <cellStyle name="Normal 2 4 2 23 11" xfId="4008"/>
    <cellStyle name="Normal 2 4 2 23 11 2" xfId="21870"/>
    <cellStyle name="Normal 2 4 2 23 12" xfId="4009"/>
    <cellStyle name="Normal 2 4 2 23 12 2" xfId="21871"/>
    <cellStyle name="Normal 2 4 2 23 13" xfId="4010"/>
    <cellStyle name="Normal 2 4 2 23 13 2" xfId="21872"/>
    <cellStyle name="Normal 2 4 2 23 14" xfId="4011"/>
    <cellStyle name="Normal 2 4 2 23 14 2" xfId="21873"/>
    <cellStyle name="Normal 2 4 2 23 15" xfId="21868"/>
    <cellStyle name="Normal 2 4 2 23 2" xfId="4012"/>
    <cellStyle name="Normal 2 4 2 23 2 2" xfId="21874"/>
    <cellStyle name="Normal 2 4 2 23 3" xfId="4013"/>
    <cellStyle name="Normal 2 4 2 23 3 2" xfId="21875"/>
    <cellStyle name="Normal 2 4 2 23 4" xfId="4014"/>
    <cellStyle name="Normal 2 4 2 23 4 2" xfId="21876"/>
    <cellStyle name="Normal 2 4 2 23 5" xfId="4015"/>
    <cellStyle name="Normal 2 4 2 23 5 2" xfId="21877"/>
    <cellStyle name="Normal 2 4 2 23 6" xfId="4016"/>
    <cellStyle name="Normal 2 4 2 23 6 2" xfId="21878"/>
    <cellStyle name="Normal 2 4 2 23 7" xfId="4017"/>
    <cellStyle name="Normal 2 4 2 23 7 2" xfId="21879"/>
    <cellStyle name="Normal 2 4 2 23 8" xfId="4018"/>
    <cellStyle name="Normal 2 4 2 23 8 2" xfId="21880"/>
    <cellStyle name="Normal 2 4 2 23 9" xfId="4019"/>
    <cellStyle name="Normal 2 4 2 23 9 2" xfId="21881"/>
    <cellStyle name="Normal 2 4 2 24" xfId="4020"/>
    <cellStyle name="Normal 2 4 2 24 10" xfId="4021"/>
    <cellStyle name="Normal 2 4 2 24 10 2" xfId="21883"/>
    <cellStyle name="Normal 2 4 2 24 11" xfId="4022"/>
    <cellStyle name="Normal 2 4 2 24 11 2" xfId="21884"/>
    <cellStyle name="Normal 2 4 2 24 12" xfId="4023"/>
    <cellStyle name="Normal 2 4 2 24 12 2" xfId="21885"/>
    <cellStyle name="Normal 2 4 2 24 13" xfId="4024"/>
    <cellStyle name="Normal 2 4 2 24 13 2" xfId="21886"/>
    <cellStyle name="Normal 2 4 2 24 14" xfId="4025"/>
    <cellStyle name="Normal 2 4 2 24 14 2" xfId="21887"/>
    <cellStyle name="Normal 2 4 2 24 15" xfId="21882"/>
    <cellStyle name="Normal 2 4 2 24 2" xfId="4026"/>
    <cellStyle name="Normal 2 4 2 24 2 2" xfId="21888"/>
    <cellStyle name="Normal 2 4 2 24 3" xfId="4027"/>
    <cellStyle name="Normal 2 4 2 24 3 2" xfId="21889"/>
    <cellStyle name="Normal 2 4 2 24 4" xfId="4028"/>
    <cellStyle name="Normal 2 4 2 24 4 2" xfId="21890"/>
    <cellStyle name="Normal 2 4 2 24 5" xfId="4029"/>
    <cellStyle name="Normal 2 4 2 24 5 2" xfId="21891"/>
    <cellStyle name="Normal 2 4 2 24 6" xfId="4030"/>
    <cellStyle name="Normal 2 4 2 24 6 2" xfId="21892"/>
    <cellStyle name="Normal 2 4 2 24 7" xfId="4031"/>
    <cellStyle name="Normal 2 4 2 24 7 2" xfId="21893"/>
    <cellStyle name="Normal 2 4 2 24 8" xfId="4032"/>
    <cellStyle name="Normal 2 4 2 24 8 2" xfId="21894"/>
    <cellStyle name="Normal 2 4 2 24 9" xfId="4033"/>
    <cellStyle name="Normal 2 4 2 24 9 2" xfId="21895"/>
    <cellStyle name="Normal 2 4 2 25" xfId="4034"/>
    <cellStyle name="Normal 2 4 2 25 10" xfId="4035"/>
    <cellStyle name="Normal 2 4 2 25 10 2" xfId="21897"/>
    <cellStyle name="Normal 2 4 2 25 11" xfId="4036"/>
    <cellStyle name="Normal 2 4 2 25 11 2" xfId="21898"/>
    <cellStyle name="Normal 2 4 2 25 12" xfId="4037"/>
    <cellStyle name="Normal 2 4 2 25 12 2" xfId="21899"/>
    <cellStyle name="Normal 2 4 2 25 13" xfId="4038"/>
    <cellStyle name="Normal 2 4 2 25 13 2" xfId="21900"/>
    <cellStyle name="Normal 2 4 2 25 14" xfId="4039"/>
    <cellStyle name="Normal 2 4 2 25 14 2" xfId="21901"/>
    <cellStyle name="Normal 2 4 2 25 15" xfId="21896"/>
    <cellStyle name="Normal 2 4 2 25 2" xfId="4040"/>
    <cellStyle name="Normal 2 4 2 25 2 2" xfId="21902"/>
    <cellStyle name="Normal 2 4 2 25 3" xfId="4041"/>
    <cellStyle name="Normal 2 4 2 25 3 2" xfId="21903"/>
    <cellStyle name="Normal 2 4 2 25 4" xfId="4042"/>
    <cellStyle name="Normal 2 4 2 25 4 2" xfId="21904"/>
    <cellStyle name="Normal 2 4 2 25 5" xfId="4043"/>
    <cellStyle name="Normal 2 4 2 25 5 2" xfId="21905"/>
    <cellStyle name="Normal 2 4 2 25 6" xfId="4044"/>
    <cellStyle name="Normal 2 4 2 25 6 2" xfId="21906"/>
    <cellStyle name="Normal 2 4 2 25 7" xfId="4045"/>
    <cellStyle name="Normal 2 4 2 25 7 2" xfId="21907"/>
    <cellStyle name="Normal 2 4 2 25 8" xfId="4046"/>
    <cellStyle name="Normal 2 4 2 25 8 2" xfId="21908"/>
    <cellStyle name="Normal 2 4 2 25 9" xfId="4047"/>
    <cellStyle name="Normal 2 4 2 25 9 2" xfId="21909"/>
    <cellStyle name="Normal 2 4 2 26" xfId="4048"/>
    <cellStyle name="Normal 2 4 2 26 10" xfId="4049"/>
    <cellStyle name="Normal 2 4 2 26 10 2" xfId="21911"/>
    <cellStyle name="Normal 2 4 2 26 11" xfId="4050"/>
    <cellStyle name="Normal 2 4 2 26 11 2" xfId="21912"/>
    <cellStyle name="Normal 2 4 2 26 12" xfId="4051"/>
    <cellStyle name="Normal 2 4 2 26 12 2" xfId="21913"/>
    <cellStyle name="Normal 2 4 2 26 13" xfId="4052"/>
    <cellStyle name="Normal 2 4 2 26 13 2" xfId="21914"/>
    <cellStyle name="Normal 2 4 2 26 14" xfId="4053"/>
    <cellStyle name="Normal 2 4 2 26 14 2" xfId="21915"/>
    <cellStyle name="Normal 2 4 2 26 15" xfId="21910"/>
    <cellStyle name="Normal 2 4 2 26 2" xfId="4054"/>
    <cellStyle name="Normal 2 4 2 26 2 2" xfId="21916"/>
    <cellStyle name="Normal 2 4 2 26 3" xfId="4055"/>
    <cellStyle name="Normal 2 4 2 26 3 2" xfId="21917"/>
    <cellStyle name="Normal 2 4 2 26 4" xfId="4056"/>
    <cellStyle name="Normal 2 4 2 26 4 2" xfId="21918"/>
    <cellStyle name="Normal 2 4 2 26 5" xfId="4057"/>
    <cellStyle name="Normal 2 4 2 26 5 2" xfId="21919"/>
    <cellStyle name="Normal 2 4 2 26 6" xfId="4058"/>
    <cellStyle name="Normal 2 4 2 26 6 2" xfId="21920"/>
    <cellStyle name="Normal 2 4 2 26 7" xfId="4059"/>
    <cellStyle name="Normal 2 4 2 26 7 2" xfId="21921"/>
    <cellStyle name="Normal 2 4 2 26 8" xfId="4060"/>
    <cellStyle name="Normal 2 4 2 26 8 2" xfId="21922"/>
    <cellStyle name="Normal 2 4 2 26 9" xfId="4061"/>
    <cellStyle name="Normal 2 4 2 26 9 2" xfId="21923"/>
    <cellStyle name="Normal 2 4 2 27" xfId="4062"/>
    <cellStyle name="Normal 2 4 2 27 10" xfId="4063"/>
    <cellStyle name="Normal 2 4 2 27 10 2" xfId="21925"/>
    <cellStyle name="Normal 2 4 2 27 11" xfId="4064"/>
    <cellStyle name="Normal 2 4 2 27 11 2" xfId="21926"/>
    <cellStyle name="Normal 2 4 2 27 12" xfId="4065"/>
    <cellStyle name="Normal 2 4 2 27 12 2" xfId="21927"/>
    <cellStyle name="Normal 2 4 2 27 13" xfId="4066"/>
    <cellStyle name="Normal 2 4 2 27 13 2" xfId="21928"/>
    <cellStyle name="Normal 2 4 2 27 14" xfId="4067"/>
    <cellStyle name="Normal 2 4 2 27 14 2" xfId="21929"/>
    <cellStyle name="Normal 2 4 2 27 15" xfId="21924"/>
    <cellStyle name="Normal 2 4 2 27 2" xfId="4068"/>
    <cellStyle name="Normal 2 4 2 27 2 2" xfId="21930"/>
    <cellStyle name="Normal 2 4 2 27 3" xfId="4069"/>
    <cellStyle name="Normal 2 4 2 27 3 2" xfId="21931"/>
    <cellStyle name="Normal 2 4 2 27 4" xfId="4070"/>
    <cellStyle name="Normal 2 4 2 27 4 2" xfId="21932"/>
    <cellStyle name="Normal 2 4 2 27 5" xfId="4071"/>
    <cellStyle name="Normal 2 4 2 27 5 2" xfId="21933"/>
    <cellStyle name="Normal 2 4 2 27 6" xfId="4072"/>
    <cellStyle name="Normal 2 4 2 27 6 2" xfId="21934"/>
    <cellStyle name="Normal 2 4 2 27 7" xfId="4073"/>
    <cellStyle name="Normal 2 4 2 27 7 2" xfId="21935"/>
    <cellStyle name="Normal 2 4 2 27 8" xfId="4074"/>
    <cellStyle name="Normal 2 4 2 27 8 2" xfId="21936"/>
    <cellStyle name="Normal 2 4 2 27 9" xfId="4075"/>
    <cellStyle name="Normal 2 4 2 27 9 2" xfId="21937"/>
    <cellStyle name="Normal 2 4 2 28" xfId="4076"/>
    <cellStyle name="Normal 2 4 2 28 10" xfId="4077"/>
    <cellStyle name="Normal 2 4 2 28 10 2" xfId="21939"/>
    <cellStyle name="Normal 2 4 2 28 11" xfId="4078"/>
    <cellStyle name="Normal 2 4 2 28 11 2" xfId="21940"/>
    <cellStyle name="Normal 2 4 2 28 12" xfId="4079"/>
    <cellStyle name="Normal 2 4 2 28 12 2" xfId="21941"/>
    <cellStyle name="Normal 2 4 2 28 13" xfId="4080"/>
    <cellStyle name="Normal 2 4 2 28 13 2" xfId="21942"/>
    <cellStyle name="Normal 2 4 2 28 14" xfId="4081"/>
    <cellStyle name="Normal 2 4 2 28 14 2" xfId="21943"/>
    <cellStyle name="Normal 2 4 2 28 15" xfId="21938"/>
    <cellStyle name="Normal 2 4 2 28 2" xfId="4082"/>
    <cellStyle name="Normal 2 4 2 28 2 2" xfId="21944"/>
    <cellStyle name="Normal 2 4 2 28 3" xfId="4083"/>
    <cellStyle name="Normal 2 4 2 28 3 2" xfId="21945"/>
    <cellStyle name="Normal 2 4 2 28 4" xfId="4084"/>
    <cellStyle name="Normal 2 4 2 28 4 2" xfId="21946"/>
    <cellStyle name="Normal 2 4 2 28 5" xfId="4085"/>
    <cellStyle name="Normal 2 4 2 28 5 2" xfId="21947"/>
    <cellStyle name="Normal 2 4 2 28 6" xfId="4086"/>
    <cellStyle name="Normal 2 4 2 28 6 2" xfId="21948"/>
    <cellStyle name="Normal 2 4 2 28 7" xfId="4087"/>
    <cellStyle name="Normal 2 4 2 28 7 2" xfId="21949"/>
    <cellStyle name="Normal 2 4 2 28 8" xfId="4088"/>
    <cellStyle name="Normal 2 4 2 28 8 2" xfId="21950"/>
    <cellStyle name="Normal 2 4 2 28 9" xfId="4089"/>
    <cellStyle name="Normal 2 4 2 28 9 2" xfId="21951"/>
    <cellStyle name="Normal 2 4 2 29" xfId="4090"/>
    <cellStyle name="Normal 2 4 2 29 10" xfId="4091"/>
    <cellStyle name="Normal 2 4 2 29 10 2" xfId="21953"/>
    <cellStyle name="Normal 2 4 2 29 11" xfId="4092"/>
    <cellStyle name="Normal 2 4 2 29 11 2" xfId="21954"/>
    <cellStyle name="Normal 2 4 2 29 12" xfId="4093"/>
    <cellStyle name="Normal 2 4 2 29 12 2" xfId="21955"/>
    <cellStyle name="Normal 2 4 2 29 13" xfId="4094"/>
    <cellStyle name="Normal 2 4 2 29 13 2" xfId="21956"/>
    <cellStyle name="Normal 2 4 2 29 14" xfId="4095"/>
    <cellStyle name="Normal 2 4 2 29 14 2" xfId="21957"/>
    <cellStyle name="Normal 2 4 2 29 15" xfId="21952"/>
    <cellStyle name="Normal 2 4 2 29 2" xfId="4096"/>
    <cellStyle name="Normal 2 4 2 29 2 2" xfId="21958"/>
    <cellStyle name="Normal 2 4 2 29 3" xfId="4097"/>
    <cellStyle name="Normal 2 4 2 29 3 2" xfId="21959"/>
    <cellStyle name="Normal 2 4 2 29 4" xfId="4098"/>
    <cellStyle name="Normal 2 4 2 29 4 2" xfId="21960"/>
    <cellStyle name="Normal 2 4 2 29 5" xfId="4099"/>
    <cellStyle name="Normal 2 4 2 29 5 2" xfId="21961"/>
    <cellStyle name="Normal 2 4 2 29 6" xfId="4100"/>
    <cellStyle name="Normal 2 4 2 29 6 2" xfId="21962"/>
    <cellStyle name="Normal 2 4 2 29 7" xfId="4101"/>
    <cellStyle name="Normal 2 4 2 29 7 2" xfId="21963"/>
    <cellStyle name="Normal 2 4 2 29 8" xfId="4102"/>
    <cellStyle name="Normal 2 4 2 29 8 2" xfId="21964"/>
    <cellStyle name="Normal 2 4 2 29 9" xfId="4103"/>
    <cellStyle name="Normal 2 4 2 29 9 2" xfId="21965"/>
    <cellStyle name="Normal 2 4 2 3" xfId="4104"/>
    <cellStyle name="Normal 2 4 2 3 2" xfId="4105"/>
    <cellStyle name="Normal 2 4 2 30" xfId="4106"/>
    <cellStyle name="Normal 2 4 2 30 10" xfId="4107"/>
    <cellStyle name="Normal 2 4 2 30 10 2" xfId="21967"/>
    <cellStyle name="Normal 2 4 2 30 11" xfId="4108"/>
    <cellStyle name="Normal 2 4 2 30 11 2" xfId="21968"/>
    <cellStyle name="Normal 2 4 2 30 12" xfId="4109"/>
    <cellStyle name="Normal 2 4 2 30 12 2" xfId="21969"/>
    <cellStyle name="Normal 2 4 2 30 13" xfId="4110"/>
    <cellStyle name="Normal 2 4 2 30 13 2" xfId="21970"/>
    <cellStyle name="Normal 2 4 2 30 14" xfId="4111"/>
    <cellStyle name="Normal 2 4 2 30 14 2" xfId="21971"/>
    <cellStyle name="Normal 2 4 2 30 15" xfId="21966"/>
    <cellStyle name="Normal 2 4 2 30 2" xfId="4112"/>
    <cellStyle name="Normal 2 4 2 30 2 2" xfId="21972"/>
    <cellStyle name="Normal 2 4 2 30 3" xfId="4113"/>
    <cellStyle name="Normal 2 4 2 30 3 2" xfId="21973"/>
    <cellStyle name="Normal 2 4 2 30 4" xfId="4114"/>
    <cellStyle name="Normal 2 4 2 30 4 2" xfId="21974"/>
    <cellStyle name="Normal 2 4 2 30 5" xfId="4115"/>
    <cellStyle name="Normal 2 4 2 30 5 2" xfId="21975"/>
    <cellStyle name="Normal 2 4 2 30 6" xfId="4116"/>
    <cellStyle name="Normal 2 4 2 30 6 2" xfId="21976"/>
    <cellStyle name="Normal 2 4 2 30 7" xfId="4117"/>
    <cellStyle name="Normal 2 4 2 30 7 2" xfId="21977"/>
    <cellStyle name="Normal 2 4 2 30 8" xfId="4118"/>
    <cellStyle name="Normal 2 4 2 30 8 2" xfId="21978"/>
    <cellStyle name="Normal 2 4 2 30 9" xfId="4119"/>
    <cellStyle name="Normal 2 4 2 30 9 2" xfId="21979"/>
    <cellStyle name="Normal 2 4 2 31" xfId="4120"/>
    <cellStyle name="Normal 2 4 2 31 10" xfId="4121"/>
    <cellStyle name="Normal 2 4 2 31 10 2" xfId="21981"/>
    <cellStyle name="Normal 2 4 2 31 11" xfId="4122"/>
    <cellStyle name="Normal 2 4 2 31 11 2" xfId="21982"/>
    <cellStyle name="Normal 2 4 2 31 12" xfId="4123"/>
    <cellStyle name="Normal 2 4 2 31 12 2" xfId="21983"/>
    <cellStyle name="Normal 2 4 2 31 13" xfId="4124"/>
    <cellStyle name="Normal 2 4 2 31 13 2" xfId="21984"/>
    <cellStyle name="Normal 2 4 2 31 14" xfId="4125"/>
    <cellStyle name="Normal 2 4 2 31 14 2" xfId="21985"/>
    <cellStyle name="Normal 2 4 2 31 15" xfId="21980"/>
    <cellStyle name="Normal 2 4 2 31 2" xfId="4126"/>
    <cellStyle name="Normal 2 4 2 31 2 2" xfId="21986"/>
    <cellStyle name="Normal 2 4 2 31 3" xfId="4127"/>
    <cellStyle name="Normal 2 4 2 31 3 2" xfId="21987"/>
    <cellStyle name="Normal 2 4 2 31 4" xfId="4128"/>
    <cellStyle name="Normal 2 4 2 31 4 2" xfId="21988"/>
    <cellStyle name="Normal 2 4 2 31 5" xfId="4129"/>
    <cellStyle name="Normal 2 4 2 31 5 2" xfId="21989"/>
    <cellStyle name="Normal 2 4 2 31 6" xfId="4130"/>
    <cellStyle name="Normal 2 4 2 31 6 2" xfId="21990"/>
    <cellStyle name="Normal 2 4 2 31 7" xfId="4131"/>
    <cellStyle name="Normal 2 4 2 31 7 2" xfId="21991"/>
    <cellStyle name="Normal 2 4 2 31 8" xfId="4132"/>
    <cellStyle name="Normal 2 4 2 31 8 2" xfId="21992"/>
    <cellStyle name="Normal 2 4 2 31 9" xfId="4133"/>
    <cellStyle name="Normal 2 4 2 31 9 2" xfId="21993"/>
    <cellStyle name="Normal 2 4 2 32" xfId="4134"/>
    <cellStyle name="Normal 2 4 2 33" xfId="4135"/>
    <cellStyle name="Normal 2 4 2 33 2" xfId="21994"/>
    <cellStyle name="Normal 2 4 2 34" xfId="4136"/>
    <cellStyle name="Normal 2 4 2 34 2" xfId="21995"/>
    <cellStyle name="Normal 2 4 2 35" xfId="4137"/>
    <cellStyle name="Normal 2 4 2 35 2" xfId="21996"/>
    <cellStyle name="Normal 2 4 2 36" xfId="4138"/>
    <cellStyle name="Normal 2 4 2 36 2" xfId="21997"/>
    <cellStyle name="Normal 2 4 2 37" xfId="4139"/>
    <cellStyle name="Normal 2 4 2 37 2" xfId="21998"/>
    <cellStyle name="Normal 2 4 2 38" xfId="4140"/>
    <cellStyle name="Normal 2 4 2 38 2" xfId="21999"/>
    <cellStyle name="Normal 2 4 2 39" xfId="4141"/>
    <cellStyle name="Normal 2 4 2 39 2" xfId="22000"/>
    <cellStyle name="Normal 2 4 2 4" xfId="4142"/>
    <cellStyle name="Normal 2 4 2 4 2" xfId="4143"/>
    <cellStyle name="Normal 2 4 2 40" xfId="4144"/>
    <cellStyle name="Normal 2 4 2 40 2" xfId="22001"/>
    <cellStyle name="Normal 2 4 2 41" xfId="4145"/>
    <cellStyle name="Normal 2 4 2 41 2" xfId="22002"/>
    <cellStyle name="Normal 2 4 2 42" xfId="4146"/>
    <cellStyle name="Normal 2 4 2 42 2" xfId="22003"/>
    <cellStyle name="Normal 2 4 2 43" xfId="4147"/>
    <cellStyle name="Normal 2 4 2 43 2" xfId="22004"/>
    <cellStyle name="Normal 2 4 2 44" xfId="4148"/>
    <cellStyle name="Normal 2 4 2 44 2" xfId="22005"/>
    <cellStyle name="Normal 2 4 2 45" xfId="4149"/>
    <cellStyle name="Normal 2 4 2 45 2" xfId="22006"/>
    <cellStyle name="Normal 2 4 2 46" xfId="37665"/>
    <cellStyle name="Normal 2 4 2 47" xfId="21755"/>
    <cellStyle name="Normal 2 4 2 5" xfId="4150"/>
    <cellStyle name="Normal 2 4 2 5 2" xfId="4151"/>
    <cellStyle name="Normal 2 4 2 6" xfId="4152"/>
    <cellStyle name="Normal 2 4 2 6 2" xfId="4153"/>
    <cellStyle name="Normal 2 4 2 7" xfId="4154"/>
    <cellStyle name="Normal 2 4 2 7 2" xfId="4155"/>
    <cellStyle name="Normal 2 4 2 8" xfId="4156"/>
    <cellStyle name="Normal 2 4 2 9" xfId="4157"/>
    <cellStyle name="Normal 2 4 20" xfId="4158"/>
    <cellStyle name="Normal 2 4 20 10" xfId="4159"/>
    <cellStyle name="Normal 2 4 20 10 2" xfId="22008"/>
    <cellStyle name="Normal 2 4 20 11" xfId="4160"/>
    <cellStyle name="Normal 2 4 20 11 2" xfId="22009"/>
    <cellStyle name="Normal 2 4 20 12" xfId="4161"/>
    <cellStyle name="Normal 2 4 20 12 2" xfId="22010"/>
    <cellStyle name="Normal 2 4 20 13" xfId="4162"/>
    <cellStyle name="Normal 2 4 20 13 2" xfId="22011"/>
    <cellStyle name="Normal 2 4 20 14" xfId="4163"/>
    <cellStyle name="Normal 2 4 20 14 2" xfId="22012"/>
    <cellStyle name="Normal 2 4 20 15" xfId="22007"/>
    <cellStyle name="Normal 2 4 20 2" xfId="4164"/>
    <cellStyle name="Normal 2 4 20 2 2" xfId="22013"/>
    <cellStyle name="Normal 2 4 20 3" xfId="4165"/>
    <cellStyle name="Normal 2 4 20 3 2" xfId="22014"/>
    <cellStyle name="Normal 2 4 20 4" xfId="4166"/>
    <cellStyle name="Normal 2 4 20 4 2" xfId="22015"/>
    <cellStyle name="Normal 2 4 20 5" xfId="4167"/>
    <cellStyle name="Normal 2 4 20 5 2" xfId="22016"/>
    <cellStyle name="Normal 2 4 20 6" xfId="4168"/>
    <cellStyle name="Normal 2 4 20 6 2" xfId="22017"/>
    <cellStyle name="Normal 2 4 20 7" xfId="4169"/>
    <cellStyle name="Normal 2 4 20 7 2" xfId="22018"/>
    <cellStyle name="Normal 2 4 20 8" xfId="4170"/>
    <cellStyle name="Normal 2 4 20 8 2" xfId="22019"/>
    <cellStyle name="Normal 2 4 20 9" xfId="4171"/>
    <cellStyle name="Normal 2 4 20 9 2" xfId="22020"/>
    <cellStyle name="Normal 2 4 21" xfId="37664"/>
    <cellStyle name="Normal 2 4 3" xfId="4172"/>
    <cellStyle name="Normal 2 4 3 10" xfId="4173"/>
    <cellStyle name="Normal 2 4 3 11" xfId="4174"/>
    <cellStyle name="Normal 2 4 3 11 2" xfId="4175"/>
    <cellStyle name="Normal 2 4 3 11 2 10" xfId="4176"/>
    <cellStyle name="Normal 2 4 3 11 2 10 2" xfId="22023"/>
    <cellStyle name="Normal 2 4 3 11 2 11" xfId="4177"/>
    <cellStyle name="Normal 2 4 3 11 2 11 2" xfId="22024"/>
    <cellStyle name="Normal 2 4 3 11 2 12" xfId="4178"/>
    <cellStyle name="Normal 2 4 3 11 2 12 2" xfId="22025"/>
    <cellStyle name="Normal 2 4 3 11 2 13" xfId="4179"/>
    <cellStyle name="Normal 2 4 3 11 2 13 2" xfId="22026"/>
    <cellStyle name="Normal 2 4 3 11 2 14" xfId="4180"/>
    <cellStyle name="Normal 2 4 3 11 2 14 2" xfId="22027"/>
    <cellStyle name="Normal 2 4 3 11 2 15" xfId="22022"/>
    <cellStyle name="Normal 2 4 3 11 2 2" xfId="4181"/>
    <cellStyle name="Normal 2 4 3 11 2 2 2" xfId="22028"/>
    <cellStyle name="Normal 2 4 3 11 2 3" xfId="4182"/>
    <cellStyle name="Normal 2 4 3 11 2 3 2" xfId="22029"/>
    <cellStyle name="Normal 2 4 3 11 2 4" xfId="4183"/>
    <cellStyle name="Normal 2 4 3 11 2 4 2" xfId="22030"/>
    <cellStyle name="Normal 2 4 3 11 2 5" xfId="4184"/>
    <cellStyle name="Normal 2 4 3 11 2 5 2" xfId="22031"/>
    <cellStyle name="Normal 2 4 3 11 2 6" xfId="4185"/>
    <cellStyle name="Normal 2 4 3 11 2 6 2" xfId="22032"/>
    <cellStyle name="Normal 2 4 3 11 2 7" xfId="4186"/>
    <cellStyle name="Normal 2 4 3 11 2 7 2" xfId="22033"/>
    <cellStyle name="Normal 2 4 3 11 2 8" xfId="4187"/>
    <cellStyle name="Normal 2 4 3 11 2 8 2" xfId="22034"/>
    <cellStyle name="Normal 2 4 3 11 2 9" xfId="4188"/>
    <cellStyle name="Normal 2 4 3 11 2 9 2" xfId="22035"/>
    <cellStyle name="Normal 2 4 3 11 3" xfId="4189"/>
    <cellStyle name="Normal 2 4 3 11 3 10" xfId="4190"/>
    <cellStyle name="Normal 2 4 3 11 3 10 2" xfId="22037"/>
    <cellStyle name="Normal 2 4 3 11 3 11" xfId="4191"/>
    <cellStyle name="Normal 2 4 3 11 3 11 2" xfId="22038"/>
    <cellStyle name="Normal 2 4 3 11 3 12" xfId="4192"/>
    <cellStyle name="Normal 2 4 3 11 3 12 2" xfId="22039"/>
    <cellStyle name="Normal 2 4 3 11 3 13" xfId="4193"/>
    <cellStyle name="Normal 2 4 3 11 3 13 2" xfId="22040"/>
    <cellStyle name="Normal 2 4 3 11 3 14" xfId="4194"/>
    <cellStyle name="Normal 2 4 3 11 3 14 2" xfId="22041"/>
    <cellStyle name="Normal 2 4 3 11 3 15" xfId="22036"/>
    <cellStyle name="Normal 2 4 3 11 3 2" xfId="4195"/>
    <cellStyle name="Normal 2 4 3 11 3 2 2" xfId="22042"/>
    <cellStyle name="Normal 2 4 3 11 3 3" xfId="4196"/>
    <cellStyle name="Normal 2 4 3 11 3 3 2" xfId="22043"/>
    <cellStyle name="Normal 2 4 3 11 3 4" xfId="4197"/>
    <cellStyle name="Normal 2 4 3 11 3 4 2" xfId="22044"/>
    <cellStyle name="Normal 2 4 3 11 3 5" xfId="4198"/>
    <cellStyle name="Normal 2 4 3 11 3 5 2" xfId="22045"/>
    <cellStyle name="Normal 2 4 3 11 3 6" xfId="4199"/>
    <cellStyle name="Normal 2 4 3 11 3 6 2" xfId="22046"/>
    <cellStyle name="Normal 2 4 3 11 3 7" xfId="4200"/>
    <cellStyle name="Normal 2 4 3 11 3 7 2" xfId="22047"/>
    <cellStyle name="Normal 2 4 3 11 3 8" xfId="4201"/>
    <cellStyle name="Normal 2 4 3 11 3 8 2" xfId="22048"/>
    <cellStyle name="Normal 2 4 3 11 3 9" xfId="4202"/>
    <cellStyle name="Normal 2 4 3 11 3 9 2" xfId="22049"/>
    <cellStyle name="Normal 2 4 3 11 4" xfId="4203"/>
    <cellStyle name="Normal 2 4 3 11 4 10" xfId="4204"/>
    <cellStyle name="Normal 2 4 3 11 4 10 2" xfId="22051"/>
    <cellStyle name="Normal 2 4 3 11 4 11" xfId="4205"/>
    <cellStyle name="Normal 2 4 3 11 4 11 2" xfId="22052"/>
    <cellStyle name="Normal 2 4 3 11 4 12" xfId="4206"/>
    <cellStyle name="Normal 2 4 3 11 4 12 2" xfId="22053"/>
    <cellStyle name="Normal 2 4 3 11 4 13" xfId="4207"/>
    <cellStyle name="Normal 2 4 3 11 4 13 2" xfId="22054"/>
    <cellStyle name="Normal 2 4 3 11 4 14" xfId="4208"/>
    <cellStyle name="Normal 2 4 3 11 4 14 2" xfId="22055"/>
    <cellStyle name="Normal 2 4 3 11 4 15" xfId="22050"/>
    <cellStyle name="Normal 2 4 3 11 4 2" xfId="4209"/>
    <cellStyle name="Normal 2 4 3 11 4 2 2" xfId="22056"/>
    <cellStyle name="Normal 2 4 3 11 4 3" xfId="4210"/>
    <cellStyle name="Normal 2 4 3 11 4 3 2" xfId="22057"/>
    <cellStyle name="Normal 2 4 3 11 4 4" xfId="4211"/>
    <cellStyle name="Normal 2 4 3 11 4 4 2" xfId="22058"/>
    <cellStyle name="Normal 2 4 3 11 4 5" xfId="4212"/>
    <cellStyle name="Normal 2 4 3 11 4 5 2" xfId="22059"/>
    <cellStyle name="Normal 2 4 3 11 4 6" xfId="4213"/>
    <cellStyle name="Normal 2 4 3 11 4 6 2" xfId="22060"/>
    <cellStyle name="Normal 2 4 3 11 4 7" xfId="4214"/>
    <cellStyle name="Normal 2 4 3 11 4 7 2" xfId="22061"/>
    <cellStyle name="Normal 2 4 3 11 4 8" xfId="4215"/>
    <cellStyle name="Normal 2 4 3 11 4 8 2" xfId="22062"/>
    <cellStyle name="Normal 2 4 3 11 4 9" xfId="4216"/>
    <cellStyle name="Normal 2 4 3 11 4 9 2" xfId="22063"/>
    <cellStyle name="Normal 2 4 3 12" xfId="4217"/>
    <cellStyle name="Normal 2 4 3 12 10" xfId="4218"/>
    <cellStyle name="Normal 2 4 3 12 10 2" xfId="22065"/>
    <cellStyle name="Normal 2 4 3 12 11" xfId="4219"/>
    <cellStyle name="Normal 2 4 3 12 11 2" xfId="22066"/>
    <cellStyle name="Normal 2 4 3 12 12" xfId="4220"/>
    <cellStyle name="Normal 2 4 3 12 12 2" xfId="22067"/>
    <cellStyle name="Normal 2 4 3 12 13" xfId="4221"/>
    <cellStyle name="Normal 2 4 3 12 13 2" xfId="22068"/>
    <cellStyle name="Normal 2 4 3 12 14" xfId="4222"/>
    <cellStyle name="Normal 2 4 3 12 14 2" xfId="22069"/>
    <cellStyle name="Normal 2 4 3 12 15" xfId="22064"/>
    <cellStyle name="Normal 2 4 3 12 2" xfId="4223"/>
    <cellStyle name="Normal 2 4 3 12 2 2" xfId="22070"/>
    <cellStyle name="Normal 2 4 3 12 3" xfId="4224"/>
    <cellStyle name="Normal 2 4 3 12 3 2" xfId="22071"/>
    <cellStyle name="Normal 2 4 3 12 4" xfId="4225"/>
    <cellStyle name="Normal 2 4 3 12 4 2" xfId="22072"/>
    <cellStyle name="Normal 2 4 3 12 5" xfId="4226"/>
    <cellStyle name="Normal 2 4 3 12 5 2" xfId="22073"/>
    <cellStyle name="Normal 2 4 3 12 6" xfId="4227"/>
    <cellStyle name="Normal 2 4 3 12 6 2" xfId="22074"/>
    <cellStyle name="Normal 2 4 3 12 7" xfId="4228"/>
    <cellStyle name="Normal 2 4 3 12 7 2" xfId="22075"/>
    <cellStyle name="Normal 2 4 3 12 8" xfId="4229"/>
    <cellStyle name="Normal 2 4 3 12 8 2" xfId="22076"/>
    <cellStyle name="Normal 2 4 3 12 9" xfId="4230"/>
    <cellStyle name="Normal 2 4 3 12 9 2" xfId="22077"/>
    <cellStyle name="Normal 2 4 3 13" xfId="4231"/>
    <cellStyle name="Normal 2 4 3 14" xfId="4232"/>
    <cellStyle name="Normal 2 4 3 15" xfId="4233"/>
    <cellStyle name="Normal 2 4 3 16" xfId="4234"/>
    <cellStyle name="Normal 2 4 3 16 2" xfId="22078"/>
    <cellStyle name="Normal 2 4 3 17" xfId="4235"/>
    <cellStyle name="Normal 2 4 3 17 2" xfId="22079"/>
    <cellStyle name="Normal 2 4 3 18" xfId="4236"/>
    <cellStyle name="Normal 2 4 3 18 2" xfId="22080"/>
    <cellStyle name="Normal 2 4 3 19" xfId="4237"/>
    <cellStyle name="Normal 2 4 3 19 2" xfId="22081"/>
    <cellStyle name="Normal 2 4 3 2" xfId="4238"/>
    <cellStyle name="Normal 2 4 3 2 2" xfId="4239"/>
    <cellStyle name="Normal 2 4 3 2 2 2" xfId="4240"/>
    <cellStyle name="Normal 2 4 3 2 2 2 2" xfId="4241"/>
    <cellStyle name="Normal 2 4 3 2 2 2 3" xfId="4242"/>
    <cellStyle name="Normal 2 4 3 2 2 2 4" xfId="4243"/>
    <cellStyle name="Normal 2 4 3 2 2 3" xfId="4244"/>
    <cellStyle name="Normal 2 4 3 2 2 4" xfId="4245"/>
    <cellStyle name="Normal 2 4 3 2 2 5" xfId="4246"/>
    <cellStyle name="Normal 2 4 3 2 3" xfId="4247"/>
    <cellStyle name="Normal 2 4 3 2 3 2" xfId="4248"/>
    <cellStyle name="Normal 2 4 3 2 3 3" xfId="4249"/>
    <cellStyle name="Normal 2 4 3 2 3 4" xfId="4250"/>
    <cellStyle name="Normal 2 4 3 2 4" xfId="4251"/>
    <cellStyle name="Normal 2 4 3 2 5" xfId="4252"/>
    <cellStyle name="Normal 2 4 3 2 6" xfId="4253"/>
    <cellStyle name="Normal 2 4 3 20" xfId="4254"/>
    <cellStyle name="Normal 2 4 3 20 2" xfId="22082"/>
    <cellStyle name="Normal 2 4 3 21" xfId="4255"/>
    <cellStyle name="Normal 2 4 3 21 2" xfId="22083"/>
    <cellStyle name="Normal 2 4 3 22" xfId="4256"/>
    <cellStyle name="Normal 2 4 3 22 2" xfId="22084"/>
    <cellStyle name="Normal 2 4 3 23" xfId="4257"/>
    <cellStyle name="Normal 2 4 3 23 2" xfId="22085"/>
    <cellStyle name="Normal 2 4 3 24" xfId="4258"/>
    <cellStyle name="Normal 2 4 3 24 2" xfId="22086"/>
    <cellStyle name="Normal 2 4 3 25" xfId="4259"/>
    <cellStyle name="Normal 2 4 3 25 2" xfId="22087"/>
    <cellStyle name="Normal 2 4 3 26" xfId="4260"/>
    <cellStyle name="Normal 2 4 3 26 2" xfId="22088"/>
    <cellStyle name="Normal 2 4 3 27" xfId="4261"/>
    <cellStyle name="Normal 2 4 3 27 2" xfId="22089"/>
    <cellStyle name="Normal 2 4 3 28" xfId="4262"/>
    <cellStyle name="Normal 2 4 3 28 2" xfId="22090"/>
    <cellStyle name="Normal 2 4 3 29" xfId="22021"/>
    <cellStyle name="Normal 2 4 3 3" xfId="4263"/>
    <cellStyle name="Normal 2 4 3 4" xfId="4264"/>
    <cellStyle name="Normal 2 4 3 5" xfId="4265"/>
    <cellStyle name="Normal 2 4 3 6" xfId="4266"/>
    <cellStyle name="Normal 2 4 3 7" xfId="4267"/>
    <cellStyle name="Normal 2 4 3 8" xfId="4268"/>
    <cellStyle name="Normal 2 4 3 9" xfId="4269"/>
    <cellStyle name="Normal 2 4 4" xfId="4270"/>
    <cellStyle name="Normal 2 4 4 10" xfId="4271"/>
    <cellStyle name="Normal 2 4 4 10 2" xfId="22092"/>
    <cellStyle name="Normal 2 4 4 11" xfId="4272"/>
    <cellStyle name="Normal 2 4 4 11 2" xfId="22093"/>
    <cellStyle name="Normal 2 4 4 12" xfId="4273"/>
    <cellStyle name="Normal 2 4 4 12 2" xfId="22094"/>
    <cellStyle name="Normal 2 4 4 13" xfId="4274"/>
    <cellStyle name="Normal 2 4 4 13 2" xfId="22095"/>
    <cellStyle name="Normal 2 4 4 14" xfId="4275"/>
    <cellStyle name="Normal 2 4 4 14 2" xfId="22096"/>
    <cellStyle name="Normal 2 4 4 15" xfId="4276"/>
    <cellStyle name="Normal 2 4 4 15 2" xfId="22097"/>
    <cellStyle name="Normal 2 4 4 16" xfId="4277"/>
    <cellStyle name="Normal 2 4 4 16 2" xfId="22098"/>
    <cellStyle name="Normal 2 4 4 17" xfId="4278"/>
    <cellStyle name="Normal 2 4 4 17 2" xfId="22099"/>
    <cellStyle name="Normal 2 4 4 18" xfId="4279"/>
    <cellStyle name="Normal 2 4 4 18 2" xfId="22100"/>
    <cellStyle name="Normal 2 4 4 19" xfId="4280"/>
    <cellStyle name="Normal 2 4 4 19 2" xfId="22101"/>
    <cellStyle name="Normal 2 4 4 2" xfId="4281"/>
    <cellStyle name="Normal 2 4 4 2 2" xfId="4282"/>
    <cellStyle name="Normal 2 4 4 2 2 10" xfId="4283"/>
    <cellStyle name="Normal 2 4 4 2 2 10 2" xfId="22103"/>
    <cellStyle name="Normal 2 4 4 2 2 11" xfId="4284"/>
    <cellStyle name="Normal 2 4 4 2 2 11 2" xfId="22104"/>
    <cellStyle name="Normal 2 4 4 2 2 12" xfId="4285"/>
    <cellStyle name="Normal 2 4 4 2 2 12 2" xfId="22105"/>
    <cellStyle name="Normal 2 4 4 2 2 13" xfId="4286"/>
    <cellStyle name="Normal 2 4 4 2 2 13 2" xfId="22106"/>
    <cellStyle name="Normal 2 4 4 2 2 14" xfId="4287"/>
    <cellStyle name="Normal 2 4 4 2 2 14 2" xfId="22107"/>
    <cellStyle name="Normal 2 4 4 2 2 15" xfId="4288"/>
    <cellStyle name="Normal 2 4 4 2 2 15 2" xfId="22108"/>
    <cellStyle name="Normal 2 4 4 2 2 16" xfId="4289"/>
    <cellStyle name="Normal 2 4 4 2 2 16 2" xfId="22109"/>
    <cellStyle name="Normal 2 4 4 2 2 17" xfId="4290"/>
    <cellStyle name="Normal 2 4 4 2 2 17 2" xfId="22110"/>
    <cellStyle name="Normal 2 4 4 2 2 18" xfId="22102"/>
    <cellStyle name="Normal 2 4 4 2 2 2" xfId="4291"/>
    <cellStyle name="Normal 2 4 4 2 2 3" xfId="4292"/>
    <cellStyle name="Normal 2 4 4 2 2 4" xfId="4293"/>
    <cellStyle name="Normal 2 4 4 2 2 5" xfId="4294"/>
    <cellStyle name="Normal 2 4 4 2 2 5 2" xfId="22111"/>
    <cellStyle name="Normal 2 4 4 2 2 6" xfId="4295"/>
    <cellStyle name="Normal 2 4 4 2 2 6 2" xfId="22112"/>
    <cellStyle name="Normal 2 4 4 2 2 7" xfId="4296"/>
    <cellStyle name="Normal 2 4 4 2 2 7 2" xfId="22113"/>
    <cellStyle name="Normal 2 4 4 2 2 8" xfId="4297"/>
    <cellStyle name="Normal 2 4 4 2 2 8 2" xfId="22114"/>
    <cellStyle name="Normal 2 4 4 2 2 9" xfId="4298"/>
    <cellStyle name="Normal 2 4 4 2 2 9 2" xfId="22115"/>
    <cellStyle name="Normal 2 4 4 2 3" xfId="4299"/>
    <cellStyle name="Normal 2 4 4 2 4" xfId="4300"/>
    <cellStyle name="Normal 2 4 4 2 4 10" xfId="4301"/>
    <cellStyle name="Normal 2 4 4 2 4 10 2" xfId="22117"/>
    <cellStyle name="Normal 2 4 4 2 4 11" xfId="4302"/>
    <cellStyle name="Normal 2 4 4 2 4 11 2" xfId="22118"/>
    <cellStyle name="Normal 2 4 4 2 4 12" xfId="4303"/>
    <cellStyle name="Normal 2 4 4 2 4 12 2" xfId="22119"/>
    <cellStyle name="Normal 2 4 4 2 4 13" xfId="4304"/>
    <cellStyle name="Normal 2 4 4 2 4 13 2" xfId="22120"/>
    <cellStyle name="Normal 2 4 4 2 4 14" xfId="4305"/>
    <cellStyle name="Normal 2 4 4 2 4 14 2" xfId="22121"/>
    <cellStyle name="Normal 2 4 4 2 4 15" xfId="22116"/>
    <cellStyle name="Normal 2 4 4 2 4 2" xfId="4306"/>
    <cellStyle name="Normal 2 4 4 2 4 2 2" xfId="22122"/>
    <cellStyle name="Normal 2 4 4 2 4 3" xfId="4307"/>
    <cellStyle name="Normal 2 4 4 2 4 3 2" xfId="22123"/>
    <cellStyle name="Normal 2 4 4 2 4 4" xfId="4308"/>
    <cellStyle name="Normal 2 4 4 2 4 4 2" xfId="22124"/>
    <cellStyle name="Normal 2 4 4 2 4 5" xfId="4309"/>
    <cellStyle name="Normal 2 4 4 2 4 5 2" xfId="22125"/>
    <cellStyle name="Normal 2 4 4 2 4 6" xfId="4310"/>
    <cellStyle name="Normal 2 4 4 2 4 6 2" xfId="22126"/>
    <cellStyle name="Normal 2 4 4 2 4 7" xfId="4311"/>
    <cellStyle name="Normal 2 4 4 2 4 7 2" xfId="22127"/>
    <cellStyle name="Normal 2 4 4 2 4 8" xfId="4312"/>
    <cellStyle name="Normal 2 4 4 2 4 8 2" xfId="22128"/>
    <cellStyle name="Normal 2 4 4 2 4 9" xfId="4313"/>
    <cellStyle name="Normal 2 4 4 2 4 9 2" xfId="22129"/>
    <cellStyle name="Normal 2 4 4 2 5" xfId="4314"/>
    <cellStyle name="Normal 2 4 4 2 5 10" xfId="4315"/>
    <cellStyle name="Normal 2 4 4 2 5 10 2" xfId="22131"/>
    <cellStyle name="Normal 2 4 4 2 5 11" xfId="4316"/>
    <cellStyle name="Normal 2 4 4 2 5 11 2" xfId="22132"/>
    <cellStyle name="Normal 2 4 4 2 5 12" xfId="4317"/>
    <cellStyle name="Normal 2 4 4 2 5 12 2" xfId="22133"/>
    <cellStyle name="Normal 2 4 4 2 5 13" xfId="4318"/>
    <cellStyle name="Normal 2 4 4 2 5 13 2" xfId="22134"/>
    <cellStyle name="Normal 2 4 4 2 5 14" xfId="4319"/>
    <cellStyle name="Normal 2 4 4 2 5 14 2" xfId="22135"/>
    <cellStyle name="Normal 2 4 4 2 5 15" xfId="22130"/>
    <cellStyle name="Normal 2 4 4 2 5 2" xfId="4320"/>
    <cellStyle name="Normal 2 4 4 2 5 2 2" xfId="22136"/>
    <cellStyle name="Normal 2 4 4 2 5 3" xfId="4321"/>
    <cellStyle name="Normal 2 4 4 2 5 3 2" xfId="22137"/>
    <cellStyle name="Normal 2 4 4 2 5 4" xfId="4322"/>
    <cellStyle name="Normal 2 4 4 2 5 4 2" xfId="22138"/>
    <cellStyle name="Normal 2 4 4 2 5 5" xfId="4323"/>
    <cellStyle name="Normal 2 4 4 2 5 5 2" xfId="22139"/>
    <cellStyle name="Normal 2 4 4 2 5 6" xfId="4324"/>
    <cellStyle name="Normal 2 4 4 2 5 6 2" xfId="22140"/>
    <cellStyle name="Normal 2 4 4 2 5 7" xfId="4325"/>
    <cellStyle name="Normal 2 4 4 2 5 7 2" xfId="22141"/>
    <cellStyle name="Normal 2 4 4 2 5 8" xfId="4326"/>
    <cellStyle name="Normal 2 4 4 2 5 8 2" xfId="22142"/>
    <cellStyle name="Normal 2 4 4 2 5 9" xfId="4327"/>
    <cellStyle name="Normal 2 4 4 2 5 9 2" xfId="22143"/>
    <cellStyle name="Normal 2 4 4 20" xfId="22091"/>
    <cellStyle name="Normal 2 4 4 3" xfId="4328"/>
    <cellStyle name="Normal 2 4 4 3 2" xfId="4329"/>
    <cellStyle name="Normal 2 4 4 3 2 10" xfId="4330"/>
    <cellStyle name="Normal 2 4 4 3 2 10 2" xfId="22145"/>
    <cellStyle name="Normal 2 4 4 3 2 11" xfId="4331"/>
    <cellStyle name="Normal 2 4 4 3 2 11 2" xfId="22146"/>
    <cellStyle name="Normal 2 4 4 3 2 12" xfId="4332"/>
    <cellStyle name="Normal 2 4 4 3 2 12 2" xfId="22147"/>
    <cellStyle name="Normal 2 4 4 3 2 13" xfId="4333"/>
    <cellStyle name="Normal 2 4 4 3 2 13 2" xfId="22148"/>
    <cellStyle name="Normal 2 4 4 3 2 14" xfId="4334"/>
    <cellStyle name="Normal 2 4 4 3 2 14 2" xfId="22149"/>
    <cellStyle name="Normal 2 4 4 3 2 15" xfId="22144"/>
    <cellStyle name="Normal 2 4 4 3 2 2" xfId="4335"/>
    <cellStyle name="Normal 2 4 4 3 2 2 2" xfId="22150"/>
    <cellStyle name="Normal 2 4 4 3 2 3" xfId="4336"/>
    <cellStyle name="Normal 2 4 4 3 2 3 2" xfId="22151"/>
    <cellStyle name="Normal 2 4 4 3 2 4" xfId="4337"/>
    <cellStyle name="Normal 2 4 4 3 2 4 2" xfId="22152"/>
    <cellStyle name="Normal 2 4 4 3 2 5" xfId="4338"/>
    <cellStyle name="Normal 2 4 4 3 2 5 2" xfId="22153"/>
    <cellStyle name="Normal 2 4 4 3 2 6" xfId="4339"/>
    <cellStyle name="Normal 2 4 4 3 2 6 2" xfId="22154"/>
    <cellStyle name="Normal 2 4 4 3 2 7" xfId="4340"/>
    <cellStyle name="Normal 2 4 4 3 2 7 2" xfId="22155"/>
    <cellStyle name="Normal 2 4 4 3 2 8" xfId="4341"/>
    <cellStyle name="Normal 2 4 4 3 2 8 2" xfId="22156"/>
    <cellStyle name="Normal 2 4 4 3 2 9" xfId="4342"/>
    <cellStyle name="Normal 2 4 4 3 2 9 2" xfId="22157"/>
    <cellStyle name="Normal 2 4 4 3 3" xfId="4343"/>
    <cellStyle name="Normal 2 4 4 3 3 10" xfId="4344"/>
    <cellStyle name="Normal 2 4 4 3 3 10 2" xfId="22159"/>
    <cellStyle name="Normal 2 4 4 3 3 11" xfId="4345"/>
    <cellStyle name="Normal 2 4 4 3 3 11 2" xfId="22160"/>
    <cellStyle name="Normal 2 4 4 3 3 12" xfId="4346"/>
    <cellStyle name="Normal 2 4 4 3 3 12 2" xfId="22161"/>
    <cellStyle name="Normal 2 4 4 3 3 13" xfId="4347"/>
    <cellStyle name="Normal 2 4 4 3 3 13 2" xfId="22162"/>
    <cellStyle name="Normal 2 4 4 3 3 14" xfId="4348"/>
    <cellStyle name="Normal 2 4 4 3 3 14 2" xfId="22163"/>
    <cellStyle name="Normal 2 4 4 3 3 15" xfId="22158"/>
    <cellStyle name="Normal 2 4 4 3 3 2" xfId="4349"/>
    <cellStyle name="Normal 2 4 4 3 3 2 2" xfId="22164"/>
    <cellStyle name="Normal 2 4 4 3 3 3" xfId="4350"/>
    <cellStyle name="Normal 2 4 4 3 3 3 2" xfId="22165"/>
    <cellStyle name="Normal 2 4 4 3 3 4" xfId="4351"/>
    <cellStyle name="Normal 2 4 4 3 3 4 2" xfId="22166"/>
    <cellStyle name="Normal 2 4 4 3 3 5" xfId="4352"/>
    <cellStyle name="Normal 2 4 4 3 3 5 2" xfId="22167"/>
    <cellStyle name="Normal 2 4 4 3 3 6" xfId="4353"/>
    <cellStyle name="Normal 2 4 4 3 3 6 2" xfId="22168"/>
    <cellStyle name="Normal 2 4 4 3 3 7" xfId="4354"/>
    <cellStyle name="Normal 2 4 4 3 3 7 2" xfId="22169"/>
    <cellStyle name="Normal 2 4 4 3 3 8" xfId="4355"/>
    <cellStyle name="Normal 2 4 4 3 3 8 2" xfId="22170"/>
    <cellStyle name="Normal 2 4 4 3 3 9" xfId="4356"/>
    <cellStyle name="Normal 2 4 4 3 3 9 2" xfId="22171"/>
    <cellStyle name="Normal 2 4 4 3 4" xfId="4357"/>
    <cellStyle name="Normal 2 4 4 3 4 10" xfId="4358"/>
    <cellStyle name="Normal 2 4 4 3 4 10 2" xfId="22173"/>
    <cellStyle name="Normal 2 4 4 3 4 11" xfId="4359"/>
    <cellStyle name="Normal 2 4 4 3 4 11 2" xfId="22174"/>
    <cellStyle name="Normal 2 4 4 3 4 12" xfId="4360"/>
    <cellStyle name="Normal 2 4 4 3 4 12 2" xfId="22175"/>
    <cellStyle name="Normal 2 4 4 3 4 13" xfId="4361"/>
    <cellStyle name="Normal 2 4 4 3 4 13 2" xfId="22176"/>
    <cellStyle name="Normal 2 4 4 3 4 14" xfId="4362"/>
    <cellStyle name="Normal 2 4 4 3 4 14 2" xfId="22177"/>
    <cellStyle name="Normal 2 4 4 3 4 15" xfId="22172"/>
    <cellStyle name="Normal 2 4 4 3 4 2" xfId="4363"/>
    <cellStyle name="Normal 2 4 4 3 4 2 2" xfId="22178"/>
    <cellStyle name="Normal 2 4 4 3 4 3" xfId="4364"/>
    <cellStyle name="Normal 2 4 4 3 4 3 2" xfId="22179"/>
    <cellStyle name="Normal 2 4 4 3 4 4" xfId="4365"/>
    <cellStyle name="Normal 2 4 4 3 4 4 2" xfId="22180"/>
    <cellStyle name="Normal 2 4 4 3 4 5" xfId="4366"/>
    <cellStyle name="Normal 2 4 4 3 4 5 2" xfId="22181"/>
    <cellStyle name="Normal 2 4 4 3 4 6" xfId="4367"/>
    <cellStyle name="Normal 2 4 4 3 4 6 2" xfId="22182"/>
    <cellStyle name="Normal 2 4 4 3 4 7" xfId="4368"/>
    <cellStyle name="Normal 2 4 4 3 4 7 2" xfId="22183"/>
    <cellStyle name="Normal 2 4 4 3 4 8" xfId="4369"/>
    <cellStyle name="Normal 2 4 4 3 4 8 2" xfId="22184"/>
    <cellStyle name="Normal 2 4 4 3 4 9" xfId="4370"/>
    <cellStyle name="Normal 2 4 4 3 4 9 2" xfId="22185"/>
    <cellStyle name="Normal 2 4 4 4" xfId="4371"/>
    <cellStyle name="Normal 2 4 4 5" xfId="4372"/>
    <cellStyle name="Normal 2 4 4 6" xfId="4373"/>
    <cellStyle name="Normal 2 4 4 7" xfId="4374"/>
    <cellStyle name="Normal 2 4 4 7 2" xfId="22186"/>
    <cellStyle name="Normal 2 4 4 8" xfId="4375"/>
    <cellStyle name="Normal 2 4 4 8 2" xfId="22187"/>
    <cellStyle name="Normal 2 4 4 9" xfId="4376"/>
    <cellStyle name="Normal 2 4 4 9 2" xfId="22188"/>
    <cellStyle name="Normal 2 4 5" xfId="4377"/>
    <cellStyle name="Normal 2 4 5 10" xfId="4378"/>
    <cellStyle name="Normal 2 4 5 10 2" xfId="22190"/>
    <cellStyle name="Normal 2 4 5 11" xfId="4379"/>
    <cellStyle name="Normal 2 4 5 11 2" xfId="22191"/>
    <cellStyle name="Normal 2 4 5 12" xfId="4380"/>
    <cellStyle name="Normal 2 4 5 12 2" xfId="22192"/>
    <cellStyle name="Normal 2 4 5 13" xfId="4381"/>
    <cellStyle name="Normal 2 4 5 13 2" xfId="22193"/>
    <cellStyle name="Normal 2 4 5 14" xfId="4382"/>
    <cellStyle name="Normal 2 4 5 14 2" xfId="22194"/>
    <cellStyle name="Normal 2 4 5 15" xfId="4383"/>
    <cellStyle name="Normal 2 4 5 15 2" xfId="22195"/>
    <cellStyle name="Normal 2 4 5 16" xfId="4384"/>
    <cellStyle name="Normal 2 4 5 16 2" xfId="22196"/>
    <cellStyle name="Normal 2 4 5 17" xfId="4385"/>
    <cellStyle name="Normal 2 4 5 17 2" xfId="22197"/>
    <cellStyle name="Normal 2 4 5 18" xfId="4386"/>
    <cellStyle name="Normal 2 4 5 18 2" xfId="22198"/>
    <cellStyle name="Normal 2 4 5 19" xfId="4387"/>
    <cellStyle name="Normal 2 4 5 19 2" xfId="22199"/>
    <cellStyle name="Normal 2 4 5 2" xfId="4388"/>
    <cellStyle name="Normal 2 4 5 2 2" xfId="4389"/>
    <cellStyle name="Normal 2 4 5 2 2 10" xfId="4390"/>
    <cellStyle name="Normal 2 4 5 2 2 10 2" xfId="22201"/>
    <cellStyle name="Normal 2 4 5 2 2 11" xfId="4391"/>
    <cellStyle name="Normal 2 4 5 2 2 11 2" xfId="22202"/>
    <cellStyle name="Normal 2 4 5 2 2 12" xfId="4392"/>
    <cellStyle name="Normal 2 4 5 2 2 12 2" xfId="22203"/>
    <cellStyle name="Normal 2 4 5 2 2 13" xfId="4393"/>
    <cellStyle name="Normal 2 4 5 2 2 13 2" xfId="22204"/>
    <cellStyle name="Normal 2 4 5 2 2 14" xfId="4394"/>
    <cellStyle name="Normal 2 4 5 2 2 14 2" xfId="22205"/>
    <cellStyle name="Normal 2 4 5 2 2 15" xfId="4395"/>
    <cellStyle name="Normal 2 4 5 2 2 15 2" xfId="22206"/>
    <cellStyle name="Normal 2 4 5 2 2 16" xfId="4396"/>
    <cellStyle name="Normal 2 4 5 2 2 16 2" xfId="22207"/>
    <cellStyle name="Normal 2 4 5 2 2 17" xfId="4397"/>
    <cellStyle name="Normal 2 4 5 2 2 17 2" xfId="22208"/>
    <cellStyle name="Normal 2 4 5 2 2 18" xfId="22200"/>
    <cellStyle name="Normal 2 4 5 2 2 2" xfId="4398"/>
    <cellStyle name="Normal 2 4 5 2 2 3" xfId="4399"/>
    <cellStyle name="Normal 2 4 5 2 2 4" xfId="4400"/>
    <cellStyle name="Normal 2 4 5 2 2 5" xfId="4401"/>
    <cellStyle name="Normal 2 4 5 2 2 5 2" xfId="22209"/>
    <cellStyle name="Normal 2 4 5 2 2 6" xfId="4402"/>
    <cellStyle name="Normal 2 4 5 2 2 6 2" xfId="22210"/>
    <cellStyle name="Normal 2 4 5 2 2 7" xfId="4403"/>
    <cellStyle name="Normal 2 4 5 2 2 7 2" xfId="22211"/>
    <cellStyle name="Normal 2 4 5 2 2 8" xfId="4404"/>
    <cellStyle name="Normal 2 4 5 2 2 8 2" xfId="22212"/>
    <cellStyle name="Normal 2 4 5 2 2 9" xfId="4405"/>
    <cellStyle name="Normal 2 4 5 2 2 9 2" xfId="22213"/>
    <cellStyle name="Normal 2 4 5 2 3" xfId="4406"/>
    <cellStyle name="Normal 2 4 5 2 4" xfId="4407"/>
    <cellStyle name="Normal 2 4 5 2 4 10" xfId="4408"/>
    <cellStyle name="Normal 2 4 5 2 4 10 2" xfId="22215"/>
    <cellStyle name="Normal 2 4 5 2 4 11" xfId="4409"/>
    <cellStyle name="Normal 2 4 5 2 4 11 2" xfId="22216"/>
    <cellStyle name="Normal 2 4 5 2 4 12" xfId="4410"/>
    <cellStyle name="Normal 2 4 5 2 4 12 2" xfId="22217"/>
    <cellStyle name="Normal 2 4 5 2 4 13" xfId="4411"/>
    <cellStyle name="Normal 2 4 5 2 4 13 2" xfId="22218"/>
    <cellStyle name="Normal 2 4 5 2 4 14" xfId="4412"/>
    <cellStyle name="Normal 2 4 5 2 4 14 2" xfId="22219"/>
    <cellStyle name="Normal 2 4 5 2 4 15" xfId="22214"/>
    <cellStyle name="Normal 2 4 5 2 4 2" xfId="4413"/>
    <cellStyle name="Normal 2 4 5 2 4 2 2" xfId="22220"/>
    <cellStyle name="Normal 2 4 5 2 4 3" xfId="4414"/>
    <cellStyle name="Normal 2 4 5 2 4 3 2" xfId="22221"/>
    <cellStyle name="Normal 2 4 5 2 4 4" xfId="4415"/>
    <cellStyle name="Normal 2 4 5 2 4 4 2" xfId="22222"/>
    <cellStyle name="Normal 2 4 5 2 4 5" xfId="4416"/>
    <cellStyle name="Normal 2 4 5 2 4 5 2" xfId="22223"/>
    <cellStyle name="Normal 2 4 5 2 4 6" xfId="4417"/>
    <cellStyle name="Normal 2 4 5 2 4 6 2" xfId="22224"/>
    <cellStyle name="Normal 2 4 5 2 4 7" xfId="4418"/>
    <cellStyle name="Normal 2 4 5 2 4 7 2" xfId="22225"/>
    <cellStyle name="Normal 2 4 5 2 4 8" xfId="4419"/>
    <cellStyle name="Normal 2 4 5 2 4 8 2" xfId="22226"/>
    <cellStyle name="Normal 2 4 5 2 4 9" xfId="4420"/>
    <cellStyle name="Normal 2 4 5 2 4 9 2" xfId="22227"/>
    <cellStyle name="Normal 2 4 5 2 5" xfId="4421"/>
    <cellStyle name="Normal 2 4 5 2 5 10" xfId="4422"/>
    <cellStyle name="Normal 2 4 5 2 5 10 2" xfId="22229"/>
    <cellStyle name="Normal 2 4 5 2 5 11" xfId="4423"/>
    <cellStyle name="Normal 2 4 5 2 5 11 2" xfId="22230"/>
    <cellStyle name="Normal 2 4 5 2 5 12" xfId="4424"/>
    <cellStyle name="Normal 2 4 5 2 5 12 2" xfId="22231"/>
    <cellStyle name="Normal 2 4 5 2 5 13" xfId="4425"/>
    <cellStyle name="Normal 2 4 5 2 5 13 2" xfId="22232"/>
    <cellStyle name="Normal 2 4 5 2 5 14" xfId="4426"/>
    <cellStyle name="Normal 2 4 5 2 5 14 2" xfId="22233"/>
    <cellStyle name="Normal 2 4 5 2 5 15" xfId="22228"/>
    <cellStyle name="Normal 2 4 5 2 5 2" xfId="4427"/>
    <cellStyle name="Normal 2 4 5 2 5 2 2" xfId="22234"/>
    <cellStyle name="Normal 2 4 5 2 5 3" xfId="4428"/>
    <cellStyle name="Normal 2 4 5 2 5 3 2" xfId="22235"/>
    <cellStyle name="Normal 2 4 5 2 5 4" xfId="4429"/>
    <cellStyle name="Normal 2 4 5 2 5 4 2" xfId="22236"/>
    <cellStyle name="Normal 2 4 5 2 5 5" xfId="4430"/>
    <cellStyle name="Normal 2 4 5 2 5 5 2" xfId="22237"/>
    <cellStyle name="Normal 2 4 5 2 5 6" xfId="4431"/>
    <cellStyle name="Normal 2 4 5 2 5 6 2" xfId="22238"/>
    <cellStyle name="Normal 2 4 5 2 5 7" xfId="4432"/>
    <cellStyle name="Normal 2 4 5 2 5 7 2" xfId="22239"/>
    <cellStyle name="Normal 2 4 5 2 5 8" xfId="4433"/>
    <cellStyle name="Normal 2 4 5 2 5 8 2" xfId="22240"/>
    <cellStyle name="Normal 2 4 5 2 5 9" xfId="4434"/>
    <cellStyle name="Normal 2 4 5 2 5 9 2" xfId="22241"/>
    <cellStyle name="Normal 2 4 5 20" xfId="22189"/>
    <cellStyle name="Normal 2 4 5 3" xfId="4435"/>
    <cellStyle name="Normal 2 4 5 3 2" xfId="4436"/>
    <cellStyle name="Normal 2 4 5 3 2 10" xfId="4437"/>
    <cellStyle name="Normal 2 4 5 3 2 10 2" xfId="22243"/>
    <cellStyle name="Normal 2 4 5 3 2 11" xfId="4438"/>
    <cellStyle name="Normal 2 4 5 3 2 11 2" xfId="22244"/>
    <cellStyle name="Normal 2 4 5 3 2 12" xfId="4439"/>
    <cellStyle name="Normal 2 4 5 3 2 12 2" xfId="22245"/>
    <cellStyle name="Normal 2 4 5 3 2 13" xfId="4440"/>
    <cellStyle name="Normal 2 4 5 3 2 13 2" xfId="22246"/>
    <cellStyle name="Normal 2 4 5 3 2 14" xfId="4441"/>
    <cellStyle name="Normal 2 4 5 3 2 14 2" xfId="22247"/>
    <cellStyle name="Normal 2 4 5 3 2 15" xfId="22242"/>
    <cellStyle name="Normal 2 4 5 3 2 2" xfId="4442"/>
    <cellStyle name="Normal 2 4 5 3 2 2 2" xfId="22248"/>
    <cellStyle name="Normal 2 4 5 3 2 3" xfId="4443"/>
    <cellStyle name="Normal 2 4 5 3 2 3 2" xfId="22249"/>
    <cellStyle name="Normal 2 4 5 3 2 4" xfId="4444"/>
    <cellStyle name="Normal 2 4 5 3 2 4 2" xfId="22250"/>
    <cellStyle name="Normal 2 4 5 3 2 5" xfId="4445"/>
    <cellStyle name="Normal 2 4 5 3 2 5 2" xfId="22251"/>
    <cellStyle name="Normal 2 4 5 3 2 6" xfId="4446"/>
    <cellStyle name="Normal 2 4 5 3 2 6 2" xfId="22252"/>
    <cellStyle name="Normal 2 4 5 3 2 7" xfId="4447"/>
    <cellStyle name="Normal 2 4 5 3 2 7 2" xfId="22253"/>
    <cellStyle name="Normal 2 4 5 3 2 8" xfId="4448"/>
    <cellStyle name="Normal 2 4 5 3 2 8 2" xfId="22254"/>
    <cellStyle name="Normal 2 4 5 3 2 9" xfId="4449"/>
    <cellStyle name="Normal 2 4 5 3 2 9 2" xfId="22255"/>
    <cellStyle name="Normal 2 4 5 3 3" xfId="4450"/>
    <cellStyle name="Normal 2 4 5 3 3 10" xfId="4451"/>
    <cellStyle name="Normal 2 4 5 3 3 10 2" xfId="22257"/>
    <cellStyle name="Normal 2 4 5 3 3 11" xfId="4452"/>
    <cellStyle name="Normal 2 4 5 3 3 11 2" xfId="22258"/>
    <cellStyle name="Normal 2 4 5 3 3 12" xfId="4453"/>
    <cellStyle name="Normal 2 4 5 3 3 12 2" xfId="22259"/>
    <cellStyle name="Normal 2 4 5 3 3 13" xfId="4454"/>
    <cellStyle name="Normal 2 4 5 3 3 13 2" xfId="22260"/>
    <cellStyle name="Normal 2 4 5 3 3 14" xfId="4455"/>
    <cellStyle name="Normal 2 4 5 3 3 14 2" xfId="22261"/>
    <cellStyle name="Normal 2 4 5 3 3 15" xfId="22256"/>
    <cellStyle name="Normal 2 4 5 3 3 2" xfId="4456"/>
    <cellStyle name="Normal 2 4 5 3 3 2 2" xfId="22262"/>
    <cellStyle name="Normal 2 4 5 3 3 3" xfId="4457"/>
    <cellStyle name="Normal 2 4 5 3 3 3 2" xfId="22263"/>
    <cellStyle name="Normal 2 4 5 3 3 4" xfId="4458"/>
    <cellStyle name="Normal 2 4 5 3 3 4 2" xfId="22264"/>
    <cellStyle name="Normal 2 4 5 3 3 5" xfId="4459"/>
    <cellStyle name="Normal 2 4 5 3 3 5 2" xfId="22265"/>
    <cellStyle name="Normal 2 4 5 3 3 6" xfId="4460"/>
    <cellStyle name="Normal 2 4 5 3 3 6 2" xfId="22266"/>
    <cellStyle name="Normal 2 4 5 3 3 7" xfId="4461"/>
    <cellStyle name="Normal 2 4 5 3 3 7 2" xfId="22267"/>
    <cellStyle name="Normal 2 4 5 3 3 8" xfId="4462"/>
    <cellStyle name="Normal 2 4 5 3 3 8 2" xfId="22268"/>
    <cellStyle name="Normal 2 4 5 3 3 9" xfId="4463"/>
    <cellStyle name="Normal 2 4 5 3 3 9 2" xfId="22269"/>
    <cellStyle name="Normal 2 4 5 3 4" xfId="4464"/>
    <cellStyle name="Normal 2 4 5 3 4 10" xfId="4465"/>
    <cellStyle name="Normal 2 4 5 3 4 10 2" xfId="22271"/>
    <cellStyle name="Normal 2 4 5 3 4 11" xfId="4466"/>
    <cellStyle name="Normal 2 4 5 3 4 11 2" xfId="22272"/>
    <cellStyle name="Normal 2 4 5 3 4 12" xfId="4467"/>
    <cellStyle name="Normal 2 4 5 3 4 12 2" xfId="22273"/>
    <cellStyle name="Normal 2 4 5 3 4 13" xfId="4468"/>
    <cellStyle name="Normal 2 4 5 3 4 13 2" xfId="22274"/>
    <cellStyle name="Normal 2 4 5 3 4 14" xfId="4469"/>
    <cellStyle name="Normal 2 4 5 3 4 14 2" xfId="22275"/>
    <cellStyle name="Normal 2 4 5 3 4 15" xfId="22270"/>
    <cellStyle name="Normal 2 4 5 3 4 2" xfId="4470"/>
    <cellStyle name="Normal 2 4 5 3 4 2 2" xfId="22276"/>
    <cellStyle name="Normal 2 4 5 3 4 3" xfId="4471"/>
    <cellStyle name="Normal 2 4 5 3 4 3 2" xfId="22277"/>
    <cellStyle name="Normal 2 4 5 3 4 4" xfId="4472"/>
    <cellStyle name="Normal 2 4 5 3 4 4 2" xfId="22278"/>
    <cellStyle name="Normal 2 4 5 3 4 5" xfId="4473"/>
    <cellStyle name="Normal 2 4 5 3 4 5 2" xfId="22279"/>
    <cellStyle name="Normal 2 4 5 3 4 6" xfId="4474"/>
    <cellStyle name="Normal 2 4 5 3 4 6 2" xfId="22280"/>
    <cellStyle name="Normal 2 4 5 3 4 7" xfId="4475"/>
    <cellStyle name="Normal 2 4 5 3 4 7 2" xfId="22281"/>
    <cellStyle name="Normal 2 4 5 3 4 8" xfId="4476"/>
    <cellStyle name="Normal 2 4 5 3 4 8 2" xfId="22282"/>
    <cellStyle name="Normal 2 4 5 3 4 9" xfId="4477"/>
    <cellStyle name="Normal 2 4 5 3 4 9 2" xfId="22283"/>
    <cellStyle name="Normal 2 4 5 4" xfId="4478"/>
    <cellStyle name="Normal 2 4 5 5" xfId="4479"/>
    <cellStyle name="Normal 2 4 5 6" xfId="4480"/>
    <cellStyle name="Normal 2 4 5 7" xfId="4481"/>
    <cellStyle name="Normal 2 4 5 7 2" xfId="22284"/>
    <cellStyle name="Normal 2 4 5 8" xfId="4482"/>
    <cellStyle name="Normal 2 4 5 8 2" xfId="22285"/>
    <cellStyle name="Normal 2 4 5 9" xfId="4483"/>
    <cellStyle name="Normal 2 4 5 9 2" xfId="22286"/>
    <cellStyle name="Normal 2 4 6" xfId="4484"/>
    <cellStyle name="Normal 2 4 7" xfId="4485"/>
    <cellStyle name="Normal 2 4 8" xfId="4486"/>
    <cellStyle name="Normal 2 4 9" xfId="4487"/>
    <cellStyle name="Normal 2 40" xfId="4488"/>
    <cellStyle name="Normal 2 41" xfId="4489"/>
    <cellStyle name="Normal 2 42" xfId="4490"/>
    <cellStyle name="Normal 2 43" xfId="4491"/>
    <cellStyle name="Normal 2 44" xfId="4492"/>
    <cellStyle name="Normal 2 45" xfId="4493"/>
    <cellStyle name="Normal 2 46" xfId="4494"/>
    <cellStyle name="Normal 2 47" xfId="4495"/>
    <cellStyle name="Normal 2 48" xfId="4496"/>
    <cellStyle name="Normal 2 49" xfId="4497"/>
    <cellStyle name="Normal 2 49 10" xfId="4498"/>
    <cellStyle name="Normal 2 49 10 10" xfId="4499"/>
    <cellStyle name="Normal 2 49 10 10 2" xfId="22289"/>
    <cellStyle name="Normal 2 49 10 11" xfId="4500"/>
    <cellStyle name="Normal 2 49 10 11 2" xfId="22290"/>
    <cellStyle name="Normal 2 49 10 12" xfId="4501"/>
    <cellStyle name="Normal 2 49 10 12 2" xfId="22291"/>
    <cellStyle name="Normal 2 49 10 13" xfId="4502"/>
    <cellStyle name="Normal 2 49 10 13 2" xfId="22292"/>
    <cellStyle name="Normal 2 49 10 14" xfId="4503"/>
    <cellStyle name="Normal 2 49 10 14 2" xfId="22293"/>
    <cellStyle name="Normal 2 49 10 15" xfId="22288"/>
    <cellStyle name="Normal 2 49 10 2" xfId="4504"/>
    <cellStyle name="Normal 2 49 10 2 2" xfId="22294"/>
    <cellStyle name="Normal 2 49 10 3" xfId="4505"/>
    <cellStyle name="Normal 2 49 10 3 2" xfId="22295"/>
    <cellStyle name="Normal 2 49 10 4" xfId="4506"/>
    <cellStyle name="Normal 2 49 10 4 2" xfId="22296"/>
    <cellStyle name="Normal 2 49 10 5" xfId="4507"/>
    <cellStyle name="Normal 2 49 10 5 2" xfId="22297"/>
    <cellStyle name="Normal 2 49 10 6" xfId="4508"/>
    <cellStyle name="Normal 2 49 10 6 2" xfId="22298"/>
    <cellStyle name="Normal 2 49 10 7" xfId="4509"/>
    <cellStyle name="Normal 2 49 10 7 2" xfId="22299"/>
    <cellStyle name="Normal 2 49 10 8" xfId="4510"/>
    <cellStyle name="Normal 2 49 10 8 2" xfId="22300"/>
    <cellStyle name="Normal 2 49 10 9" xfId="4511"/>
    <cellStyle name="Normal 2 49 10 9 2" xfId="22301"/>
    <cellStyle name="Normal 2 49 11" xfId="4512"/>
    <cellStyle name="Normal 2 49 11 2" xfId="22302"/>
    <cellStyle name="Normal 2 49 12" xfId="4513"/>
    <cellStyle name="Normal 2 49 12 2" xfId="22303"/>
    <cellStyle name="Normal 2 49 13" xfId="4514"/>
    <cellStyle name="Normal 2 49 13 2" xfId="22304"/>
    <cellStyle name="Normal 2 49 14" xfId="4515"/>
    <cellStyle name="Normal 2 49 14 2" xfId="22305"/>
    <cellStyle name="Normal 2 49 15" xfId="4516"/>
    <cellStyle name="Normal 2 49 15 2" xfId="22306"/>
    <cellStyle name="Normal 2 49 16" xfId="4517"/>
    <cellStyle name="Normal 2 49 16 2" xfId="22307"/>
    <cellStyle name="Normal 2 49 17" xfId="4518"/>
    <cellStyle name="Normal 2 49 17 2" xfId="22308"/>
    <cellStyle name="Normal 2 49 18" xfId="4519"/>
    <cellStyle name="Normal 2 49 18 2" xfId="22309"/>
    <cellStyle name="Normal 2 49 19" xfId="4520"/>
    <cellStyle name="Normal 2 49 19 2" xfId="22310"/>
    <cellStyle name="Normal 2 49 2" xfId="4521"/>
    <cellStyle name="Normal 2 49 2 10" xfId="4522"/>
    <cellStyle name="Normal 2 49 2 10 2" xfId="22312"/>
    <cellStyle name="Normal 2 49 2 11" xfId="4523"/>
    <cellStyle name="Normal 2 49 2 11 2" xfId="22313"/>
    <cellStyle name="Normal 2 49 2 12" xfId="4524"/>
    <cellStyle name="Normal 2 49 2 12 2" xfId="22314"/>
    <cellStyle name="Normal 2 49 2 13" xfId="4525"/>
    <cellStyle name="Normal 2 49 2 13 2" xfId="22315"/>
    <cellStyle name="Normal 2 49 2 14" xfId="4526"/>
    <cellStyle name="Normal 2 49 2 14 2" xfId="22316"/>
    <cellStyle name="Normal 2 49 2 15" xfId="4527"/>
    <cellStyle name="Normal 2 49 2 15 2" xfId="22317"/>
    <cellStyle name="Normal 2 49 2 16" xfId="22311"/>
    <cellStyle name="Normal 2 49 2 2" xfId="4528"/>
    <cellStyle name="Normal 2 49 2 2 10" xfId="4529"/>
    <cellStyle name="Normal 2 49 2 2 10 2" xfId="22319"/>
    <cellStyle name="Normal 2 49 2 2 11" xfId="4530"/>
    <cellStyle name="Normal 2 49 2 2 11 2" xfId="22320"/>
    <cellStyle name="Normal 2 49 2 2 12" xfId="4531"/>
    <cellStyle name="Normal 2 49 2 2 12 2" xfId="22321"/>
    <cellStyle name="Normal 2 49 2 2 13" xfId="4532"/>
    <cellStyle name="Normal 2 49 2 2 13 2" xfId="22322"/>
    <cellStyle name="Normal 2 49 2 2 14" xfId="4533"/>
    <cellStyle name="Normal 2 49 2 2 14 2" xfId="22323"/>
    <cellStyle name="Normal 2 49 2 2 15" xfId="22318"/>
    <cellStyle name="Normal 2 49 2 2 2" xfId="4534"/>
    <cellStyle name="Normal 2 49 2 2 2 2" xfId="22324"/>
    <cellStyle name="Normal 2 49 2 2 3" xfId="4535"/>
    <cellStyle name="Normal 2 49 2 2 3 2" xfId="22325"/>
    <cellStyle name="Normal 2 49 2 2 4" xfId="4536"/>
    <cellStyle name="Normal 2 49 2 2 4 2" xfId="22326"/>
    <cellStyle name="Normal 2 49 2 2 5" xfId="4537"/>
    <cellStyle name="Normal 2 49 2 2 5 2" xfId="22327"/>
    <cellStyle name="Normal 2 49 2 2 6" xfId="4538"/>
    <cellStyle name="Normal 2 49 2 2 6 2" xfId="22328"/>
    <cellStyle name="Normal 2 49 2 2 7" xfId="4539"/>
    <cellStyle name="Normal 2 49 2 2 7 2" xfId="22329"/>
    <cellStyle name="Normal 2 49 2 2 8" xfId="4540"/>
    <cellStyle name="Normal 2 49 2 2 8 2" xfId="22330"/>
    <cellStyle name="Normal 2 49 2 2 9" xfId="4541"/>
    <cellStyle name="Normal 2 49 2 2 9 2" xfId="22331"/>
    <cellStyle name="Normal 2 49 2 3" xfId="4542"/>
    <cellStyle name="Normal 2 49 2 3 2" xfId="22332"/>
    <cellStyle name="Normal 2 49 2 4" xfId="4543"/>
    <cellStyle name="Normal 2 49 2 4 2" xfId="22333"/>
    <cellStyle name="Normal 2 49 2 5" xfId="4544"/>
    <cellStyle name="Normal 2 49 2 5 2" xfId="22334"/>
    <cellStyle name="Normal 2 49 2 6" xfId="4545"/>
    <cellStyle name="Normal 2 49 2 6 2" xfId="22335"/>
    <cellStyle name="Normal 2 49 2 7" xfId="4546"/>
    <cellStyle name="Normal 2 49 2 7 2" xfId="22336"/>
    <cellStyle name="Normal 2 49 2 8" xfId="4547"/>
    <cellStyle name="Normal 2 49 2 8 2" xfId="22337"/>
    <cellStyle name="Normal 2 49 2 9" xfId="4548"/>
    <cellStyle name="Normal 2 49 2 9 2" xfId="22338"/>
    <cellStyle name="Normal 2 49 20" xfId="4549"/>
    <cellStyle name="Normal 2 49 20 2" xfId="22339"/>
    <cellStyle name="Normal 2 49 21" xfId="4550"/>
    <cellStyle name="Normal 2 49 21 2" xfId="22340"/>
    <cellStyle name="Normal 2 49 22" xfId="4551"/>
    <cellStyle name="Normal 2 49 22 2" xfId="22341"/>
    <cellStyle name="Normal 2 49 23" xfId="4552"/>
    <cellStyle name="Normal 2 49 23 2" xfId="22342"/>
    <cellStyle name="Normal 2 49 24" xfId="22287"/>
    <cellStyle name="Normal 2 49 3" xfId="4553"/>
    <cellStyle name="Normal 2 49 3 10" xfId="4554"/>
    <cellStyle name="Normal 2 49 3 10 2" xfId="22344"/>
    <cellStyle name="Normal 2 49 3 11" xfId="4555"/>
    <cellStyle name="Normal 2 49 3 11 2" xfId="22345"/>
    <cellStyle name="Normal 2 49 3 12" xfId="4556"/>
    <cellStyle name="Normal 2 49 3 12 2" xfId="22346"/>
    <cellStyle name="Normal 2 49 3 13" xfId="4557"/>
    <cellStyle name="Normal 2 49 3 13 2" xfId="22347"/>
    <cellStyle name="Normal 2 49 3 14" xfId="4558"/>
    <cellStyle name="Normal 2 49 3 14 2" xfId="22348"/>
    <cellStyle name="Normal 2 49 3 15" xfId="4559"/>
    <cellStyle name="Normal 2 49 3 15 2" xfId="22349"/>
    <cellStyle name="Normal 2 49 3 16" xfId="22343"/>
    <cellStyle name="Normal 2 49 3 2" xfId="4560"/>
    <cellStyle name="Normal 2 49 3 2 10" xfId="4561"/>
    <cellStyle name="Normal 2 49 3 2 10 2" xfId="22351"/>
    <cellStyle name="Normal 2 49 3 2 11" xfId="4562"/>
    <cellStyle name="Normal 2 49 3 2 11 2" xfId="22352"/>
    <cellStyle name="Normal 2 49 3 2 12" xfId="4563"/>
    <cellStyle name="Normal 2 49 3 2 12 2" xfId="22353"/>
    <cellStyle name="Normal 2 49 3 2 13" xfId="4564"/>
    <cellStyle name="Normal 2 49 3 2 13 2" xfId="22354"/>
    <cellStyle name="Normal 2 49 3 2 14" xfId="4565"/>
    <cellStyle name="Normal 2 49 3 2 14 2" xfId="22355"/>
    <cellStyle name="Normal 2 49 3 2 15" xfId="22350"/>
    <cellStyle name="Normal 2 49 3 2 2" xfId="4566"/>
    <cellStyle name="Normal 2 49 3 2 2 2" xfId="22356"/>
    <cellStyle name="Normal 2 49 3 2 3" xfId="4567"/>
    <cellStyle name="Normal 2 49 3 2 3 2" xfId="22357"/>
    <cellStyle name="Normal 2 49 3 2 4" xfId="4568"/>
    <cellStyle name="Normal 2 49 3 2 4 2" xfId="22358"/>
    <cellStyle name="Normal 2 49 3 2 5" xfId="4569"/>
    <cellStyle name="Normal 2 49 3 2 5 2" xfId="22359"/>
    <cellStyle name="Normal 2 49 3 2 6" xfId="4570"/>
    <cellStyle name="Normal 2 49 3 2 6 2" xfId="22360"/>
    <cellStyle name="Normal 2 49 3 2 7" xfId="4571"/>
    <cellStyle name="Normal 2 49 3 2 7 2" xfId="22361"/>
    <cellStyle name="Normal 2 49 3 2 8" xfId="4572"/>
    <cellStyle name="Normal 2 49 3 2 8 2" xfId="22362"/>
    <cellStyle name="Normal 2 49 3 2 9" xfId="4573"/>
    <cellStyle name="Normal 2 49 3 2 9 2" xfId="22363"/>
    <cellStyle name="Normal 2 49 3 3" xfId="4574"/>
    <cellStyle name="Normal 2 49 3 3 2" xfId="22364"/>
    <cellStyle name="Normal 2 49 3 4" xfId="4575"/>
    <cellStyle name="Normal 2 49 3 4 2" xfId="22365"/>
    <cellStyle name="Normal 2 49 3 5" xfId="4576"/>
    <cellStyle name="Normal 2 49 3 5 2" xfId="22366"/>
    <cellStyle name="Normal 2 49 3 6" xfId="4577"/>
    <cellStyle name="Normal 2 49 3 6 2" xfId="22367"/>
    <cellStyle name="Normal 2 49 3 7" xfId="4578"/>
    <cellStyle name="Normal 2 49 3 7 2" xfId="22368"/>
    <cellStyle name="Normal 2 49 3 8" xfId="4579"/>
    <cellStyle name="Normal 2 49 3 8 2" xfId="22369"/>
    <cellStyle name="Normal 2 49 3 9" xfId="4580"/>
    <cellStyle name="Normal 2 49 3 9 2" xfId="22370"/>
    <cellStyle name="Normal 2 49 4" xfId="4581"/>
    <cellStyle name="Normal 2 49 4 10" xfId="4582"/>
    <cellStyle name="Normal 2 49 4 10 2" xfId="22372"/>
    <cellStyle name="Normal 2 49 4 11" xfId="4583"/>
    <cellStyle name="Normal 2 49 4 11 2" xfId="22373"/>
    <cellStyle name="Normal 2 49 4 12" xfId="4584"/>
    <cellStyle name="Normal 2 49 4 12 2" xfId="22374"/>
    <cellStyle name="Normal 2 49 4 13" xfId="4585"/>
    <cellStyle name="Normal 2 49 4 13 2" xfId="22375"/>
    <cellStyle name="Normal 2 49 4 14" xfId="4586"/>
    <cellStyle name="Normal 2 49 4 14 2" xfId="22376"/>
    <cellStyle name="Normal 2 49 4 15" xfId="4587"/>
    <cellStyle name="Normal 2 49 4 15 2" xfId="22377"/>
    <cellStyle name="Normal 2 49 4 16" xfId="22371"/>
    <cellStyle name="Normal 2 49 4 2" xfId="4588"/>
    <cellStyle name="Normal 2 49 4 2 10" xfId="4589"/>
    <cellStyle name="Normal 2 49 4 2 10 2" xfId="22379"/>
    <cellStyle name="Normal 2 49 4 2 11" xfId="4590"/>
    <cellStyle name="Normal 2 49 4 2 11 2" xfId="22380"/>
    <cellStyle name="Normal 2 49 4 2 12" xfId="4591"/>
    <cellStyle name="Normal 2 49 4 2 12 2" xfId="22381"/>
    <cellStyle name="Normal 2 49 4 2 13" xfId="4592"/>
    <cellStyle name="Normal 2 49 4 2 13 2" xfId="22382"/>
    <cellStyle name="Normal 2 49 4 2 14" xfId="4593"/>
    <cellStyle name="Normal 2 49 4 2 14 2" xfId="22383"/>
    <cellStyle name="Normal 2 49 4 2 15" xfId="22378"/>
    <cellStyle name="Normal 2 49 4 2 2" xfId="4594"/>
    <cellStyle name="Normal 2 49 4 2 2 2" xfId="22384"/>
    <cellStyle name="Normal 2 49 4 2 3" xfId="4595"/>
    <cellStyle name="Normal 2 49 4 2 3 2" xfId="22385"/>
    <cellStyle name="Normal 2 49 4 2 4" xfId="4596"/>
    <cellStyle name="Normal 2 49 4 2 4 2" xfId="22386"/>
    <cellStyle name="Normal 2 49 4 2 5" xfId="4597"/>
    <cellStyle name="Normal 2 49 4 2 5 2" xfId="22387"/>
    <cellStyle name="Normal 2 49 4 2 6" xfId="4598"/>
    <cellStyle name="Normal 2 49 4 2 6 2" xfId="22388"/>
    <cellStyle name="Normal 2 49 4 2 7" xfId="4599"/>
    <cellStyle name="Normal 2 49 4 2 7 2" xfId="22389"/>
    <cellStyle name="Normal 2 49 4 2 8" xfId="4600"/>
    <cellStyle name="Normal 2 49 4 2 8 2" xfId="22390"/>
    <cellStyle name="Normal 2 49 4 2 9" xfId="4601"/>
    <cellStyle name="Normal 2 49 4 2 9 2" xfId="22391"/>
    <cellStyle name="Normal 2 49 4 3" xfId="4602"/>
    <cellStyle name="Normal 2 49 4 3 2" xfId="22392"/>
    <cellStyle name="Normal 2 49 4 4" xfId="4603"/>
    <cellStyle name="Normal 2 49 4 4 2" xfId="22393"/>
    <cellStyle name="Normal 2 49 4 5" xfId="4604"/>
    <cellStyle name="Normal 2 49 4 5 2" xfId="22394"/>
    <cellStyle name="Normal 2 49 4 6" xfId="4605"/>
    <cellStyle name="Normal 2 49 4 6 2" xfId="22395"/>
    <cellStyle name="Normal 2 49 4 7" xfId="4606"/>
    <cellStyle name="Normal 2 49 4 7 2" xfId="22396"/>
    <cellStyle name="Normal 2 49 4 8" xfId="4607"/>
    <cellStyle name="Normal 2 49 4 8 2" xfId="22397"/>
    <cellStyle name="Normal 2 49 4 9" xfId="4608"/>
    <cellStyle name="Normal 2 49 4 9 2" xfId="22398"/>
    <cellStyle name="Normal 2 49 5" xfId="4609"/>
    <cellStyle name="Normal 2 49 5 10" xfId="4610"/>
    <cellStyle name="Normal 2 49 5 10 2" xfId="22400"/>
    <cellStyle name="Normal 2 49 5 11" xfId="4611"/>
    <cellStyle name="Normal 2 49 5 11 2" xfId="22401"/>
    <cellStyle name="Normal 2 49 5 12" xfId="4612"/>
    <cellStyle name="Normal 2 49 5 12 2" xfId="22402"/>
    <cellStyle name="Normal 2 49 5 13" xfId="4613"/>
    <cellStyle name="Normal 2 49 5 13 2" xfId="22403"/>
    <cellStyle name="Normal 2 49 5 14" xfId="4614"/>
    <cellStyle name="Normal 2 49 5 14 2" xfId="22404"/>
    <cellStyle name="Normal 2 49 5 15" xfId="22399"/>
    <cellStyle name="Normal 2 49 5 2" xfId="4615"/>
    <cellStyle name="Normal 2 49 5 2 2" xfId="22405"/>
    <cellStyle name="Normal 2 49 5 3" xfId="4616"/>
    <cellStyle name="Normal 2 49 5 3 2" xfId="22406"/>
    <cellStyle name="Normal 2 49 5 4" xfId="4617"/>
    <cellStyle name="Normal 2 49 5 4 2" xfId="22407"/>
    <cellStyle name="Normal 2 49 5 5" xfId="4618"/>
    <cellStyle name="Normal 2 49 5 5 2" xfId="22408"/>
    <cellStyle name="Normal 2 49 5 6" xfId="4619"/>
    <cellStyle name="Normal 2 49 5 6 2" xfId="22409"/>
    <cellStyle name="Normal 2 49 5 7" xfId="4620"/>
    <cellStyle name="Normal 2 49 5 7 2" xfId="22410"/>
    <cellStyle name="Normal 2 49 5 8" xfId="4621"/>
    <cellStyle name="Normal 2 49 5 8 2" xfId="22411"/>
    <cellStyle name="Normal 2 49 5 9" xfId="4622"/>
    <cellStyle name="Normal 2 49 5 9 2" xfId="22412"/>
    <cellStyle name="Normal 2 49 6" xfId="4623"/>
    <cellStyle name="Normal 2 49 6 10" xfId="4624"/>
    <cellStyle name="Normal 2 49 6 10 2" xfId="22414"/>
    <cellStyle name="Normal 2 49 6 11" xfId="4625"/>
    <cellStyle name="Normal 2 49 6 11 2" xfId="22415"/>
    <cellStyle name="Normal 2 49 6 12" xfId="4626"/>
    <cellStyle name="Normal 2 49 6 12 2" xfId="22416"/>
    <cellStyle name="Normal 2 49 6 13" xfId="4627"/>
    <cellStyle name="Normal 2 49 6 13 2" xfId="22417"/>
    <cellStyle name="Normal 2 49 6 14" xfId="4628"/>
    <cellStyle name="Normal 2 49 6 14 2" xfId="22418"/>
    <cellStyle name="Normal 2 49 6 15" xfId="22413"/>
    <cellStyle name="Normal 2 49 6 2" xfId="4629"/>
    <cellStyle name="Normal 2 49 6 2 2" xfId="22419"/>
    <cellStyle name="Normal 2 49 6 3" xfId="4630"/>
    <cellStyle name="Normal 2 49 6 3 2" xfId="22420"/>
    <cellStyle name="Normal 2 49 6 4" xfId="4631"/>
    <cellStyle name="Normal 2 49 6 4 2" xfId="22421"/>
    <cellStyle name="Normal 2 49 6 5" xfId="4632"/>
    <cellStyle name="Normal 2 49 6 5 2" xfId="22422"/>
    <cellStyle name="Normal 2 49 6 6" xfId="4633"/>
    <cellStyle name="Normal 2 49 6 6 2" xfId="22423"/>
    <cellStyle name="Normal 2 49 6 7" xfId="4634"/>
    <cellStyle name="Normal 2 49 6 7 2" xfId="22424"/>
    <cellStyle name="Normal 2 49 6 8" xfId="4635"/>
    <cellStyle name="Normal 2 49 6 8 2" xfId="22425"/>
    <cellStyle name="Normal 2 49 6 9" xfId="4636"/>
    <cellStyle name="Normal 2 49 6 9 2" xfId="22426"/>
    <cellStyle name="Normal 2 49 7" xfId="4637"/>
    <cellStyle name="Normal 2 49 7 10" xfId="4638"/>
    <cellStyle name="Normal 2 49 7 10 2" xfId="22428"/>
    <cellStyle name="Normal 2 49 7 11" xfId="4639"/>
    <cellStyle name="Normal 2 49 7 11 2" xfId="22429"/>
    <cellStyle name="Normal 2 49 7 12" xfId="4640"/>
    <cellStyle name="Normal 2 49 7 12 2" xfId="22430"/>
    <cellStyle name="Normal 2 49 7 13" xfId="4641"/>
    <cellStyle name="Normal 2 49 7 13 2" xfId="22431"/>
    <cellStyle name="Normal 2 49 7 14" xfId="4642"/>
    <cellStyle name="Normal 2 49 7 14 2" xfId="22432"/>
    <cellStyle name="Normal 2 49 7 15" xfId="22427"/>
    <cellStyle name="Normal 2 49 7 2" xfId="4643"/>
    <cellStyle name="Normal 2 49 7 2 2" xfId="22433"/>
    <cellStyle name="Normal 2 49 7 3" xfId="4644"/>
    <cellStyle name="Normal 2 49 7 3 2" xfId="22434"/>
    <cellStyle name="Normal 2 49 7 4" xfId="4645"/>
    <cellStyle name="Normal 2 49 7 4 2" xfId="22435"/>
    <cellStyle name="Normal 2 49 7 5" xfId="4646"/>
    <cellStyle name="Normal 2 49 7 5 2" xfId="22436"/>
    <cellStyle name="Normal 2 49 7 6" xfId="4647"/>
    <cellStyle name="Normal 2 49 7 6 2" xfId="22437"/>
    <cellStyle name="Normal 2 49 7 7" xfId="4648"/>
    <cellStyle name="Normal 2 49 7 7 2" xfId="22438"/>
    <cellStyle name="Normal 2 49 7 8" xfId="4649"/>
    <cellStyle name="Normal 2 49 7 8 2" xfId="22439"/>
    <cellStyle name="Normal 2 49 7 9" xfId="4650"/>
    <cellStyle name="Normal 2 49 7 9 2" xfId="22440"/>
    <cellStyle name="Normal 2 49 8" xfId="4651"/>
    <cellStyle name="Normal 2 49 8 10" xfId="4652"/>
    <cellStyle name="Normal 2 49 8 10 2" xfId="22442"/>
    <cellStyle name="Normal 2 49 8 11" xfId="4653"/>
    <cellStyle name="Normal 2 49 8 11 2" xfId="22443"/>
    <cellStyle name="Normal 2 49 8 12" xfId="4654"/>
    <cellStyle name="Normal 2 49 8 12 2" xfId="22444"/>
    <cellStyle name="Normal 2 49 8 13" xfId="4655"/>
    <cellStyle name="Normal 2 49 8 13 2" xfId="22445"/>
    <cellStyle name="Normal 2 49 8 14" xfId="4656"/>
    <cellStyle name="Normal 2 49 8 14 2" xfId="22446"/>
    <cellStyle name="Normal 2 49 8 15" xfId="22441"/>
    <cellStyle name="Normal 2 49 8 2" xfId="4657"/>
    <cellStyle name="Normal 2 49 8 2 2" xfId="22447"/>
    <cellStyle name="Normal 2 49 8 3" xfId="4658"/>
    <cellStyle name="Normal 2 49 8 3 2" xfId="22448"/>
    <cellStyle name="Normal 2 49 8 4" xfId="4659"/>
    <cellStyle name="Normal 2 49 8 4 2" xfId="22449"/>
    <cellStyle name="Normal 2 49 8 5" xfId="4660"/>
    <cellStyle name="Normal 2 49 8 5 2" xfId="22450"/>
    <cellStyle name="Normal 2 49 8 6" xfId="4661"/>
    <cellStyle name="Normal 2 49 8 6 2" xfId="22451"/>
    <cellStyle name="Normal 2 49 8 7" xfId="4662"/>
    <cellStyle name="Normal 2 49 8 7 2" xfId="22452"/>
    <cellStyle name="Normal 2 49 8 8" xfId="4663"/>
    <cellStyle name="Normal 2 49 8 8 2" xfId="22453"/>
    <cellStyle name="Normal 2 49 8 9" xfId="4664"/>
    <cellStyle name="Normal 2 49 8 9 2" xfId="22454"/>
    <cellStyle name="Normal 2 49 9" xfId="4665"/>
    <cellStyle name="Normal 2 49 9 10" xfId="4666"/>
    <cellStyle name="Normal 2 49 9 10 2" xfId="22456"/>
    <cellStyle name="Normal 2 49 9 11" xfId="4667"/>
    <cellStyle name="Normal 2 49 9 11 2" xfId="22457"/>
    <cellStyle name="Normal 2 49 9 12" xfId="4668"/>
    <cellStyle name="Normal 2 49 9 12 2" xfId="22458"/>
    <cellStyle name="Normal 2 49 9 13" xfId="4669"/>
    <cellStyle name="Normal 2 49 9 13 2" xfId="22459"/>
    <cellStyle name="Normal 2 49 9 14" xfId="4670"/>
    <cellStyle name="Normal 2 49 9 14 2" xfId="22460"/>
    <cellStyle name="Normal 2 49 9 15" xfId="22455"/>
    <cellStyle name="Normal 2 49 9 2" xfId="4671"/>
    <cellStyle name="Normal 2 49 9 2 2" xfId="22461"/>
    <cellStyle name="Normal 2 49 9 3" xfId="4672"/>
    <cellStyle name="Normal 2 49 9 3 2" xfId="22462"/>
    <cellStyle name="Normal 2 49 9 4" xfId="4673"/>
    <cellStyle name="Normal 2 49 9 4 2" xfId="22463"/>
    <cellStyle name="Normal 2 49 9 5" xfId="4674"/>
    <cellStyle name="Normal 2 49 9 5 2" xfId="22464"/>
    <cellStyle name="Normal 2 49 9 6" xfId="4675"/>
    <cellStyle name="Normal 2 49 9 6 2" xfId="22465"/>
    <cellStyle name="Normal 2 49 9 7" xfId="4676"/>
    <cellStyle name="Normal 2 49 9 7 2" xfId="22466"/>
    <cellStyle name="Normal 2 49 9 8" xfId="4677"/>
    <cellStyle name="Normal 2 49 9 8 2" xfId="22467"/>
    <cellStyle name="Normal 2 49 9 9" xfId="4678"/>
    <cellStyle name="Normal 2 49 9 9 2" xfId="22468"/>
    <cellStyle name="Normal 2 5" xfId="48"/>
    <cellStyle name="Normal 2 5 2" xfId="205"/>
    <cellStyle name="Normal 2 5 2 2" xfId="4680"/>
    <cellStyle name="Normal 2 5 2 2 2" xfId="4681"/>
    <cellStyle name="Normal 2 5 2 3" xfId="4682"/>
    <cellStyle name="Normal 2 5 2 3 2" xfId="4683"/>
    <cellStyle name="Normal 2 5 2 4" xfId="4684"/>
    <cellStyle name="Normal 2 5 2 4 2" xfId="4685"/>
    <cellStyle name="Normal 2 5 2 5" xfId="4686"/>
    <cellStyle name="Normal 2 5 2 5 2" xfId="4687"/>
    <cellStyle name="Normal 2 5 2 6" xfId="4688"/>
    <cellStyle name="Normal 2 5 2 6 2" xfId="4689"/>
    <cellStyle name="Normal 2 5 2 7" xfId="4690"/>
    <cellStyle name="Normal 2 5 2 7 2" xfId="4691"/>
    <cellStyle name="Normal 2 5 2 8" xfId="4679"/>
    <cellStyle name="Normal 2 5 3" xfId="4692"/>
    <cellStyle name="Normal 2 5 4" xfId="4693"/>
    <cellStyle name="Normal 2 5 5" xfId="4694"/>
    <cellStyle name="Normal 2 5 6" xfId="4695"/>
    <cellStyle name="Normal 2 5 7" xfId="4696"/>
    <cellStyle name="Normal 2 5 8" xfId="4697"/>
    <cellStyle name="Normal 2 50" xfId="4698"/>
    <cellStyle name="Normal 2 50 10" xfId="4699"/>
    <cellStyle name="Normal 2 50 10 10" xfId="4700"/>
    <cellStyle name="Normal 2 50 10 10 2" xfId="22471"/>
    <cellStyle name="Normal 2 50 10 11" xfId="4701"/>
    <cellStyle name="Normal 2 50 10 11 2" xfId="22472"/>
    <cellStyle name="Normal 2 50 10 12" xfId="4702"/>
    <cellStyle name="Normal 2 50 10 12 2" xfId="22473"/>
    <cellStyle name="Normal 2 50 10 13" xfId="4703"/>
    <cellStyle name="Normal 2 50 10 13 2" xfId="22474"/>
    <cellStyle name="Normal 2 50 10 14" xfId="4704"/>
    <cellStyle name="Normal 2 50 10 14 2" xfId="22475"/>
    <cellStyle name="Normal 2 50 10 15" xfId="22470"/>
    <cellStyle name="Normal 2 50 10 2" xfId="4705"/>
    <cellStyle name="Normal 2 50 10 2 2" xfId="22476"/>
    <cellStyle name="Normal 2 50 10 3" xfId="4706"/>
    <cellStyle name="Normal 2 50 10 3 2" xfId="22477"/>
    <cellStyle name="Normal 2 50 10 4" xfId="4707"/>
    <cellStyle name="Normal 2 50 10 4 2" xfId="22478"/>
    <cellStyle name="Normal 2 50 10 5" xfId="4708"/>
    <cellStyle name="Normal 2 50 10 5 2" xfId="22479"/>
    <cellStyle name="Normal 2 50 10 6" xfId="4709"/>
    <cellStyle name="Normal 2 50 10 6 2" xfId="22480"/>
    <cellStyle name="Normal 2 50 10 7" xfId="4710"/>
    <cellStyle name="Normal 2 50 10 7 2" xfId="22481"/>
    <cellStyle name="Normal 2 50 10 8" xfId="4711"/>
    <cellStyle name="Normal 2 50 10 8 2" xfId="22482"/>
    <cellStyle name="Normal 2 50 10 9" xfId="4712"/>
    <cellStyle name="Normal 2 50 10 9 2" xfId="22483"/>
    <cellStyle name="Normal 2 50 11" xfId="4713"/>
    <cellStyle name="Normal 2 50 11 2" xfId="22484"/>
    <cellStyle name="Normal 2 50 12" xfId="4714"/>
    <cellStyle name="Normal 2 50 12 2" xfId="22485"/>
    <cellStyle name="Normal 2 50 13" xfId="4715"/>
    <cellStyle name="Normal 2 50 13 2" xfId="22486"/>
    <cellStyle name="Normal 2 50 14" xfId="4716"/>
    <cellStyle name="Normal 2 50 14 2" xfId="22487"/>
    <cellStyle name="Normal 2 50 15" xfId="4717"/>
    <cellStyle name="Normal 2 50 15 2" xfId="22488"/>
    <cellStyle name="Normal 2 50 16" xfId="4718"/>
    <cellStyle name="Normal 2 50 16 2" xfId="22489"/>
    <cellStyle name="Normal 2 50 17" xfId="4719"/>
    <cellStyle name="Normal 2 50 17 2" xfId="22490"/>
    <cellStyle name="Normal 2 50 18" xfId="4720"/>
    <cellStyle name="Normal 2 50 18 2" xfId="22491"/>
    <cellStyle name="Normal 2 50 19" xfId="4721"/>
    <cellStyle name="Normal 2 50 19 2" xfId="22492"/>
    <cellStyle name="Normal 2 50 2" xfId="4722"/>
    <cellStyle name="Normal 2 50 2 10" xfId="4723"/>
    <cellStyle name="Normal 2 50 2 10 2" xfId="22494"/>
    <cellStyle name="Normal 2 50 2 11" xfId="4724"/>
    <cellStyle name="Normal 2 50 2 11 2" xfId="22495"/>
    <cellStyle name="Normal 2 50 2 12" xfId="4725"/>
    <cellStyle name="Normal 2 50 2 12 2" xfId="22496"/>
    <cellStyle name="Normal 2 50 2 13" xfId="4726"/>
    <cellStyle name="Normal 2 50 2 13 2" xfId="22497"/>
    <cellStyle name="Normal 2 50 2 14" xfId="4727"/>
    <cellStyle name="Normal 2 50 2 14 2" xfId="22498"/>
    <cellStyle name="Normal 2 50 2 15" xfId="4728"/>
    <cellStyle name="Normal 2 50 2 15 2" xfId="22499"/>
    <cellStyle name="Normal 2 50 2 16" xfId="22493"/>
    <cellStyle name="Normal 2 50 2 2" xfId="4729"/>
    <cellStyle name="Normal 2 50 2 2 10" xfId="4730"/>
    <cellStyle name="Normal 2 50 2 2 10 2" xfId="22501"/>
    <cellStyle name="Normal 2 50 2 2 11" xfId="4731"/>
    <cellStyle name="Normal 2 50 2 2 11 2" xfId="22502"/>
    <cellStyle name="Normal 2 50 2 2 12" xfId="4732"/>
    <cellStyle name="Normal 2 50 2 2 12 2" xfId="22503"/>
    <cellStyle name="Normal 2 50 2 2 13" xfId="4733"/>
    <cellStyle name="Normal 2 50 2 2 13 2" xfId="22504"/>
    <cellStyle name="Normal 2 50 2 2 14" xfId="4734"/>
    <cellStyle name="Normal 2 50 2 2 14 2" xfId="22505"/>
    <cellStyle name="Normal 2 50 2 2 15" xfId="22500"/>
    <cellStyle name="Normal 2 50 2 2 2" xfId="4735"/>
    <cellStyle name="Normal 2 50 2 2 2 2" xfId="22506"/>
    <cellStyle name="Normal 2 50 2 2 3" xfId="4736"/>
    <cellStyle name="Normal 2 50 2 2 3 2" xfId="22507"/>
    <cellStyle name="Normal 2 50 2 2 4" xfId="4737"/>
    <cellStyle name="Normal 2 50 2 2 4 2" xfId="22508"/>
    <cellStyle name="Normal 2 50 2 2 5" xfId="4738"/>
    <cellStyle name="Normal 2 50 2 2 5 2" xfId="22509"/>
    <cellStyle name="Normal 2 50 2 2 6" xfId="4739"/>
    <cellStyle name="Normal 2 50 2 2 6 2" xfId="22510"/>
    <cellStyle name="Normal 2 50 2 2 7" xfId="4740"/>
    <cellStyle name="Normal 2 50 2 2 7 2" xfId="22511"/>
    <cellStyle name="Normal 2 50 2 2 8" xfId="4741"/>
    <cellStyle name="Normal 2 50 2 2 8 2" xfId="22512"/>
    <cellStyle name="Normal 2 50 2 2 9" xfId="4742"/>
    <cellStyle name="Normal 2 50 2 2 9 2" xfId="22513"/>
    <cellStyle name="Normal 2 50 2 3" xfId="4743"/>
    <cellStyle name="Normal 2 50 2 3 2" xfId="22514"/>
    <cellStyle name="Normal 2 50 2 4" xfId="4744"/>
    <cellStyle name="Normal 2 50 2 4 2" xfId="22515"/>
    <cellStyle name="Normal 2 50 2 5" xfId="4745"/>
    <cellStyle name="Normal 2 50 2 5 2" xfId="22516"/>
    <cellStyle name="Normal 2 50 2 6" xfId="4746"/>
    <cellStyle name="Normal 2 50 2 6 2" xfId="22517"/>
    <cellStyle name="Normal 2 50 2 7" xfId="4747"/>
    <cellStyle name="Normal 2 50 2 7 2" xfId="22518"/>
    <cellStyle name="Normal 2 50 2 8" xfId="4748"/>
    <cellStyle name="Normal 2 50 2 8 2" xfId="22519"/>
    <cellStyle name="Normal 2 50 2 9" xfId="4749"/>
    <cellStyle name="Normal 2 50 2 9 2" xfId="22520"/>
    <cellStyle name="Normal 2 50 20" xfId="4750"/>
    <cellStyle name="Normal 2 50 20 2" xfId="22521"/>
    <cellStyle name="Normal 2 50 21" xfId="4751"/>
    <cellStyle name="Normal 2 50 21 2" xfId="22522"/>
    <cellStyle name="Normal 2 50 22" xfId="4752"/>
    <cellStyle name="Normal 2 50 22 2" xfId="22523"/>
    <cellStyle name="Normal 2 50 23" xfId="4753"/>
    <cellStyle name="Normal 2 50 23 2" xfId="22524"/>
    <cellStyle name="Normal 2 50 24" xfId="22469"/>
    <cellStyle name="Normal 2 50 3" xfId="4754"/>
    <cellStyle name="Normal 2 50 3 10" xfId="4755"/>
    <cellStyle name="Normal 2 50 3 10 2" xfId="22526"/>
    <cellStyle name="Normal 2 50 3 11" xfId="4756"/>
    <cellStyle name="Normal 2 50 3 11 2" xfId="22527"/>
    <cellStyle name="Normal 2 50 3 12" xfId="4757"/>
    <cellStyle name="Normal 2 50 3 12 2" xfId="22528"/>
    <cellStyle name="Normal 2 50 3 13" xfId="4758"/>
    <cellStyle name="Normal 2 50 3 13 2" xfId="22529"/>
    <cellStyle name="Normal 2 50 3 14" xfId="4759"/>
    <cellStyle name="Normal 2 50 3 14 2" xfId="22530"/>
    <cellStyle name="Normal 2 50 3 15" xfId="4760"/>
    <cellStyle name="Normal 2 50 3 15 2" xfId="22531"/>
    <cellStyle name="Normal 2 50 3 16" xfId="22525"/>
    <cellStyle name="Normal 2 50 3 2" xfId="4761"/>
    <cellStyle name="Normal 2 50 3 2 10" xfId="4762"/>
    <cellStyle name="Normal 2 50 3 2 10 2" xfId="22533"/>
    <cellStyle name="Normal 2 50 3 2 11" xfId="4763"/>
    <cellStyle name="Normal 2 50 3 2 11 2" xfId="22534"/>
    <cellStyle name="Normal 2 50 3 2 12" xfId="4764"/>
    <cellStyle name="Normal 2 50 3 2 12 2" xfId="22535"/>
    <cellStyle name="Normal 2 50 3 2 13" xfId="4765"/>
    <cellStyle name="Normal 2 50 3 2 13 2" xfId="22536"/>
    <cellStyle name="Normal 2 50 3 2 14" xfId="4766"/>
    <cellStyle name="Normal 2 50 3 2 14 2" xfId="22537"/>
    <cellStyle name="Normal 2 50 3 2 15" xfId="22532"/>
    <cellStyle name="Normal 2 50 3 2 2" xfId="4767"/>
    <cellStyle name="Normal 2 50 3 2 2 2" xfId="22538"/>
    <cellStyle name="Normal 2 50 3 2 3" xfId="4768"/>
    <cellStyle name="Normal 2 50 3 2 3 2" xfId="22539"/>
    <cellStyle name="Normal 2 50 3 2 4" xfId="4769"/>
    <cellStyle name="Normal 2 50 3 2 4 2" xfId="22540"/>
    <cellStyle name="Normal 2 50 3 2 5" xfId="4770"/>
    <cellStyle name="Normal 2 50 3 2 5 2" xfId="22541"/>
    <cellStyle name="Normal 2 50 3 2 6" xfId="4771"/>
    <cellStyle name="Normal 2 50 3 2 6 2" xfId="22542"/>
    <cellStyle name="Normal 2 50 3 2 7" xfId="4772"/>
    <cellStyle name="Normal 2 50 3 2 7 2" xfId="22543"/>
    <cellStyle name="Normal 2 50 3 2 8" xfId="4773"/>
    <cellStyle name="Normal 2 50 3 2 8 2" xfId="22544"/>
    <cellStyle name="Normal 2 50 3 2 9" xfId="4774"/>
    <cellStyle name="Normal 2 50 3 2 9 2" xfId="22545"/>
    <cellStyle name="Normal 2 50 3 3" xfId="4775"/>
    <cellStyle name="Normal 2 50 3 3 2" xfId="22546"/>
    <cellStyle name="Normal 2 50 3 4" xfId="4776"/>
    <cellStyle name="Normal 2 50 3 4 2" xfId="22547"/>
    <cellStyle name="Normal 2 50 3 5" xfId="4777"/>
    <cellStyle name="Normal 2 50 3 5 2" xfId="22548"/>
    <cellStyle name="Normal 2 50 3 6" xfId="4778"/>
    <cellStyle name="Normal 2 50 3 6 2" xfId="22549"/>
    <cellStyle name="Normal 2 50 3 7" xfId="4779"/>
    <cellStyle name="Normal 2 50 3 7 2" xfId="22550"/>
    <cellStyle name="Normal 2 50 3 8" xfId="4780"/>
    <cellStyle name="Normal 2 50 3 8 2" xfId="22551"/>
    <cellStyle name="Normal 2 50 3 9" xfId="4781"/>
    <cellStyle name="Normal 2 50 3 9 2" xfId="22552"/>
    <cellStyle name="Normal 2 50 4" xfId="4782"/>
    <cellStyle name="Normal 2 50 4 10" xfId="4783"/>
    <cellStyle name="Normal 2 50 4 10 2" xfId="22554"/>
    <cellStyle name="Normal 2 50 4 11" xfId="4784"/>
    <cellStyle name="Normal 2 50 4 11 2" xfId="22555"/>
    <cellStyle name="Normal 2 50 4 12" xfId="4785"/>
    <cellStyle name="Normal 2 50 4 12 2" xfId="22556"/>
    <cellStyle name="Normal 2 50 4 13" xfId="4786"/>
    <cellStyle name="Normal 2 50 4 13 2" xfId="22557"/>
    <cellStyle name="Normal 2 50 4 14" xfId="4787"/>
    <cellStyle name="Normal 2 50 4 14 2" xfId="22558"/>
    <cellStyle name="Normal 2 50 4 15" xfId="4788"/>
    <cellStyle name="Normal 2 50 4 15 2" xfId="22559"/>
    <cellStyle name="Normal 2 50 4 16" xfId="22553"/>
    <cellStyle name="Normal 2 50 4 2" xfId="4789"/>
    <cellStyle name="Normal 2 50 4 2 10" xfId="4790"/>
    <cellStyle name="Normal 2 50 4 2 10 2" xfId="22561"/>
    <cellStyle name="Normal 2 50 4 2 11" xfId="4791"/>
    <cellStyle name="Normal 2 50 4 2 11 2" xfId="22562"/>
    <cellStyle name="Normal 2 50 4 2 12" xfId="4792"/>
    <cellStyle name="Normal 2 50 4 2 12 2" xfId="22563"/>
    <cellStyle name="Normal 2 50 4 2 13" xfId="4793"/>
    <cellStyle name="Normal 2 50 4 2 13 2" xfId="22564"/>
    <cellStyle name="Normal 2 50 4 2 14" xfId="4794"/>
    <cellStyle name="Normal 2 50 4 2 14 2" xfId="22565"/>
    <cellStyle name="Normal 2 50 4 2 15" xfId="22560"/>
    <cellStyle name="Normal 2 50 4 2 2" xfId="4795"/>
    <cellStyle name="Normal 2 50 4 2 2 2" xfId="22566"/>
    <cellStyle name="Normal 2 50 4 2 3" xfId="4796"/>
    <cellStyle name="Normal 2 50 4 2 3 2" xfId="22567"/>
    <cellStyle name="Normal 2 50 4 2 4" xfId="4797"/>
    <cellStyle name="Normal 2 50 4 2 4 2" xfId="22568"/>
    <cellStyle name="Normal 2 50 4 2 5" xfId="4798"/>
    <cellStyle name="Normal 2 50 4 2 5 2" xfId="22569"/>
    <cellStyle name="Normal 2 50 4 2 6" xfId="4799"/>
    <cellStyle name="Normal 2 50 4 2 6 2" xfId="22570"/>
    <cellStyle name="Normal 2 50 4 2 7" xfId="4800"/>
    <cellStyle name="Normal 2 50 4 2 7 2" xfId="22571"/>
    <cellStyle name="Normal 2 50 4 2 8" xfId="4801"/>
    <cellStyle name="Normal 2 50 4 2 8 2" xfId="22572"/>
    <cellStyle name="Normal 2 50 4 2 9" xfId="4802"/>
    <cellStyle name="Normal 2 50 4 2 9 2" xfId="22573"/>
    <cellStyle name="Normal 2 50 4 3" xfId="4803"/>
    <cellStyle name="Normal 2 50 4 3 2" xfId="22574"/>
    <cellStyle name="Normal 2 50 4 4" xfId="4804"/>
    <cellStyle name="Normal 2 50 4 4 2" xfId="22575"/>
    <cellStyle name="Normal 2 50 4 5" xfId="4805"/>
    <cellStyle name="Normal 2 50 4 5 2" xfId="22576"/>
    <cellStyle name="Normal 2 50 4 6" xfId="4806"/>
    <cellStyle name="Normal 2 50 4 6 2" xfId="22577"/>
    <cellStyle name="Normal 2 50 4 7" xfId="4807"/>
    <cellStyle name="Normal 2 50 4 7 2" xfId="22578"/>
    <cellStyle name="Normal 2 50 4 8" xfId="4808"/>
    <cellStyle name="Normal 2 50 4 8 2" xfId="22579"/>
    <cellStyle name="Normal 2 50 4 9" xfId="4809"/>
    <cellStyle name="Normal 2 50 4 9 2" xfId="22580"/>
    <cellStyle name="Normal 2 50 5" xfId="4810"/>
    <cellStyle name="Normal 2 50 5 10" xfId="4811"/>
    <cellStyle name="Normal 2 50 5 10 2" xfId="22582"/>
    <cellStyle name="Normal 2 50 5 11" xfId="4812"/>
    <cellStyle name="Normal 2 50 5 11 2" xfId="22583"/>
    <cellStyle name="Normal 2 50 5 12" xfId="4813"/>
    <cellStyle name="Normal 2 50 5 12 2" xfId="22584"/>
    <cellStyle name="Normal 2 50 5 13" xfId="4814"/>
    <cellStyle name="Normal 2 50 5 13 2" xfId="22585"/>
    <cellStyle name="Normal 2 50 5 14" xfId="4815"/>
    <cellStyle name="Normal 2 50 5 14 2" xfId="22586"/>
    <cellStyle name="Normal 2 50 5 15" xfId="22581"/>
    <cellStyle name="Normal 2 50 5 2" xfId="4816"/>
    <cellStyle name="Normal 2 50 5 2 2" xfId="22587"/>
    <cellStyle name="Normal 2 50 5 3" xfId="4817"/>
    <cellStyle name="Normal 2 50 5 3 2" xfId="22588"/>
    <cellStyle name="Normal 2 50 5 4" xfId="4818"/>
    <cellStyle name="Normal 2 50 5 4 2" xfId="22589"/>
    <cellStyle name="Normal 2 50 5 5" xfId="4819"/>
    <cellStyle name="Normal 2 50 5 5 2" xfId="22590"/>
    <cellStyle name="Normal 2 50 5 6" xfId="4820"/>
    <cellStyle name="Normal 2 50 5 6 2" xfId="22591"/>
    <cellStyle name="Normal 2 50 5 7" xfId="4821"/>
    <cellStyle name="Normal 2 50 5 7 2" xfId="22592"/>
    <cellStyle name="Normal 2 50 5 8" xfId="4822"/>
    <cellStyle name="Normal 2 50 5 8 2" xfId="22593"/>
    <cellStyle name="Normal 2 50 5 9" xfId="4823"/>
    <cellStyle name="Normal 2 50 5 9 2" xfId="22594"/>
    <cellStyle name="Normal 2 50 6" xfId="4824"/>
    <cellStyle name="Normal 2 50 6 10" xfId="4825"/>
    <cellStyle name="Normal 2 50 6 10 2" xfId="22596"/>
    <cellStyle name="Normal 2 50 6 11" xfId="4826"/>
    <cellStyle name="Normal 2 50 6 11 2" xfId="22597"/>
    <cellStyle name="Normal 2 50 6 12" xfId="4827"/>
    <cellStyle name="Normal 2 50 6 12 2" xfId="22598"/>
    <cellStyle name="Normal 2 50 6 13" xfId="4828"/>
    <cellStyle name="Normal 2 50 6 13 2" xfId="22599"/>
    <cellStyle name="Normal 2 50 6 14" xfId="4829"/>
    <cellStyle name="Normal 2 50 6 14 2" xfId="22600"/>
    <cellStyle name="Normal 2 50 6 15" xfId="22595"/>
    <cellStyle name="Normal 2 50 6 2" xfId="4830"/>
    <cellStyle name="Normal 2 50 6 2 2" xfId="22601"/>
    <cellStyle name="Normal 2 50 6 3" xfId="4831"/>
    <cellStyle name="Normal 2 50 6 3 2" xfId="22602"/>
    <cellStyle name="Normal 2 50 6 4" xfId="4832"/>
    <cellStyle name="Normal 2 50 6 4 2" xfId="22603"/>
    <cellStyle name="Normal 2 50 6 5" xfId="4833"/>
    <cellStyle name="Normal 2 50 6 5 2" xfId="22604"/>
    <cellStyle name="Normal 2 50 6 6" xfId="4834"/>
    <cellStyle name="Normal 2 50 6 6 2" xfId="22605"/>
    <cellStyle name="Normal 2 50 6 7" xfId="4835"/>
    <cellStyle name="Normal 2 50 6 7 2" xfId="22606"/>
    <cellStyle name="Normal 2 50 6 8" xfId="4836"/>
    <cellStyle name="Normal 2 50 6 8 2" xfId="22607"/>
    <cellStyle name="Normal 2 50 6 9" xfId="4837"/>
    <cellStyle name="Normal 2 50 6 9 2" xfId="22608"/>
    <cellStyle name="Normal 2 50 7" xfId="4838"/>
    <cellStyle name="Normal 2 50 7 10" xfId="4839"/>
    <cellStyle name="Normal 2 50 7 10 2" xfId="22610"/>
    <cellStyle name="Normal 2 50 7 11" xfId="4840"/>
    <cellStyle name="Normal 2 50 7 11 2" xfId="22611"/>
    <cellStyle name="Normal 2 50 7 12" xfId="4841"/>
    <cellStyle name="Normal 2 50 7 12 2" xfId="22612"/>
    <cellStyle name="Normal 2 50 7 13" xfId="4842"/>
    <cellStyle name="Normal 2 50 7 13 2" xfId="22613"/>
    <cellStyle name="Normal 2 50 7 14" xfId="4843"/>
    <cellStyle name="Normal 2 50 7 14 2" xfId="22614"/>
    <cellStyle name="Normal 2 50 7 15" xfId="22609"/>
    <cellStyle name="Normal 2 50 7 2" xfId="4844"/>
    <cellStyle name="Normal 2 50 7 2 2" xfId="22615"/>
    <cellStyle name="Normal 2 50 7 3" xfId="4845"/>
    <cellStyle name="Normal 2 50 7 3 2" xfId="22616"/>
    <cellStyle name="Normal 2 50 7 4" xfId="4846"/>
    <cellStyle name="Normal 2 50 7 4 2" xfId="22617"/>
    <cellStyle name="Normal 2 50 7 5" xfId="4847"/>
    <cellStyle name="Normal 2 50 7 5 2" xfId="22618"/>
    <cellStyle name="Normal 2 50 7 6" xfId="4848"/>
    <cellStyle name="Normal 2 50 7 6 2" xfId="22619"/>
    <cellStyle name="Normal 2 50 7 7" xfId="4849"/>
    <cellStyle name="Normal 2 50 7 7 2" xfId="22620"/>
    <cellStyle name="Normal 2 50 7 8" xfId="4850"/>
    <cellStyle name="Normal 2 50 7 8 2" xfId="22621"/>
    <cellStyle name="Normal 2 50 7 9" xfId="4851"/>
    <cellStyle name="Normal 2 50 7 9 2" xfId="22622"/>
    <cellStyle name="Normal 2 50 8" xfId="4852"/>
    <cellStyle name="Normal 2 50 8 10" xfId="4853"/>
    <cellStyle name="Normal 2 50 8 10 2" xfId="22624"/>
    <cellStyle name="Normal 2 50 8 11" xfId="4854"/>
    <cellStyle name="Normal 2 50 8 11 2" xfId="22625"/>
    <cellStyle name="Normal 2 50 8 12" xfId="4855"/>
    <cellStyle name="Normal 2 50 8 12 2" xfId="22626"/>
    <cellStyle name="Normal 2 50 8 13" xfId="4856"/>
    <cellStyle name="Normal 2 50 8 13 2" xfId="22627"/>
    <cellStyle name="Normal 2 50 8 14" xfId="4857"/>
    <cellStyle name="Normal 2 50 8 14 2" xfId="22628"/>
    <cellStyle name="Normal 2 50 8 15" xfId="22623"/>
    <cellStyle name="Normal 2 50 8 2" xfId="4858"/>
    <cellStyle name="Normal 2 50 8 2 2" xfId="22629"/>
    <cellStyle name="Normal 2 50 8 3" xfId="4859"/>
    <cellStyle name="Normal 2 50 8 3 2" xfId="22630"/>
    <cellStyle name="Normal 2 50 8 4" xfId="4860"/>
    <cellStyle name="Normal 2 50 8 4 2" xfId="22631"/>
    <cellStyle name="Normal 2 50 8 5" xfId="4861"/>
    <cellStyle name="Normal 2 50 8 5 2" xfId="22632"/>
    <cellStyle name="Normal 2 50 8 6" xfId="4862"/>
    <cellStyle name="Normal 2 50 8 6 2" xfId="22633"/>
    <cellStyle name="Normal 2 50 8 7" xfId="4863"/>
    <cellStyle name="Normal 2 50 8 7 2" xfId="22634"/>
    <cellStyle name="Normal 2 50 8 8" xfId="4864"/>
    <cellStyle name="Normal 2 50 8 8 2" xfId="22635"/>
    <cellStyle name="Normal 2 50 8 9" xfId="4865"/>
    <cellStyle name="Normal 2 50 8 9 2" xfId="22636"/>
    <cellStyle name="Normal 2 50 9" xfId="4866"/>
    <cellStyle name="Normal 2 50 9 10" xfId="4867"/>
    <cellStyle name="Normal 2 50 9 10 2" xfId="22638"/>
    <cellStyle name="Normal 2 50 9 11" xfId="4868"/>
    <cellStyle name="Normal 2 50 9 11 2" xfId="22639"/>
    <cellStyle name="Normal 2 50 9 12" xfId="4869"/>
    <cellStyle name="Normal 2 50 9 12 2" xfId="22640"/>
    <cellStyle name="Normal 2 50 9 13" xfId="4870"/>
    <cellStyle name="Normal 2 50 9 13 2" xfId="22641"/>
    <cellStyle name="Normal 2 50 9 14" xfId="4871"/>
    <cellStyle name="Normal 2 50 9 14 2" xfId="22642"/>
    <cellStyle name="Normal 2 50 9 15" xfId="22637"/>
    <cellStyle name="Normal 2 50 9 2" xfId="4872"/>
    <cellStyle name="Normal 2 50 9 2 2" xfId="22643"/>
    <cellStyle name="Normal 2 50 9 3" xfId="4873"/>
    <cellStyle name="Normal 2 50 9 3 2" xfId="22644"/>
    <cellStyle name="Normal 2 50 9 4" xfId="4874"/>
    <cellStyle name="Normal 2 50 9 4 2" xfId="22645"/>
    <cellStyle name="Normal 2 50 9 5" xfId="4875"/>
    <cellStyle name="Normal 2 50 9 5 2" xfId="22646"/>
    <cellStyle name="Normal 2 50 9 6" xfId="4876"/>
    <cellStyle name="Normal 2 50 9 6 2" xfId="22647"/>
    <cellStyle name="Normal 2 50 9 7" xfId="4877"/>
    <cellStyle name="Normal 2 50 9 7 2" xfId="22648"/>
    <cellStyle name="Normal 2 50 9 8" xfId="4878"/>
    <cellStyle name="Normal 2 50 9 8 2" xfId="22649"/>
    <cellStyle name="Normal 2 50 9 9" xfId="4879"/>
    <cellStyle name="Normal 2 50 9 9 2" xfId="22650"/>
    <cellStyle name="Normal 2 51" xfId="4880"/>
    <cellStyle name="Normal 2 51 10" xfId="4881"/>
    <cellStyle name="Normal 2 51 10 10" xfId="4882"/>
    <cellStyle name="Normal 2 51 10 10 2" xfId="22653"/>
    <cellStyle name="Normal 2 51 10 11" xfId="4883"/>
    <cellStyle name="Normal 2 51 10 11 2" xfId="22654"/>
    <cellStyle name="Normal 2 51 10 12" xfId="4884"/>
    <cellStyle name="Normal 2 51 10 12 2" xfId="22655"/>
    <cellStyle name="Normal 2 51 10 13" xfId="4885"/>
    <cellStyle name="Normal 2 51 10 13 2" xfId="22656"/>
    <cellStyle name="Normal 2 51 10 14" xfId="4886"/>
    <cellStyle name="Normal 2 51 10 14 2" xfId="22657"/>
    <cellStyle name="Normal 2 51 10 15" xfId="22652"/>
    <cellStyle name="Normal 2 51 10 2" xfId="4887"/>
    <cellStyle name="Normal 2 51 10 2 2" xfId="22658"/>
    <cellStyle name="Normal 2 51 10 3" xfId="4888"/>
    <cellStyle name="Normal 2 51 10 3 2" xfId="22659"/>
    <cellStyle name="Normal 2 51 10 4" xfId="4889"/>
    <cellStyle name="Normal 2 51 10 4 2" xfId="22660"/>
    <cellStyle name="Normal 2 51 10 5" xfId="4890"/>
    <cellStyle name="Normal 2 51 10 5 2" xfId="22661"/>
    <cellStyle name="Normal 2 51 10 6" xfId="4891"/>
    <cellStyle name="Normal 2 51 10 6 2" xfId="22662"/>
    <cellStyle name="Normal 2 51 10 7" xfId="4892"/>
    <cellStyle name="Normal 2 51 10 7 2" xfId="22663"/>
    <cellStyle name="Normal 2 51 10 8" xfId="4893"/>
    <cellStyle name="Normal 2 51 10 8 2" xfId="22664"/>
    <cellStyle name="Normal 2 51 10 9" xfId="4894"/>
    <cellStyle name="Normal 2 51 10 9 2" xfId="22665"/>
    <cellStyle name="Normal 2 51 11" xfId="4895"/>
    <cellStyle name="Normal 2 51 11 2" xfId="22666"/>
    <cellStyle name="Normal 2 51 12" xfId="4896"/>
    <cellStyle name="Normal 2 51 12 2" xfId="22667"/>
    <cellStyle name="Normal 2 51 13" xfId="4897"/>
    <cellStyle name="Normal 2 51 13 2" xfId="22668"/>
    <cellStyle name="Normal 2 51 14" xfId="4898"/>
    <cellStyle name="Normal 2 51 14 2" xfId="22669"/>
    <cellStyle name="Normal 2 51 15" xfId="4899"/>
    <cellStyle name="Normal 2 51 15 2" xfId="22670"/>
    <cellStyle name="Normal 2 51 16" xfId="4900"/>
    <cellStyle name="Normal 2 51 16 2" xfId="22671"/>
    <cellStyle name="Normal 2 51 17" xfId="4901"/>
    <cellStyle name="Normal 2 51 17 2" xfId="22672"/>
    <cellStyle name="Normal 2 51 18" xfId="4902"/>
    <cellStyle name="Normal 2 51 18 2" xfId="22673"/>
    <cellStyle name="Normal 2 51 19" xfId="4903"/>
    <cellStyle name="Normal 2 51 19 2" xfId="22674"/>
    <cellStyle name="Normal 2 51 2" xfId="4904"/>
    <cellStyle name="Normal 2 51 2 10" xfId="4905"/>
    <cellStyle name="Normal 2 51 2 10 2" xfId="22676"/>
    <cellStyle name="Normal 2 51 2 11" xfId="4906"/>
    <cellStyle name="Normal 2 51 2 11 2" xfId="22677"/>
    <cellStyle name="Normal 2 51 2 12" xfId="4907"/>
    <cellStyle name="Normal 2 51 2 12 2" xfId="22678"/>
    <cellStyle name="Normal 2 51 2 13" xfId="4908"/>
    <cellStyle name="Normal 2 51 2 13 2" xfId="22679"/>
    <cellStyle name="Normal 2 51 2 14" xfId="4909"/>
    <cellStyle name="Normal 2 51 2 14 2" xfId="22680"/>
    <cellStyle name="Normal 2 51 2 15" xfId="4910"/>
    <cellStyle name="Normal 2 51 2 15 2" xfId="22681"/>
    <cellStyle name="Normal 2 51 2 16" xfId="22675"/>
    <cellStyle name="Normal 2 51 2 2" xfId="4911"/>
    <cellStyle name="Normal 2 51 2 2 10" xfId="4912"/>
    <cellStyle name="Normal 2 51 2 2 10 2" xfId="22683"/>
    <cellStyle name="Normal 2 51 2 2 11" xfId="4913"/>
    <cellStyle name="Normal 2 51 2 2 11 2" xfId="22684"/>
    <cellStyle name="Normal 2 51 2 2 12" xfId="4914"/>
    <cellStyle name="Normal 2 51 2 2 12 2" xfId="22685"/>
    <cellStyle name="Normal 2 51 2 2 13" xfId="4915"/>
    <cellStyle name="Normal 2 51 2 2 13 2" xfId="22686"/>
    <cellStyle name="Normal 2 51 2 2 14" xfId="4916"/>
    <cellStyle name="Normal 2 51 2 2 14 2" xfId="22687"/>
    <cellStyle name="Normal 2 51 2 2 15" xfId="22682"/>
    <cellStyle name="Normal 2 51 2 2 2" xfId="4917"/>
    <cellStyle name="Normal 2 51 2 2 2 2" xfId="22688"/>
    <cellStyle name="Normal 2 51 2 2 3" xfId="4918"/>
    <cellStyle name="Normal 2 51 2 2 3 2" xfId="22689"/>
    <cellStyle name="Normal 2 51 2 2 4" xfId="4919"/>
    <cellStyle name="Normal 2 51 2 2 4 2" xfId="22690"/>
    <cellStyle name="Normal 2 51 2 2 5" xfId="4920"/>
    <cellStyle name="Normal 2 51 2 2 5 2" xfId="22691"/>
    <cellStyle name="Normal 2 51 2 2 6" xfId="4921"/>
    <cellStyle name="Normal 2 51 2 2 6 2" xfId="22692"/>
    <cellStyle name="Normal 2 51 2 2 7" xfId="4922"/>
    <cellStyle name="Normal 2 51 2 2 7 2" xfId="22693"/>
    <cellStyle name="Normal 2 51 2 2 8" xfId="4923"/>
    <cellStyle name="Normal 2 51 2 2 8 2" xfId="22694"/>
    <cellStyle name="Normal 2 51 2 2 9" xfId="4924"/>
    <cellStyle name="Normal 2 51 2 2 9 2" xfId="22695"/>
    <cellStyle name="Normal 2 51 2 3" xfId="4925"/>
    <cellStyle name="Normal 2 51 2 3 2" xfId="22696"/>
    <cellStyle name="Normal 2 51 2 4" xfId="4926"/>
    <cellStyle name="Normal 2 51 2 4 2" xfId="22697"/>
    <cellStyle name="Normal 2 51 2 5" xfId="4927"/>
    <cellStyle name="Normal 2 51 2 5 2" xfId="22698"/>
    <cellStyle name="Normal 2 51 2 6" xfId="4928"/>
    <cellStyle name="Normal 2 51 2 6 2" xfId="22699"/>
    <cellStyle name="Normal 2 51 2 7" xfId="4929"/>
    <cellStyle name="Normal 2 51 2 7 2" xfId="22700"/>
    <cellStyle name="Normal 2 51 2 8" xfId="4930"/>
    <cellStyle name="Normal 2 51 2 8 2" xfId="22701"/>
    <cellStyle name="Normal 2 51 2 9" xfId="4931"/>
    <cellStyle name="Normal 2 51 2 9 2" xfId="22702"/>
    <cellStyle name="Normal 2 51 20" xfId="4932"/>
    <cellStyle name="Normal 2 51 20 2" xfId="22703"/>
    <cellStyle name="Normal 2 51 21" xfId="4933"/>
    <cellStyle name="Normal 2 51 21 2" xfId="22704"/>
    <cellStyle name="Normal 2 51 22" xfId="4934"/>
    <cellStyle name="Normal 2 51 22 2" xfId="22705"/>
    <cellStyle name="Normal 2 51 23" xfId="4935"/>
    <cellStyle name="Normal 2 51 23 2" xfId="22706"/>
    <cellStyle name="Normal 2 51 24" xfId="22651"/>
    <cellStyle name="Normal 2 51 3" xfId="4936"/>
    <cellStyle name="Normal 2 51 3 10" xfId="4937"/>
    <cellStyle name="Normal 2 51 3 10 2" xfId="22708"/>
    <cellStyle name="Normal 2 51 3 11" xfId="4938"/>
    <cellStyle name="Normal 2 51 3 11 2" xfId="22709"/>
    <cellStyle name="Normal 2 51 3 12" xfId="4939"/>
    <cellStyle name="Normal 2 51 3 12 2" xfId="22710"/>
    <cellStyle name="Normal 2 51 3 13" xfId="4940"/>
    <cellStyle name="Normal 2 51 3 13 2" xfId="22711"/>
    <cellStyle name="Normal 2 51 3 14" xfId="4941"/>
    <cellStyle name="Normal 2 51 3 14 2" xfId="22712"/>
    <cellStyle name="Normal 2 51 3 15" xfId="4942"/>
    <cellStyle name="Normal 2 51 3 15 2" xfId="22713"/>
    <cellStyle name="Normal 2 51 3 16" xfId="22707"/>
    <cellStyle name="Normal 2 51 3 2" xfId="4943"/>
    <cellStyle name="Normal 2 51 3 2 10" xfId="4944"/>
    <cellStyle name="Normal 2 51 3 2 10 2" xfId="22715"/>
    <cellStyle name="Normal 2 51 3 2 11" xfId="4945"/>
    <cellStyle name="Normal 2 51 3 2 11 2" xfId="22716"/>
    <cellStyle name="Normal 2 51 3 2 12" xfId="4946"/>
    <cellStyle name="Normal 2 51 3 2 12 2" xfId="22717"/>
    <cellStyle name="Normal 2 51 3 2 13" xfId="4947"/>
    <cellStyle name="Normal 2 51 3 2 13 2" xfId="22718"/>
    <cellStyle name="Normal 2 51 3 2 14" xfId="4948"/>
    <cellStyle name="Normal 2 51 3 2 14 2" xfId="22719"/>
    <cellStyle name="Normal 2 51 3 2 15" xfId="22714"/>
    <cellStyle name="Normal 2 51 3 2 2" xfId="4949"/>
    <cellStyle name="Normal 2 51 3 2 2 2" xfId="22720"/>
    <cellStyle name="Normal 2 51 3 2 3" xfId="4950"/>
    <cellStyle name="Normal 2 51 3 2 3 2" xfId="22721"/>
    <cellStyle name="Normal 2 51 3 2 4" xfId="4951"/>
    <cellStyle name="Normal 2 51 3 2 4 2" xfId="22722"/>
    <cellStyle name="Normal 2 51 3 2 5" xfId="4952"/>
    <cellStyle name="Normal 2 51 3 2 5 2" xfId="22723"/>
    <cellStyle name="Normal 2 51 3 2 6" xfId="4953"/>
    <cellStyle name="Normal 2 51 3 2 6 2" xfId="22724"/>
    <cellStyle name="Normal 2 51 3 2 7" xfId="4954"/>
    <cellStyle name="Normal 2 51 3 2 7 2" xfId="22725"/>
    <cellStyle name="Normal 2 51 3 2 8" xfId="4955"/>
    <cellStyle name="Normal 2 51 3 2 8 2" xfId="22726"/>
    <cellStyle name="Normal 2 51 3 2 9" xfId="4956"/>
    <cellStyle name="Normal 2 51 3 2 9 2" xfId="22727"/>
    <cellStyle name="Normal 2 51 3 3" xfId="4957"/>
    <cellStyle name="Normal 2 51 3 3 2" xfId="22728"/>
    <cellStyle name="Normal 2 51 3 4" xfId="4958"/>
    <cellStyle name="Normal 2 51 3 4 2" xfId="22729"/>
    <cellStyle name="Normal 2 51 3 5" xfId="4959"/>
    <cellStyle name="Normal 2 51 3 5 2" xfId="22730"/>
    <cellStyle name="Normal 2 51 3 6" xfId="4960"/>
    <cellStyle name="Normal 2 51 3 6 2" xfId="22731"/>
    <cellStyle name="Normal 2 51 3 7" xfId="4961"/>
    <cellStyle name="Normal 2 51 3 7 2" xfId="22732"/>
    <cellStyle name="Normal 2 51 3 8" xfId="4962"/>
    <cellStyle name="Normal 2 51 3 8 2" xfId="22733"/>
    <cellStyle name="Normal 2 51 3 9" xfId="4963"/>
    <cellStyle name="Normal 2 51 3 9 2" xfId="22734"/>
    <cellStyle name="Normal 2 51 4" xfId="4964"/>
    <cellStyle name="Normal 2 51 4 10" xfId="4965"/>
    <cellStyle name="Normal 2 51 4 10 2" xfId="22736"/>
    <cellStyle name="Normal 2 51 4 11" xfId="4966"/>
    <cellStyle name="Normal 2 51 4 11 2" xfId="22737"/>
    <cellStyle name="Normal 2 51 4 12" xfId="4967"/>
    <cellStyle name="Normal 2 51 4 12 2" xfId="22738"/>
    <cellStyle name="Normal 2 51 4 13" xfId="4968"/>
    <cellStyle name="Normal 2 51 4 13 2" xfId="22739"/>
    <cellStyle name="Normal 2 51 4 14" xfId="4969"/>
    <cellStyle name="Normal 2 51 4 14 2" xfId="22740"/>
    <cellStyle name="Normal 2 51 4 15" xfId="4970"/>
    <cellStyle name="Normal 2 51 4 15 2" xfId="22741"/>
    <cellStyle name="Normal 2 51 4 16" xfId="22735"/>
    <cellStyle name="Normal 2 51 4 2" xfId="4971"/>
    <cellStyle name="Normal 2 51 4 2 10" xfId="4972"/>
    <cellStyle name="Normal 2 51 4 2 10 2" xfId="22743"/>
    <cellStyle name="Normal 2 51 4 2 11" xfId="4973"/>
    <cellStyle name="Normal 2 51 4 2 11 2" xfId="22744"/>
    <cellStyle name="Normal 2 51 4 2 12" xfId="4974"/>
    <cellStyle name="Normal 2 51 4 2 12 2" xfId="22745"/>
    <cellStyle name="Normal 2 51 4 2 13" xfId="4975"/>
    <cellStyle name="Normal 2 51 4 2 13 2" xfId="22746"/>
    <cellStyle name="Normal 2 51 4 2 14" xfId="4976"/>
    <cellStyle name="Normal 2 51 4 2 14 2" xfId="22747"/>
    <cellStyle name="Normal 2 51 4 2 15" xfId="22742"/>
    <cellStyle name="Normal 2 51 4 2 2" xfId="4977"/>
    <cellStyle name="Normal 2 51 4 2 2 2" xfId="22748"/>
    <cellStyle name="Normal 2 51 4 2 3" xfId="4978"/>
    <cellStyle name="Normal 2 51 4 2 3 2" xfId="22749"/>
    <cellStyle name="Normal 2 51 4 2 4" xfId="4979"/>
    <cellStyle name="Normal 2 51 4 2 4 2" xfId="22750"/>
    <cellStyle name="Normal 2 51 4 2 5" xfId="4980"/>
    <cellStyle name="Normal 2 51 4 2 5 2" xfId="22751"/>
    <cellStyle name="Normal 2 51 4 2 6" xfId="4981"/>
    <cellStyle name="Normal 2 51 4 2 6 2" xfId="22752"/>
    <cellStyle name="Normal 2 51 4 2 7" xfId="4982"/>
    <cellStyle name="Normal 2 51 4 2 7 2" xfId="22753"/>
    <cellStyle name="Normal 2 51 4 2 8" xfId="4983"/>
    <cellStyle name="Normal 2 51 4 2 8 2" xfId="22754"/>
    <cellStyle name="Normal 2 51 4 2 9" xfId="4984"/>
    <cellStyle name="Normal 2 51 4 2 9 2" xfId="22755"/>
    <cellStyle name="Normal 2 51 4 3" xfId="4985"/>
    <cellStyle name="Normal 2 51 4 3 2" xfId="22756"/>
    <cellStyle name="Normal 2 51 4 4" xfId="4986"/>
    <cellStyle name="Normal 2 51 4 4 2" xfId="22757"/>
    <cellStyle name="Normal 2 51 4 5" xfId="4987"/>
    <cellStyle name="Normal 2 51 4 5 2" xfId="22758"/>
    <cellStyle name="Normal 2 51 4 6" xfId="4988"/>
    <cellStyle name="Normal 2 51 4 6 2" xfId="22759"/>
    <cellStyle name="Normal 2 51 4 7" xfId="4989"/>
    <cellStyle name="Normal 2 51 4 7 2" xfId="22760"/>
    <cellStyle name="Normal 2 51 4 8" xfId="4990"/>
    <cellStyle name="Normal 2 51 4 8 2" xfId="22761"/>
    <cellStyle name="Normal 2 51 4 9" xfId="4991"/>
    <cellStyle name="Normal 2 51 4 9 2" xfId="22762"/>
    <cellStyle name="Normal 2 51 5" xfId="4992"/>
    <cellStyle name="Normal 2 51 5 10" xfId="4993"/>
    <cellStyle name="Normal 2 51 5 10 2" xfId="22764"/>
    <cellStyle name="Normal 2 51 5 11" xfId="4994"/>
    <cellStyle name="Normal 2 51 5 11 2" xfId="22765"/>
    <cellStyle name="Normal 2 51 5 12" xfId="4995"/>
    <cellStyle name="Normal 2 51 5 12 2" xfId="22766"/>
    <cellStyle name="Normal 2 51 5 13" xfId="4996"/>
    <cellStyle name="Normal 2 51 5 13 2" xfId="22767"/>
    <cellStyle name="Normal 2 51 5 14" xfId="4997"/>
    <cellStyle name="Normal 2 51 5 14 2" xfId="22768"/>
    <cellStyle name="Normal 2 51 5 15" xfId="22763"/>
    <cellStyle name="Normal 2 51 5 2" xfId="4998"/>
    <cellStyle name="Normal 2 51 5 2 2" xfId="22769"/>
    <cellStyle name="Normal 2 51 5 3" xfId="4999"/>
    <cellStyle name="Normal 2 51 5 3 2" xfId="22770"/>
    <cellStyle name="Normal 2 51 5 4" xfId="5000"/>
    <cellStyle name="Normal 2 51 5 4 2" xfId="22771"/>
    <cellStyle name="Normal 2 51 5 5" xfId="5001"/>
    <cellStyle name="Normal 2 51 5 5 2" xfId="22772"/>
    <cellStyle name="Normal 2 51 5 6" xfId="5002"/>
    <cellStyle name="Normal 2 51 5 6 2" xfId="22773"/>
    <cellStyle name="Normal 2 51 5 7" xfId="5003"/>
    <cellStyle name="Normal 2 51 5 7 2" xfId="22774"/>
    <cellStyle name="Normal 2 51 5 8" xfId="5004"/>
    <cellStyle name="Normal 2 51 5 8 2" xfId="22775"/>
    <cellStyle name="Normal 2 51 5 9" xfId="5005"/>
    <cellStyle name="Normal 2 51 5 9 2" xfId="22776"/>
    <cellStyle name="Normal 2 51 6" xfId="5006"/>
    <cellStyle name="Normal 2 51 6 10" xfId="5007"/>
    <cellStyle name="Normal 2 51 6 10 2" xfId="22778"/>
    <cellStyle name="Normal 2 51 6 11" xfId="5008"/>
    <cellStyle name="Normal 2 51 6 11 2" xfId="22779"/>
    <cellStyle name="Normal 2 51 6 12" xfId="5009"/>
    <cellStyle name="Normal 2 51 6 12 2" xfId="22780"/>
    <cellStyle name="Normal 2 51 6 13" xfId="5010"/>
    <cellStyle name="Normal 2 51 6 13 2" xfId="22781"/>
    <cellStyle name="Normal 2 51 6 14" xfId="5011"/>
    <cellStyle name="Normal 2 51 6 14 2" xfId="22782"/>
    <cellStyle name="Normal 2 51 6 15" xfId="22777"/>
    <cellStyle name="Normal 2 51 6 2" xfId="5012"/>
    <cellStyle name="Normal 2 51 6 2 2" xfId="22783"/>
    <cellStyle name="Normal 2 51 6 3" xfId="5013"/>
    <cellStyle name="Normal 2 51 6 3 2" xfId="22784"/>
    <cellStyle name="Normal 2 51 6 4" xfId="5014"/>
    <cellStyle name="Normal 2 51 6 4 2" xfId="22785"/>
    <cellStyle name="Normal 2 51 6 5" xfId="5015"/>
    <cellStyle name="Normal 2 51 6 5 2" xfId="22786"/>
    <cellStyle name="Normal 2 51 6 6" xfId="5016"/>
    <cellStyle name="Normal 2 51 6 6 2" xfId="22787"/>
    <cellStyle name="Normal 2 51 6 7" xfId="5017"/>
    <cellStyle name="Normal 2 51 6 7 2" xfId="22788"/>
    <cellStyle name="Normal 2 51 6 8" xfId="5018"/>
    <cellStyle name="Normal 2 51 6 8 2" xfId="22789"/>
    <cellStyle name="Normal 2 51 6 9" xfId="5019"/>
    <cellStyle name="Normal 2 51 6 9 2" xfId="22790"/>
    <cellStyle name="Normal 2 51 7" xfId="5020"/>
    <cellStyle name="Normal 2 51 7 10" xfId="5021"/>
    <cellStyle name="Normal 2 51 7 10 2" xfId="22792"/>
    <cellStyle name="Normal 2 51 7 11" xfId="5022"/>
    <cellStyle name="Normal 2 51 7 11 2" xfId="22793"/>
    <cellStyle name="Normal 2 51 7 12" xfId="5023"/>
    <cellStyle name="Normal 2 51 7 12 2" xfId="22794"/>
    <cellStyle name="Normal 2 51 7 13" xfId="5024"/>
    <cellStyle name="Normal 2 51 7 13 2" xfId="22795"/>
    <cellStyle name="Normal 2 51 7 14" xfId="5025"/>
    <cellStyle name="Normal 2 51 7 14 2" xfId="22796"/>
    <cellStyle name="Normal 2 51 7 15" xfId="22791"/>
    <cellStyle name="Normal 2 51 7 2" xfId="5026"/>
    <cellStyle name="Normal 2 51 7 2 2" xfId="22797"/>
    <cellStyle name="Normal 2 51 7 3" xfId="5027"/>
    <cellStyle name="Normal 2 51 7 3 2" xfId="22798"/>
    <cellStyle name="Normal 2 51 7 4" xfId="5028"/>
    <cellStyle name="Normal 2 51 7 4 2" xfId="22799"/>
    <cellStyle name="Normal 2 51 7 5" xfId="5029"/>
    <cellStyle name="Normal 2 51 7 5 2" xfId="22800"/>
    <cellStyle name="Normal 2 51 7 6" xfId="5030"/>
    <cellStyle name="Normal 2 51 7 6 2" xfId="22801"/>
    <cellStyle name="Normal 2 51 7 7" xfId="5031"/>
    <cellStyle name="Normal 2 51 7 7 2" xfId="22802"/>
    <cellStyle name="Normal 2 51 7 8" xfId="5032"/>
    <cellStyle name="Normal 2 51 7 8 2" xfId="22803"/>
    <cellStyle name="Normal 2 51 7 9" xfId="5033"/>
    <cellStyle name="Normal 2 51 7 9 2" xfId="22804"/>
    <cellStyle name="Normal 2 51 8" xfId="5034"/>
    <cellStyle name="Normal 2 51 8 10" xfId="5035"/>
    <cellStyle name="Normal 2 51 8 10 2" xfId="22806"/>
    <cellStyle name="Normal 2 51 8 11" xfId="5036"/>
    <cellStyle name="Normal 2 51 8 11 2" xfId="22807"/>
    <cellStyle name="Normal 2 51 8 12" xfId="5037"/>
    <cellStyle name="Normal 2 51 8 12 2" xfId="22808"/>
    <cellStyle name="Normal 2 51 8 13" xfId="5038"/>
    <cellStyle name="Normal 2 51 8 13 2" xfId="22809"/>
    <cellStyle name="Normal 2 51 8 14" xfId="5039"/>
    <cellStyle name="Normal 2 51 8 14 2" xfId="22810"/>
    <cellStyle name="Normal 2 51 8 15" xfId="22805"/>
    <cellStyle name="Normal 2 51 8 2" xfId="5040"/>
    <cellStyle name="Normal 2 51 8 2 2" xfId="22811"/>
    <cellStyle name="Normal 2 51 8 3" xfId="5041"/>
    <cellStyle name="Normal 2 51 8 3 2" xfId="22812"/>
    <cellStyle name="Normal 2 51 8 4" xfId="5042"/>
    <cellStyle name="Normal 2 51 8 4 2" xfId="22813"/>
    <cellStyle name="Normal 2 51 8 5" xfId="5043"/>
    <cellStyle name="Normal 2 51 8 5 2" xfId="22814"/>
    <cellStyle name="Normal 2 51 8 6" xfId="5044"/>
    <cellStyle name="Normal 2 51 8 6 2" xfId="22815"/>
    <cellStyle name="Normal 2 51 8 7" xfId="5045"/>
    <cellStyle name="Normal 2 51 8 7 2" xfId="22816"/>
    <cellStyle name="Normal 2 51 8 8" xfId="5046"/>
    <cellStyle name="Normal 2 51 8 8 2" xfId="22817"/>
    <cellStyle name="Normal 2 51 8 9" xfId="5047"/>
    <cellStyle name="Normal 2 51 8 9 2" xfId="22818"/>
    <cellStyle name="Normal 2 51 9" xfId="5048"/>
    <cellStyle name="Normal 2 51 9 10" xfId="5049"/>
    <cellStyle name="Normal 2 51 9 10 2" xfId="22820"/>
    <cellStyle name="Normal 2 51 9 11" xfId="5050"/>
    <cellStyle name="Normal 2 51 9 11 2" xfId="22821"/>
    <cellStyle name="Normal 2 51 9 12" xfId="5051"/>
    <cellStyle name="Normal 2 51 9 12 2" xfId="22822"/>
    <cellStyle name="Normal 2 51 9 13" xfId="5052"/>
    <cellStyle name="Normal 2 51 9 13 2" xfId="22823"/>
    <cellStyle name="Normal 2 51 9 14" xfId="5053"/>
    <cellStyle name="Normal 2 51 9 14 2" xfId="22824"/>
    <cellStyle name="Normal 2 51 9 15" xfId="22819"/>
    <cellStyle name="Normal 2 51 9 2" xfId="5054"/>
    <cellStyle name="Normal 2 51 9 2 2" xfId="22825"/>
    <cellStyle name="Normal 2 51 9 3" xfId="5055"/>
    <cellStyle name="Normal 2 51 9 3 2" xfId="22826"/>
    <cellStyle name="Normal 2 51 9 4" xfId="5056"/>
    <cellStyle name="Normal 2 51 9 4 2" xfId="22827"/>
    <cellStyle name="Normal 2 51 9 5" xfId="5057"/>
    <cellStyle name="Normal 2 51 9 5 2" xfId="22828"/>
    <cellStyle name="Normal 2 51 9 6" xfId="5058"/>
    <cellStyle name="Normal 2 51 9 6 2" xfId="22829"/>
    <cellStyle name="Normal 2 51 9 7" xfId="5059"/>
    <cellStyle name="Normal 2 51 9 7 2" xfId="22830"/>
    <cellStyle name="Normal 2 51 9 8" xfId="5060"/>
    <cellStyle name="Normal 2 51 9 8 2" xfId="22831"/>
    <cellStyle name="Normal 2 51 9 9" xfId="5061"/>
    <cellStyle name="Normal 2 51 9 9 2" xfId="22832"/>
    <cellStyle name="Normal 2 52" xfId="5062"/>
    <cellStyle name="Normal 2 52 10" xfId="5063"/>
    <cellStyle name="Normal 2 52 10 10" xfId="5064"/>
    <cellStyle name="Normal 2 52 10 10 2" xfId="22835"/>
    <cellStyle name="Normal 2 52 10 11" xfId="5065"/>
    <cellStyle name="Normal 2 52 10 11 2" xfId="22836"/>
    <cellStyle name="Normal 2 52 10 12" xfId="5066"/>
    <cellStyle name="Normal 2 52 10 12 2" xfId="22837"/>
    <cellStyle name="Normal 2 52 10 13" xfId="5067"/>
    <cellStyle name="Normal 2 52 10 13 2" xfId="22838"/>
    <cellStyle name="Normal 2 52 10 14" xfId="5068"/>
    <cellStyle name="Normal 2 52 10 14 2" xfId="22839"/>
    <cellStyle name="Normal 2 52 10 15" xfId="22834"/>
    <cellStyle name="Normal 2 52 10 2" xfId="5069"/>
    <cellStyle name="Normal 2 52 10 2 2" xfId="22840"/>
    <cellStyle name="Normal 2 52 10 3" xfId="5070"/>
    <cellStyle name="Normal 2 52 10 3 2" xfId="22841"/>
    <cellStyle name="Normal 2 52 10 4" xfId="5071"/>
    <cellStyle name="Normal 2 52 10 4 2" xfId="22842"/>
    <cellStyle name="Normal 2 52 10 5" xfId="5072"/>
    <cellStyle name="Normal 2 52 10 5 2" xfId="22843"/>
    <cellStyle name="Normal 2 52 10 6" xfId="5073"/>
    <cellStyle name="Normal 2 52 10 6 2" xfId="22844"/>
    <cellStyle name="Normal 2 52 10 7" xfId="5074"/>
    <cellStyle name="Normal 2 52 10 7 2" xfId="22845"/>
    <cellStyle name="Normal 2 52 10 8" xfId="5075"/>
    <cellStyle name="Normal 2 52 10 8 2" xfId="22846"/>
    <cellStyle name="Normal 2 52 10 9" xfId="5076"/>
    <cellStyle name="Normal 2 52 10 9 2" xfId="22847"/>
    <cellStyle name="Normal 2 52 11" xfId="5077"/>
    <cellStyle name="Normal 2 52 11 2" xfId="22848"/>
    <cellStyle name="Normal 2 52 12" xfId="5078"/>
    <cellStyle name="Normal 2 52 12 2" xfId="22849"/>
    <cellStyle name="Normal 2 52 13" xfId="5079"/>
    <cellStyle name="Normal 2 52 13 2" xfId="22850"/>
    <cellStyle name="Normal 2 52 14" xfId="5080"/>
    <cellStyle name="Normal 2 52 14 2" xfId="22851"/>
    <cellStyle name="Normal 2 52 15" xfId="5081"/>
    <cellStyle name="Normal 2 52 15 2" xfId="22852"/>
    <cellStyle name="Normal 2 52 16" xfId="5082"/>
    <cellStyle name="Normal 2 52 16 2" xfId="22853"/>
    <cellStyle name="Normal 2 52 17" xfId="5083"/>
    <cellStyle name="Normal 2 52 17 2" xfId="22854"/>
    <cellStyle name="Normal 2 52 18" xfId="5084"/>
    <cellStyle name="Normal 2 52 18 2" xfId="22855"/>
    <cellStyle name="Normal 2 52 19" xfId="5085"/>
    <cellStyle name="Normal 2 52 19 2" xfId="22856"/>
    <cellStyle name="Normal 2 52 2" xfId="5086"/>
    <cellStyle name="Normal 2 52 2 10" xfId="5087"/>
    <cellStyle name="Normal 2 52 2 10 2" xfId="22858"/>
    <cellStyle name="Normal 2 52 2 11" xfId="5088"/>
    <cellStyle name="Normal 2 52 2 11 2" xfId="22859"/>
    <cellStyle name="Normal 2 52 2 12" xfId="5089"/>
    <cellStyle name="Normal 2 52 2 12 2" xfId="22860"/>
    <cellStyle name="Normal 2 52 2 13" xfId="5090"/>
    <cellStyle name="Normal 2 52 2 13 2" xfId="22861"/>
    <cellStyle name="Normal 2 52 2 14" xfId="5091"/>
    <cellStyle name="Normal 2 52 2 14 2" xfId="22862"/>
    <cellStyle name="Normal 2 52 2 15" xfId="5092"/>
    <cellStyle name="Normal 2 52 2 15 2" xfId="22863"/>
    <cellStyle name="Normal 2 52 2 16" xfId="22857"/>
    <cellStyle name="Normal 2 52 2 2" xfId="5093"/>
    <cellStyle name="Normal 2 52 2 2 10" xfId="5094"/>
    <cellStyle name="Normal 2 52 2 2 10 2" xfId="22865"/>
    <cellStyle name="Normal 2 52 2 2 11" xfId="5095"/>
    <cellStyle name="Normal 2 52 2 2 11 2" xfId="22866"/>
    <cellStyle name="Normal 2 52 2 2 12" xfId="5096"/>
    <cellStyle name="Normal 2 52 2 2 12 2" xfId="22867"/>
    <cellStyle name="Normal 2 52 2 2 13" xfId="5097"/>
    <cellStyle name="Normal 2 52 2 2 13 2" xfId="22868"/>
    <cellStyle name="Normal 2 52 2 2 14" xfId="5098"/>
    <cellStyle name="Normal 2 52 2 2 14 2" xfId="22869"/>
    <cellStyle name="Normal 2 52 2 2 15" xfId="22864"/>
    <cellStyle name="Normal 2 52 2 2 2" xfId="5099"/>
    <cellStyle name="Normal 2 52 2 2 2 2" xfId="22870"/>
    <cellStyle name="Normal 2 52 2 2 3" xfId="5100"/>
    <cellStyle name="Normal 2 52 2 2 3 2" xfId="22871"/>
    <cellStyle name="Normal 2 52 2 2 4" xfId="5101"/>
    <cellStyle name="Normal 2 52 2 2 4 2" xfId="22872"/>
    <cellStyle name="Normal 2 52 2 2 5" xfId="5102"/>
    <cellStyle name="Normal 2 52 2 2 5 2" xfId="22873"/>
    <cellStyle name="Normal 2 52 2 2 6" xfId="5103"/>
    <cellStyle name="Normal 2 52 2 2 6 2" xfId="22874"/>
    <cellStyle name="Normal 2 52 2 2 7" xfId="5104"/>
    <cellStyle name="Normal 2 52 2 2 7 2" xfId="22875"/>
    <cellStyle name="Normal 2 52 2 2 8" xfId="5105"/>
    <cellStyle name="Normal 2 52 2 2 8 2" xfId="22876"/>
    <cellStyle name="Normal 2 52 2 2 9" xfId="5106"/>
    <cellStyle name="Normal 2 52 2 2 9 2" xfId="22877"/>
    <cellStyle name="Normal 2 52 2 3" xfId="5107"/>
    <cellStyle name="Normal 2 52 2 3 2" xfId="22878"/>
    <cellStyle name="Normal 2 52 2 4" xfId="5108"/>
    <cellStyle name="Normal 2 52 2 4 2" xfId="22879"/>
    <cellStyle name="Normal 2 52 2 5" xfId="5109"/>
    <cellStyle name="Normal 2 52 2 5 2" xfId="22880"/>
    <cellStyle name="Normal 2 52 2 6" xfId="5110"/>
    <cellStyle name="Normal 2 52 2 6 2" xfId="22881"/>
    <cellStyle name="Normal 2 52 2 7" xfId="5111"/>
    <cellStyle name="Normal 2 52 2 7 2" xfId="22882"/>
    <cellStyle name="Normal 2 52 2 8" xfId="5112"/>
    <cellStyle name="Normal 2 52 2 8 2" xfId="22883"/>
    <cellStyle name="Normal 2 52 2 9" xfId="5113"/>
    <cellStyle name="Normal 2 52 2 9 2" xfId="22884"/>
    <cellStyle name="Normal 2 52 20" xfId="5114"/>
    <cellStyle name="Normal 2 52 20 2" xfId="22885"/>
    <cellStyle name="Normal 2 52 21" xfId="5115"/>
    <cellStyle name="Normal 2 52 21 2" xfId="22886"/>
    <cellStyle name="Normal 2 52 22" xfId="5116"/>
    <cellStyle name="Normal 2 52 22 2" xfId="22887"/>
    <cellStyle name="Normal 2 52 23" xfId="5117"/>
    <cellStyle name="Normal 2 52 23 2" xfId="22888"/>
    <cellStyle name="Normal 2 52 24" xfId="22833"/>
    <cellStyle name="Normal 2 52 3" xfId="5118"/>
    <cellStyle name="Normal 2 52 3 10" xfId="5119"/>
    <cellStyle name="Normal 2 52 3 10 2" xfId="22890"/>
    <cellStyle name="Normal 2 52 3 11" xfId="5120"/>
    <cellStyle name="Normal 2 52 3 11 2" xfId="22891"/>
    <cellStyle name="Normal 2 52 3 12" xfId="5121"/>
    <cellStyle name="Normal 2 52 3 12 2" xfId="22892"/>
    <cellStyle name="Normal 2 52 3 13" xfId="5122"/>
    <cellStyle name="Normal 2 52 3 13 2" xfId="22893"/>
    <cellStyle name="Normal 2 52 3 14" xfId="5123"/>
    <cellStyle name="Normal 2 52 3 14 2" xfId="22894"/>
    <cellStyle name="Normal 2 52 3 15" xfId="5124"/>
    <cellStyle name="Normal 2 52 3 15 2" xfId="22895"/>
    <cellStyle name="Normal 2 52 3 16" xfId="22889"/>
    <cellStyle name="Normal 2 52 3 2" xfId="5125"/>
    <cellStyle name="Normal 2 52 3 2 10" xfId="5126"/>
    <cellStyle name="Normal 2 52 3 2 10 2" xfId="22897"/>
    <cellStyle name="Normal 2 52 3 2 11" xfId="5127"/>
    <cellStyle name="Normal 2 52 3 2 11 2" xfId="22898"/>
    <cellStyle name="Normal 2 52 3 2 12" xfId="5128"/>
    <cellStyle name="Normal 2 52 3 2 12 2" xfId="22899"/>
    <cellStyle name="Normal 2 52 3 2 13" xfId="5129"/>
    <cellStyle name="Normal 2 52 3 2 13 2" xfId="22900"/>
    <cellStyle name="Normal 2 52 3 2 14" xfId="5130"/>
    <cellStyle name="Normal 2 52 3 2 14 2" xfId="22901"/>
    <cellStyle name="Normal 2 52 3 2 15" xfId="22896"/>
    <cellStyle name="Normal 2 52 3 2 2" xfId="5131"/>
    <cellStyle name="Normal 2 52 3 2 2 2" xfId="22902"/>
    <cellStyle name="Normal 2 52 3 2 3" xfId="5132"/>
    <cellStyle name="Normal 2 52 3 2 3 2" xfId="22903"/>
    <cellStyle name="Normal 2 52 3 2 4" xfId="5133"/>
    <cellStyle name="Normal 2 52 3 2 4 2" xfId="22904"/>
    <cellStyle name="Normal 2 52 3 2 5" xfId="5134"/>
    <cellStyle name="Normal 2 52 3 2 5 2" xfId="22905"/>
    <cellStyle name="Normal 2 52 3 2 6" xfId="5135"/>
    <cellStyle name="Normal 2 52 3 2 6 2" xfId="22906"/>
    <cellStyle name="Normal 2 52 3 2 7" xfId="5136"/>
    <cellStyle name="Normal 2 52 3 2 7 2" xfId="22907"/>
    <cellStyle name="Normal 2 52 3 2 8" xfId="5137"/>
    <cellStyle name="Normal 2 52 3 2 8 2" xfId="22908"/>
    <cellStyle name="Normal 2 52 3 2 9" xfId="5138"/>
    <cellStyle name="Normal 2 52 3 2 9 2" xfId="22909"/>
    <cellStyle name="Normal 2 52 3 3" xfId="5139"/>
    <cellStyle name="Normal 2 52 3 3 2" xfId="22910"/>
    <cellStyle name="Normal 2 52 3 4" xfId="5140"/>
    <cellStyle name="Normal 2 52 3 4 2" xfId="22911"/>
    <cellStyle name="Normal 2 52 3 5" xfId="5141"/>
    <cellStyle name="Normal 2 52 3 5 2" xfId="22912"/>
    <cellStyle name="Normal 2 52 3 6" xfId="5142"/>
    <cellStyle name="Normal 2 52 3 6 2" xfId="22913"/>
    <cellStyle name="Normal 2 52 3 7" xfId="5143"/>
    <cellStyle name="Normal 2 52 3 7 2" xfId="22914"/>
    <cellStyle name="Normal 2 52 3 8" xfId="5144"/>
    <cellStyle name="Normal 2 52 3 8 2" xfId="22915"/>
    <cellStyle name="Normal 2 52 3 9" xfId="5145"/>
    <cellStyle name="Normal 2 52 3 9 2" xfId="22916"/>
    <cellStyle name="Normal 2 52 4" xfId="5146"/>
    <cellStyle name="Normal 2 52 4 10" xfId="5147"/>
    <cellStyle name="Normal 2 52 4 10 2" xfId="22918"/>
    <cellStyle name="Normal 2 52 4 11" xfId="5148"/>
    <cellStyle name="Normal 2 52 4 11 2" xfId="22919"/>
    <cellStyle name="Normal 2 52 4 12" xfId="5149"/>
    <cellStyle name="Normal 2 52 4 12 2" xfId="22920"/>
    <cellStyle name="Normal 2 52 4 13" xfId="5150"/>
    <cellStyle name="Normal 2 52 4 13 2" xfId="22921"/>
    <cellStyle name="Normal 2 52 4 14" xfId="5151"/>
    <cellStyle name="Normal 2 52 4 14 2" xfId="22922"/>
    <cellStyle name="Normal 2 52 4 15" xfId="5152"/>
    <cellStyle name="Normal 2 52 4 15 2" xfId="22923"/>
    <cellStyle name="Normal 2 52 4 16" xfId="22917"/>
    <cellStyle name="Normal 2 52 4 2" xfId="5153"/>
    <cellStyle name="Normal 2 52 4 2 10" xfId="5154"/>
    <cellStyle name="Normal 2 52 4 2 10 2" xfId="22925"/>
    <cellStyle name="Normal 2 52 4 2 11" xfId="5155"/>
    <cellStyle name="Normal 2 52 4 2 11 2" xfId="22926"/>
    <cellStyle name="Normal 2 52 4 2 12" xfId="5156"/>
    <cellStyle name="Normal 2 52 4 2 12 2" xfId="22927"/>
    <cellStyle name="Normal 2 52 4 2 13" xfId="5157"/>
    <cellStyle name="Normal 2 52 4 2 13 2" xfId="22928"/>
    <cellStyle name="Normal 2 52 4 2 14" xfId="5158"/>
    <cellStyle name="Normal 2 52 4 2 14 2" xfId="22929"/>
    <cellStyle name="Normal 2 52 4 2 15" xfId="22924"/>
    <cellStyle name="Normal 2 52 4 2 2" xfId="5159"/>
    <cellStyle name="Normal 2 52 4 2 2 2" xfId="22930"/>
    <cellStyle name="Normal 2 52 4 2 3" xfId="5160"/>
    <cellStyle name="Normal 2 52 4 2 3 2" xfId="22931"/>
    <cellStyle name="Normal 2 52 4 2 4" xfId="5161"/>
    <cellStyle name="Normal 2 52 4 2 4 2" xfId="22932"/>
    <cellStyle name="Normal 2 52 4 2 5" xfId="5162"/>
    <cellStyle name="Normal 2 52 4 2 5 2" xfId="22933"/>
    <cellStyle name="Normal 2 52 4 2 6" xfId="5163"/>
    <cellStyle name="Normal 2 52 4 2 6 2" xfId="22934"/>
    <cellStyle name="Normal 2 52 4 2 7" xfId="5164"/>
    <cellStyle name="Normal 2 52 4 2 7 2" xfId="22935"/>
    <cellStyle name="Normal 2 52 4 2 8" xfId="5165"/>
    <cellStyle name="Normal 2 52 4 2 8 2" xfId="22936"/>
    <cellStyle name="Normal 2 52 4 2 9" xfId="5166"/>
    <cellStyle name="Normal 2 52 4 2 9 2" xfId="22937"/>
    <cellStyle name="Normal 2 52 4 3" xfId="5167"/>
    <cellStyle name="Normal 2 52 4 3 2" xfId="22938"/>
    <cellStyle name="Normal 2 52 4 4" xfId="5168"/>
    <cellStyle name="Normal 2 52 4 4 2" xfId="22939"/>
    <cellStyle name="Normal 2 52 4 5" xfId="5169"/>
    <cellStyle name="Normal 2 52 4 5 2" xfId="22940"/>
    <cellStyle name="Normal 2 52 4 6" xfId="5170"/>
    <cellStyle name="Normal 2 52 4 6 2" xfId="22941"/>
    <cellStyle name="Normal 2 52 4 7" xfId="5171"/>
    <cellStyle name="Normal 2 52 4 7 2" xfId="22942"/>
    <cellStyle name="Normal 2 52 4 8" xfId="5172"/>
    <cellStyle name="Normal 2 52 4 8 2" xfId="22943"/>
    <cellStyle name="Normal 2 52 4 9" xfId="5173"/>
    <cellStyle name="Normal 2 52 4 9 2" xfId="22944"/>
    <cellStyle name="Normal 2 52 5" xfId="5174"/>
    <cellStyle name="Normal 2 52 5 10" xfId="5175"/>
    <cellStyle name="Normal 2 52 5 10 2" xfId="22946"/>
    <cellStyle name="Normal 2 52 5 11" xfId="5176"/>
    <cellStyle name="Normal 2 52 5 11 2" xfId="22947"/>
    <cellStyle name="Normal 2 52 5 12" xfId="5177"/>
    <cellStyle name="Normal 2 52 5 12 2" xfId="22948"/>
    <cellStyle name="Normal 2 52 5 13" xfId="5178"/>
    <cellStyle name="Normal 2 52 5 13 2" xfId="22949"/>
    <cellStyle name="Normal 2 52 5 14" xfId="5179"/>
    <cellStyle name="Normal 2 52 5 14 2" xfId="22950"/>
    <cellStyle name="Normal 2 52 5 15" xfId="22945"/>
    <cellStyle name="Normal 2 52 5 2" xfId="5180"/>
    <cellStyle name="Normal 2 52 5 2 2" xfId="22951"/>
    <cellStyle name="Normal 2 52 5 3" xfId="5181"/>
    <cellStyle name="Normal 2 52 5 3 2" xfId="22952"/>
    <cellStyle name="Normal 2 52 5 4" xfId="5182"/>
    <cellStyle name="Normal 2 52 5 4 2" xfId="22953"/>
    <cellStyle name="Normal 2 52 5 5" xfId="5183"/>
    <cellStyle name="Normal 2 52 5 5 2" xfId="22954"/>
    <cellStyle name="Normal 2 52 5 6" xfId="5184"/>
    <cellStyle name="Normal 2 52 5 6 2" xfId="22955"/>
    <cellStyle name="Normal 2 52 5 7" xfId="5185"/>
    <cellStyle name="Normal 2 52 5 7 2" xfId="22956"/>
    <cellStyle name="Normal 2 52 5 8" xfId="5186"/>
    <cellStyle name="Normal 2 52 5 8 2" xfId="22957"/>
    <cellStyle name="Normal 2 52 5 9" xfId="5187"/>
    <cellStyle name="Normal 2 52 5 9 2" xfId="22958"/>
    <cellStyle name="Normal 2 52 6" xfId="5188"/>
    <cellStyle name="Normal 2 52 6 10" xfId="5189"/>
    <cellStyle name="Normal 2 52 6 10 2" xfId="22960"/>
    <cellStyle name="Normal 2 52 6 11" xfId="5190"/>
    <cellStyle name="Normal 2 52 6 11 2" xfId="22961"/>
    <cellStyle name="Normal 2 52 6 12" xfId="5191"/>
    <cellStyle name="Normal 2 52 6 12 2" xfId="22962"/>
    <cellStyle name="Normal 2 52 6 13" xfId="5192"/>
    <cellStyle name="Normal 2 52 6 13 2" xfId="22963"/>
    <cellStyle name="Normal 2 52 6 14" xfId="5193"/>
    <cellStyle name="Normal 2 52 6 14 2" xfId="22964"/>
    <cellStyle name="Normal 2 52 6 15" xfId="22959"/>
    <cellStyle name="Normal 2 52 6 2" xfId="5194"/>
    <cellStyle name="Normal 2 52 6 2 2" xfId="22965"/>
    <cellStyle name="Normal 2 52 6 3" xfId="5195"/>
    <cellStyle name="Normal 2 52 6 3 2" xfId="22966"/>
    <cellStyle name="Normal 2 52 6 4" xfId="5196"/>
    <cellStyle name="Normal 2 52 6 4 2" xfId="22967"/>
    <cellStyle name="Normal 2 52 6 5" xfId="5197"/>
    <cellStyle name="Normal 2 52 6 5 2" xfId="22968"/>
    <cellStyle name="Normal 2 52 6 6" xfId="5198"/>
    <cellStyle name="Normal 2 52 6 6 2" xfId="22969"/>
    <cellStyle name="Normal 2 52 6 7" xfId="5199"/>
    <cellStyle name="Normal 2 52 6 7 2" xfId="22970"/>
    <cellStyle name="Normal 2 52 6 8" xfId="5200"/>
    <cellStyle name="Normal 2 52 6 8 2" xfId="22971"/>
    <cellStyle name="Normal 2 52 6 9" xfId="5201"/>
    <cellStyle name="Normal 2 52 6 9 2" xfId="22972"/>
    <cellStyle name="Normal 2 52 7" xfId="5202"/>
    <cellStyle name="Normal 2 52 7 10" xfId="5203"/>
    <cellStyle name="Normal 2 52 7 10 2" xfId="22974"/>
    <cellStyle name="Normal 2 52 7 11" xfId="5204"/>
    <cellStyle name="Normal 2 52 7 11 2" xfId="22975"/>
    <cellStyle name="Normal 2 52 7 12" xfId="5205"/>
    <cellStyle name="Normal 2 52 7 12 2" xfId="22976"/>
    <cellStyle name="Normal 2 52 7 13" xfId="5206"/>
    <cellStyle name="Normal 2 52 7 13 2" xfId="22977"/>
    <cellStyle name="Normal 2 52 7 14" xfId="5207"/>
    <cellStyle name="Normal 2 52 7 14 2" xfId="22978"/>
    <cellStyle name="Normal 2 52 7 15" xfId="22973"/>
    <cellStyle name="Normal 2 52 7 2" xfId="5208"/>
    <cellStyle name="Normal 2 52 7 2 2" xfId="22979"/>
    <cellStyle name="Normal 2 52 7 3" xfId="5209"/>
    <cellStyle name="Normal 2 52 7 3 2" xfId="22980"/>
    <cellStyle name="Normal 2 52 7 4" xfId="5210"/>
    <cellStyle name="Normal 2 52 7 4 2" xfId="22981"/>
    <cellStyle name="Normal 2 52 7 5" xfId="5211"/>
    <cellStyle name="Normal 2 52 7 5 2" xfId="22982"/>
    <cellStyle name="Normal 2 52 7 6" xfId="5212"/>
    <cellStyle name="Normal 2 52 7 6 2" xfId="22983"/>
    <cellStyle name="Normal 2 52 7 7" xfId="5213"/>
    <cellStyle name="Normal 2 52 7 7 2" xfId="22984"/>
    <cellStyle name="Normal 2 52 7 8" xfId="5214"/>
    <cellStyle name="Normal 2 52 7 8 2" xfId="22985"/>
    <cellStyle name="Normal 2 52 7 9" xfId="5215"/>
    <cellStyle name="Normal 2 52 7 9 2" xfId="22986"/>
    <cellStyle name="Normal 2 52 8" xfId="5216"/>
    <cellStyle name="Normal 2 52 8 10" xfId="5217"/>
    <cellStyle name="Normal 2 52 8 10 2" xfId="22988"/>
    <cellStyle name="Normal 2 52 8 11" xfId="5218"/>
    <cellStyle name="Normal 2 52 8 11 2" xfId="22989"/>
    <cellStyle name="Normal 2 52 8 12" xfId="5219"/>
    <cellStyle name="Normal 2 52 8 12 2" xfId="22990"/>
    <cellStyle name="Normal 2 52 8 13" xfId="5220"/>
    <cellStyle name="Normal 2 52 8 13 2" xfId="22991"/>
    <cellStyle name="Normal 2 52 8 14" xfId="5221"/>
    <cellStyle name="Normal 2 52 8 14 2" xfId="22992"/>
    <cellStyle name="Normal 2 52 8 15" xfId="22987"/>
    <cellStyle name="Normal 2 52 8 2" xfId="5222"/>
    <cellStyle name="Normal 2 52 8 2 2" xfId="22993"/>
    <cellStyle name="Normal 2 52 8 3" xfId="5223"/>
    <cellStyle name="Normal 2 52 8 3 2" xfId="22994"/>
    <cellStyle name="Normal 2 52 8 4" xfId="5224"/>
    <cellStyle name="Normal 2 52 8 4 2" xfId="22995"/>
    <cellStyle name="Normal 2 52 8 5" xfId="5225"/>
    <cellStyle name="Normal 2 52 8 5 2" xfId="22996"/>
    <cellStyle name="Normal 2 52 8 6" xfId="5226"/>
    <cellStyle name="Normal 2 52 8 6 2" xfId="22997"/>
    <cellStyle name="Normal 2 52 8 7" xfId="5227"/>
    <cellStyle name="Normal 2 52 8 7 2" xfId="22998"/>
    <cellStyle name="Normal 2 52 8 8" xfId="5228"/>
    <cellStyle name="Normal 2 52 8 8 2" xfId="22999"/>
    <cellStyle name="Normal 2 52 8 9" xfId="5229"/>
    <cellStyle name="Normal 2 52 8 9 2" xfId="23000"/>
    <cellStyle name="Normal 2 52 9" xfId="5230"/>
    <cellStyle name="Normal 2 52 9 10" xfId="5231"/>
    <cellStyle name="Normal 2 52 9 10 2" xfId="23002"/>
    <cellStyle name="Normal 2 52 9 11" xfId="5232"/>
    <cellStyle name="Normal 2 52 9 11 2" xfId="23003"/>
    <cellStyle name="Normal 2 52 9 12" xfId="5233"/>
    <cellStyle name="Normal 2 52 9 12 2" xfId="23004"/>
    <cellStyle name="Normal 2 52 9 13" xfId="5234"/>
    <cellStyle name="Normal 2 52 9 13 2" xfId="23005"/>
    <cellStyle name="Normal 2 52 9 14" xfId="5235"/>
    <cellStyle name="Normal 2 52 9 14 2" xfId="23006"/>
    <cellStyle name="Normal 2 52 9 15" xfId="23001"/>
    <cellStyle name="Normal 2 52 9 2" xfId="5236"/>
    <cellStyle name="Normal 2 52 9 2 2" xfId="23007"/>
    <cellStyle name="Normal 2 52 9 3" xfId="5237"/>
    <cellStyle name="Normal 2 52 9 3 2" xfId="23008"/>
    <cellStyle name="Normal 2 52 9 4" xfId="5238"/>
    <cellStyle name="Normal 2 52 9 4 2" xfId="23009"/>
    <cellStyle name="Normal 2 52 9 5" xfId="5239"/>
    <cellStyle name="Normal 2 52 9 5 2" xfId="23010"/>
    <cellStyle name="Normal 2 52 9 6" xfId="5240"/>
    <cellStyle name="Normal 2 52 9 6 2" xfId="23011"/>
    <cellStyle name="Normal 2 52 9 7" xfId="5241"/>
    <cellStyle name="Normal 2 52 9 7 2" xfId="23012"/>
    <cellStyle name="Normal 2 52 9 8" xfId="5242"/>
    <cellStyle name="Normal 2 52 9 8 2" xfId="23013"/>
    <cellStyle name="Normal 2 52 9 9" xfId="5243"/>
    <cellStyle name="Normal 2 52 9 9 2" xfId="23014"/>
    <cellStyle name="Normal 2 53" xfId="5244"/>
    <cellStyle name="Normal 2 53 10" xfId="5245"/>
    <cellStyle name="Normal 2 53 10 10" xfId="5246"/>
    <cellStyle name="Normal 2 53 10 10 2" xfId="23017"/>
    <cellStyle name="Normal 2 53 10 11" xfId="5247"/>
    <cellStyle name="Normal 2 53 10 11 2" xfId="23018"/>
    <cellStyle name="Normal 2 53 10 12" xfId="5248"/>
    <cellStyle name="Normal 2 53 10 12 2" xfId="23019"/>
    <cellStyle name="Normal 2 53 10 13" xfId="5249"/>
    <cellStyle name="Normal 2 53 10 13 2" xfId="23020"/>
    <cellStyle name="Normal 2 53 10 14" xfId="5250"/>
    <cellStyle name="Normal 2 53 10 14 2" xfId="23021"/>
    <cellStyle name="Normal 2 53 10 15" xfId="23016"/>
    <cellStyle name="Normal 2 53 10 2" xfId="5251"/>
    <cellStyle name="Normal 2 53 10 2 2" xfId="23022"/>
    <cellStyle name="Normal 2 53 10 3" xfId="5252"/>
    <cellStyle name="Normal 2 53 10 3 2" xfId="23023"/>
    <cellStyle name="Normal 2 53 10 4" xfId="5253"/>
    <cellStyle name="Normal 2 53 10 4 2" xfId="23024"/>
    <cellStyle name="Normal 2 53 10 5" xfId="5254"/>
    <cellStyle name="Normal 2 53 10 5 2" xfId="23025"/>
    <cellStyle name="Normal 2 53 10 6" xfId="5255"/>
    <cellStyle name="Normal 2 53 10 6 2" xfId="23026"/>
    <cellStyle name="Normal 2 53 10 7" xfId="5256"/>
    <cellStyle name="Normal 2 53 10 7 2" xfId="23027"/>
    <cellStyle name="Normal 2 53 10 8" xfId="5257"/>
    <cellStyle name="Normal 2 53 10 8 2" xfId="23028"/>
    <cellStyle name="Normal 2 53 10 9" xfId="5258"/>
    <cellStyle name="Normal 2 53 10 9 2" xfId="23029"/>
    <cellStyle name="Normal 2 53 11" xfId="5259"/>
    <cellStyle name="Normal 2 53 11 2" xfId="23030"/>
    <cellStyle name="Normal 2 53 12" xfId="5260"/>
    <cellStyle name="Normal 2 53 12 2" xfId="23031"/>
    <cellStyle name="Normal 2 53 13" xfId="5261"/>
    <cellStyle name="Normal 2 53 13 2" xfId="23032"/>
    <cellStyle name="Normal 2 53 14" xfId="5262"/>
    <cellStyle name="Normal 2 53 14 2" xfId="23033"/>
    <cellStyle name="Normal 2 53 15" xfId="5263"/>
    <cellStyle name="Normal 2 53 15 2" xfId="23034"/>
    <cellStyle name="Normal 2 53 16" xfId="5264"/>
    <cellStyle name="Normal 2 53 16 2" xfId="23035"/>
    <cellStyle name="Normal 2 53 17" xfId="5265"/>
    <cellStyle name="Normal 2 53 17 2" xfId="23036"/>
    <cellStyle name="Normal 2 53 18" xfId="5266"/>
    <cellStyle name="Normal 2 53 18 2" xfId="23037"/>
    <cellStyle name="Normal 2 53 19" xfId="5267"/>
    <cellStyle name="Normal 2 53 19 2" xfId="23038"/>
    <cellStyle name="Normal 2 53 2" xfId="5268"/>
    <cellStyle name="Normal 2 53 2 10" xfId="5269"/>
    <cellStyle name="Normal 2 53 2 10 2" xfId="23040"/>
    <cellStyle name="Normal 2 53 2 11" xfId="5270"/>
    <cellStyle name="Normal 2 53 2 11 2" xfId="23041"/>
    <cellStyle name="Normal 2 53 2 12" xfId="5271"/>
    <cellStyle name="Normal 2 53 2 12 2" xfId="23042"/>
    <cellStyle name="Normal 2 53 2 13" xfId="5272"/>
    <cellStyle name="Normal 2 53 2 13 2" xfId="23043"/>
    <cellStyle name="Normal 2 53 2 14" xfId="5273"/>
    <cellStyle name="Normal 2 53 2 14 2" xfId="23044"/>
    <cellStyle name="Normal 2 53 2 15" xfId="5274"/>
    <cellStyle name="Normal 2 53 2 15 2" xfId="23045"/>
    <cellStyle name="Normal 2 53 2 16" xfId="23039"/>
    <cellStyle name="Normal 2 53 2 2" xfId="5275"/>
    <cellStyle name="Normal 2 53 2 2 10" xfId="5276"/>
    <cellStyle name="Normal 2 53 2 2 10 2" xfId="23047"/>
    <cellStyle name="Normal 2 53 2 2 11" xfId="5277"/>
    <cellStyle name="Normal 2 53 2 2 11 2" xfId="23048"/>
    <cellStyle name="Normal 2 53 2 2 12" xfId="5278"/>
    <cellStyle name="Normal 2 53 2 2 12 2" xfId="23049"/>
    <cellStyle name="Normal 2 53 2 2 13" xfId="5279"/>
    <cellStyle name="Normal 2 53 2 2 13 2" xfId="23050"/>
    <cellStyle name="Normal 2 53 2 2 14" xfId="5280"/>
    <cellStyle name="Normal 2 53 2 2 14 2" xfId="23051"/>
    <cellStyle name="Normal 2 53 2 2 15" xfId="23046"/>
    <cellStyle name="Normal 2 53 2 2 2" xfId="5281"/>
    <cellStyle name="Normal 2 53 2 2 2 2" xfId="23052"/>
    <cellStyle name="Normal 2 53 2 2 3" xfId="5282"/>
    <cellStyle name="Normal 2 53 2 2 3 2" xfId="23053"/>
    <cellStyle name="Normal 2 53 2 2 4" xfId="5283"/>
    <cellStyle name="Normal 2 53 2 2 4 2" xfId="23054"/>
    <cellStyle name="Normal 2 53 2 2 5" xfId="5284"/>
    <cellStyle name="Normal 2 53 2 2 5 2" xfId="23055"/>
    <cellStyle name="Normal 2 53 2 2 6" xfId="5285"/>
    <cellStyle name="Normal 2 53 2 2 6 2" xfId="23056"/>
    <cellStyle name="Normal 2 53 2 2 7" xfId="5286"/>
    <cellStyle name="Normal 2 53 2 2 7 2" xfId="23057"/>
    <cellStyle name="Normal 2 53 2 2 8" xfId="5287"/>
    <cellStyle name="Normal 2 53 2 2 8 2" xfId="23058"/>
    <cellStyle name="Normal 2 53 2 2 9" xfId="5288"/>
    <cellStyle name="Normal 2 53 2 2 9 2" xfId="23059"/>
    <cellStyle name="Normal 2 53 2 3" xfId="5289"/>
    <cellStyle name="Normal 2 53 2 3 2" xfId="23060"/>
    <cellStyle name="Normal 2 53 2 4" xfId="5290"/>
    <cellStyle name="Normal 2 53 2 4 2" xfId="23061"/>
    <cellStyle name="Normal 2 53 2 5" xfId="5291"/>
    <cellStyle name="Normal 2 53 2 5 2" xfId="23062"/>
    <cellStyle name="Normal 2 53 2 6" xfId="5292"/>
    <cellStyle name="Normal 2 53 2 6 2" xfId="23063"/>
    <cellStyle name="Normal 2 53 2 7" xfId="5293"/>
    <cellStyle name="Normal 2 53 2 7 2" xfId="23064"/>
    <cellStyle name="Normal 2 53 2 8" xfId="5294"/>
    <cellStyle name="Normal 2 53 2 8 2" xfId="23065"/>
    <cellStyle name="Normal 2 53 2 9" xfId="5295"/>
    <cellStyle name="Normal 2 53 2 9 2" xfId="23066"/>
    <cellStyle name="Normal 2 53 20" xfId="5296"/>
    <cellStyle name="Normal 2 53 20 2" xfId="23067"/>
    <cellStyle name="Normal 2 53 21" xfId="5297"/>
    <cellStyle name="Normal 2 53 21 2" xfId="23068"/>
    <cellStyle name="Normal 2 53 22" xfId="5298"/>
    <cellStyle name="Normal 2 53 22 2" xfId="23069"/>
    <cellStyle name="Normal 2 53 23" xfId="5299"/>
    <cellStyle name="Normal 2 53 23 2" xfId="23070"/>
    <cellStyle name="Normal 2 53 24" xfId="23015"/>
    <cellStyle name="Normal 2 53 3" xfId="5300"/>
    <cellStyle name="Normal 2 53 3 10" xfId="5301"/>
    <cellStyle name="Normal 2 53 3 10 2" xfId="23072"/>
    <cellStyle name="Normal 2 53 3 11" xfId="5302"/>
    <cellStyle name="Normal 2 53 3 11 2" xfId="23073"/>
    <cellStyle name="Normal 2 53 3 12" xfId="5303"/>
    <cellStyle name="Normal 2 53 3 12 2" xfId="23074"/>
    <cellStyle name="Normal 2 53 3 13" xfId="5304"/>
    <cellStyle name="Normal 2 53 3 13 2" xfId="23075"/>
    <cellStyle name="Normal 2 53 3 14" xfId="5305"/>
    <cellStyle name="Normal 2 53 3 14 2" xfId="23076"/>
    <cellStyle name="Normal 2 53 3 15" xfId="5306"/>
    <cellStyle name="Normal 2 53 3 15 2" xfId="23077"/>
    <cellStyle name="Normal 2 53 3 16" xfId="23071"/>
    <cellStyle name="Normal 2 53 3 2" xfId="5307"/>
    <cellStyle name="Normal 2 53 3 2 10" xfId="5308"/>
    <cellStyle name="Normal 2 53 3 2 10 2" xfId="23079"/>
    <cellStyle name="Normal 2 53 3 2 11" xfId="5309"/>
    <cellStyle name="Normal 2 53 3 2 11 2" xfId="23080"/>
    <cellStyle name="Normal 2 53 3 2 12" xfId="5310"/>
    <cellStyle name="Normal 2 53 3 2 12 2" xfId="23081"/>
    <cellStyle name="Normal 2 53 3 2 13" xfId="5311"/>
    <cellStyle name="Normal 2 53 3 2 13 2" xfId="23082"/>
    <cellStyle name="Normal 2 53 3 2 14" xfId="5312"/>
    <cellStyle name="Normal 2 53 3 2 14 2" xfId="23083"/>
    <cellStyle name="Normal 2 53 3 2 15" xfId="23078"/>
    <cellStyle name="Normal 2 53 3 2 2" xfId="5313"/>
    <cellStyle name="Normal 2 53 3 2 2 2" xfId="23084"/>
    <cellStyle name="Normal 2 53 3 2 3" xfId="5314"/>
    <cellStyle name="Normal 2 53 3 2 3 2" xfId="23085"/>
    <cellStyle name="Normal 2 53 3 2 4" xfId="5315"/>
    <cellStyle name="Normal 2 53 3 2 4 2" xfId="23086"/>
    <cellStyle name="Normal 2 53 3 2 5" xfId="5316"/>
    <cellStyle name="Normal 2 53 3 2 5 2" xfId="23087"/>
    <cellStyle name="Normal 2 53 3 2 6" xfId="5317"/>
    <cellStyle name="Normal 2 53 3 2 6 2" xfId="23088"/>
    <cellStyle name="Normal 2 53 3 2 7" xfId="5318"/>
    <cellStyle name="Normal 2 53 3 2 7 2" xfId="23089"/>
    <cellStyle name="Normal 2 53 3 2 8" xfId="5319"/>
    <cellStyle name="Normal 2 53 3 2 8 2" xfId="23090"/>
    <cellStyle name="Normal 2 53 3 2 9" xfId="5320"/>
    <cellStyle name="Normal 2 53 3 2 9 2" xfId="23091"/>
    <cellStyle name="Normal 2 53 3 3" xfId="5321"/>
    <cellStyle name="Normal 2 53 3 3 2" xfId="23092"/>
    <cellStyle name="Normal 2 53 3 4" xfId="5322"/>
    <cellStyle name="Normal 2 53 3 4 2" xfId="23093"/>
    <cellStyle name="Normal 2 53 3 5" xfId="5323"/>
    <cellStyle name="Normal 2 53 3 5 2" xfId="23094"/>
    <cellStyle name="Normal 2 53 3 6" xfId="5324"/>
    <cellStyle name="Normal 2 53 3 6 2" xfId="23095"/>
    <cellStyle name="Normal 2 53 3 7" xfId="5325"/>
    <cellStyle name="Normal 2 53 3 7 2" xfId="23096"/>
    <cellStyle name="Normal 2 53 3 8" xfId="5326"/>
    <cellStyle name="Normal 2 53 3 8 2" xfId="23097"/>
    <cellStyle name="Normal 2 53 3 9" xfId="5327"/>
    <cellStyle name="Normal 2 53 3 9 2" xfId="23098"/>
    <cellStyle name="Normal 2 53 4" xfId="5328"/>
    <cellStyle name="Normal 2 53 4 10" xfId="5329"/>
    <cellStyle name="Normal 2 53 4 10 2" xfId="23100"/>
    <cellStyle name="Normal 2 53 4 11" xfId="5330"/>
    <cellStyle name="Normal 2 53 4 11 2" xfId="23101"/>
    <cellStyle name="Normal 2 53 4 12" xfId="5331"/>
    <cellStyle name="Normal 2 53 4 12 2" xfId="23102"/>
    <cellStyle name="Normal 2 53 4 13" xfId="5332"/>
    <cellStyle name="Normal 2 53 4 13 2" xfId="23103"/>
    <cellStyle name="Normal 2 53 4 14" xfId="5333"/>
    <cellStyle name="Normal 2 53 4 14 2" xfId="23104"/>
    <cellStyle name="Normal 2 53 4 15" xfId="5334"/>
    <cellStyle name="Normal 2 53 4 15 2" xfId="23105"/>
    <cellStyle name="Normal 2 53 4 16" xfId="23099"/>
    <cellStyle name="Normal 2 53 4 2" xfId="5335"/>
    <cellStyle name="Normal 2 53 4 2 10" xfId="5336"/>
    <cellStyle name="Normal 2 53 4 2 10 2" xfId="23107"/>
    <cellStyle name="Normal 2 53 4 2 11" xfId="5337"/>
    <cellStyle name="Normal 2 53 4 2 11 2" xfId="23108"/>
    <cellStyle name="Normal 2 53 4 2 12" xfId="5338"/>
    <cellStyle name="Normal 2 53 4 2 12 2" xfId="23109"/>
    <cellStyle name="Normal 2 53 4 2 13" xfId="5339"/>
    <cellStyle name="Normal 2 53 4 2 13 2" xfId="23110"/>
    <cellStyle name="Normal 2 53 4 2 14" xfId="5340"/>
    <cellStyle name="Normal 2 53 4 2 14 2" xfId="23111"/>
    <cellStyle name="Normal 2 53 4 2 15" xfId="23106"/>
    <cellStyle name="Normal 2 53 4 2 2" xfId="5341"/>
    <cellStyle name="Normal 2 53 4 2 2 2" xfId="23112"/>
    <cellStyle name="Normal 2 53 4 2 3" xfId="5342"/>
    <cellStyle name="Normal 2 53 4 2 3 2" xfId="23113"/>
    <cellStyle name="Normal 2 53 4 2 4" xfId="5343"/>
    <cellStyle name="Normal 2 53 4 2 4 2" xfId="23114"/>
    <cellStyle name="Normal 2 53 4 2 5" xfId="5344"/>
    <cellStyle name="Normal 2 53 4 2 5 2" xfId="23115"/>
    <cellStyle name="Normal 2 53 4 2 6" xfId="5345"/>
    <cellStyle name="Normal 2 53 4 2 6 2" xfId="23116"/>
    <cellStyle name="Normal 2 53 4 2 7" xfId="5346"/>
    <cellStyle name="Normal 2 53 4 2 7 2" xfId="23117"/>
    <cellStyle name="Normal 2 53 4 2 8" xfId="5347"/>
    <cellStyle name="Normal 2 53 4 2 8 2" xfId="23118"/>
    <cellStyle name="Normal 2 53 4 2 9" xfId="5348"/>
    <cellStyle name="Normal 2 53 4 2 9 2" xfId="23119"/>
    <cellStyle name="Normal 2 53 4 3" xfId="5349"/>
    <cellStyle name="Normal 2 53 4 3 2" xfId="23120"/>
    <cellStyle name="Normal 2 53 4 4" xfId="5350"/>
    <cellStyle name="Normal 2 53 4 4 2" xfId="23121"/>
    <cellStyle name="Normal 2 53 4 5" xfId="5351"/>
    <cellStyle name="Normal 2 53 4 5 2" xfId="23122"/>
    <cellStyle name="Normal 2 53 4 6" xfId="5352"/>
    <cellStyle name="Normal 2 53 4 6 2" xfId="23123"/>
    <cellStyle name="Normal 2 53 4 7" xfId="5353"/>
    <cellStyle name="Normal 2 53 4 7 2" xfId="23124"/>
    <cellStyle name="Normal 2 53 4 8" xfId="5354"/>
    <cellStyle name="Normal 2 53 4 8 2" xfId="23125"/>
    <cellStyle name="Normal 2 53 4 9" xfId="5355"/>
    <cellStyle name="Normal 2 53 4 9 2" xfId="23126"/>
    <cellStyle name="Normal 2 53 5" xfId="5356"/>
    <cellStyle name="Normal 2 53 5 10" xfId="5357"/>
    <cellStyle name="Normal 2 53 5 10 2" xfId="23128"/>
    <cellStyle name="Normal 2 53 5 11" xfId="5358"/>
    <cellStyle name="Normal 2 53 5 11 2" xfId="23129"/>
    <cellStyle name="Normal 2 53 5 12" xfId="5359"/>
    <cellStyle name="Normal 2 53 5 12 2" xfId="23130"/>
    <cellStyle name="Normal 2 53 5 13" xfId="5360"/>
    <cellStyle name="Normal 2 53 5 13 2" xfId="23131"/>
    <cellStyle name="Normal 2 53 5 14" xfId="5361"/>
    <cellStyle name="Normal 2 53 5 14 2" xfId="23132"/>
    <cellStyle name="Normal 2 53 5 15" xfId="23127"/>
    <cellStyle name="Normal 2 53 5 2" xfId="5362"/>
    <cellStyle name="Normal 2 53 5 2 2" xfId="23133"/>
    <cellStyle name="Normal 2 53 5 3" xfId="5363"/>
    <cellStyle name="Normal 2 53 5 3 2" xfId="23134"/>
    <cellStyle name="Normal 2 53 5 4" xfId="5364"/>
    <cellStyle name="Normal 2 53 5 4 2" xfId="23135"/>
    <cellStyle name="Normal 2 53 5 5" xfId="5365"/>
    <cellStyle name="Normal 2 53 5 5 2" xfId="23136"/>
    <cellStyle name="Normal 2 53 5 6" xfId="5366"/>
    <cellStyle name="Normal 2 53 5 6 2" xfId="23137"/>
    <cellStyle name="Normal 2 53 5 7" xfId="5367"/>
    <cellStyle name="Normal 2 53 5 7 2" xfId="23138"/>
    <cellStyle name="Normal 2 53 5 8" xfId="5368"/>
    <cellStyle name="Normal 2 53 5 8 2" xfId="23139"/>
    <cellStyle name="Normal 2 53 5 9" xfId="5369"/>
    <cellStyle name="Normal 2 53 5 9 2" xfId="23140"/>
    <cellStyle name="Normal 2 53 6" xfId="5370"/>
    <cellStyle name="Normal 2 53 6 10" xfId="5371"/>
    <cellStyle name="Normal 2 53 6 10 2" xfId="23142"/>
    <cellStyle name="Normal 2 53 6 11" xfId="5372"/>
    <cellStyle name="Normal 2 53 6 11 2" xfId="23143"/>
    <cellStyle name="Normal 2 53 6 12" xfId="5373"/>
    <cellStyle name="Normal 2 53 6 12 2" xfId="23144"/>
    <cellStyle name="Normal 2 53 6 13" xfId="5374"/>
    <cellStyle name="Normal 2 53 6 13 2" xfId="23145"/>
    <cellStyle name="Normal 2 53 6 14" xfId="5375"/>
    <cellStyle name="Normal 2 53 6 14 2" xfId="23146"/>
    <cellStyle name="Normal 2 53 6 15" xfId="23141"/>
    <cellStyle name="Normal 2 53 6 2" xfId="5376"/>
    <cellStyle name="Normal 2 53 6 2 2" xfId="23147"/>
    <cellStyle name="Normal 2 53 6 3" xfId="5377"/>
    <cellStyle name="Normal 2 53 6 3 2" xfId="23148"/>
    <cellStyle name="Normal 2 53 6 4" xfId="5378"/>
    <cellStyle name="Normal 2 53 6 4 2" xfId="23149"/>
    <cellStyle name="Normal 2 53 6 5" xfId="5379"/>
    <cellStyle name="Normal 2 53 6 5 2" xfId="23150"/>
    <cellStyle name="Normal 2 53 6 6" xfId="5380"/>
    <cellStyle name="Normal 2 53 6 6 2" xfId="23151"/>
    <cellStyle name="Normal 2 53 6 7" xfId="5381"/>
    <cellStyle name="Normal 2 53 6 7 2" xfId="23152"/>
    <cellStyle name="Normal 2 53 6 8" xfId="5382"/>
    <cellStyle name="Normal 2 53 6 8 2" xfId="23153"/>
    <cellStyle name="Normal 2 53 6 9" xfId="5383"/>
    <cellStyle name="Normal 2 53 6 9 2" xfId="23154"/>
    <cellStyle name="Normal 2 53 7" xfId="5384"/>
    <cellStyle name="Normal 2 53 7 10" xfId="5385"/>
    <cellStyle name="Normal 2 53 7 10 2" xfId="23156"/>
    <cellStyle name="Normal 2 53 7 11" xfId="5386"/>
    <cellStyle name="Normal 2 53 7 11 2" xfId="23157"/>
    <cellStyle name="Normal 2 53 7 12" xfId="5387"/>
    <cellStyle name="Normal 2 53 7 12 2" xfId="23158"/>
    <cellStyle name="Normal 2 53 7 13" xfId="5388"/>
    <cellStyle name="Normal 2 53 7 13 2" xfId="23159"/>
    <cellStyle name="Normal 2 53 7 14" xfId="5389"/>
    <cellStyle name="Normal 2 53 7 14 2" xfId="23160"/>
    <cellStyle name="Normal 2 53 7 15" xfId="23155"/>
    <cellStyle name="Normal 2 53 7 2" xfId="5390"/>
    <cellStyle name="Normal 2 53 7 2 2" xfId="23161"/>
    <cellStyle name="Normal 2 53 7 3" xfId="5391"/>
    <cellStyle name="Normal 2 53 7 3 2" xfId="23162"/>
    <cellStyle name="Normal 2 53 7 4" xfId="5392"/>
    <cellStyle name="Normal 2 53 7 4 2" xfId="23163"/>
    <cellStyle name="Normal 2 53 7 5" xfId="5393"/>
    <cellStyle name="Normal 2 53 7 5 2" xfId="23164"/>
    <cellStyle name="Normal 2 53 7 6" xfId="5394"/>
    <cellStyle name="Normal 2 53 7 6 2" xfId="23165"/>
    <cellStyle name="Normal 2 53 7 7" xfId="5395"/>
    <cellStyle name="Normal 2 53 7 7 2" xfId="23166"/>
    <cellStyle name="Normal 2 53 7 8" xfId="5396"/>
    <cellStyle name="Normal 2 53 7 8 2" xfId="23167"/>
    <cellStyle name="Normal 2 53 7 9" xfId="5397"/>
    <cellStyle name="Normal 2 53 7 9 2" xfId="23168"/>
    <cellStyle name="Normal 2 53 8" xfId="5398"/>
    <cellStyle name="Normal 2 53 8 10" xfId="5399"/>
    <cellStyle name="Normal 2 53 8 10 2" xfId="23170"/>
    <cellStyle name="Normal 2 53 8 11" xfId="5400"/>
    <cellStyle name="Normal 2 53 8 11 2" xfId="23171"/>
    <cellStyle name="Normal 2 53 8 12" xfId="5401"/>
    <cellStyle name="Normal 2 53 8 12 2" xfId="23172"/>
    <cellStyle name="Normal 2 53 8 13" xfId="5402"/>
    <cellStyle name="Normal 2 53 8 13 2" xfId="23173"/>
    <cellStyle name="Normal 2 53 8 14" xfId="5403"/>
    <cellStyle name="Normal 2 53 8 14 2" xfId="23174"/>
    <cellStyle name="Normal 2 53 8 15" xfId="23169"/>
    <cellStyle name="Normal 2 53 8 2" xfId="5404"/>
    <cellStyle name="Normal 2 53 8 2 2" xfId="23175"/>
    <cellStyle name="Normal 2 53 8 3" xfId="5405"/>
    <cellStyle name="Normal 2 53 8 3 2" xfId="23176"/>
    <cellStyle name="Normal 2 53 8 4" xfId="5406"/>
    <cellStyle name="Normal 2 53 8 4 2" xfId="23177"/>
    <cellStyle name="Normal 2 53 8 5" xfId="5407"/>
    <cellStyle name="Normal 2 53 8 5 2" xfId="23178"/>
    <cellStyle name="Normal 2 53 8 6" xfId="5408"/>
    <cellStyle name="Normal 2 53 8 6 2" xfId="23179"/>
    <cellStyle name="Normal 2 53 8 7" xfId="5409"/>
    <cellStyle name="Normal 2 53 8 7 2" xfId="23180"/>
    <cellStyle name="Normal 2 53 8 8" xfId="5410"/>
    <cellStyle name="Normal 2 53 8 8 2" xfId="23181"/>
    <cellStyle name="Normal 2 53 8 9" xfId="5411"/>
    <cellStyle name="Normal 2 53 8 9 2" xfId="23182"/>
    <cellStyle name="Normal 2 53 9" xfId="5412"/>
    <cellStyle name="Normal 2 53 9 10" xfId="5413"/>
    <cellStyle name="Normal 2 53 9 10 2" xfId="23184"/>
    <cellStyle name="Normal 2 53 9 11" xfId="5414"/>
    <cellStyle name="Normal 2 53 9 11 2" xfId="23185"/>
    <cellStyle name="Normal 2 53 9 12" xfId="5415"/>
    <cellStyle name="Normal 2 53 9 12 2" xfId="23186"/>
    <cellStyle name="Normal 2 53 9 13" xfId="5416"/>
    <cellStyle name="Normal 2 53 9 13 2" xfId="23187"/>
    <cellStyle name="Normal 2 53 9 14" xfId="5417"/>
    <cellStyle name="Normal 2 53 9 14 2" xfId="23188"/>
    <cellStyle name="Normal 2 53 9 15" xfId="23183"/>
    <cellStyle name="Normal 2 53 9 2" xfId="5418"/>
    <cellStyle name="Normal 2 53 9 2 2" xfId="23189"/>
    <cellStyle name="Normal 2 53 9 3" xfId="5419"/>
    <cellStyle name="Normal 2 53 9 3 2" xfId="23190"/>
    <cellStyle name="Normal 2 53 9 4" xfId="5420"/>
    <cellStyle name="Normal 2 53 9 4 2" xfId="23191"/>
    <cellStyle name="Normal 2 53 9 5" xfId="5421"/>
    <cellStyle name="Normal 2 53 9 5 2" xfId="23192"/>
    <cellStyle name="Normal 2 53 9 6" xfId="5422"/>
    <cellStyle name="Normal 2 53 9 6 2" xfId="23193"/>
    <cellStyle name="Normal 2 53 9 7" xfId="5423"/>
    <cellStyle name="Normal 2 53 9 7 2" xfId="23194"/>
    <cellStyle name="Normal 2 53 9 8" xfId="5424"/>
    <cellStyle name="Normal 2 53 9 8 2" xfId="23195"/>
    <cellStyle name="Normal 2 53 9 9" xfId="5425"/>
    <cellStyle name="Normal 2 53 9 9 2" xfId="23196"/>
    <cellStyle name="Normal 2 54" xfId="5426"/>
    <cellStyle name="Normal 2 54 10" xfId="5427"/>
    <cellStyle name="Normal 2 54 10 10" xfId="5428"/>
    <cellStyle name="Normal 2 54 10 10 2" xfId="23199"/>
    <cellStyle name="Normal 2 54 10 11" xfId="5429"/>
    <cellStyle name="Normal 2 54 10 11 2" xfId="23200"/>
    <cellStyle name="Normal 2 54 10 12" xfId="5430"/>
    <cellStyle name="Normal 2 54 10 12 2" xfId="23201"/>
    <cellStyle name="Normal 2 54 10 13" xfId="5431"/>
    <cellStyle name="Normal 2 54 10 13 2" xfId="23202"/>
    <cellStyle name="Normal 2 54 10 14" xfId="5432"/>
    <cellStyle name="Normal 2 54 10 14 2" xfId="23203"/>
    <cellStyle name="Normal 2 54 10 15" xfId="23198"/>
    <cellStyle name="Normal 2 54 10 2" xfId="5433"/>
    <cellStyle name="Normal 2 54 10 2 2" xfId="23204"/>
    <cellStyle name="Normal 2 54 10 3" xfId="5434"/>
    <cellStyle name="Normal 2 54 10 3 2" xfId="23205"/>
    <cellStyle name="Normal 2 54 10 4" xfId="5435"/>
    <cellStyle name="Normal 2 54 10 4 2" xfId="23206"/>
    <cellStyle name="Normal 2 54 10 5" xfId="5436"/>
    <cellStyle name="Normal 2 54 10 5 2" xfId="23207"/>
    <cellStyle name="Normal 2 54 10 6" xfId="5437"/>
    <cellStyle name="Normal 2 54 10 6 2" xfId="23208"/>
    <cellStyle name="Normal 2 54 10 7" xfId="5438"/>
    <cellStyle name="Normal 2 54 10 7 2" xfId="23209"/>
    <cellStyle name="Normal 2 54 10 8" xfId="5439"/>
    <cellStyle name="Normal 2 54 10 8 2" xfId="23210"/>
    <cellStyle name="Normal 2 54 10 9" xfId="5440"/>
    <cellStyle name="Normal 2 54 10 9 2" xfId="23211"/>
    <cellStyle name="Normal 2 54 11" xfId="5441"/>
    <cellStyle name="Normal 2 54 11 2" xfId="23212"/>
    <cellStyle name="Normal 2 54 12" xfId="5442"/>
    <cellStyle name="Normal 2 54 12 2" xfId="23213"/>
    <cellStyle name="Normal 2 54 13" xfId="5443"/>
    <cellStyle name="Normal 2 54 13 2" xfId="23214"/>
    <cellStyle name="Normal 2 54 14" xfId="5444"/>
    <cellStyle name="Normal 2 54 14 2" xfId="23215"/>
    <cellStyle name="Normal 2 54 15" xfId="5445"/>
    <cellStyle name="Normal 2 54 15 2" xfId="23216"/>
    <cellStyle name="Normal 2 54 16" xfId="5446"/>
    <cellStyle name="Normal 2 54 16 2" xfId="23217"/>
    <cellStyle name="Normal 2 54 17" xfId="5447"/>
    <cellStyle name="Normal 2 54 17 2" xfId="23218"/>
    <cellStyle name="Normal 2 54 18" xfId="5448"/>
    <cellStyle name="Normal 2 54 18 2" xfId="23219"/>
    <cellStyle name="Normal 2 54 19" xfId="5449"/>
    <cellStyle name="Normal 2 54 19 2" xfId="23220"/>
    <cellStyle name="Normal 2 54 2" xfId="5450"/>
    <cellStyle name="Normal 2 54 2 10" xfId="5451"/>
    <cellStyle name="Normal 2 54 2 10 2" xfId="23222"/>
    <cellStyle name="Normal 2 54 2 11" xfId="5452"/>
    <cellStyle name="Normal 2 54 2 11 2" xfId="23223"/>
    <cellStyle name="Normal 2 54 2 12" xfId="5453"/>
    <cellStyle name="Normal 2 54 2 12 2" xfId="23224"/>
    <cellStyle name="Normal 2 54 2 13" xfId="5454"/>
    <cellStyle name="Normal 2 54 2 13 2" xfId="23225"/>
    <cellStyle name="Normal 2 54 2 14" xfId="5455"/>
    <cellStyle name="Normal 2 54 2 14 2" xfId="23226"/>
    <cellStyle name="Normal 2 54 2 15" xfId="5456"/>
    <cellStyle name="Normal 2 54 2 15 2" xfId="23227"/>
    <cellStyle name="Normal 2 54 2 16" xfId="23221"/>
    <cellStyle name="Normal 2 54 2 2" xfId="5457"/>
    <cellStyle name="Normal 2 54 2 2 10" xfId="5458"/>
    <cellStyle name="Normal 2 54 2 2 10 2" xfId="23229"/>
    <cellStyle name="Normal 2 54 2 2 11" xfId="5459"/>
    <cellStyle name="Normal 2 54 2 2 11 2" xfId="23230"/>
    <cellStyle name="Normal 2 54 2 2 12" xfId="5460"/>
    <cellStyle name="Normal 2 54 2 2 12 2" xfId="23231"/>
    <cellStyle name="Normal 2 54 2 2 13" xfId="5461"/>
    <cellStyle name="Normal 2 54 2 2 13 2" xfId="23232"/>
    <cellStyle name="Normal 2 54 2 2 14" xfId="5462"/>
    <cellStyle name="Normal 2 54 2 2 14 2" xfId="23233"/>
    <cellStyle name="Normal 2 54 2 2 15" xfId="23228"/>
    <cellStyle name="Normal 2 54 2 2 2" xfId="5463"/>
    <cellStyle name="Normal 2 54 2 2 2 2" xfId="23234"/>
    <cellStyle name="Normal 2 54 2 2 3" xfId="5464"/>
    <cellStyle name="Normal 2 54 2 2 3 2" xfId="23235"/>
    <cellStyle name="Normal 2 54 2 2 4" xfId="5465"/>
    <cellStyle name="Normal 2 54 2 2 4 2" xfId="23236"/>
    <cellStyle name="Normal 2 54 2 2 5" xfId="5466"/>
    <cellStyle name="Normal 2 54 2 2 5 2" xfId="23237"/>
    <cellStyle name="Normal 2 54 2 2 6" xfId="5467"/>
    <cellStyle name="Normal 2 54 2 2 6 2" xfId="23238"/>
    <cellStyle name="Normal 2 54 2 2 7" xfId="5468"/>
    <cellStyle name="Normal 2 54 2 2 7 2" xfId="23239"/>
    <cellStyle name="Normal 2 54 2 2 8" xfId="5469"/>
    <cellStyle name="Normal 2 54 2 2 8 2" xfId="23240"/>
    <cellStyle name="Normal 2 54 2 2 9" xfId="5470"/>
    <cellStyle name="Normal 2 54 2 2 9 2" xfId="23241"/>
    <cellStyle name="Normal 2 54 2 3" xfId="5471"/>
    <cellStyle name="Normal 2 54 2 3 2" xfId="23242"/>
    <cellStyle name="Normal 2 54 2 4" xfId="5472"/>
    <cellStyle name="Normal 2 54 2 4 2" xfId="23243"/>
    <cellStyle name="Normal 2 54 2 5" xfId="5473"/>
    <cellStyle name="Normal 2 54 2 5 2" xfId="23244"/>
    <cellStyle name="Normal 2 54 2 6" xfId="5474"/>
    <cellStyle name="Normal 2 54 2 6 2" xfId="23245"/>
    <cellStyle name="Normal 2 54 2 7" xfId="5475"/>
    <cellStyle name="Normal 2 54 2 7 2" xfId="23246"/>
    <cellStyle name="Normal 2 54 2 8" xfId="5476"/>
    <cellStyle name="Normal 2 54 2 8 2" xfId="23247"/>
    <cellStyle name="Normal 2 54 2 9" xfId="5477"/>
    <cellStyle name="Normal 2 54 2 9 2" xfId="23248"/>
    <cellStyle name="Normal 2 54 20" xfId="5478"/>
    <cellStyle name="Normal 2 54 20 2" xfId="23249"/>
    <cellStyle name="Normal 2 54 21" xfId="5479"/>
    <cellStyle name="Normal 2 54 21 2" xfId="23250"/>
    <cellStyle name="Normal 2 54 22" xfId="5480"/>
    <cellStyle name="Normal 2 54 22 2" xfId="23251"/>
    <cellStyle name="Normal 2 54 23" xfId="5481"/>
    <cellStyle name="Normal 2 54 23 2" xfId="23252"/>
    <cellStyle name="Normal 2 54 24" xfId="23197"/>
    <cellStyle name="Normal 2 54 3" xfId="5482"/>
    <cellStyle name="Normal 2 54 3 10" xfId="5483"/>
    <cellStyle name="Normal 2 54 3 10 2" xfId="23254"/>
    <cellStyle name="Normal 2 54 3 11" xfId="5484"/>
    <cellStyle name="Normal 2 54 3 11 2" xfId="23255"/>
    <cellStyle name="Normal 2 54 3 12" xfId="5485"/>
    <cellStyle name="Normal 2 54 3 12 2" xfId="23256"/>
    <cellStyle name="Normal 2 54 3 13" xfId="5486"/>
    <cellStyle name="Normal 2 54 3 13 2" xfId="23257"/>
    <cellStyle name="Normal 2 54 3 14" xfId="5487"/>
    <cellStyle name="Normal 2 54 3 14 2" xfId="23258"/>
    <cellStyle name="Normal 2 54 3 15" xfId="5488"/>
    <cellStyle name="Normal 2 54 3 15 2" xfId="23259"/>
    <cellStyle name="Normal 2 54 3 16" xfId="23253"/>
    <cellStyle name="Normal 2 54 3 2" xfId="5489"/>
    <cellStyle name="Normal 2 54 3 2 10" xfId="5490"/>
    <cellStyle name="Normal 2 54 3 2 10 2" xfId="23261"/>
    <cellStyle name="Normal 2 54 3 2 11" xfId="5491"/>
    <cellStyle name="Normal 2 54 3 2 11 2" xfId="23262"/>
    <cellStyle name="Normal 2 54 3 2 12" xfId="5492"/>
    <cellStyle name="Normal 2 54 3 2 12 2" xfId="23263"/>
    <cellStyle name="Normal 2 54 3 2 13" xfId="5493"/>
    <cellStyle name="Normal 2 54 3 2 13 2" xfId="23264"/>
    <cellStyle name="Normal 2 54 3 2 14" xfId="5494"/>
    <cellStyle name="Normal 2 54 3 2 14 2" xfId="23265"/>
    <cellStyle name="Normal 2 54 3 2 15" xfId="23260"/>
    <cellStyle name="Normal 2 54 3 2 2" xfId="5495"/>
    <cellStyle name="Normal 2 54 3 2 2 2" xfId="23266"/>
    <cellStyle name="Normal 2 54 3 2 3" xfId="5496"/>
    <cellStyle name="Normal 2 54 3 2 3 2" xfId="23267"/>
    <cellStyle name="Normal 2 54 3 2 4" xfId="5497"/>
    <cellStyle name="Normal 2 54 3 2 4 2" xfId="23268"/>
    <cellStyle name="Normal 2 54 3 2 5" xfId="5498"/>
    <cellStyle name="Normal 2 54 3 2 5 2" xfId="23269"/>
    <cellStyle name="Normal 2 54 3 2 6" xfId="5499"/>
    <cellStyle name="Normal 2 54 3 2 6 2" xfId="23270"/>
    <cellStyle name="Normal 2 54 3 2 7" xfId="5500"/>
    <cellStyle name="Normal 2 54 3 2 7 2" xfId="23271"/>
    <cellStyle name="Normal 2 54 3 2 8" xfId="5501"/>
    <cellStyle name="Normal 2 54 3 2 8 2" xfId="23272"/>
    <cellStyle name="Normal 2 54 3 2 9" xfId="5502"/>
    <cellStyle name="Normal 2 54 3 2 9 2" xfId="23273"/>
    <cellStyle name="Normal 2 54 3 3" xfId="5503"/>
    <cellStyle name="Normal 2 54 3 3 2" xfId="23274"/>
    <cellStyle name="Normal 2 54 3 4" xfId="5504"/>
    <cellStyle name="Normal 2 54 3 4 2" xfId="23275"/>
    <cellStyle name="Normal 2 54 3 5" xfId="5505"/>
    <cellStyle name="Normal 2 54 3 5 2" xfId="23276"/>
    <cellStyle name="Normal 2 54 3 6" xfId="5506"/>
    <cellStyle name="Normal 2 54 3 6 2" xfId="23277"/>
    <cellStyle name="Normal 2 54 3 7" xfId="5507"/>
    <cellStyle name="Normal 2 54 3 7 2" xfId="23278"/>
    <cellStyle name="Normal 2 54 3 8" xfId="5508"/>
    <cellStyle name="Normal 2 54 3 8 2" xfId="23279"/>
    <cellStyle name="Normal 2 54 3 9" xfId="5509"/>
    <cellStyle name="Normal 2 54 3 9 2" xfId="23280"/>
    <cellStyle name="Normal 2 54 4" xfId="5510"/>
    <cellStyle name="Normal 2 54 4 10" xfId="5511"/>
    <cellStyle name="Normal 2 54 4 10 2" xfId="23282"/>
    <cellStyle name="Normal 2 54 4 11" xfId="5512"/>
    <cellStyle name="Normal 2 54 4 11 2" xfId="23283"/>
    <cellStyle name="Normal 2 54 4 12" xfId="5513"/>
    <cellStyle name="Normal 2 54 4 12 2" xfId="23284"/>
    <cellStyle name="Normal 2 54 4 13" xfId="5514"/>
    <cellStyle name="Normal 2 54 4 13 2" xfId="23285"/>
    <cellStyle name="Normal 2 54 4 14" xfId="5515"/>
    <cellStyle name="Normal 2 54 4 14 2" xfId="23286"/>
    <cellStyle name="Normal 2 54 4 15" xfId="5516"/>
    <cellStyle name="Normal 2 54 4 15 2" xfId="23287"/>
    <cellStyle name="Normal 2 54 4 16" xfId="23281"/>
    <cellStyle name="Normal 2 54 4 2" xfId="5517"/>
    <cellStyle name="Normal 2 54 4 2 10" xfId="5518"/>
    <cellStyle name="Normal 2 54 4 2 10 2" xfId="23289"/>
    <cellStyle name="Normal 2 54 4 2 11" xfId="5519"/>
    <cellStyle name="Normal 2 54 4 2 11 2" xfId="23290"/>
    <cellStyle name="Normal 2 54 4 2 12" xfId="5520"/>
    <cellStyle name="Normal 2 54 4 2 12 2" xfId="23291"/>
    <cellStyle name="Normal 2 54 4 2 13" xfId="5521"/>
    <cellStyle name="Normal 2 54 4 2 13 2" xfId="23292"/>
    <cellStyle name="Normal 2 54 4 2 14" xfId="5522"/>
    <cellStyle name="Normal 2 54 4 2 14 2" xfId="23293"/>
    <cellStyle name="Normal 2 54 4 2 15" xfId="23288"/>
    <cellStyle name="Normal 2 54 4 2 2" xfId="5523"/>
    <cellStyle name="Normal 2 54 4 2 2 2" xfId="23294"/>
    <cellStyle name="Normal 2 54 4 2 3" xfId="5524"/>
    <cellStyle name="Normal 2 54 4 2 3 2" xfId="23295"/>
    <cellStyle name="Normal 2 54 4 2 4" xfId="5525"/>
    <cellStyle name="Normal 2 54 4 2 4 2" xfId="23296"/>
    <cellStyle name="Normal 2 54 4 2 5" xfId="5526"/>
    <cellStyle name="Normal 2 54 4 2 5 2" xfId="23297"/>
    <cellStyle name="Normal 2 54 4 2 6" xfId="5527"/>
    <cellStyle name="Normal 2 54 4 2 6 2" xfId="23298"/>
    <cellStyle name="Normal 2 54 4 2 7" xfId="5528"/>
    <cellStyle name="Normal 2 54 4 2 7 2" xfId="23299"/>
    <cellStyle name="Normal 2 54 4 2 8" xfId="5529"/>
    <cellStyle name="Normal 2 54 4 2 8 2" xfId="23300"/>
    <cellStyle name="Normal 2 54 4 2 9" xfId="5530"/>
    <cellStyle name="Normal 2 54 4 2 9 2" xfId="23301"/>
    <cellStyle name="Normal 2 54 4 3" xfId="5531"/>
    <cellStyle name="Normal 2 54 4 3 2" xfId="23302"/>
    <cellStyle name="Normal 2 54 4 4" xfId="5532"/>
    <cellStyle name="Normal 2 54 4 4 2" xfId="23303"/>
    <cellStyle name="Normal 2 54 4 5" xfId="5533"/>
    <cellStyle name="Normal 2 54 4 5 2" xfId="23304"/>
    <cellStyle name="Normal 2 54 4 6" xfId="5534"/>
    <cellStyle name="Normal 2 54 4 6 2" xfId="23305"/>
    <cellStyle name="Normal 2 54 4 7" xfId="5535"/>
    <cellStyle name="Normal 2 54 4 7 2" xfId="23306"/>
    <cellStyle name="Normal 2 54 4 8" xfId="5536"/>
    <cellStyle name="Normal 2 54 4 8 2" xfId="23307"/>
    <cellStyle name="Normal 2 54 4 9" xfId="5537"/>
    <cellStyle name="Normal 2 54 4 9 2" xfId="23308"/>
    <cellStyle name="Normal 2 54 5" xfId="5538"/>
    <cellStyle name="Normal 2 54 5 10" xfId="5539"/>
    <cellStyle name="Normal 2 54 5 10 2" xfId="23310"/>
    <cellStyle name="Normal 2 54 5 11" xfId="5540"/>
    <cellStyle name="Normal 2 54 5 11 2" xfId="23311"/>
    <cellStyle name="Normal 2 54 5 12" xfId="5541"/>
    <cellStyle name="Normal 2 54 5 12 2" xfId="23312"/>
    <cellStyle name="Normal 2 54 5 13" xfId="5542"/>
    <cellStyle name="Normal 2 54 5 13 2" xfId="23313"/>
    <cellStyle name="Normal 2 54 5 14" xfId="5543"/>
    <cellStyle name="Normal 2 54 5 14 2" xfId="23314"/>
    <cellStyle name="Normal 2 54 5 15" xfId="23309"/>
    <cellStyle name="Normal 2 54 5 2" xfId="5544"/>
    <cellStyle name="Normal 2 54 5 2 2" xfId="23315"/>
    <cellStyle name="Normal 2 54 5 3" xfId="5545"/>
    <cellStyle name="Normal 2 54 5 3 2" xfId="23316"/>
    <cellStyle name="Normal 2 54 5 4" xfId="5546"/>
    <cellStyle name="Normal 2 54 5 4 2" xfId="23317"/>
    <cellStyle name="Normal 2 54 5 5" xfId="5547"/>
    <cellStyle name="Normal 2 54 5 5 2" xfId="23318"/>
    <cellStyle name="Normal 2 54 5 6" xfId="5548"/>
    <cellStyle name="Normal 2 54 5 6 2" xfId="23319"/>
    <cellStyle name="Normal 2 54 5 7" xfId="5549"/>
    <cellStyle name="Normal 2 54 5 7 2" xfId="23320"/>
    <cellStyle name="Normal 2 54 5 8" xfId="5550"/>
    <cellStyle name="Normal 2 54 5 8 2" xfId="23321"/>
    <cellStyle name="Normal 2 54 5 9" xfId="5551"/>
    <cellStyle name="Normal 2 54 5 9 2" xfId="23322"/>
    <cellStyle name="Normal 2 54 6" xfId="5552"/>
    <cellStyle name="Normal 2 54 6 10" xfId="5553"/>
    <cellStyle name="Normal 2 54 6 10 2" xfId="23324"/>
    <cellStyle name="Normal 2 54 6 11" xfId="5554"/>
    <cellStyle name="Normal 2 54 6 11 2" xfId="23325"/>
    <cellStyle name="Normal 2 54 6 12" xfId="5555"/>
    <cellStyle name="Normal 2 54 6 12 2" xfId="23326"/>
    <cellStyle name="Normal 2 54 6 13" xfId="5556"/>
    <cellStyle name="Normal 2 54 6 13 2" xfId="23327"/>
    <cellStyle name="Normal 2 54 6 14" xfId="5557"/>
    <cellStyle name="Normal 2 54 6 14 2" xfId="23328"/>
    <cellStyle name="Normal 2 54 6 15" xfId="23323"/>
    <cellStyle name="Normal 2 54 6 2" xfId="5558"/>
    <cellStyle name="Normal 2 54 6 2 2" xfId="23329"/>
    <cellStyle name="Normal 2 54 6 3" xfId="5559"/>
    <cellStyle name="Normal 2 54 6 3 2" xfId="23330"/>
    <cellStyle name="Normal 2 54 6 4" xfId="5560"/>
    <cellStyle name="Normal 2 54 6 4 2" xfId="23331"/>
    <cellStyle name="Normal 2 54 6 5" xfId="5561"/>
    <cellStyle name="Normal 2 54 6 5 2" xfId="23332"/>
    <cellStyle name="Normal 2 54 6 6" xfId="5562"/>
    <cellStyle name="Normal 2 54 6 6 2" xfId="23333"/>
    <cellStyle name="Normal 2 54 6 7" xfId="5563"/>
    <cellStyle name="Normal 2 54 6 7 2" xfId="23334"/>
    <cellStyle name="Normal 2 54 6 8" xfId="5564"/>
    <cellStyle name="Normal 2 54 6 8 2" xfId="23335"/>
    <cellStyle name="Normal 2 54 6 9" xfId="5565"/>
    <cellStyle name="Normal 2 54 6 9 2" xfId="23336"/>
    <cellStyle name="Normal 2 54 7" xfId="5566"/>
    <cellStyle name="Normal 2 54 7 10" xfId="5567"/>
    <cellStyle name="Normal 2 54 7 10 2" xfId="23338"/>
    <cellStyle name="Normal 2 54 7 11" xfId="5568"/>
    <cellStyle name="Normal 2 54 7 11 2" xfId="23339"/>
    <cellStyle name="Normal 2 54 7 12" xfId="5569"/>
    <cellStyle name="Normal 2 54 7 12 2" xfId="23340"/>
    <cellStyle name="Normal 2 54 7 13" xfId="5570"/>
    <cellStyle name="Normal 2 54 7 13 2" xfId="23341"/>
    <cellStyle name="Normal 2 54 7 14" xfId="5571"/>
    <cellStyle name="Normal 2 54 7 14 2" xfId="23342"/>
    <cellStyle name="Normal 2 54 7 15" xfId="23337"/>
    <cellStyle name="Normal 2 54 7 2" xfId="5572"/>
    <cellStyle name="Normal 2 54 7 2 2" xfId="23343"/>
    <cellStyle name="Normal 2 54 7 3" xfId="5573"/>
    <cellStyle name="Normal 2 54 7 3 2" xfId="23344"/>
    <cellStyle name="Normal 2 54 7 4" xfId="5574"/>
    <cellStyle name="Normal 2 54 7 4 2" xfId="23345"/>
    <cellStyle name="Normal 2 54 7 5" xfId="5575"/>
    <cellStyle name="Normal 2 54 7 5 2" xfId="23346"/>
    <cellStyle name="Normal 2 54 7 6" xfId="5576"/>
    <cellStyle name="Normal 2 54 7 6 2" xfId="23347"/>
    <cellStyle name="Normal 2 54 7 7" xfId="5577"/>
    <cellStyle name="Normal 2 54 7 7 2" xfId="23348"/>
    <cellStyle name="Normal 2 54 7 8" xfId="5578"/>
    <cellStyle name="Normal 2 54 7 8 2" xfId="23349"/>
    <cellStyle name="Normal 2 54 7 9" xfId="5579"/>
    <cellStyle name="Normal 2 54 7 9 2" xfId="23350"/>
    <cellStyle name="Normal 2 54 8" xfId="5580"/>
    <cellStyle name="Normal 2 54 8 10" xfId="5581"/>
    <cellStyle name="Normal 2 54 8 10 2" xfId="23352"/>
    <cellStyle name="Normal 2 54 8 11" xfId="5582"/>
    <cellStyle name="Normal 2 54 8 11 2" xfId="23353"/>
    <cellStyle name="Normal 2 54 8 12" xfId="5583"/>
    <cellStyle name="Normal 2 54 8 12 2" xfId="23354"/>
    <cellStyle name="Normal 2 54 8 13" xfId="5584"/>
    <cellStyle name="Normal 2 54 8 13 2" xfId="23355"/>
    <cellStyle name="Normal 2 54 8 14" xfId="5585"/>
    <cellStyle name="Normal 2 54 8 14 2" xfId="23356"/>
    <cellStyle name="Normal 2 54 8 15" xfId="23351"/>
    <cellStyle name="Normal 2 54 8 2" xfId="5586"/>
    <cellStyle name="Normal 2 54 8 2 2" xfId="23357"/>
    <cellStyle name="Normal 2 54 8 3" xfId="5587"/>
    <cellStyle name="Normal 2 54 8 3 2" xfId="23358"/>
    <cellStyle name="Normal 2 54 8 4" xfId="5588"/>
    <cellStyle name="Normal 2 54 8 4 2" xfId="23359"/>
    <cellStyle name="Normal 2 54 8 5" xfId="5589"/>
    <cellStyle name="Normal 2 54 8 5 2" xfId="23360"/>
    <cellStyle name="Normal 2 54 8 6" xfId="5590"/>
    <cellStyle name="Normal 2 54 8 6 2" xfId="23361"/>
    <cellStyle name="Normal 2 54 8 7" xfId="5591"/>
    <cellStyle name="Normal 2 54 8 7 2" xfId="23362"/>
    <cellStyle name="Normal 2 54 8 8" xfId="5592"/>
    <cellStyle name="Normal 2 54 8 8 2" xfId="23363"/>
    <cellStyle name="Normal 2 54 8 9" xfId="5593"/>
    <cellStyle name="Normal 2 54 8 9 2" xfId="23364"/>
    <cellStyle name="Normal 2 54 9" xfId="5594"/>
    <cellStyle name="Normal 2 54 9 10" xfId="5595"/>
    <cellStyle name="Normal 2 54 9 10 2" xfId="23366"/>
    <cellStyle name="Normal 2 54 9 11" xfId="5596"/>
    <cellStyle name="Normal 2 54 9 11 2" xfId="23367"/>
    <cellStyle name="Normal 2 54 9 12" xfId="5597"/>
    <cellStyle name="Normal 2 54 9 12 2" xfId="23368"/>
    <cellStyle name="Normal 2 54 9 13" xfId="5598"/>
    <cellStyle name="Normal 2 54 9 13 2" xfId="23369"/>
    <cellStyle name="Normal 2 54 9 14" xfId="5599"/>
    <cellStyle name="Normal 2 54 9 14 2" xfId="23370"/>
    <cellStyle name="Normal 2 54 9 15" xfId="23365"/>
    <cellStyle name="Normal 2 54 9 2" xfId="5600"/>
    <cellStyle name="Normal 2 54 9 2 2" xfId="23371"/>
    <cellStyle name="Normal 2 54 9 3" xfId="5601"/>
    <cellStyle name="Normal 2 54 9 3 2" xfId="23372"/>
    <cellStyle name="Normal 2 54 9 4" xfId="5602"/>
    <cellStyle name="Normal 2 54 9 4 2" xfId="23373"/>
    <cellStyle name="Normal 2 54 9 5" xfId="5603"/>
    <cellStyle name="Normal 2 54 9 5 2" xfId="23374"/>
    <cellStyle name="Normal 2 54 9 6" xfId="5604"/>
    <cellStyle name="Normal 2 54 9 6 2" xfId="23375"/>
    <cellStyle name="Normal 2 54 9 7" xfId="5605"/>
    <cellStyle name="Normal 2 54 9 7 2" xfId="23376"/>
    <cellStyle name="Normal 2 54 9 8" xfId="5606"/>
    <cellStyle name="Normal 2 54 9 8 2" xfId="23377"/>
    <cellStyle name="Normal 2 54 9 9" xfId="5607"/>
    <cellStyle name="Normal 2 54 9 9 2" xfId="23378"/>
    <cellStyle name="Normal 2 55" xfId="5608"/>
    <cellStyle name="Normal 2 55 10" xfId="5609"/>
    <cellStyle name="Normal 2 55 10 10" xfId="5610"/>
    <cellStyle name="Normal 2 55 10 10 2" xfId="23381"/>
    <cellStyle name="Normal 2 55 10 11" xfId="5611"/>
    <cellStyle name="Normal 2 55 10 11 2" xfId="23382"/>
    <cellStyle name="Normal 2 55 10 12" xfId="5612"/>
    <cellStyle name="Normal 2 55 10 12 2" xfId="23383"/>
    <cellStyle name="Normal 2 55 10 13" xfId="5613"/>
    <cellStyle name="Normal 2 55 10 13 2" xfId="23384"/>
    <cellStyle name="Normal 2 55 10 14" xfId="5614"/>
    <cellStyle name="Normal 2 55 10 14 2" xfId="23385"/>
    <cellStyle name="Normal 2 55 10 15" xfId="23380"/>
    <cellStyle name="Normal 2 55 10 2" xfId="5615"/>
    <cellStyle name="Normal 2 55 10 2 2" xfId="23386"/>
    <cellStyle name="Normal 2 55 10 3" xfId="5616"/>
    <cellStyle name="Normal 2 55 10 3 2" xfId="23387"/>
    <cellStyle name="Normal 2 55 10 4" xfId="5617"/>
    <cellStyle name="Normal 2 55 10 4 2" xfId="23388"/>
    <cellStyle name="Normal 2 55 10 5" xfId="5618"/>
    <cellStyle name="Normal 2 55 10 5 2" xfId="23389"/>
    <cellStyle name="Normal 2 55 10 6" xfId="5619"/>
    <cellStyle name="Normal 2 55 10 6 2" xfId="23390"/>
    <cellStyle name="Normal 2 55 10 7" xfId="5620"/>
    <cellStyle name="Normal 2 55 10 7 2" xfId="23391"/>
    <cellStyle name="Normal 2 55 10 8" xfId="5621"/>
    <cellStyle name="Normal 2 55 10 8 2" xfId="23392"/>
    <cellStyle name="Normal 2 55 10 9" xfId="5622"/>
    <cellStyle name="Normal 2 55 10 9 2" xfId="23393"/>
    <cellStyle name="Normal 2 55 11" xfId="5623"/>
    <cellStyle name="Normal 2 55 11 2" xfId="23394"/>
    <cellStyle name="Normal 2 55 12" xfId="5624"/>
    <cellStyle name="Normal 2 55 12 2" xfId="23395"/>
    <cellStyle name="Normal 2 55 13" xfId="5625"/>
    <cellStyle name="Normal 2 55 13 2" xfId="23396"/>
    <cellStyle name="Normal 2 55 14" xfId="5626"/>
    <cellStyle name="Normal 2 55 14 2" xfId="23397"/>
    <cellStyle name="Normal 2 55 15" xfId="5627"/>
    <cellStyle name="Normal 2 55 15 2" xfId="23398"/>
    <cellStyle name="Normal 2 55 16" xfId="5628"/>
    <cellStyle name="Normal 2 55 16 2" xfId="23399"/>
    <cellStyle name="Normal 2 55 17" xfId="5629"/>
    <cellStyle name="Normal 2 55 17 2" xfId="23400"/>
    <cellStyle name="Normal 2 55 18" xfId="5630"/>
    <cellStyle name="Normal 2 55 18 2" xfId="23401"/>
    <cellStyle name="Normal 2 55 19" xfId="5631"/>
    <cellStyle name="Normal 2 55 19 2" xfId="23402"/>
    <cellStyle name="Normal 2 55 2" xfId="5632"/>
    <cellStyle name="Normal 2 55 2 10" xfId="5633"/>
    <cellStyle name="Normal 2 55 2 10 2" xfId="23404"/>
    <cellStyle name="Normal 2 55 2 11" xfId="5634"/>
    <cellStyle name="Normal 2 55 2 11 2" xfId="23405"/>
    <cellStyle name="Normal 2 55 2 12" xfId="5635"/>
    <cellStyle name="Normal 2 55 2 12 2" xfId="23406"/>
    <cellStyle name="Normal 2 55 2 13" xfId="5636"/>
    <cellStyle name="Normal 2 55 2 13 2" xfId="23407"/>
    <cellStyle name="Normal 2 55 2 14" xfId="5637"/>
    <cellStyle name="Normal 2 55 2 14 2" xfId="23408"/>
    <cellStyle name="Normal 2 55 2 15" xfId="5638"/>
    <cellStyle name="Normal 2 55 2 15 2" xfId="23409"/>
    <cellStyle name="Normal 2 55 2 16" xfId="23403"/>
    <cellStyle name="Normal 2 55 2 2" xfId="5639"/>
    <cellStyle name="Normal 2 55 2 2 10" xfId="5640"/>
    <cellStyle name="Normal 2 55 2 2 10 2" xfId="23411"/>
    <cellStyle name="Normal 2 55 2 2 11" xfId="5641"/>
    <cellStyle name="Normal 2 55 2 2 11 2" xfId="23412"/>
    <cellStyle name="Normal 2 55 2 2 12" xfId="5642"/>
    <cellStyle name="Normal 2 55 2 2 12 2" xfId="23413"/>
    <cellStyle name="Normal 2 55 2 2 13" xfId="5643"/>
    <cellStyle name="Normal 2 55 2 2 13 2" xfId="23414"/>
    <cellStyle name="Normal 2 55 2 2 14" xfId="5644"/>
    <cellStyle name="Normal 2 55 2 2 14 2" xfId="23415"/>
    <cellStyle name="Normal 2 55 2 2 15" xfId="23410"/>
    <cellStyle name="Normal 2 55 2 2 2" xfId="5645"/>
    <cellStyle name="Normal 2 55 2 2 2 2" xfId="23416"/>
    <cellStyle name="Normal 2 55 2 2 3" xfId="5646"/>
    <cellStyle name="Normal 2 55 2 2 3 2" xfId="23417"/>
    <cellStyle name="Normal 2 55 2 2 4" xfId="5647"/>
    <cellStyle name="Normal 2 55 2 2 4 2" xfId="23418"/>
    <cellStyle name="Normal 2 55 2 2 5" xfId="5648"/>
    <cellStyle name="Normal 2 55 2 2 5 2" xfId="23419"/>
    <cellStyle name="Normal 2 55 2 2 6" xfId="5649"/>
    <cellStyle name="Normal 2 55 2 2 6 2" xfId="23420"/>
    <cellStyle name="Normal 2 55 2 2 7" xfId="5650"/>
    <cellStyle name="Normal 2 55 2 2 7 2" xfId="23421"/>
    <cellStyle name="Normal 2 55 2 2 8" xfId="5651"/>
    <cellStyle name="Normal 2 55 2 2 8 2" xfId="23422"/>
    <cellStyle name="Normal 2 55 2 2 9" xfId="5652"/>
    <cellStyle name="Normal 2 55 2 2 9 2" xfId="23423"/>
    <cellStyle name="Normal 2 55 2 3" xfId="5653"/>
    <cellStyle name="Normal 2 55 2 3 2" xfId="23424"/>
    <cellStyle name="Normal 2 55 2 4" xfId="5654"/>
    <cellStyle name="Normal 2 55 2 4 2" xfId="23425"/>
    <cellStyle name="Normal 2 55 2 5" xfId="5655"/>
    <cellStyle name="Normal 2 55 2 5 2" xfId="23426"/>
    <cellStyle name="Normal 2 55 2 6" xfId="5656"/>
    <cellStyle name="Normal 2 55 2 6 2" xfId="23427"/>
    <cellStyle name="Normal 2 55 2 7" xfId="5657"/>
    <cellStyle name="Normal 2 55 2 7 2" xfId="23428"/>
    <cellStyle name="Normal 2 55 2 8" xfId="5658"/>
    <cellStyle name="Normal 2 55 2 8 2" xfId="23429"/>
    <cellStyle name="Normal 2 55 2 9" xfId="5659"/>
    <cellStyle name="Normal 2 55 2 9 2" xfId="23430"/>
    <cellStyle name="Normal 2 55 20" xfId="5660"/>
    <cellStyle name="Normal 2 55 20 2" xfId="23431"/>
    <cellStyle name="Normal 2 55 21" xfId="5661"/>
    <cellStyle name="Normal 2 55 21 2" xfId="23432"/>
    <cellStyle name="Normal 2 55 22" xfId="5662"/>
    <cellStyle name="Normal 2 55 22 2" xfId="23433"/>
    <cellStyle name="Normal 2 55 23" xfId="5663"/>
    <cellStyle name="Normal 2 55 23 2" xfId="23434"/>
    <cellStyle name="Normal 2 55 24" xfId="23379"/>
    <cellStyle name="Normal 2 55 3" xfId="5664"/>
    <cellStyle name="Normal 2 55 3 10" xfId="5665"/>
    <cellStyle name="Normal 2 55 3 10 2" xfId="23436"/>
    <cellStyle name="Normal 2 55 3 11" xfId="5666"/>
    <cellStyle name="Normal 2 55 3 11 2" xfId="23437"/>
    <cellStyle name="Normal 2 55 3 12" xfId="5667"/>
    <cellStyle name="Normal 2 55 3 12 2" xfId="23438"/>
    <cellStyle name="Normal 2 55 3 13" xfId="5668"/>
    <cellStyle name="Normal 2 55 3 13 2" xfId="23439"/>
    <cellStyle name="Normal 2 55 3 14" xfId="5669"/>
    <cellStyle name="Normal 2 55 3 14 2" xfId="23440"/>
    <cellStyle name="Normal 2 55 3 15" xfId="5670"/>
    <cellStyle name="Normal 2 55 3 15 2" xfId="23441"/>
    <cellStyle name="Normal 2 55 3 16" xfId="23435"/>
    <cellStyle name="Normal 2 55 3 2" xfId="5671"/>
    <cellStyle name="Normal 2 55 3 2 10" xfId="5672"/>
    <cellStyle name="Normal 2 55 3 2 10 2" xfId="23443"/>
    <cellStyle name="Normal 2 55 3 2 11" xfId="5673"/>
    <cellStyle name="Normal 2 55 3 2 11 2" xfId="23444"/>
    <cellStyle name="Normal 2 55 3 2 12" xfId="5674"/>
    <cellStyle name="Normal 2 55 3 2 12 2" xfId="23445"/>
    <cellStyle name="Normal 2 55 3 2 13" xfId="5675"/>
    <cellStyle name="Normal 2 55 3 2 13 2" xfId="23446"/>
    <cellStyle name="Normal 2 55 3 2 14" xfId="5676"/>
    <cellStyle name="Normal 2 55 3 2 14 2" xfId="23447"/>
    <cellStyle name="Normal 2 55 3 2 15" xfId="23442"/>
    <cellStyle name="Normal 2 55 3 2 2" xfId="5677"/>
    <cellStyle name="Normal 2 55 3 2 2 2" xfId="23448"/>
    <cellStyle name="Normal 2 55 3 2 3" xfId="5678"/>
    <cellStyle name="Normal 2 55 3 2 3 2" xfId="23449"/>
    <cellStyle name="Normal 2 55 3 2 4" xfId="5679"/>
    <cellStyle name="Normal 2 55 3 2 4 2" xfId="23450"/>
    <cellStyle name="Normal 2 55 3 2 5" xfId="5680"/>
    <cellStyle name="Normal 2 55 3 2 5 2" xfId="23451"/>
    <cellStyle name="Normal 2 55 3 2 6" xfId="5681"/>
    <cellStyle name="Normal 2 55 3 2 6 2" xfId="23452"/>
    <cellStyle name="Normal 2 55 3 2 7" xfId="5682"/>
    <cellStyle name="Normal 2 55 3 2 7 2" xfId="23453"/>
    <cellStyle name="Normal 2 55 3 2 8" xfId="5683"/>
    <cellStyle name="Normal 2 55 3 2 8 2" xfId="23454"/>
    <cellStyle name="Normal 2 55 3 2 9" xfId="5684"/>
    <cellStyle name="Normal 2 55 3 2 9 2" xfId="23455"/>
    <cellStyle name="Normal 2 55 3 3" xfId="5685"/>
    <cellStyle name="Normal 2 55 3 3 2" xfId="23456"/>
    <cellStyle name="Normal 2 55 3 4" xfId="5686"/>
    <cellStyle name="Normal 2 55 3 4 2" xfId="23457"/>
    <cellStyle name="Normal 2 55 3 5" xfId="5687"/>
    <cellStyle name="Normal 2 55 3 5 2" xfId="23458"/>
    <cellStyle name="Normal 2 55 3 6" xfId="5688"/>
    <cellStyle name="Normal 2 55 3 6 2" xfId="23459"/>
    <cellStyle name="Normal 2 55 3 7" xfId="5689"/>
    <cellStyle name="Normal 2 55 3 7 2" xfId="23460"/>
    <cellStyle name="Normal 2 55 3 8" xfId="5690"/>
    <cellStyle name="Normal 2 55 3 8 2" xfId="23461"/>
    <cellStyle name="Normal 2 55 3 9" xfId="5691"/>
    <cellStyle name="Normal 2 55 3 9 2" xfId="23462"/>
    <cellStyle name="Normal 2 55 4" xfId="5692"/>
    <cellStyle name="Normal 2 55 4 10" xfId="5693"/>
    <cellStyle name="Normal 2 55 4 10 2" xfId="23464"/>
    <cellStyle name="Normal 2 55 4 11" xfId="5694"/>
    <cellStyle name="Normal 2 55 4 11 2" xfId="23465"/>
    <cellStyle name="Normal 2 55 4 12" xfId="5695"/>
    <cellStyle name="Normal 2 55 4 12 2" xfId="23466"/>
    <cellStyle name="Normal 2 55 4 13" xfId="5696"/>
    <cellStyle name="Normal 2 55 4 13 2" xfId="23467"/>
    <cellStyle name="Normal 2 55 4 14" xfId="5697"/>
    <cellStyle name="Normal 2 55 4 14 2" xfId="23468"/>
    <cellStyle name="Normal 2 55 4 15" xfId="5698"/>
    <cellStyle name="Normal 2 55 4 15 2" xfId="23469"/>
    <cellStyle name="Normal 2 55 4 16" xfId="23463"/>
    <cellStyle name="Normal 2 55 4 2" xfId="5699"/>
    <cellStyle name="Normal 2 55 4 2 10" xfId="5700"/>
    <cellStyle name="Normal 2 55 4 2 10 2" xfId="23471"/>
    <cellStyle name="Normal 2 55 4 2 11" xfId="5701"/>
    <cellStyle name="Normal 2 55 4 2 11 2" xfId="23472"/>
    <cellStyle name="Normal 2 55 4 2 12" xfId="5702"/>
    <cellStyle name="Normal 2 55 4 2 12 2" xfId="23473"/>
    <cellStyle name="Normal 2 55 4 2 13" xfId="5703"/>
    <cellStyle name="Normal 2 55 4 2 13 2" xfId="23474"/>
    <cellStyle name="Normal 2 55 4 2 14" xfId="5704"/>
    <cellStyle name="Normal 2 55 4 2 14 2" xfId="23475"/>
    <cellStyle name="Normal 2 55 4 2 15" xfId="23470"/>
    <cellStyle name="Normal 2 55 4 2 2" xfId="5705"/>
    <cellStyle name="Normal 2 55 4 2 2 2" xfId="23476"/>
    <cellStyle name="Normal 2 55 4 2 3" xfId="5706"/>
    <cellStyle name="Normal 2 55 4 2 3 2" xfId="23477"/>
    <cellStyle name="Normal 2 55 4 2 4" xfId="5707"/>
    <cellStyle name="Normal 2 55 4 2 4 2" xfId="23478"/>
    <cellStyle name="Normal 2 55 4 2 5" xfId="5708"/>
    <cellStyle name="Normal 2 55 4 2 5 2" xfId="23479"/>
    <cellStyle name="Normal 2 55 4 2 6" xfId="5709"/>
    <cellStyle name="Normal 2 55 4 2 6 2" xfId="23480"/>
    <cellStyle name="Normal 2 55 4 2 7" xfId="5710"/>
    <cellStyle name="Normal 2 55 4 2 7 2" xfId="23481"/>
    <cellStyle name="Normal 2 55 4 2 8" xfId="5711"/>
    <cellStyle name="Normal 2 55 4 2 8 2" xfId="23482"/>
    <cellStyle name="Normal 2 55 4 2 9" xfId="5712"/>
    <cellStyle name="Normal 2 55 4 2 9 2" xfId="23483"/>
    <cellStyle name="Normal 2 55 4 3" xfId="5713"/>
    <cellStyle name="Normal 2 55 4 3 2" xfId="23484"/>
    <cellStyle name="Normal 2 55 4 4" xfId="5714"/>
    <cellStyle name="Normal 2 55 4 4 2" xfId="23485"/>
    <cellStyle name="Normal 2 55 4 5" xfId="5715"/>
    <cellStyle name="Normal 2 55 4 5 2" xfId="23486"/>
    <cellStyle name="Normal 2 55 4 6" xfId="5716"/>
    <cellStyle name="Normal 2 55 4 6 2" xfId="23487"/>
    <cellStyle name="Normal 2 55 4 7" xfId="5717"/>
    <cellStyle name="Normal 2 55 4 7 2" xfId="23488"/>
    <cellStyle name="Normal 2 55 4 8" xfId="5718"/>
    <cellStyle name="Normal 2 55 4 8 2" xfId="23489"/>
    <cellStyle name="Normal 2 55 4 9" xfId="5719"/>
    <cellStyle name="Normal 2 55 4 9 2" xfId="23490"/>
    <cellStyle name="Normal 2 55 5" xfId="5720"/>
    <cellStyle name="Normal 2 55 5 10" xfId="5721"/>
    <cellStyle name="Normal 2 55 5 10 2" xfId="23492"/>
    <cellStyle name="Normal 2 55 5 11" xfId="5722"/>
    <cellStyle name="Normal 2 55 5 11 2" xfId="23493"/>
    <cellStyle name="Normal 2 55 5 12" xfId="5723"/>
    <cellStyle name="Normal 2 55 5 12 2" xfId="23494"/>
    <cellStyle name="Normal 2 55 5 13" xfId="5724"/>
    <cellStyle name="Normal 2 55 5 13 2" xfId="23495"/>
    <cellStyle name="Normal 2 55 5 14" xfId="5725"/>
    <cellStyle name="Normal 2 55 5 14 2" xfId="23496"/>
    <cellStyle name="Normal 2 55 5 15" xfId="23491"/>
    <cellStyle name="Normal 2 55 5 2" xfId="5726"/>
    <cellStyle name="Normal 2 55 5 2 2" xfId="23497"/>
    <cellStyle name="Normal 2 55 5 3" xfId="5727"/>
    <cellStyle name="Normal 2 55 5 3 2" xfId="23498"/>
    <cellStyle name="Normal 2 55 5 4" xfId="5728"/>
    <cellStyle name="Normal 2 55 5 4 2" xfId="23499"/>
    <cellStyle name="Normal 2 55 5 5" xfId="5729"/>
    <cellStyle name="Normal 2 55 5 5 2" xfId="23500"/>
    <cellStyle name="Normal 2 55 5 6" xfId="5730"/>
    <cellStyle name="Normal 2 55 5 6 2" xfId="23501"/>
    <cellStyle name="Normal 2 55 5 7" xfId="5731"/>
    <cellStyle name="Normal 2 55 5 7 2" xfId="23502"/>
    <cellStyle name="Normal 2 55 5 8" xfId="5732"/>
    <cellStyle name="Normal 2 55 5 8 2" xfId="23503"/>
    <cellStyle name="Normal 2 55 5 9" xfId="5733"/>
    <cellStyle name="Normal 2 55 5 9 2" xfId="23504"/>
    <cellStyle name="Normal 2 55 6" xfId="5734"/>
    <cellStyle name="Normal 2 55 6 10" xfId="5735"/>
    <cellStyle name="Normal 2 55 6 10 2" xfId="23506"/>
    <cellStyle name="Normal 2 55 6 11" xfId="5736"/>
    <cellStyle name="Normal 2 55 6 11 2" xfId="23507"/>
    <cellStyle name="Normal 2 55 6 12" xfId="5737"/>
    <cellStyle name="Normal 2 55 6 12 2" xfId="23508"/>
    <cellStyle name="Normal 2 55 6 13" xfId="5738"/>
    <cellStyle name="Normal 2 55 6 13 2" xfId="23509"/>
    <cellStyle name="Normal 2 55 6 14" xfId="5739"/>
    <cellStyle name="Normal 2 55 6 14 2" xfId="23510"/>
    <cellStyle name="Normal 2 55 6 15" xfId="23505"/>
    <cellStyle name="Normal 2 55 6 2" xfId="5740"/>
    <cellStyle name="Normal 2 55 6 2 2" xfId="23511"/>
    <cellStyle name="Normal 2 55 6 3" xfId="5741"/>
    <cellStyle name="Normal 2 55 6 3 2" xfId="23512"/>
    <cellStyle name="Normal 2 55 6 4" xfId="5742"/>
    <cellStyle name="Normal 2 55 6 4 2" xfId="23513"/>
    <cellStyle name="Normal 2 55 6 5" xfId="5743"/>
    <cellStyle name="Normal 2 55 6 5 2" xfId="23514"/>
    <cellStyle name="Normal 2 55 6 6" xfId="5744"/>
    <cellStyle name="Normal 2 55 6 6 2" xfId="23515"/>
    <cellStyle name="Normal 2 55 6 7" xfId="5745"/>
    <cellStyle name="Normal 2 55 6 7 2" xfId="23516"/>
    <cellStyle name="Normal 2 55 6 8" xfId="5746"/>
    <cellStyle name="Normal 2 55 6 8 2" xfId="23517"/>
    <cellStyle name="Normal 2 55 6 9" xfId="5747"/>
    <cellStyle name="Normal 2 55 6 9 2" xfId="23518"/>
    <cellStyle name="Normal 2 55 7" xfId="5748"/>
    <cellStyle name="Normal 2 55 7 10" xfId="5749"/>
    <cellStyle name="Normal 2 55 7 10 2" xfId="23520"/>
    <cellStyle name="Normal 2 55 7 11" xfId="5750"/>
    <cellStyle name="Normal 2 55 7 11 2" xfId="23521"/>
    <cellStyle name="Normal 2 55 7 12" xfId="5751"/>
    <cellStyle name="Normal 2 55 7 12 2" xfId="23522"/>
    <cellStyle name="Normal 2 55 7 13" xfId="5752"/>
    <cellStyle name="Normal 2 55 7 13 2" xfId="23523"/>
    <cellStyle name="Normal 2 55 7 14" xfId="5753"/>
    <cellStyle name="Normal 2 55 7 14 2" xfId="23524"/>
    <cellStyle name="Normal 2 55 7 15" xfId="23519"/>
    <cellStyle name="Normal 2 55 7 2" xfId="5754"/>
    <cellStyle name="Normal 2 55 7 2 2" xfId="23525"/>
    <cellStyle name="Normal 2 55 7 3" xfId="5755"/>
    <cellStyle name="Normal 2 55 7 3 2" xfId="23526"/>
    <cellStyle name="Normal 2 55 7 4" xfId="5756"/>
    <cellStyle name="Normal 2 55 7 4 2" xfId="23527"/>
    <cellStyle name="Normal 2 55 7 5" xfId="5757"/>
    <cellStyle name="Normal 2 55 7 5 2" xfId="23528"/>
    <cellStyle name="Normal 2 55 7 6" xfId="5758"/>
    <cellStyle name="Normal 2 55 7 6 2" xfId="23529"/>
    <cellStyle name="Normal 2 55 7 7" xfId="5759"/>
    <cellStyle name="Normal 2 55 7 7 2" xfId="23530"/>
    <cellStyle name="Normal 2 55 7 8" xfId="5760"/>
    <cellStyle name="Normal 2 55 7 8 2" xfId="23531"/>
    <cellStyle name="Normal 2 55 7 9" xfId="5761"/>
    <cellStyle name="Normal 2 55 7 9 2" xfId="23532"/>
    <cellStyle name="Normal 2 55 8" xfId="5762"/>
    <cellStyle name="Normal 2 55 8 10" xfId="5763"/>
    <cellStyle name="Normal 2 55 8 10 2" xfId="23534"/>
    <cellStyle name="Normal 2 55 8 11" xfId="5764"/>
    <cellStyle name="Normal 2 55 8 11 2" xfId="23535"/>
    <cellStyle name="Normal 2 55 8 12" xfId="5765"/>
    <cellStyle name="Normal 2 55 8 12 2" xfId="23536"/>
    <cellStyle name="Normal 2 55 8 13" xfId="5766"/>
    <cellStyle name="Normal 2 55 8 13 2" xfId="23537"/>
    <cellStyle name="Normal 2 55 8 14" xfId="5767"/>
    <cellStyle name="Normal 2 55 8 14 2" xfId="23538"/>
    <cellStyle name="Normal 2 55 8 15" xfId="23533"/>
    <cellStyle name="Normal 2 55 8 2" xfId="5768"/>
    <cellStyle name="Normal 2 55 8 2 2" xfId="23539"/>
    <cellStyle name="Normal 2 55 8 3" xfId="5769"/>
    <cellStyle name="Normal 2 55 8 3 2" xfId="23540"/>
    <cellStyle name="Normal 2 55 8 4" xfId="5770"/>
    <cellStyle name="Normal 2 55 8 4 2" xfId="23541"/>
    <cellStyle name="Normal 2 55 8 5" xfId="5771"/>
    <cellStyle name="Normal 2 55 8 5 2" xfId="23542"/>
    <cellStyle name="Normal 2 55 8 6" xfId="5772"/>
    <cellStyle name="Normal 2 55 8 6 2" xfId="23543"/>
    <cellStyle name="Normal 2 55 8 7" xfId="5773"/>
    <cellStyle name="Normal 2 55 8 7 2" xfId="23544"/>
    <cellStyle name="Normal 2 55 8 8" xfId="5774"/>
    <cellStyle name="Normal 2 55 8 8 2" xfId="23545"/>
    <cellStyle name="Normal 2 55 8 9" xfId="5775"/>
    <cellStyle name="Normal 2 55 8 9 2" xfId="23546"/>
    <cellStyle name="Normal 2 55 9" xfId="5776"/>
    <cellStyle name="Normal 2 55 9 10" xfId="5777"/>
    <cellStyle name="Normal 2 55 9 10 2" xfId="23548"/>
    <cellStyle name="Normal 2 55 9 11" xfId="5778"/>
    <cellStyle name="Normal 2 55 9 11 2" xfId="23549"/>
    <cellStyle name="Normal 2 55 9 12" xfId="5779"/>
    <cellStyle name="Normal 2 55 9 12 2" xfId="23550"/>
    <cellStyle name="Normal 2 55 9 13" xfId="5780"/>
    <cellStyle name="Normal 2 55 9 13 2" xfId="23551"/>
    <cellStyle name="Normal 2 55 9 14" xfId="5781"/>
    <cellStyle name="Normal 2 55 9 14 2" xfId="23552"/>
    <cellStyle name="Normal 2 55 9 15" xfId="23547"/>
    <cellStyle name="Normal 2 55 9 2" xfId="5782"/>
    <cellStyle name="Normal 2 55 9 2 2" xfId="23553"/>
    <cellStyle name="Normal 2 55 9 3" xfId="5783"/>
    <cellStyle name="Normal 2 55 9 3 2" xfId="23554"/>
    <cellStyle name="Normal 2 55 9 4" xfId="5784"/>
    <cellStyle name="Normal 2 55 9 4 2" xfId="23555"/>
    <cellStyle name="Normal 2 55 9 5" xfId="5785"/>
    <cellStyle name="Normal 2 55 9 5 2" xfId="23556"/>
    <cellStyle name="Normal 2 55 9 6" xfId="5786"/>
    <cellStyle name="Normal 2 55 9 6 2" xfId="23557"/>
    <cellStyle name="Normal 2 55 9 7" xfId="5787"/>
    <cellStyle name="Normal 2 55 9 7 2" xfId="23558"/>
    <cellStyle name="Normal 2 55 9 8" xfId="5788"/>
    <cellStyle name="Normal 2 55 9 8 2" xfId="23559"/>
    <cellStyle name="Normal 2 55 9 9" xfId="5789"/>
    <cellStyle name="Normal 2 55 9 9 2" xfId="23560"/>
    <cellStyle name="Normal 2 56" xfId="5790"/>
    <cellStyle name="Normal 2 56 10" xfId="5791"/>
    <cellStyle name="Normal 2 56 10 10" xfId="5792"/>
    <cellStyle name="Normal 2 56 10 10 2" xfId="23563"/>
    <cellStyle name="Normal 2 56 10 11" xfId="5793"/>
    <cellStyle name="Normal 2 56 10 11 2" xfId="23564"/>
    <cellStyle name="Normal 2 56 10 12" xfId="5794"/>
    <cellStyle name="Normal 2 56 10 12 2" xfId="23565"/>
    <cellStyle name="Normal 2 56 10 13" xfId="5795"/>
    <cellStyle name="Normal 2 56 10 13 2" xfId="23566"/>
    <cellStyle name="Normal 2 56 10 14" xfId="5796"/>
    <cellStyle name="Normal 2 56 10 14 2" xfId="23567"/>
    <cellStyle name="Normal 2 56 10 15" xfId="23562"/>
    <cellStyle name="Normal 2 56 10 2" xfId="5797"/>
    <cellStyle name="Normal 2 56 10 2 2" xfId="23568"/>
    <cellStyle name="Normal 2 56 10 3" xfId="5798"/>
    <cellStyle name="Normal 2 56 10 3 2" xfId="23569"/>
    <cellStyle name="Normal 2 56 10 4" xfId="5799"/>
    <cellStyle name="Normal 2 56 10 4 2" xfId="23570"/>
    <cellStyle name="Normal 2 56 10 5" xfId="5800"/>
    <cellStyle name="Normal 2 56 10 5 2" xfId="23571"/>
    <cellStyle name="Normal 2 56 10 6" xfId="5801"/>
    <cellStyle name="Normal 2 56 10 6 2" xfId="23572"/>
    <cellStyle name="Normal 2 56 10 7" xfId="5802"/>
    <cellStyle name="Normal 2 56 10 7 2" xfId="23573"/>
    <cellStyle name="Normal 2 56 10 8" xfId="5803"/>
    <cellStyle name="Normal 2 56 10 8 2" xfId="23574"/>
    <cellStyle name="Normal 2 56 10 9" xfId="5804"/>
    <cellStyle name="Normal 2 56 10 9 2" xfId="23575"/>
    <cellStyle name="Normal 2 56 11" xfId="5805"/>
    <cellStyle name="Normal 2 56 11 2" xfId="23576"/>
    <cellStyle name="Normal 2 56 12" xfId="5806"/>
    <cellStyle name="Normal 2 56 12 2" xfId="23577"/>
    <cellStyle name="Normal 2 56 13" xfId="5807"/>
    <cellStyle name="Normal 2 56 13 2" xfId="23578"/>
    <cellStyle name="Normal 2 56 14" xfId="5808"/>
    <cellStyle name="Normal 2 56 14 2" xfId="23579"/>
    <cellStyle name="Normal 2 56 15" xfId="5809"/>
    <cellStyle name="Normal 2 56 15 2" xfId="23580"/>
    <cellStyle name="Normal 2 56 16" xfId="5810"/>
    <cellStyle name="Normal 2 56 16 2" xfId="23581"/>
    <cellStyle name="Normal 2 56 17" xfId="5811"/>
    <cellStyle name="Normal 2 56 17 2" xfId="23582"/>
    <cellStyle name="Normal 2 56 18" xfId="5812"/>
    <cellStyle name="Normal 2 56 18 2" xfId="23583"/>
    <cellStyle name="Normal 2 56 19" xfId="5813"/>
    <cellStyle name="Normal 2 56 19 2" xfId="23584"/>
    <cellStyle name="Normal 2 56 2" xfId="5814"/>
    <cellStyle name="Normal 2 56 2 10" xfId="5815"/>
    <cellStyle name="Normal 2 56 2 10 2" xfId="23586"/>
    <cellStyle name="Normal 2 56 2 11" xfId="5816"/>
    <cellStyle name="Normal 2 56 2 11 2" xfId="23587"/>
    <cellStyle name="Normal 2 56 2 12" xfId="5817"/>
    <cellStyle name="Normal 2 56 2 12 2" xfId="23588"/>
    <cellStyle name="Normal 2 56 2 13" xfId="5818"/>
    <cellStyle name="Normal 2 56 2 13 2" xfId="23589"/>
    <cellStyle name="Normal 2 56 2 14" xfId="5819"/>
    <cellStyle name="Normal 2 56 2 14 2" xfId="23590"/>
    <cellStyle name="Normal 2 56 2 15" xfId="5820"/>
    <cellStyle name="Normal 2 56 2 15 2" xfId="23591"/>
    <cellStyle name="Normal 2 56 2 16" xfId="23585"/>
    <cellStyle name="Normal 2 56 2 2" xfId="5821"/>
    <cellStyle name="Normal 2 56 2 2 10" xfId="5822"/>
    <cellStyle name="Normal 2 56 2 2 10 2" xfId="23593"/>
    <cellStyle name="Normal 2 56 2 2 11" xfId="5823"/>
    <cellStyle name="Normal 2 56 2 2 11 2" xfId="23594"/>
    <cellStyle name="Normal 2 56 2 2 12" xfId="5824"/>
    <cellStyle name="Normal 2 56 2 2 12 2" xfId="23595"/>
    <cellStyle name="Normal 2 56 2 2 13" xfId="5825"/>
    <cellStyle name="Normal 2 56 2 2 13 2" xfId="23596"/>
    <cellStyle name="Normal 2 56 2 2 14" xfId="5826"/>
    <cellStyle name="Normal 2 56 2 2 14 2" xfId="23597"/>
    <cellStyle name="Normal 2 56 2 2 15" xfId="23592"/>
    <cellStyle name="Normal 2 56 2 2 2" xfId="5827"/>
    <cellStyle name="Normal 2 56 2 2 2 2" xfId="23598"/>
    <cellStyle name="Normal 2 56 2 2 3" xfId="5828"/>
    <cellStyle name="Normal 2 56 2 2 3 2" xfId="23599"/>
    <cellStyle name="Normal 2 56 2 2 4" xfId="5829"/>
    <cellStyle name="Normal 2 56 2 2 4 2" xfId="23600"/>
    <cellStyle name="Normal 2 56 2 2 5" xfId="5830"/>
    <cellStyle name="Normal 2 56 2 2 5 2" xfId="23601"/>
    <cellStyle name="Normal 2 56 2 2 6" xfId="5831"/>
    <cellStyle name="Normal 2 56 2 2 6 2" xfId="23602"/>
    <cellStyle name="Normal 2 56 2 2 7" xfId="5832"/>
    <cellStyle name="Normal 2 56 2 2 7 2" xfId="23603"/>
    <cellStyle name="Normal 2 56 2 2 8" xfId="5833"/>
    <cellStyle name="Normal 2 56 2 2 8 2" xfId="23604"/>
    <cellStyle name="Normal 2 56 2 2 9" xfId="5834"/>
    <cellStyle name="Normal 2 56 2 2 9 2" xfId="23605"/>
    <cellStyle name="Normal 2 56 2 3" xfId="5835"/>
    <cellStyle name="Normal 2 56 2 3 2" xfId="23606"/>
    <cellStyle name="Normal 2 56 2 4" xfId="5836"/>
    <cellStyle name="Normal 2 56 2 4 2" xfId="23607"/>
    <cellStyle name="Normal 2 56 2 5" xfId="5837"/>
    <cellStyle name="Normal 2 56 2 5 2" xfId="23608"/>
    <cellStyle name="Normal 2 56 2 6" xfId="5838"/>
    <cellStyle name="Normal 2 56 2 6 2" xfId="23609"/>
    <cellStyle name="Normal 2 56 2 7" xfId="5839"/>
    <cellStyle name="Normal 2 56 2 7 2" xfId="23610"/>
    <cellStyle name="Normal 2 56 2 8" xfId="5840"/>
    <cellStyle name="Normal 2 56 2 8 2" xfId="23611"/>
    <cellStyle name="Normal 2 56 2 9" xfId="5841"/>
    <cellStyle name="Normal 2 56 2 9 2" xfId="23612"/>
    <cellStyle name="Normal 2 56 20" xfId="5842"/>
    <cellStyle name="Normal 2 56 20 2" xfId="23613"/>
    <cellStyle name="Normal 2 56 21" xfId="5843"/>
    <cellStyle name="Normal 2 56 21 2" xfId="23614"/>
    <cellStyle name="Normal 2 56 22" xfId="5844"/>
    <cellStyle name="Normal 2 56 22 2" xfId="23615"/>
    <cellStyle name="Normal 2 56 23" xfId="5845"/>
    <cellStyle name="Normal 2 56 23 2" xfId="23616"/>
    <cellStyle name="Normal 2 56 24" xfId="23561"/>
    <cellStyle name="Normal 2 56 3" xfId="5846"/>
    <cellStyle name="Normal 2 56 3 10" xfId="5847"/>
    <cellStyle name="Normal 2 56 3 10 2" xfId="23618"/>
    <cellStyle name="Normal 2 56 3 11" xfId="5848"/>
    <cellStyle name="Normal 2 56 3 11 2" xfId="23619"/>
    <cellStyle name="Normal 2 56 3 12" xfId="5849"/>
    <cellStyle name="Normal 2 56 3 12 2" xfId="23620"/>
    <cellStyle name="Normal 2 56 3 13" xfId="5850"/>
    <cellStyle name="Normal 2 56 3 13 2" xfId="23621"/>
    <cellStyle name="Normal 2 56 3 14" xfId="5851"/>
    <cellStyle name="Normal 2 56 3 14 2" xfId="23622"/>
    <cellStyle name="Normal 2 56 3 15" xfId="5852"/>
    <cellStyle name="Normal 2 56 3 15 2" xfId="23623"/>
    <cellStyle name="Normal 2 56 3 16" xfId="23617"/>
    <cellStyle name="Normal 2 56 3 2" xfId="5853"/>
    <cellStyle name="Normal 2 56 3 2 10" xfId="5854"/>
    <cellStyle name="Normal 2 56 3 2 10 2" xfId="23625"/>
    <cellStyle name="Normal 2 56 3 2 11" xfId="5855"/>
    <cellStyle name="Normal 2 56 3 2 11 2" xfId="23626"/>
    <cellStyle name="Normal 2 56 3 2 12" xfId="5856"/>
    <cellStyle name="Normal 2 56 3 2 12 2" xfId="23627"/>
    <cellStyle name="Normal 2 56 3 2 13" xfId="5857"/>
    <cellStyle name="Normal 2 56 3 2 13 2" xfId="23628"/>
    <cellStyle name="Normal 2 56 3 2 14" xfId="5858"/>
    <cellStyle name="Normal 2 56 3 2 14 2" xfId="23629"/>
    <cellStyle name="Normal 2 56 3 2 15" xfId="23624"/>
    <cellStyle name="Normal 2 56 3 2 2" xfId="5859"/>
    <cellStyle name="Normal 2 56 3 2 2 2" xfId="23630"/>
    <cellStyle name="Normal 2 56 3 2 3" xfId="5860"/>
    <cellStyle name="Normal 2 56 3 2 3 2" xfId="23631"/>
    <cellStyle name="Normal 2 56 3 2 4" xfId="5861"/>
    <cellStyle name="Normal 2 56 3 2 4 2" xfId="23632"/>
    <cellStyle name="Normal 2 56 3 2 5" xfId="5862"/>
    <cellStyle name="Normal 2 56 3 2 5 2" xfId="23633"/>
    <cellStyle name="Normal 2 56 3 2 6" xfId="5863"/>
    <cellStyle name="Normal 2 56 3 2 6 2" xfId="23634"/>
    <cellStyle name="Normal 2 56 3 2 7" xfId="5864"/>
    <cellStyle name="Normal 2 56 3 2 7 2" xfId="23635"/>
    <cellStyle name="Normal 2 56 3 2 8" xfId="5865"/>
    <cellStyle name="Normal 2 56 3 2 8 2" xfId="23636"/>
    <cellStyle name="Normal 2 56 3 2 9" xfId="5866"/>
    <cellStyle name="Normal 2 56 3 2 9 2" xfId="23637"/>
    <cellStyle name="Normal 2 56 3 3" xfId="5867"/>
    <cellStyle name="Normal 2 56 3 3 2" xfId="23638"/>
    <cellStyle name="Normal 2 56 3 4" xfId="5868"/>
    <cellStyle name="Normal 2 56 3 4 2" xfId="23639"/>
    <cellStyle name="Normal 2 56 3 5" xfId="5869"/>
    <cellStyle name="Normal 2 56 3 5 2" xfId="23640"/>
    <cellStyle name="Normal 2 56 3 6" xfId="5870"/>
    <cellStyle name="Normal 2 56 3 6 2" xfId="23641"/>
    <cellStyle name="Normal 2 56 3 7" xfId="5871"/>
    <cellStyle name="Normal 2 56 3 7 2" xfId="23642"/>
    <cellStyle name="Normal 2 56 3 8" xfId="5872"/>
    <cellStyle name="Normal 2 56 3 8 2" xfId="23643"/>
    <cellStyle name="Normal 2 56 3 9" xfId="5873"/>
    <cellStyle name="Normal 2 56 3 9 2" xfId="23644"/>
    <cellStyle name="Normal 2 56 4" xfId="5874"/>
    <cellStyle name="Normal 2 56 4 10" xfId="5875"/>
    <cellStyle name="Normal 2 56 4 10 2" xfId="23646"/>
    <cellStyle name="Normal 2 56 4 11" xfId="5876"/>
    <cellStyle name="Normal 2 56 4 11 2" xfId="23647"/>
    <cellStyle name="Normal 2 56 4 12" xfId="5877"/>
    <cellStyle name="Normal 2 56 4 12 2" xfId="23648"/>
    <cellStyle name="Normal 2 56 4 13" xfId="5878"/>
    <cellStyle name="Normal 2 56 4 13 2" xfId="23649"/>
    <cellStyle name="Normal 2 56 4 14" xfId="5879"/>
    <cellStyle name="Normal 2 56 4 14 2" xfId="23650"/>
    <cellStyle name="Normal 2 56 4 15" xfId="5880"/>
    <cellStyle name="Normal 2 56 4 15 2" xfId="23651"/>
    <cellStyle name="Normal 2 56 4 16" xfId="23645"/>
    <cellStyle name="Normal 2 56 4 2" xfId="5881"/>
    <cellStyle name="Normal 2 56 4 2 10" xfId="5882"/>
    <cellStyle name="Normal 2 56 4 2 10 2" xfId="23653"/>
    <cellStyle name="Normal 2 56 4 2 11" xfId="5883"/>
    <cellStyle name="Normal 2 56 4 2 11 2" xfId="23654"/>
    <cellStyle name="Normal 2 56 4 2 12" xfId="5884"/>
    <cellStyle name="Normal 2 56 4 2 12 2" xfId="23655"/>
    <cellStyle name="Normal 2 56 4 2 13" xfId="5885"/>
    <cellStyle name="Normal 2 56 4 2 13 2" xfId="23656"/>
    <cellStyle name="Normal 2 56 4 2 14" xfId="5886"/>
    <cellStyle name="Normal 2 56 4 2 14 2" xfId="23657"/>
    <cellStyle name="Normal 2 56 4 2 15" xfId="23652"/>
    <cellStyle name="Normal 2 56 4 2 2" xfId="5887"/>
    <cellStyle name="Normal 2 56 4 2 2 2" xfId="23658"/>
    <cellStyle name="Normal 2 56 4 2 3" xfId="5888"/>
    <cellStyle name="Normal 2 56 4 2 3 2" xfId="23659"/>
    <cellStyle name="Normal 2 56 4 2 4" xfId="5889"/>
    <cellStyle name="Normal 2 56 4 2 4 2" xfId="23660"/>
    <cellStyle name="Normal 2 56 4 2 5" xfId="5890"/>
    <cellStyle name="Normal 2 56 4 2 5 2" xfId="23661"/>
    <cellStyle name="Normal 2 56 4 2 6" xfId="5891"/>
    <cellStyle name="Normal 2 56 4 2 6 2" xfId="23662"/>
    <cellStyle name="Normal 2 56 4 2 7" xfId="5892"/>
    <cellStyle name="Normal 2 56 4 2 7 2" xfId="23663"/>
    <cellStyle name="Normal 2 56 4 2 8" xfId="5893"/>
    <cellStyle name="Normal 2 56 4 2 8 2" xfId="23664"/>
    <cellStyle name="Normal 2 56 4 2 9" xfId="5894"/>
    <cellStyle name="Normal 2 56 4 2 9 2" xfId="23665"/>
    <cellStyle name="Normal 2 56 4 3" xfId="5895"/>
    <cellStyle name="Normal 2 56 4 3 2" xfId="23666"/>
    <cellStyle name="Normal 2 56 4 4" xfId="5896"/>
    <cellStyle name="Normal 2 56 4 4 2" xfId="23667"/>
    <cellStyle name="Normal 2 56 4 5" xfId="5897"/>
    <cellStyle name="Normal 2 56 4 5 2" xfId="23668"/>
    <cellStyle name="Normal 2 56 4 6" xfId="5898"/>
    <cellStyle name="Normal 2 56 4 6 2" xfId="23669"/>
    <cellStyle name="Normal 2 56 4 7" xfId="5899"/>
    <cellStyle name="Normal 2 56 4 7 2" xfId="23670"/>
    <cellStyle name="Normal 2 56 4 8" xfId="5900"/>
    <cellStyle name="Normal 2 56 4 8 2" xfId="23671"/>
    <cellStyle name="Normal 2 56 4 9" xfId="5901"/>
    <cellStyle name="Normal 2 56 4 9 2" xfId="23672"/>
    <cellStyle name="Normal 2 56 5" xfId="5902"/>
    <cellStyle name="Normal 2 56 5 10" xfId="5903"/>
    <cellStyle name="Normal 2 56 5 10 2" xfId="23674"/>
    <cellStyle name="Normal 2 56 5 11" xfId="5904"/>
    <cellStyle name="Normal 2 56 5 11 2" xfId="23675"/>
    <cellStyle name="Normal 2 56 5 12" xfId="5905"/>
    <cellStyle name="Normal 2 56 5 12 2" xfId="23676"/>
    <cellStyle name="Normal 2 56 5 13" xfId="5906"/>
    <cellStyle name="Normal 2 56 5 13 2" xfId="23677"/>
    <cellStyle name="Normal 2 56 5 14" xfId="5907"/>
    <cellStyle name="Normal 2 56 5 14 2" xfId="23678"/>
    <cellStyle name="Normal 2 56 5 15" xfId="23673"/>
    <cellStyle name="Normal 2 56 5 2" xfId="5908"/>
    <cellStyle name="Normal 2 56 5 2 2" xfId="23679"/>
    <cellStyle name="Normal 2 56 5 3" xfId="5909"/>
    <cellStyle name="Normal 2 56 5 3 2" xfId="23680"/>
    <cellStyle name="Normal 2 56 5 4" xfId="5910"/>
    <cellStyle name="Normal 2 56 5 4 2" xfId="23681"/>
    <cellStyle name="Normal 2 56 5 5" xfId="5911"/>
    <cellStyle name="Normal 2 56 5 5 2" xfId="23682"/>
    <cellStyle name="Normal 2 56 5 6" xfId="5912"/>
    <cellStyle name="Normal 2 56 5 6 2" xfId="23683"/>
    <cellStyle name="Normal 2 56 5 7" xfId="5913"/>
    <cellStyle name="Normal 2 56 5 7 2" xfId="23684"/>
    <cellStyle name="Normal 2 56 5 8" xfId="5914"/>
    <cellStyle name="Normal 2 56 5 8 2" xfId="23685"/>
    <cellStyle name="Normal 2 56 5 9" xfId="5915"/>
    <cellStyle name="Normal 2 56 5 9 2" xfId="23686"/>
    <cellStyle name="Normal 2 56 6" xfId="5916"/>
    <cellStyle name="Normal 2 56 6 10" xfId="5917"/>
    <cellStyle name="Normal 2 56 6 10 2" xfId="23688"/>
    <cellStyle name="Normal 2 56 6 11" xfId="5918"/>
    <cellStyle name="Normal 2 56 6 11 2" xfId="23689"/>
    <cellStyle name="Normal 2 56 6 12" xfId="5919"/>
    <cellStyle name="Normal 2 56 6 12 2" xfId="23690"/>
    <cellStyle name="Normal 2 56 6 13" xfId="5920"/>
    <cellStyle name="Normal 2 56 6 13 2" xfId="23691"/>
    <cellStyle name="Normal 2 56 6 14" xfId="5921"/>
    <cellStyle name="Normal 2 56 6 14 2" xfId="23692"/>
    <cellStyle name="Normal 2 56 6 15" xfId="23687"/>
    <cellStyle name="Normal 2 56 6 2" xfId="5922"/>
    <cellStyle name="Normal 2 56 6 2 2" xfId="23693"/>
    <cellStyle name="Normal 2 56 6 3" xfId="5923"/>
    <cellStyle name="Normal 2 56 6 3 2" xfId="23694"/>
    <cellStyle name="Normal 2 56 6 4" xfId="5924"/>
    <cellStyle name="Normal 2 56 6 4 2" xfId="23695"/>
    <cellStyle name="Normal 2 56 6 5" xfId="5925"/>
    <cellStyle name="Normal 2 56 6 5 2" xfId="23696"/>
    <cellStyle name="Normal 2 56 6 6" xfId="5926"/>
    <cellStyle name="Normal 2 56 6 6 2" xfId="23697"/>
    <cellStyle name="Normal 2 56 6 7" xfId="5927"/>
    <cellStyle name="Normal 2 56 6 7 2" xfId="23698"/>
    <cellStyle name="Normal 2 56 6 8" xfId="5928"/>
    <cellStyle name="Normal 2 56 6 8 2" xfId="23699"/>
    <cellStyle name="Normal 2 56 6 9" xfId="5929"/>
    <cellStyle name="Normal 2 56 6 9 2" xfId="23700"/>
    <cellStyle name="Normal 2 56 7" xfId="5930"/>
    <cellStyle name="Normal 2 56 7 10" xfId="5931"/>
    <cellStyle name="Normal 2 56 7 10 2" xfId="23702"/>
    <cellStyle name="Normal 2 56 7 11" xfId="5932"/>
    <cellStyle name="Normal 2 56 7 11 2" xfId="23703"/>
    <cellStyle name="Normal 2 56 7 12" xfId="5933"/>
    <cellStyle name="Normal 2 56 7 12 2" xfId="23704"/>
    <cellStyle name="Normal 2 56 7 13" xfId="5934"/>
    <cellStyle name="Normal 2 56 7 13 2" xfId="23705"/>
    <cellStyle name="Normal 2 56 7 14" xfId="5935"/>
    <cellStyle name="Normal 2 56 7 14 2" xfId="23706"/>
    <cellStyle name="Normal 2 56 7 15" xfId="23701"/>
    <cellStyle name="Normal 2 56 7 2" xfId="5936"/>
    <cellStyle name="Normal 2 56 7 2 2" xfId="23707"/>
    <cellStyle name="Normal 2 56 7 3" xfId="5937"/>
    <cellStyle name="Normal 2 56 7 3 2" xfId="23708"/>
    <cellStyle name="Normal 2 56 7 4" xfId="5938"/>
    <cellStyle name="Normal 2 56 7 4 2" xfId="23709"/>
    <cellStyle name="Normal 2 56 7 5" xfId="5939"/>
    <cellStyle name="Normal 2 56 7 5 2" xfId="23710"/>
    <cellStyle name="Normal 2 56 7 6" xfId="5940"/>
    <cellStyle name="Normal 2 56 7 6 2" xfId="23711"/>
    <cellStyle name="Normal 2 56 7 7" xfId="5941"/>
    <cellStyle name="Normal 2 56 7 7 2" xfId="23712"/>
    <cellStyle name="Normal 2 56 7 8" xfId="5942"/>
    <cellStyle name="Normal 2 56 7 8 2" xfId="23713"/>
    <cellStyle name="Normal 2 56 7 9" xfId="5943"/>
    <cellStyle name="Normal 2 56 7 9 2" xfId="23714"/>
    <cellStyle name="Normal 2 56 8" xfId="5944"/>
    <cellStyle name="Normal 2 56 8 10" xfId="5945"/>
    <cellStyle name="Normal 2 56 8 10 2" xfId="23716"/>
    <cellStyle name="Normal 2 56 8 11" xfId="5946"/>
    <cellStyle name="Normal 2 56 8 11 2" xfId="23717"/>
    <cellStyle name="Normal 2 56 8 12" xfId="5947"/>
    <cellStyle name="Normal 2 56 8 12 2" xfId="23718"/>
    <cellStyle name="Normal 2 56 8 13" xfId="5948"/>
    <cellStyle name="Normal 2 56 8 13 2" xfId="23719"/>
    <cellStyle name="Normal 2 56 8 14" xfId="5949"/>
    <cellStyle name="Normal 2 56 8 14 2" xfId="23720"/>
    <cellStyle name="Normal 2 56 8 15" xfId="23715"/>
    <cellStyle name="Normal 2 56 8 2" xfId="5950"/>
    <cellStyle name="Normal 2 56 8 2 2" xfId="23721"/>
    <cellStyle name="Normal 2 56 8 3" xfId="5951"/>
    <cellStyle name="Normal 2 56 8 3 2" xfId="23722"/>
    <cellStyle name="Normal 2 56 8 4" xfId="5952"/>
    <cellStyle name="Normal 2 56 8 4 2" xfId="23723"/>
    <cellStyle name="Normal 2 56 8 5" xfId="5953"/>
    <cellStyle name="Normal 2 56 8 5 2" xfId="23724"/>
    <cellStyle name="Normal 2 56 8 6" xfId="5954"/>
    <cellStyle name="Normal 2 56 8 6 2" xfId="23725"/>
    <cellStyle name="Normal 2 56 8 7" xfId="5955"/>
    <cellStyle name="Normal 2 56 8 7 2" xfId="23726"/>
    <cellStyle name="Normal 2 56 8 8" xfId="5956"/>
    <cellStyle name="Normal 2 56 8 8 2" xfId="23727"/>
    <cellStyle name="Normal 2 56 8 9" xfId="5957"/>
    <cellStyle name="Normal 2 56 8 9 2" xfId="23728"/>
    <cellStyle name="Normal 2 56 9" xfId="5958"/>
    <cellStyle name="Normal 2 56 9 10" xfId="5959"/>
    <cellStyle name="Normal 2 56 9 10 2" xfId="23730"/>
    <cellStyle name="Normal 2 56 9 11" xfId="5960"/>
    <cellStyle name="Normal 2 56 9 11 2" xfId="23731"/>
    <cellStyle name="Normal 2 56 9 12" xfId="5961"/>
    <cellStyle name="Normal 2 56 9 12 2" xfId="23732"/>
    <cellStyle name="Normal 2 56 9 13" xfId="5962"/>
    <cellStyle name="Normal 2 56 9 13 2" xfId="23733"/>
    <cellStyle name="Normal 2 56 9 14" xfId="5963"/>
    <cellStyle name="Normal 2 56 9 14 2" xfId="23734"/>
    <cellStyle name="Normal 2 56 9 15" xfId="23729"/>
    <cellStyle name="Normal 2 56 9 2" xfId="5964"/>
    <cellStyle name="Normal 2 56 9 2 2" xfId="23735"/>
    <cellStyle name="Normal 2 56 9 3" xfId="5965"/>
    <cellStyle name="Normal 2 56 9 3 2" xfId="23736"/>
    <cellStyle name="Normal 2 56 9 4" xfId="5966"/>
    <cellStyle name="Normal 2 56 9 4 2" xfId="23737"/>
    <cellStyle name="Normal 2 56 9 5" xfId="5967"/>
    <cellStyle name="Normal 2 56 9 5 2" xfId="23738"/>
    <cellStyle name="Normal 2 56 9 6" xfId="5968"/>
    <cellStyle name="Normal 2 56 9 6 2" xfId="23739"/>
    <cellStyle name="Normal 2 56 9 7" xfId="5969"/>
    <cellStyle name="Normal 2 56 9 7 2" xfId="23740"/>
    <cellStyle name="Normal 2 56 9 8" xfId="5970"/>
    <cellStyle name="Normal 2 56 9 8 2" xfId="23741"/>
    <cellStyle name="Normal 2 56 9 9" xfId="5971"/>
    <cellStyle name="Normal 2 56 9 9 2" xfId="23742"/>
    <cellStyle name="Normal 2 57" xfId="5972"/>
    <cellStyle name="Normal 2 57 10" xfId="5973"/>
    <cellStyle name="Normal 2 57 10 10" xfId="5974"/>
    <cellStyle name="Normal 2 57 10 10 2" xfId="23745"/>
    <cellStyle name="Normal 2 57 10 11" xfId="5975"/>
    <cellStyle name="Normal 2 57 10 11 2" xfId="23746"/>
    <cellStyle name="Normal 2 57 10 12" xfId="5976"/>
    <cellStyle name="Normal 2 57 10 12 2" xfId="23747"/>
    <cellStyle name="Normal 2 57 10 13" xfId="5977"/>
    <cellStyle name="Normal 2 57 10 13 2" xfId="23748"/>
    <cellStyle name="Normal 2 57 10 14" xfId="5978"/>
    <cellStyle name="Normal 2 57 10 14 2" xfId="23749"/>
    <cellStyle name="Normal 2 57 10 15" xfId="23744"/>
    <cellStyle name="Normal 2 57 10 2" xfId="5979"/>
    <cellStyle name="Normal 2 57 10 2 2" xfId="23750"/>
    <cellStyle name="Normal 2 57 10 3" xfId="5980"/>
    <cellStyle name="Normal 2 57 10 3 2" xfId="23751"/>
    <cellStyle name="Normal 2 57 10 4" xfId="5981"/>
    <cellStyle name="Normal 2 57 10 4 2" xfId="23752"/>
    <cellStyle name="Normal 2 57 10 5" xfId="5982"/>
    <cellStyle name="Normal 2 57 10 5 2" xfId="23753"/>
    <cellStyle name="Normal 2 57 10 6" xfId="5983"/>
    <cellStyle name="Normal 2 57 10 6 2" xfId="23754"/>
    <cellStyle name="Normal 2 57 10 7" xfId="5984"/>
    <cellStyle name="Normal 2 57 10 7 2" xfId="23755"/>
    <cellStyle name="Normal 2 57 10 8" xfId="5985"/>
    <cellStyle name="Normal 2 57 10 8 2" xfId="23756"/>
    <cellStyle name="Normal 2 57 10 9" xfId="5986"/>
    <cellStyle name="Normal 2 57 10 9 2" xfId="23757"/>
    <cellStyle name="Normal 2 57 11" xfId="5987"/>
    <cellStyle name="Normal 2 57 11 2" xfId="23758"/>
    <cellStyle name="Normal 2 57 12" xfId="5988"/>
    <cellStyle name="Normal 2 57 12 2" xfId="23759"/>
    <cellStyle name="Normal 2 57 13" xfId="5989"/>
    <cellStyle name="Normal 2 57 13 2" xfId="23760"/>
    <cellStyle name="Normal 2 57 14" xfId="5990"/>
    <cellStyle name="Normal 2 57 14 2" xfId="23761"/>
    <cellStyle name="Normal 2 57 15" xfId="5991"/>
    <cellStyle name="Normal 2 57 15 2" xfId="23762"/>
    <cellStyle name="Normal 2 57 16" xfId="5992"/>
    <cellStyle name="Normal 2 57 16 2" xfId="23763"/>
    <cellStyle name="Normal 2 57 17" xfId="5993"/>
    <cellStyle name="Normal 2 57 17 2" xfId="23764"/>
    <cellStyle name="Normal 2 57 18" xfId="5994"/>
    <cellStyle name="Normal 2 57 18 2" xfId="23765"/>
    <cellStyle name="Normal 2 57 19" xfId="5995"/>
    <cellStyle name="Normal 2 57 19 2" xfId="23766"/>
    <cellStyle name="Normal 2 57 2" xfId="5996"/>
    <cellStyle name="Normal 2 57 2 10" xfId="5997"/>
    <cellStyle name="Normal 2 57 2 10 2" xfId="23768"/>
    <cellStyle name="Normal 2 57 2 11" xfId="5998"/>
    <cellStyle name="Normal 2 57 2 11 2" xfId="23769"/>
    <cellStyle name="Normal 2 57 2 12" xfId="5999"/>
    <cellStyle name="Normal 2 57 2 12 2" xfId="23770"/>
    <cellStyle name="Normal 2 57 2 13" xfId="6000"/>
    <cellStyle name="Normal 2 57 2 13 2" xfId="23771"/>
    <cellStyle name="Normal 2 57 2 14" xfId="6001"/>
    <cellStyle name="Normal 2 57 2 14 2" xfId="23772"/>
    <cellStyle name="Normal 2 57 2 15" xfId="6002"/>
    <cellStyle name="Normal 2 57 2 15 2" xfId="23773"/>
    <cellStyle name="Normal 2 57 2 16" xfId="23767"/>
    <cellStyle name="Normal 2 57 2 2" xfId="6003"/>
    <cellStyle name="Normal 2 57 2 2 10" xfId="6004"/>
    <cellStyle name="Normal 2 57 2 2 10 2" xfId="23775"/>
    <cellStyle name="Normal 2 57 2 2 11" xfId="6005"/>
    <cellStyle name="Normal 2 57 2 2 11 2" xfId="23776"/>
    <cellStyle name="Normal 2 57 2 2 12" xfId="6006"/>
    <cellStyle name="Normal 2 57 2 2 12 2" xfId="23777"/>
    <cellStyle name="Normal 2 57 2 2 13" xfId="6007"/>
    <cellStyle name="Normal 2 57 2 2 13 2" xfId="23778"/>
    <cellStyle name="Normal 2 57 2 2 14" xfId="6008"/>
    <cellStyle name="Normal 2 57 2 2 14 2" xfId="23779"/>
    <cellStyle name="Normal 2 57 2 2 15" xfId="23774"/>
    <cellStyle name="Normal 2 57 2 2 2" xfId="6009"/>
    <cellStyle name="Normal 2 57 2 2 2 2" xfId="23780"/>
    <cellStyle name="Normal 2 57 2 2 3" xfId="6010"/>
    <cellStyle name="Normal 2 57 2 2 3 2" xfId="23781"/>
    <cellStyle name="Normal 2 57 2 2 4" xfId="6011"/>
    <cellStyle name="Normal 2 57 2 2 4 2" xfId="23782"/>
    <cellStyle name="Normal 2 57 2 2 5" xfId="6012"/>
    <cellStyle name="Normal 2 57 2 2 5 2" xfId="23783"/>
    <cellStyle name="Normal 2 57 2 2 6" xfId="6013"/>
    <cellStyle name="Normal 2 57 2 2 6 2" xfId="23784"/>
    <cellStyle name="Normal 2 57 2 2 7" xfId="6014"/>
    <cellStyle name="Normal 2 57 2 2 7 2" xfId="23785"/>
    <cellStyle name="Normal 2 57 2 2 8" xfId="6015"/>
    <cellStyle name="Normal 2 57 2 2 8 2" xfId="23786"/>
    <cellStyle name="Normal 2 57 2 2 9" xfId="6016"/>
    <cellStyle name="Normal 2 57 2 2 9 2" xfId="23787"/>
    <cellStyle name="Normal 2 57 2 3" xfId="6017"/>
    <cellStyle name="Normal 2 57 2 3 2" xfId="23788"/>
    <cellStyle name="Normal 2 57 2 4" xfId="6018"/>
    <cellStyle name="Normal 2 57 2 4 2" xfId="23789"/>
    <cellStyle name="Normal 2 57 2 5" xfId="6019"/>
    <cellStyle name="Normal 2 57 2 5 2" xfId="23790"/>
    <cellStyle name="Normal 2 57 2 6" xfId="6020"/>
    <cellStyle name="Normal 2 57 2 6 2" xfId="23791"/>
    <cellStyle name="Normal 2 57 2 7" xfId="6021"/>
    <cellStyle name="Normal 2 57 2 7 2" xfId="23792"/>
    <cellStyle name="Normal 2 57 2 8" xfId="6022"/>
    <cellStyle name="Normal 2 57 2 8 2" xfId="23793"/>
    <cellStyle name="Normal 2 57 2 9" xfId="6023"/>
    <cellStyle name="Normal 2 57 2 9 2" xfId="23794"/>
    <cellStyle name="Normal 2 57 20" xfId="6024"/>
    <cellStyle name="Normal 2 57 20 2" xfId="23795"/>
    <cellStyle name="Normal 2 57 21" xfId="6025"/>
    <cellStyle name="Normal 2 57 21 2" xfId="23796"/>
    <cellStyle name="Normal 2 57 22" xfId="6026"/>
    <cellStyle name="Normal 2 57 22 2" xfId="23797"/>
    <cellStyle name="Normal 2 57 23" xfId="6027"/>
    <cellStyle name="Normal 2 57 23 2" xfId="23798"/>
    <cellStyle name="Normal 2 57 24" xfId="23743"/>
    <cellStyle name="Normal 2 57 3" xfId="6028"/>
    <cellStyle name="Normal 2 57 3 10" xfId="6029"/>
    <cellStyle name="Normal 2 57 3 10 2" xfId="23800"/>
    <cellStyle name="Normal 2 57 3 11" xfId="6030"/>
    <cellStyle name="Normal 2 57 3 11 2" xfId="23801"/>
    <cellStyle name="Normal 2 57 3 12" xfId="6031"/>
    <cellStyle name="Normal 2 57 3 12 2" xfId="23802"/>
    <cellStyle name="Normal 2 57 3 13" xfId="6032"/>
    <cellStyle name="Normal 2 57 3 13 2" xfId="23803"/>
    <cellStyle name="Normal 2 57 3 14" xfId="6033"/>
    <cellStyle name="Normal 2 57 3 14 2" xfId="23804"/>
    <cellStyle name="Normal 2 57 3 15" xfId="6034"/>
    <cellStyle name="Normal 2 57 3 15 2" xfId="23805"/>
    <cellStyle name="Normal 2 57 3 16" xfId="23799"/>
    <cellStyle name="Normal 2 57 3 2" xfId="6035"/>
    <cellStyle name="Normal 2 57 3 2 10" xfId="6036"/>
    <cellStyle name="Normal 2 57 3 2 10 2" xfId="23807"/>
    <cellStyle name="Normal 2 57 3 2 11" xfId="6037"/>
    <cellStyle name="Normal 2 57 3 2 11 2" xfId="23808"/>
    <cellStyle name="Normal 2 57 3 2 12" xfId="6038"/>
    <cellStyle name="Normal 2 57 3 2 12 2" xfId="23809"/>
    <cellStyle name="Normal 2 57 3 2 13" xfId="6039"/>
    <cellStyle name="Normal 2 57 3 2 13 2" xfId="23810"/>
    <cellStyle name="Normal 2 57 3 2 14" xfId="6040"/>
    <cellStyle name="Normal 2 57 3 2 14 2" xfId="23811"/>
    <cellStyle name="Normal 2 57 3 2 15" xfId="23806"/>
    <cellStyle name="Normal 2 57 3 2 2" xfId="6041"/>
    <cellStyle name="Normal 2 57 3 2 2 2" xfId="23812"/>
    <cellStyle name="Normal 2 57 3 2 3" xfId="6042"/>
    <cellStyle name="Normal 2 57 3 2 3 2" xfId="23813"/>
    <cellStyle name="Normal 2 57 3 2 4" xfId="6043"/>
    <cellStyle name="Normal 2 57 3 2 4 2" xfId="23814"/>
    <cellStyle name="Normal 2 57 3 2 5" xfId="6044"/>
    <cellStyle name="Normal 2 57 3 2 5 2" xfId="23815"/>
    <cellStyle name="Normal 2 57 3 2 6" xfId="6045"/>
    <cellStyle name="Normal 2 57 3 2 6 2" xfId="23816"/>
    <cellStyle name="Normal 2 57 3 2 7" xfId="6046"/>
    <cellStyle name="Normal 2 57 3 2 7 2" xfId="23817"/>
    <cellStyle name="Normal 2 57 3 2 8" xfId="6047"/>
    <cellStyle name="Normal 2 57 3 2 8 2" xfId="23818"/>
    <cellStyle name="Normal 2 57 3 2 9" xfId="6048"/>
    <cellStyle name="Normal 2 57 3 2 9 2" xfId="23819"/>
    <cellStyle name="Normal 2 57 3 3" xfId="6049"/>
    <cellStyle name="Normal 2 57 3 3 2" xfId="23820"/>
    <cellStyle name="Normal 2 57 3 4" xfId="6050"/>
    <cellStyle name="Normal 2 57 3 4 2" xfId="23821"/>
    <cellStyle name="Normal 2 57 3 5" xfId="6051"/>
    <cellStyle name="Normal 2 57 3 5 2" xfId="23822"/>
    <cellStyle name="Normal 2 57 3 6" xfId="6052"/>
    <cellStyle name="Normal 2 57 3 6 2" xfId="23823"/>
    <cellStyle name="Normal 2 57 3 7" xfId="6053"/>
    <cellStyle name="Normal 2 57 3 7 2" xfId="23824"/>
    <cellStyle name="Normal 2 57 3 8" xfId="6054"/>
    <cellStyle name="Normal 2 57 3 8 2" xfId="23825"/>
    <cellStyle name="Normal 2 57 3 9" xfId="6055"/>
    <cellStyle name="Normal 2 57 3 9 2" xfId="23826"/>
    <cellStyle name="Normal 2 57 4" xfId="6056"/>
    <cellStyle name="Normal 2 57 4 10" xfId="6057"/>
    <cellStyle name="Normal 2 57 4 10 2" xfId="23828"/>
    <cellStyle name="Normal 2 57 4 11" xfId="6058"/>
    <cellStyle name="Normal 2 57 4 11 2" xfId="23829"/>
    <cellStyle name="Normal 2 57 4 12" xfId="6059"/>
    <cellStyle name="Normal 2 57 4 12 2" xfId="23830"/>
    <cellStyle name="Normal 2 57 4 13" xfId="6060"/>
    <cellStyle name="Normal 2 57 4 13 2" xfId="23831"/>
    <cellStyle name="Normal 2 57 4 14" xfId="6061"/>
    <cellStyle name="Normal 2 57 4 14 2" xfId="23832"/>
    <cellStyle name="Normal 2 57 4 15" xfId="6062"/>
    <cellStyle name="Normal 2 57 4 15 2" xfId="23833"/>
    <cellStyle name="Normal 2 57 4 16" xfId="23827"/>
    <cellStyle name="Normal 2 57 4 2" xfId="6063"/>
    <cellStyle name="Normal 2 57 4 2 10" xfId="6064"/>
    <cellStyle name="Normal 2 57 4 2 10 2" xfId="23835"/>
    <cellStyle name="Normal 2 57 4 2 11" xfId="6065"/>
    <cellStyle name="Normal 2 57 4 2 11 2" xfId="23836"/>
    <cellStyle name="Normal 2 57 4 2 12" xfId="6066"/>
    <cellStyle name="Normal 2 57 4 2 12 2" xfId="23837"/>
    <cellStyle name="Normal 2 57 4 2 13" xfId="6067"/>
    <cellStyle name="Normal 2 57 4 2 13 2" xfId="23838"/>
    <cellStyle name="Normal 2 57 4 2 14" xfId="6068"/>
    <cellStyle name="Normal 2 57 4 2 14 2" xfId="23839"/>
    <cellStyle name="Normal 2 57 4 2 15" xfId="23834"/>
    <cellStyle name="Normal 2 57 4 2 2" xfId="6069"/>
    <cellStyle name="Normal 2 57 4 2 2 2" xfId="23840"/>
    <cellStyle name="Normal 2 57 4 2 3" xfId="6070"/>
    <cellStyle name="Normal 2 57 4 2 3 2" xfId="23841"/>
    <cellStyle name="Normal 2 57 4 2 4" xfId="6071"/>
    <cellStyle name="Normal 2 57 4 2 4 2" xfId="23842"/>
    <cellStyle name="Normal 2 57 4 2 5" xfId="6072"/>
    <cellStyle name="Normal 2 57 4 2 5 2" xfId="23843"/>
    <cellStyle name="Normal 2 57 4 2 6" xfId="6073"/>
    <cellStyle name="Normal 2 57 4 2 6 2" xfId="23844"/>
    <cellStyle name="Normal 2 57 4 2 7" xfId="6074"/>
    <cellStyle name="Normal 2 57 4 2 7 2" xfId="23845"/>
    <cellStyle name="Normal 2 57 4 2 8" xfId="6075"/>
    <cellStyle name="Normal 2 57 4 2 8 2" xfId="23846"/>
    <cellStyle name="Normal 2 57 4 2 9" xfId="6076"/>
    <cellStyle name="Normal 2 57 4 2 9 2" xfId="23847"/>
    <cellStyle name="Normal 2 57 4 3" xfId="6077"/>
    <cellStyle name="Normal 2 57 4 3 2" xfId="23848"/>
    <cellStyle name="Normal 2 57 4 4" xfId="6078"/>
    <cellStyle name="Normal 2 57 4 4 2" xfId="23849"/>
    <cellStyle name="Normal 2 57 4 5" xfId="6079"/>
    <cellStyle name="Normal 2 57 4 5 2" xfId="23850"/>
    <cellStyle name="Normal 2 57 4 6" xfId="6080"/>
    <cellStyle name="Normal 2 57 4 6 2" xfId="23851"/>
    <cellStyle name="Normal 2 57 4 7" xfId="6081"/>
    <cellStyle name="Normal 2 57 4 7 2" xfId="23852"/>
    <cellStyle name="Normal 2 57 4 8" xfId="6082"/>
    <cellStyle name="Normal 2 57 4 8 2" xfId="23853"/>
    <cellStyle name="Normal 2 57 4 9" xfId="6083"/>
    <cellStyle name="Normal 2 57 4 9 2" xfId="23854"/>
    <cellStyle name="Normal 2 57 5" xfId="6084"/>
    <cellStyle name="Normal 2 57 5 10" xfId="6085"/>
    <cellStyle name="Normal 2 57 5 10 2" xfId="23856"/>
    <cellStyle name="Normal 2 57 5 11" xfId="6086"/>
    <cellStyle name="Normal 2 57 5 11 2" xfId="23857"/>
    <cellStyle name="Normal 2 57 5 12" xfId="6087"/>
    <cellStyle name="Normal 2 57 5 12 2" xfId="23858"/>
    <cellStyle name="Normal 2 57 5 13" xfId="6088"/>
    <cellStyle name="Normal 2 57 5 13 2" xfId="23859"/>
    <cellStyle name="Normal 2 57 5 14" xfId="6089"/>
    <cellStyle name="Normal 2 57 5 14 2" xfId="23860"/>
    <cellStyle name="Normal 2 57 5 15" xfId="23855"/>
    <cellStyle name="Normal 2 57 5 2" xfId="6090"/>
    <cellStyle name="Normal 2 57 5 2 2" xfId="23861"/>
    <cellStyle name="Normal 2 57 5 3" xfId="6091"/>
    <cellStyle name="Normal 2 57 5 3 2" xfId="23862"/>
    <cellStyle name="Normal 2 57 5 4" xfId="6092"/>
    <cellStyle name="Normal 2 57 5 4 2" xfId="23863"/>
    <cellStyle name="Normal 2 57 5 5" xfId="6093"/>
    <cellStyle name="Normal 2 57 5 5 2" xfId="23864"/>
    <cellStyle name="Normal 2 57 5 6" xfId="6094"/>
    <cellStyle name="Normal 2 57 5 6 2" xfId="23865"/>
    <cellStyle name="Normal 2 57 5 7" xfId="6095"/>
    <cellStyle name="Normal 2 57 5 7 2" xfId="23866"/>
    <cellStyle name="Normal 2 57 5 8" xfId="6096"/>
    <cellStyle name="Normal 2 57 5 8 2" xfId="23867"/>
    <cellStyle name="Normal 2 57 5 9" xfId="6097"/>
    <cellStyle name="Normal 2 57 5 9 2" xfId="23868"/>
    <cellStyle name="Normal 2 57 6" xfId="6098"/>
    <cellStyle name="Normal 2 57 6 10" xfId="6099"/>
    <cellStyle name="Normal 2 57 6 10 2" xfId="23870"/>
    <cellStyle name="Normal 2 57 6 11" xfId="6100"/>
    <cellStyle name="Normal 2 57 6 11 2" xfId="23871"/>
    <cellStyle name="Normal 2 57 6 12" xfId="6101"/>
    <cellStyle name="Normal 2 57 6 12 2" xfId="23872"/>
    <cellStyle name="Normal 2 57 6 13" xfId="6102"/>
    <cellStyle name="Normal 2 57 6 13 2" xfId="23873"/>
    <cellStyle name="Normal 2 57 6 14" xfId="6103"/>
    <cellStyle name="Normal 2 57 6 14 2" xfId="23874"/>
    <cellStyle name="Normal 2 57 6 15" xfId="23869"/>
    <cellStyle name="Normal 2 57 6 2" xfId="6104"/>
    <cellStyle name="Normal 2 57 6 2 2" xfId="23875"/>
    <cellStyle name="Normal 2 57 6 3" xfId="6105"/>
    <cellStyle name="Normal 2 57 6 3 2" xfId="23876"/>
    <cellStyle name="Normal 2 57 6 4" xfId="6106"/>
    <cellStyle name="Normal 2 57 6 4 2" xfId="23877"/>
    <cellStyle name="Normal 2 57 6 5" xfId="6107"/>
    <cellStyle name="Normal 2 57 6 5 2" xfId="23878"/>
    <cellStyle name="Normal 2 57 6 6" xfId="6108"/>
    <cellStyle name="Normal 2 57 6 6 2" xfId="23879"/>
    <cellStyle name="Normal 2 57 6 7" xfId="6109"/>
    <cellStyle name="Normal 2 57 6 7 2" xfId="23880"/>
    <cellStyle name="Normal 2 57 6 8" xfId="6110"/>
    <cellStyle name="Normal 2 57 6 8 2" xfId="23881"/>
    <cellStyle name="Normal 2 57 6 9" xfId="6111"/>
    <cellStyle name="Normal 2 57 6 9 2" xfId="23882"/>
    <cellStyle name="Normal 2 57 7" xfId="6112"/>
    <cellStyle name="Normal 2 57 7 10" xfId="6113"/>
    <cellStyle name="Normal 2 57 7 10 2" xfId="23884"/>
    <cellStyle name="Normal 2 57 7 11" xfId="6114"/>
    <cellStyle name="Normal 2 57 7 11 2" xfId="23885"/>
    <cellStyle name="Normal 2 57 7 12" xfId="6115"/>
    <cellStyle name="Normal 2 57 7 12 2" xfId="23886"/>
    <cellStyle name="Normal 2 57 7 13" xfId="6116"/>
    <cellStyle name="Normal 2 57 7 13 2" xfId="23887"/>
    <cellStyle name="Normal 2 57 7 14" xfId="6117"/>
    <cellStyle name="Normal 2 57 7 14 2" xfId="23888"/>
    <cellStyle name="Normal 2 57 7 15" xfId="23883"/>
    <cellStyle name="Normal 2 57 7 2" xfId="6118"/>
    <cellStyle name="Normal 2 57 7 2 2" xfId="23889"/>
    <cellStyle name="Normal 2 57 7 3" xfId="6119"/>
    <cellStyle name="Normal 2 57 7 3 2" xfId="23890"/>
    <cellStyle name="Normal 2 57 7 4" xfId="6120"/>
    <cellStyle name="Normal 2 57 7 4 2" xfId="23891"/>
    <cellStyle name="Normal 2 57 7 5" xfId="6121"/>
    <cellStyle name="Normal 2 57 7 5 2" xfId="23892"/>
    <cellStyle name="Normal 2 57 7 6" xfId="6122"/>
    <cellStyle name="Normal 2 57 7 6 2" xfId="23893"/>
    <cellStyle name="Normal 2 57 7 7" xfId="6123"/>
    <cellStyle name="Normal 2 57 7 7 2" xfId="23894"/>
    <cellStyle name="Normal 2 57 7 8" xfId="6124"/>
    <cellStyle name="Normal 2 57 7 8 2" xfId="23895"/>
    <cellStyle name="Normal 2 57 7 9" xfId="6125"/>
    <cellStyle name="Normal 2 57 7 9 2" xfId="23896"/>
    <cellStyle name="Normal 2 57 8" xfId="6126"/>
    <cellStyle name="Normal 2 57 8 10" xfId="6127"/>
    <cellStyle name="Normal 2 57 8 10 2" xfId="23898"/>
    <cellStyle name="Normal 2 57 8 11" xfId="6128"/>
    <cellStyle name="Normal 2 57 8 11 2" xfId="23899"/>
    <cellStyle name="Normal 2 57 8 12" xfId="6129"/>
    <cellStyle name="Normal 2 57 8 12 2" xfId="23900"/>
    <cellStyle name="Normal 2 57 8 13" xfId="6130"/>
    <cellStyle name="Normal 2 57 8 13 2" xfId="23901"/>
    <cellStyle name="Normal 2 57 8 14" xfId="6131"/>
    <cellStyle name="Normal 2 57 8 14 2" xfId="23902"/>
    <cellStyle name="Normal 2 57 8 15" xfId="23897"/>
    <cellStyle name="Normal 2 57 8 2" xfId="6132"/>
    <cellStyle name="Normal 2 57 8 2 2" xfId="23903"/>
    <cellStyle name="Normal 2 57 8 3" xfId="6133"/>
    <cellStyle name="Normal 2 57 8 3 2" xfId="23904"/>
    <cellStyle name="Normal 2 57 8 4" xfId="6134"/>
    <cellStyle name="Normal 2 57 8 4 2" xfId="23905"/>
    <cellStyle name="Normal 2 57 8 5" xfId="6135"/>
    <cellStyle name="Normal 2 57 8 5 2" xfId="23906"/>
    <cellStyle name="Normal 2 57 8 6" xfId="6136"/>
    <cellStyle name="Normal 2 57 8 6 2" xfId="23907"/>
    <cellStyle name="Normal 2 57 8 7" xfId="6137"/>
    <cellStyle name="Normal 2 57 8 7 2" xfId="23908"/>
    <cellStyle name="Normal 2 57 8 8" xfId="6138"/>
    <cellStyle name="Normal 2 57 8 8 2" xfId="23909"/>
    <cellStyle name="Normal 2 57 8 9" xfId="6139"/>
    <cellStyle name="Normal 2 57 8 9 2" xfId="23910"/>
    <cellStyle name="Normal 2 57 9" xfId="6140"/>
    <cellStyle name="Normal 2 57 9 10" xfId="6141"/>
    <cellStyle name="Normal 2 57 9 10 2" xfId="23912"/>
    <cellStyle name="Normal 2 57 9 11" xfId="6142"/>
    <cellStyle name="Normal 2 57 9 11 2" xfId="23913"/>
    <cellStyle name="Normal 2 57 9 12" xfId="6143"/>
    <cellStyle name="Normal 2 57 9 12 2" xfId="23914"/>
    <cellStyle name="Normal 2 57 9 13" xfId="6144"/>
    <cellStyle name="Normal 2 57 9 13 2" xfId="23915"/>
    <cellStyle name="Normal 2 57 9 14" xfId="6145"/>
    <cellStyle name="Normal 2 57 9 14 2" xfId="23916"/>
    <cellStyle name="Normal 2 57 9 15" xfId="23911"/>
    <cellStyle name="Normal 2 57 9 2" xfId="6146"/>
    <cellStyle name="Normal 2 57 9 2 2" xfId="23917"/>
    <cellStyle name="Normal 2 57 9 3" xfId="6147"/>
    <cellStyle name="Normal 2 57 9 3 2" xfId="23918"/>
    <cellStyle name="Normal 2 57 9 4" xfId="6148"/>
    <cellStyle name="Normal 2 57 9 4 2" xfId="23919"/>
    <cellStyle name="Normal 2 57 9 5" xfId="6149"/>
    <cellStyle name="Normal 2 57 9 5 2" xfId="23920"/>
    <cellStyle name="Normal 2 57 9 6" xfId="6150"/>
    <cellStyle name="Normal 2 57 9 6 2" xfId="23921"/>
    <cellStyle name="Normal 2 57 9 7" xfId="6151"/>
    <cellStyle name="Normal 2 57 9 7 2" xfId="23922"/>
    <cellStyle name="Normal 2 57 9 8" xfId="6152"/>
    <cellStyle name="Normal 2 57 9 8 2" xfId="23923"/>
    <cellStyle name="Normal 2 57 9 9" xfId="6153"/>
    <cellStyle name="Normal 2 57 9 9 2" xfId="23924"/>
    <cellStyle name="Normal 2 58" xfId="6154"/>
    <cellStyle name="Normal 2 58 10" xfId="6155"/>
    <cellStyle name="Normal 2 58 10 10" xfId="6156"/>
    <cellStyle name="Normal 2 58 10 10 2" xfId="23927"/>
    <cellStyle name="Normal 2 58 10 11" xfId="6157"/>
    <cellStyle name="Normal 2 58 10 11 2" xfId="23928"/>
    <cellStyle name="Normal 2 58 10 12" xfId="6158"/>
    <cellStyle name="Normal 2 58 10 12 2" xfId="23929"/>
    <cellStyle name="Normal 2 58 10 13" xfId="6159"/>
    <cellStyle name="Normal 2 58 10 13 2" xfId="23930"/>
    <cellStyle name="Normal 2 58 10 14" xfId="6160"/>
    <cellStyle name="Normal 2 58 10 14 2" xfId="23931"/>
    <cellStyle name="Normal 2 58 10 15" xfId="23926"/>
    <cellStyle name="Normal 2 58 10 2" xfId="6161"/>
    <cellStyle name="Normal 2 58 10 2 2" xfId="23932"/>
    <cellStyle name="Normal 2 58 10 3" xfId="6162"/>
    <cellStyle name="Normal 2 58 10 3 2" xfId="23933"/>
    <cellStyle name="Normal 2 58 10 4" xfId="6163"/>
    <cellStyle name="Normal 2 58 10 4 2" xfId="23934"/>
    <cellStyle name="Normal 2 58 10 5" xfId="6164"/>
    <cellStyle name="Normal 2 58 10 5 2" xfId="23935"/>
    <cellStyle name="Normal 2 58 10 6" xfId="6165"/>
    <cellStyle name="Normal 2 58 10 6 2" xfId="23936"/>
    <cellStyle name="Normal 2 58 10 7" xfId="6166"/>
    <cellStyle name="Normal 2 58 10 7 2" xfId="23937"/>
    <cellStyle name="Normal 2 58 10 8" xfId="6167"/>
    <cellStyle name="Normal 2 58 10 8 2" xfId="23938"/>
    <cellStyle name="Normal 2 58 10 9" xfId="6168"/>
    <cellStyle name="Normal 2 58 10 9 2" xfId="23939"/>
    <cellStyle name="Normal 2 58 11" xfId="6169"/>
    <cellStyle name="Normal 2 58 11 2" xfId="23940"/>
    <cellStyle name="Normal 2 58 12" xfId="6170"/>
    <cellStyle name="Normal 2 58 12 2" xfId="23941"/>
    <cellStyle name="Normal 2 58 13" xfId="6171"/>
    <cellStyle name="Normal 2 58 13 2" xfId="23942"/>
    <cellStyle name="Normal 2 58 14" xfId="6172"/>
    <cellStyle name="Normal 2 58 14 2" xfId="23943"/>
    <cellStyle name="Normal 2 58 15" xfId="6173"/>
    <cellStyle name="Normal 2 58 15 2" xfId="23944"/>
    <cellStyle name="Normal 2 58 16" xfId="6174"/>
    <cellStyle name="Normal 2 58 16 2" xfId="23945"/>
    <cellStyle name="Normal 2 58 17" xfId="6175"/>
    <cellStyle name="Normal 2 58 17 2" xfId="23946"/>
    <cellStyle name="Normal 2 58 18" xfId="6176"/>
    <cellStyle name="Normal 2 58 18 2" xfId="23947"/>
    <cellStyle name="Normal 2 58 19" xfId="6177"/>
    <cellStyle name="Normal 2 58 19 2" xfId="23948"/>
    <cellStyle name="Normal 2 58 2" xfId="6178"/>
    <cellStyle name="Normal 2 58 2 10" xfId="6179"/>
    <cellStyle name="Normal 2 58 2 10 2" xfId="23950"/>
    <cellStyle name="Normal 2 58 2 11" xfId="6180"/>
    <cellStyle name="Normal 2 58 2 11 2" xfId="23951"/>
    <cellStyle name="Normal 2 58 2 12" xfId="6181"/>
    <cellStyle name="Normal 2 58 2 12 2" xfId="23952"/>
    <cellStyle name="Normal 2 58 2 13" xfId="6182"/>
    <cellStyle name="Normal 2 58 2 13 2" xfId="23953"/>
    <cellStyle name="Normal 2 58 2 14" xfId="6183"/>
    <cellStyle name="Normal 2 58 2 14 2" xfId="23954"/>
    <cellStyle name="Normal 2 58 2 15" xfId="6184"/>
    <cellStyle name="Normal 2 58 2 15 2" xfId="23955"/>
    <cellStyle name="Normal 2 58 2 16" xfId="23949"/>
    <cellStyle name="Normal 2 58 2 2" xfId="6185"/>
    <cellStyle name="Normal 2 58 2 2 10" xfId="6186"/>
    <cellStyle name="Normal 2 58 2 2 10 2" xfId="23957"/>
    <cellStyle name="Normal 2 58 2 2 11" xfId="6187"/>
    <cellStyle name="Normal 2 58 2 2 11 2" xfId="23958"/>
    <cellStyle name="Normal 2 58 2 2 12" xfId="6188"/>
    <cellStyle name="Normal 2 58 2 2 12 2" xfId="23959"/>
    <cellStyle name="Normal 2 58 2 2 13" xfId="6189"/>
    <cellStyle name="Normal 2 58 2 2 13 2" xfId="23960"/>
    <cellStyle name="Normal 2 58 2 2 14" xfId="6190"/>
    <cellStyle name="Normal 2 58 2 2 14 2" xfId="23961"/>
    <cellStyle name="Normal 2 58 2 2 15" xfId="23956"/>
    <cellStyle name="Normal 2 58 2 2 2" xfId="6191"/>
    <cellStyle name="Normal 2 58 2 2 2 2" xfId="23962"/>
    <cellStyle name="Normal 2 58 2 2 3" xfId="6192"/>
    <cellStyle name="Normal 2 58 2 2 3 2" xfId="23963"/>
    <cellStyle name="Normal 2 58 2 2 4" xfId="6193"/>
    <cellStyle name="Normal 2 58 2 2 4 2" xfId="23964"/>
    <cellStyle name="Normal 2 58 2 2 5" xfId="6194"/>
    <cellStyle name="Normal 2 58 2 2 5 2" xfId="23965"/>
    <cellStyle name="Normal 2 58 2 2 6" xfId="6195"/>
    <cellStyle name="Normal 2 58 2 2 6 2" xfId="23966"/>
    <cellStyle name="Normal 2 58 2 2 7" xfId="6196"/>
    <cellStyle name="Normal 2 58 2 2 7 2" xfId="23967"/>
    <cellStyle name="Normal 2 58 2 2 8" xfId="6197"/>
    <cellStyle name="Normal 2 58 2 2 8 2" xfId="23968"/>
    <cellStyle name="Normal 2 58 2 2 9" xfId="6198"/>
    <cellStyle name="Normal 2 58 2 2 9 2" xfId="23969"/>
    <cellStyle name="Normal 2 58 2 3" xfId="6199"/>
    <cellStyle name="Normal 2 58 2 3 2" xfId="23970"/>
    <cellStyle name="Normal 2 58 2 4" xfId="6200"/>
    <cellStyle name="Normal 2 58 2 4 2" xfId="23971"/>
    <cellStyle name="Normal 2 58 2 5" xfId="6201"/>
    <cellStyle name="Normal 2 58 2 5 2" xfId="23972"/>
    <cellStyle name="Normal 2 58 2 6" xfId="6202"/>
    <cellStyle name="Normal 2 58 2 6 2" xfId="23973"/>
    <cellStyle name="Normal 2 58 2 7" xfId="6203"/>
    <cellStyle name="Normal 2 58 2 7 2" xfId="23974"/>
    <cellStyle name="Normal 2 58 2 8" xfId="6204"/>
    <cellStyle name="Normal 2 58 2 8 2" xfId="23975"/>
    <cellStyle name="Normal 2 58 2 9" xfId="6205"/>
    <cellStyle name="Normal 2 58 2 9 2" xfId="23976"/>
    <cellStyle name="Normal 2 58 20" xfId="6206"/>
    <cellStyle name="Normal 2 58 20 2" xfId="23977"/>
    <cellStyle name="Normal 2 58 21" xfId="6207"/>
    <cellStyle name="Normal 2 58 21 2" xfId="23978"/>
    <cellStyle name="Normal 2 58 22" xfId="6208"/>
    <cellStyle name="Normal 2 58 22 2" xfId="23979"/>
    <cellStyle name="Normal 2 58 23" xfId="6209"/>
    <cellStyle name="Normal 2 58 23 2" xfId="23980"/>
    <cellStyle name="Normal 2 58 24" xfId="23925"/>
    <cellStyle name="Normal 2 58 3" xfId="6210"/>
    <cellStyle name="Normal 2 58 3 10" xfId="6211"/>
    <cellStyle name="Normal 2 58 3 10 2" xfId="23982"/>
    <cellStyle name="Normal 2 58 3 11" xfId="6212"/>
    <cellStyle name="Normal 2 58 3 11 2" xfId="23983"/>
    <cellStyle name="Normal 2 58 3 12" xfId="6213"/>
    <cellStyle name="Normal 2 58 3 12 2" xfId="23984"/>
    <cellStyle name="Normal 2 58 3 13" xfId="6214"/>
    <cellStyle name="Normal 2 58 3 13 2" xfId="23985"/>
    <cellStyle name="Normal 2 58 3 14" xfId="6215"/>
    <cellStyle name="Normal 2 58 3 14 2" xfId="23986"/>
    <cellStyle name="Normal 2 58 3 15" xfId="6216"/>
    <cellStyle name="Normal 2 58 3 15 2" xfId="23987"/>
    <cellStyle name="Normal 2 58 3 16" xfId="23981"/>
    <cellStyle name="Normal 2 58 3 2" xfId="6217"/>
    <cellStyle name="Normal 2 58 3 2 10" xfId="6218"/>
    <cellStyle name="Normal 2 58 3 2 10 2" xfId="23989"/>
    <cellStyle name="Normal 2 58 3 2 11" xfId="6219"/>
    <cellStyle name="Normal 2 58 3 2 11 2" xfId="23990"/>
    <cellStyle name="Normal 2 58 3 2 12" xfId="6220"/>
    <cellStyle name="Normal 2 58 3 2 12 2" xfId="23991"/>
    <cellStyle name="Normal 2 58 3 2 13" xfId="6221"/>
    <cellStyle name="Normal 2 58 3 2 13 2" xfId="23992"/>
    <cellStyle name="Normal 2 58 3 2 14" xfId="6222"/>
    <cellStyle name="Normal 2 58 3 2 14 2" xfId="23993"/>
    <cellStyle name="Normal 2 58 3 2 15" xfId="23988"/>
    <cellStyle name="Normal 2 58 3 2 2" xfId="6223"/>
    <cellStyle name="Normal 2 58 3 2 2 2" xfId="23994"/>
    <cellStyle name="Normal 2 58 3 2 3" xfId="6224"/>
    <cellStyle name="Normal 2 58 3 2 3 2" xfId="23995"/>
    <cellStyle name="Normal 2 58 3 2 4" xfId="6225"/>
    <cellStyle name="Normal 2 58 3 2 4 2" xfId="23996"/>
    <cellStyle name="Normal 2 58 3 2 5" xfId="6226"/>
    <cellStyle name="Normal 2 58 3 2 5 2" xfId="23997"/>
    <cellStyle name="Normal 2 58 3 2 6" xfId="6227"/>
    <cellStyle name="Normal 2 58 3 2 6 2" xfId="23998"/>
    <cellStyle name="Normal 2 58 3 2 7" xfId="6228"/>
    <cellStyle name="Normal 2 58 3 2 7 2" xfId="23999"/>
    <cellStyle name="Normal 2 58 3 2 8" xfId="6229"/>
    <cellStyle name="Normal 2 58 3 2 8 2" xfId="24000"/>
    <cellStyle name="Normal 2 58 3 2 9" xfId="6230"/>
    <cellStyle name="Normal 2 58 3 2 9 2" xfId="24001"/>
    <cellStyle name="Normal 2 58 3 3" xfId="6231"/>
    <cellStyle name="Normal 2 58 3 3 2" xfId="24002"/>
    <cellStyle name="Normal 2 58 3 4" xfId="6232"/>
    <cellStyle name="Normal 2 58 3 4 2" xfId="24003"/>
    <cellStyle name="Normal 2 58 3 5" xfId="6233"/>
    <cellStyle name="Normal 2 58 3 5 2" xfId="24004"/>
    <cellStyle name="Normal 2 58 3 6" xfId="6234"/>
    <cellStyle name="Normal 2 58 3 6 2" xfId="24005"/>
    <cellStyle name="Normal 2 58 3 7" xfId="6235"/>
    <cellStyle name="Normal 2 58 3 7 2" xfId="24006"/>
    <cellStyle name="Normal 2 58 3 8" xfId="6236"/>
    <cellStyle name="Normal 2 58 3 8 2" xfId="24007"/>
    <cellStyle name="Normal 2 58 3 9" xfId="6237"/>
    <cellStyle name="Normal 2 58 3 9 2" xfId="24008"/>
    <cellStyle name="Normal 2 58 4" xfId="6238"/>
    <cellStyle name="Normal 2 58 4 10" xfId="6239"/>
    <cellStyle name="Normal 2 58 4 10 2" xfId="24010"/>
    <cellStyle name="Normal 2 58 4 11" xfId="6240"/>
    <cellStyle name="Normal 2 58 4 11 2" xfId="24011"/>
    <cellStyle name="Normal 2 58 4 12" xfId="6241"/>
    <cellStyle name="Normal 2 58 4 12 2" xfId="24012"/>
    <cellStyle name="Normal 2 58 4 13" xfId="6242"/>
    <cellStyle name="Normal 2 58 4 13 2" xfId="24013"/>
    <cellStyle name="Normal 2 58 4 14" xfId="6243"/>
    <cellStyle name="Normal 2 58 4 14 2" xfId="24014"/>
    <cellStyle name="Normal 2 58 4 15" xfId="6244"/>
    <cellStyle name="Normal 2 58 4 15 2" xfId="24015"/>
    <cellStyle name="Normal 2 58 4 16" xfId="24009"/>
    <cellStyle name="Normal 2 58 4 2" xfId="6245"/>
    <cellStyle name="Normal 2 58 4 2 10" xfId="6246"/>
    <cellStyle name="Normal 2 58 4 2 10 2" xfId="24017"/>
    <cellStyle name="Normal 2 58 4 2 11" xfId="6247"/>
    <cellStyle name="Normal 2 58 4 2 11 2" xfId="24018"/>
    <cellStyle name="Normal 2 58 4 2 12" xfId="6248"/>
    <cellStyle name="Normal 2 58 4 2 12 2" xfId="24019"/>
    <cellStyle name="Normal 2 58 4 2 13" xfId="6249"/>
    <cellStyle name="Normal 2 58 4 2 13 2" xfId="24020"/>
    <cellStyle name="Normal 2 58 4 2 14" xfId="6250"/>
    <cellStyle name="Normal 2 58 4 2 14 2" xfId="24021"/>
    <cellStyle name="Normal 2 58 4 2 15" xfId="24016"/>
    <cellStyle name="Normal 2 58 4 2 2" xfId="6251"/>
    <cellStyle name="Normal 2 58 4 2 2 2" xfId="24022"/>
    <cellStyle name="Normal 2 58 4 2 3" xfId="6252"/>
    <cellStyle name="Normal 2 58 4 2 3 2" xfId="24023"/>
    <cellStyle name="Normal 2 58 4 2 4" xfId="6253"/>
    <cellStyle name="Normal 2 58 4 2 4 2" xfId="24024"/>
    <cellStyle name="Normal 2 58 4 2 5" xfId="6254"/>
    <cellStyle name="Normal 2 58 4 2 5 2" xfId="24025"/>
    <cellStyle name="Normal 2 58 4 2 6" xfId="6255"/>
    <cellStyle name="Normal 2 58 4 2 6 2" xfId="24026"/>
    <cellStyle name="Normal 2 58 4 2 7" xfId="6256"/>
    <cellStyle name="Normal 2 58 4 2 7 2" xfId="24027"/>
    <cellStyle name="Normal 2 58 4 2 8" xfId="6257"/>
    <cellStyle name="Normal 2 58 4 2 8 2" xfId="24028"/>
    <cellStyle name="Normal 2 58 4 2 9" xfId="6258"/>
    <cellStyle name="Normal 2 58 4 2 9 2" xfId="24029"/>
    <cellStyle name="Normal 2 58 4 3" xfId="6259"/>
    <cellStyle name="Normal 2 58 4 3 2" xfId="24030"/>
    <cellStyle name="Normal 2 58 4 4" xfId="6260"/>
    <cellStyle name="Normal 2 58 4 4 2" xfId="24031"/>
    <cellStyle name="Normal 2 58 4 5" xfId="6261"/>
    <cellStyle name="Normal 2 58 4 5 2" xfId="24032"/>
    <cellStyle name="Normal 2 58 4 6" xfId="6262"/>
    <cellStyle name="Normal 2 58 4 6 2" xfId="24033"/>
    <cellStyle name="Normal 2 58 4 7" xfId="6263"/>
    <cellStyle name="Normal 2 58 4 7 2" xfId="24034"/>
    <cellStyle name="Normal 2 58 4 8" xfId="6264"/>
    <cellStyle name="Normal 2 58 4 8 2" xfId="24035"/>
    <cellStyle name="Normal 2 58 4 9" xfId="6265"/>
    <cellStyle name="Normal 2 58 4 9 2" xfId="24036"/>
    <cellStyle name="Normal 2 58 5" xfId="6266"/>
    <cellStyle name="Normal 2 58 5 10" xfId="6267"/>
    <cellStyle name="Normal 2 58 5 10 2" xfId="24038"/>
    <cellStyle name="Normal 2 58 5 11" xfId="6268"/>
    <cellStyle name="Normal 2 58 5 11 2" xfId="24039"/>
    <cellStyle name="Normal 2 58 5 12" xfId="6269"/>
    <cellStyle name="Normal 2 58 5 12 2" xfId="24040"/>
    <cellStyle name="Normal 2 58 5 13" xfId="6270"/>
    <cellStyle name="Normal 2 58 5 13 2" xfId="24041"/>
    <cellStyle name="Normal 2 58 5 14" xfId="6271"/>
    <cellStyle name="Normal 2 58 5 14 2" xfId="24042"/>
    <cellStyle name="Normal 2 58 5 15" xfId="24037"/>
    <cellStyle name="Normal 2 58 5 2" xfId="6272"/>
    <cellStyle name="Normal 2 58 5 2 2" xfId="24043"/>
    <cellStyle name="Normal 2 58 5 3" xfId="6273"/>
    <cellStyle name="Normal 2 58 5 3 2" xfId="24044"/>
    <cellStyle name="Normal 2 58 5 4" xfId="6274"/>
    <cellStyle name="Normal 2 58 5 4 2" xfId="24045"/>
    <cellStyle name="Normal 2 58 5 5" xfId="6275"/>
    <cellStyle name="Normal 2 58 5 5 2" xfId="24046"/>
    <cellStyle name="Normal 2 58 5 6" xfId="6276"/>
    <cellStyle name="Normal 2 58 5 6 2" xfId="24047"/>
    <cellStyle name="Normal 2 58 5 7" xfId="6277"/>
    <cellStyle name="Normal 2 58 5 7 2" xfId="24048"/>
    <cellStyle name="Normal 2 58 5 8" xfId="6278"/>
    <cellStyle name="Normal 2 58 5 8 2" xfId="24049"/>
    <cellStyle name="Normal 2 58 5 9" xfId="6279"/>
    <cellStyle name="Normal 2 58 5 9 2" xfId="24050"/>
    <cellStyle name="Normal 2 58 6" xfId="6280"/>
    <cellStyle name="Normal 2 58 6 10" xfId="6281"/>
    <cellStyle name="Normal 2 58 6 10 2" xfId="24052"/>
    <cellStyle name="Normal 2 58 6 11" xfId="6282"/>
    <cellStyle name="Normal 2 58 6 11 2" xfId="24053"/>
    <cellStyle name="Normal 2 58 6 12" xfId="6283"/>
    <cellStyle name="Normal 2 58 6 12 2" xfId="24054"/>
    <cellStyle name="Normal 2 58 6 13" xfId="6284"/>
    <cellStyle name="Normal 2 58 6 13 2" xfId="24055"/>
    <cellStyle name="Normal 2 58 6 14" xfId="6285"/>
    <cellStyle name="Normal 2 58 6 14 2" xfId="24056"/>
    <cellStyle name="Normal 2 58 6 15" xfId="24051"/>
    <cellStyle name="Normal 2 58 6 2" xfId="6286"/>
    <cellStyle name="Normal 2 58 6 2 2" xfId="24057"/>
    <cellStyle name="Normal 2 58 6 3" xfId="6287"/>
    <cellStyle name="Normal 2 58 6 3 2" xfId="24058"/>
    <cellStyle name="Normal 2 58 6 4" xfId="6288"/>
    <cellStyle name="Normal 2 58 6 4 2" xfId="24059"/>
    <cellStyle name="Normal 2 58 6 5" xfId="6289"/>
    <cellStyle name="Normal 2 58 6 5 2" xfId="24060"/>
    <cellStyle name="Normal 2 58 6 6" xfId="6290"/>
    <cellStyle name="Normal 2 58 6 6 2" xfId="24061"/>
    <cellStyle name="Normal 2 58 6 7" xfId="6291"/>
    <cellStyle name="Normal 2 58 6 7 2" xfId="24062"/>
    <cellStyle name="Normal 2 58 6 8" xfId="6292"/>
    <cellStyle name="Normal 2 58 6 8 2" xfId="24063"/>
    <cellStyle name="Normal 2 58 6 9" xfId="6293"/>
    <cellStyle name="Normal 2 58 6 9 2" xfId="24064"/>
    <cellStyle name="Normal 2 58 7" xfId="6294"/>
    <cellStyle name="Normal 2 58 7 10" xfId="6295"/>
    <cellStyle name="Normal 2 58 7 10 2" xfId="24066"/>
    <cellStyle name="Normal 2 58 7 11" xfId="6296"/>
    <cellStyle name="Normal 2 58 7 11 2" xfId="24067"/>
    <cellStyle name="Normal 2 58 7 12" xfId="6297"/>
    <cellStyle name="Normal 2 58 7 12 2" xfId="24068"/>
    <cellStyle name="Normal 2 58 7 13" xfId="6298"/>
    <cellStyle name="Normal 2 58 7 13 2" xfId="24069"/>
    <cellStyle name="Normal 2 58 7 14" xfId="6299"/>
    <cellStyle name="Normal 2 58 7 14 2" xfId="24070"/>
    <cellStyle name="Normal 2 58 7 15" xfId="24065"/>
    <cellStyle name="Normal 2 58 7 2" xfId="6300"/>
    <cellStyle name="Normal 2 58 7 2 2" xfId="24071"/>
    <cellStyle name="Normal 2 58 7 3" xfId="6301"/>
    <cellStyle name="Normal 2 58 7 3 2" xfId="24072"/>
    <cellStyle name="Normal 2 58 7 4" xfId="6302"/>
    <cellStyle name="Normal 2 58 7 4 2" xfId="24073"/>
    <cellStyle name="Normal 2 58 7 5" xfId="6303"/>
    <cellStyle name="Normal 2 58 7 5 2" xfId="24074"/>
    <cellStyle name="Normal 2 58 7 6" xfId="6304"/>
    <cellStyle name="Normal 2 58 7 6 2" xfId="24075"/>
    <cellStyle name="Normal 2 58 7 7" xfId="6305"/>
    <cellStyle name="Normal 2 58 7 7 2" xfId="24076"/>
    <cellStyle name="Normal 2 58 7 8" xfId="6306"/>
    <cellStyle name="Normal 2 58 7 8 2" xfId="24077"/>
    <cellStyle name="Normal 2 58 7 9" xfId="6307"/>
    <cellStyle name="Normal 2 58 7 9 2" xfId="24078"/>
    <cellStyle name="Normal 2 58 8" xfId="6308"/>
    <cellStyle name="Normal 2 58 8 10" xfId="6309"/>
    <cellStyle name="Normal 2 58 8 10 2" xfId="24080"/>
    <cellStyle name="Normal 2 58 8 11" xfId="6310"/>
    <cellStyle name="Normal 2 58 8 11 2" xfId="24081"/>
    <cellStyle name="Normal 2 58 8 12" xfId="6311"/>
    <cellStyle name="Normal 2 58 8 12 2" xfId="24082"/>
    <cellStyle name="Normal 2 58 8 13" xfId="6312"/>
    <cellStyle name="Normal 2 58 8 13 2" xfId="24083"/>
    <cellStyle name="Normal 2 58 8 14" xfId="6313"/>
    <cellStyle name="Normal 2 58 8 14 2" xfId="24084"/>
    <cellStyle name="Normal 2 58 8 15" xfId="24079"/>
    <cellStyle name="Normal 2 58 8 2" xfId="6314"/>
    <cellStyle name="Normal 2 58 8 2 2" xfId="24085"/>
    <cellStyle name="Normal 2 58 8 3" xfId="6315"/>
    <cellStyle name="Normal 2 58 8 3 2" xfId="24086"/>
    <cellStyle name="Normal 2 58 8 4" xfId="6316"/>
    <cellStyle name="Normal 2 58 8 4 2" xfId="24087"/>
    <cellStyle name="Normal 2 58 8 5" xfId="6317"/>
    <cellStyle name="Normal 2 58 8 5 2" xfId="24088"/>
    <cellStyle name="Normal 2 58 8 6" xfId="6318"/>
    <cellStyle name="Normal 2 58 8 6 2" xfId="24089"/>
    <cellStyle name="Normal 2 58 8 7" xfId="6319"/>
    <cellStyle name="Normal 2 58 8 7 2" xfId="24090"/>
    <cellStyle name="Normal 2 58 8 8" xfId="6320"/>
    <cellStyle name="Normal 2 58 8 8 2" xfId="24091"/>
    <cellStyle name="Normal 2 58 8 9" xfId="6321"/>
    <cellStyle name="Normal 2 58 8 9 2" xfId="24092"/>
    <cellStyle name="Normal 2 58 9" xfId="6322"/>
    <cellStyle name="Normal 2 58 9 10" xfId="6323"/>
    <cellStyle name="Normal 2 58 9 10 2" xfId="24094"/>
    <cellStyle name="Normal 2 58 9 11" xfId="6324"/>
    <cellStyle name="Normal 2 58 9 11 2" xfId="24095"/>
    <cellStyle name="Normal 2 58 9 12" xfId="6325"/>
    <cellStyle name="Normal 2 58 9 12 2" xfId="24096"/>
    <cellStyle name="Normal 2 58 9 13" xfId="6326"/>
    <cellStyle name="Normal 2 58 9 13 2" xfId="24097"/>
    <cellStyle name="Normal 2 58 9 14" xfId="6327"/>
    <cellStyle name="Normal 2 58 9 14 2" xfId="24098"/>
    <cellStyle name="Normal 2 58 9 15" xfId="24093"/>
    <cellStyle name="Normal 2 58 9 2" xfId="6328"/>
    <cellStyle name="Normal 2 58 9 2 2" xfId="24099"/>
    <cellStyle name="Normal 2 58 9 3" xfId="6329"/>
    <cellStyle name="Normal 2 58 9 3 2" xfId="24100"/>
    <cellStyle name="Normal 2 58 9 4" xfId="6330"/>
    <cellStyle name="Normal 2 58 9 4 2" xfId="24101"/>
    <cellStyle name="Normal 2 58 9 5" xfId="6331"/>
    <cellStyle name="Normal 2 58 9 5 2" xfId="24102"/>
    <cellStyle name="Normal 2 58 9 6" xfId="6332"/>
    <cellStyle name="Normal 2 58 9 6 2" xfId="24103"/>
    <cellStyle name="Normal 2 58 9 7" xfId="6333"/>
    <cellStyle name="Normal 2 58 9 7 2" xfId="24104"/>
    <cellStyle name="Normal 2 58 9 8" xfId="6334"/>
    <cellStyle name="Normal 2 58 9 8 2" xfId="24105"/>
    <cellStyle name="Normal 2 58 9 9" xfId="6335"/>
    <cellStyle name="Normal 2 58 9 9 2" xfId="24106"/>
    <cellStyle name="Normal 2 59" xfId="6336"/>
    <cellStyle name="Normal 2 59 10" xfId="6337"/>
    <cellStyle name="Normal 2 59 10 10" xfId="6338"/>
    <cellStyle name="Normal 2 59 10 10 2" xfId="24109"/>
    <cellStyle name="Normal 2 59 10 11" xfId="6339"/>
    <cellStyle name="Normal 2 59 10 11 2" xfId="24110"/>
    <cellStyle name="Normal 2 59 10 12" xfId="6340"/>
    <cellStyle name="Normal 2 59 10 12 2" xfId="24111"/>
    <cellStyle name="Normal 2 59 10 13" xfId="6341"/>
    <cellStyle name="Normal 2 59 10 13 2" xfId="24112"/>
    <cellStyle name="Normal 2 59 10 14" xfId="6342"/>
    <cellStyle name="Normal 2 59 10 14 2" xfId="24113"/>
    <cellStyle name="Normal 2 59 10 15" xfId="24108"/>
    <cellStyle name="Normal 2 59 10 2" xfId="6343"/>
    <cellStyle name="Normal 2 59 10 2 2" xfId="24114"/>
    <cellStyle name="Normal 2 59 10 3" xfId="6344"/>
    <cellStyle name="Normal 2 59 10 3 2" xfId="24115"/>
    <cellStyle name="Normal 2 59 10 4" xfId="6345"/>
    <cellStyle name="Normal 2 59 10 4 2" xfId="24116"/>
    <cellStyle name="Normal 2 59 10 5" xfId="6346"/>
    <cellStyle name="Normal 2 59 10 5 2" xfId="24117"/>
    <cellStyle name="Normal 2 59 10 6" xfId="6347"/>
    <cellStyle name="Normal 2 59 10 6 2" xfId="24118"/>
    <cellStyle name="Normal 2 59 10 7" xfId="6348"/>
    <cellStyle name="Normal 2 59 10 7 2" xfId="24119"/>
    <cellStyle name="Normal 2 59 10 8" xfId="6349"/>
    <cellStyle name="Normal 2 59 10 8 2" xfId="24120"/>
    <cellStyle name="Normal 2 59 10 9" xfId="6350"/>
    <cellStyle name="Normal 2 59 10 9 2" xfId="24121"/>
    <cellStyle name="Normal 2 59 11" xfId="6351"/>
    <cellStyle name="Normal 2 59 11 2" xfId="24122"/>
    <cellStyle name="Normal 2 59 12" xfId="6352"/>
    <cellStyle name="Normal 2 59 12 2" xfId="24123"/>
    <cellStyle name="Normal 2 59 13" xfId="6353"/>
    <cellStyle name="Normal 2 59 13 2" xfId="24124"/>
    <cellStyle name="Normal 2 59 14" xfId="6354"/>
    <cellStyle name="Normal 2 59 14 2" xfId="24125"/>
    <cellStyle name="Normal 2 59 15" xfId="6355"/>
    <cellStyle name="Normal 2 59 15 2" xfId="24126"/>
    <cellStyle name="Normal 2 59 16" xfId="6356"/>
    <cellStyle name="Normal 2 59 16 2" xfId="24127"/>
    <cellStyle name="Normal 2 59 17" xfId="6357"/>
    <cellStyle name="Normal 2 59 17 2" xfId="24128"/>
    <cellStyle name="Normal 2 59 18" xfId="6358"/>
    <cellStyle name="Normal 2 59 18 2" xfId="24129"/>
    <cellStyle name="Normal 2 59 19" xfId="6359"/>
    <cellStyle name="Normal 2 59 19 2" xfId="24130"/>
    <cellStyle name="Normal 2 59 2" xfId="6360"/>
    <cellStyle name="Normal 2 59 2 10" xfId="6361"/>
    <cellStyle name="Normal 2 59 2 10 2" xfId="24132"/>
    <cellStyle name="Normal 2 59 2 11" xfId="6362"/>
    <cellStyle name="Normal 2 59 2 11 2" xfId="24133"/>
    <cellStyle name="Normal 2 59 2 12" xfId="6363"/>
    <cellStyle name="Normal 2 59 2 12 2" xfId="24134"/>
    <cellStyle name="Normal 2 59 2 13" xfId="6364"/>
    <cellStyle name="Normal 2 59 2 13 2" xfId="24135"/>
    <cellStyle name="Normal 2 59 2 14" xfId="6365"/>
    <cellStyle name="Normal 2 59 2 14 2" xfId="24136"/>
    <cellStyle name="Normal 2 59 2 15" xfId="6366"/>
    <cellStyle name="Normal 2 59 2 15 2" xfId="24137"/>
    <cellStyle name="Normal 2 59 2 16" xfId="24131"/>
    <cellStyle name="Normal 2 59 2 2" xfId="6367"/>
    <cellStyle name="Normal 2 59 2 2 10" xfId="6368"/>
    <cellStyle name="Normal 2 59 2 2 10 2" xfId="24139"/>
    <cellStyle name="Normal 2 59 2 2 11" xfId="6369"/>
    <cellStyle name="Normal 2 59 2 2 11 2" xfId="24140"/>
    <cellStyle name="Normal 2 59 2 2 12" xfId="6370"/>
    <cellStyle name="Normal 2 59 2 2 12 2" xfId="24141"/>
    <cellStyle name="Normal 2 59 2 2 13" xfId="6371"/>
    <cellStyle name="Normal 2 59 2 2 13 2" xfId="24142"/>
    <cellStyle name="Normal 2 59 2 2 14" xfId="6372"/>
    <cellStyle name="Normal 2 59 2 2 14 2" xfId="24143"/>
    <cellStyle name="Normal 2 59 2 2 15" xfId="24138"/>
    <cellStyle name="Normal 2 59 2 2 2" xfId="6373"/>
    <cellStyle name="Normal 2 59 2 2 2 2" xfId="24144"/>
    <cellStyle name="Normal 2 59 2 2 3" xfId="6374"/>
    <cellStyle name="Normal 2 59 2 2 3 2" xfId="24145"/>
    <cellStyle name="Normal 2 59 2 2 4" xfId="6375"/>
    <cellStyle name="Normal 2 59 2 2 4 2" xfId="24146"/>
    <cellStyle name="Normal 2 59 2 2 5" xfId="6376"/>
    <cellStyle name="Normal 2 59 2 2 5 2" xfId="24147"/>
    <cellStyle name="Normal 2 59 2 2 6" xfId="6377"/>
    <cellStyle name="Normal 2 59 2 2 6 2" xfId="24148"/>
    <cellStyle name="Normal 2 59 2 2 7" xfId="6378"/>
    <cellStyle name="Normal 2 59 2 2 7 2" xfId="24149"/>
    <cellStyle name="Normal 2 59 2 2 8" xfId="6379"/>
    <cellStyle name="Normal 2 59 2 2 8 2" xfId="24150"/>
    <cellStyle name="Normal 2 59 2 2 9" xfId="6380"/>
    <cellStyle name="Normal 2 59 2 2 9 2" xfId="24151"/>
    <cellStyle name="Normal 2 59 2 3" xfId="6381"/>
    <cellStyle name="Normal 2 59 2 3 2" xfId="24152"/>
    <cellStyle name="Normal 2 59 2 4" xfId="6382"/>
    <cellStyle name="Normal 2 59 2 4 2" xfId="24153"/>
    <cellStyle name="Normal 2 59 2 5" xfId="6383"/>
    <cellStyle name="Normal 2 59 2 5 2" xfId="24154"/>
    <cellStyle name="Normal 2 59 2 6" xfId="6384"/>
    <cellStyle name="Normal 2 59 2 6 2" xfId="24155"/>
    <cellStyle name="Normal 2 59 2 7" xfId="6385"/>
    <cellStyle name="Normal 2 59 2 7 2" xfId="24156"/>
    <cellStyle name="Normal 2 59 2 8" xfId="6386"/>
    <cellStyle name="Normal 2 59 2 8 2" xfId="24157"/>
    <cellStyle name="Normal 2 59 2 9" xfId="6387"/>
    <cellStyle name="Normal 2 59 2 9 2" xfId="24158"/>
    <cellStyle name="Normal 2 59 20" xfId="6388"/>
    <cellStyle name="Normal 2 59 20 2" xfId="24159"/>
    <cellStyle name="Normal 2 59 21" xfId="6389"/>
    <cellStyle name="Normal 2 59 21 2" xfId="24160"/>
    <cellStyle name="Normal 2 59 22" xfId="6390"/>
    <cellStyle name="Normal 2 59 22 2" xfId="24161"/>
    <cellStyle name="Normal 2 59 23" xfId="6391"/>
    <cellStyle name="Normal 2 59 23 2" xfId="24162"/>
    <cellStyle name="Normal 2 59 24" xfId="24107"/>
    <cellStyle name="Normal 2 59 3" xfId="6392"/>
    <cellStyle name="Normal 2 59 3 10" xfId="6393"/>
    <cellStyle name="Normal 2 59 3 10 2" xfId="24164"/>
    <cellStyle name="Normal 2 59 3 11" xfId="6394"/>
    <cellStyle name="Normal 2 59 3 11 2" xfId="24165"/>
    <cellStyle name="Normal 2 59 3 12" xfId="6395"/>
    <cellStyle name="Normal 2 59 3 12 2" xfId="24166"/>
    <cellStyle name="Normal 2 59 3 13" xfId="6396"/>
    <cellStyle name="Normal 2 59 3 13 2" xfId="24167"/>
    <cellStyle name="Normal 2 59 3 14" xfId="6397"/>
    <cellStyle name="Normal 2 59 3 14 2" xfId="24168"/>
    <cellStyle name="Normal 2 59 3 15" xfId="6398"/>
    <cellStyle name="Normal 2 59 3 15 2" xfId="24169"/>
    <cellStyle name="Normal 2 59 3 16" xfId="24163"/>
    <cellStyle name="Normal 2 59 3 2" xfId="6399"/>
    <cellStyle name="Normal 2 59 3 2 10" xfId="6400"/>
    <cellStyle name="Normal 2 59 3 2 10 2" xfId="24171"/>
    <cellStyle name="Normal 2 59 3 2 11" xfId="6401"/>
    <cellStyle name="Normal 2 59 3 2 11 2" xfId="24172"/>
    <cellStyle name="Normal 2 59 3 2 12" xfId="6402"/>
    <cellStyle name="Normal 2 59 3 2 12 2" xfId="24173"/>
    <cellStyle name="Normal 2 59 3 2 13" xfId="6403"/>
    <cellStyle name="Normal 2 59 3 2 13 2" xfId="24174"/>
    <cellStyle name="Normal 2 59 3 2 14" xfId="6404"/>
    <cellStyle name="Normal 2 59 3 2 14 2" xfId="24175"/>
    <cellStyle name="Normal 2 59 3 2 15" xfId="24170"/>
    <cellStyle name="Normal 2 59 3 2 2" xfId="6405"/>
    <cellStyle name="Normal 2 59 3 2 2 2" xfId="24176"/>
    <cellStyle name="Normal 2 59 3 2 3" xfId="6406"/>
    <cellStyle name="Normal 2 59 3 2 3 2" xfId="24177"/>
    <cellStyle name="Normal 2 59 3 2 4" xfId="6407"/>
    <cellStyle name="Normal 2 59 3 2 4 2" xfId="24178"/>
    <cellStyle name="Normal 2 59 3 2 5" xfId="6408"/>
    <cellStyle name="Normal 2 59 3 2 5 2" xfId="24179"/>
    <cellStyle name="Normal 2 59 3 2 6" xfId="6409"/>
    <cellStyle name="Normal 2 59 3 2 6 2" xfId="24180"/>
    <cellStyle name="Normal 2 59 3 2 7" xfId="6410"/>
    <cellStyle name="Normal 2 59 3 2 7 2" xfId="24181"/>
    <cellStyle name="Normal 2 59 3 2 8" xfId="6411"/>
    <cellStyle name="Normal 2 59 3 2 8 2" xfId="24182"/>
    <cellStyle name="Normal 2 59 3 2 9" xfId="6412"/>
    <cellStyle name="Normal 2 59 3 2 9 2" xfId="24183"/>
    <cellStyle name="Normal 2 59 3 3" xfId="6413"/>
    <cellStyle name="Normal 2 59 3 3 2" xfId="24184"/>
    <cellStyle name="Normal 2 59 3 4" xfId="6414"/>
    <cellStyle name="Normal 2 59 3 4 2" xfId="24185"/>
    <cellStyle name="Normal 2 59 3 5" xfId="6415"/>
    <cellStyle name="Normal 2 59 3 5 2" xfId="24186"/>
    <cellStyle name="Normal 2 59 3 6" xfId="6416"/>
    <cellStyle name="Normal 2 59 3 6 2" xfId="24187"/>
    <cellStyle name="Normal 2 59 3 7" xfId="6417"/>
    <cellStyle name="Normal 2 59 3 7 2" xfId="24188"/>
    <cellStyle name="Normal 2 59 3 8" xfId="6418"/>
    <cellStyle name="Normal 2 59 3 8 2" xfId="24189"/>
    <cellStyle name="Normal 2 59 3 9" xfId="6419"/>
    <cellStyle name="Normal 2 59 3 9 2" xfId="24190"/>
    <cellStyle name="Normal 2 59 4" xfId="6420"/>
    <cellStyle name="Normal 2 59 4 10" xfId="6421"/>
    <cellStyle name="Normal 2 59 4 10 2" xfId="24192"/>
    <cellStyle name="Normal 2 59 4 11" xfId="6422"/>
    <cellStyle name="Normal 2 59 4 11 2" xfId="24193"/>
    <cellStyle name="Normal 2 59 4 12" xfId="6423"/>
    <cellStyle name="Normal 2 59 4 12 2" xfId="24194"/>
    <cellStyle name="Normal 2 59 4 13" xfId="6424"/>
    <cellStyle name="Normal 2 59 4 13 2" xfId="24195"/>
    <cellStyle name="Normal 2 59 4 14" xfId="6425"/>
    <cellStyle name="Normal 2 59 4 14 2" xfId="24196"/>
    <cellStyle name="Normal 2 59 4 15" xfId="6426"/>
    <cellStyle name="Normal 2 59 4 15 2" xfId="24197"/>
    <cellStyle name="Normal 2 59 4 16" xfId="24191"/>
    <cellStyle name="Normal 2 59 4 2" xfId="6427"/>
    <cellStyle name="Normal 2 59 4 2 10" xfId="6428"/>
    <cellStyle name="Normal 2 59 4 2 10 2" xfId="24199"/>
    <cellStyle name="Normal 2 59 4 2 11" xfId="6429"/>
    <cellStyle name="Normal 2 59 4 2 11 2" xfId="24200"/>
    <cellStyle name="Normal 2 59 4 2 12" xfId="6430"/>
    <cellStyle name="Normal 2 59 4 2 12 2" xfId="24201"/>
    <cellStyle name="Normal 2 59 4 2 13" xfId="6431"/>
    <cellStyle name="Normal 2 59 4 2 13 2" xfId="24202"/>
    <cellStyle name="Normal 2 59 4 2 14" xfId="6432"/>
    <cellStyle name="Normal 2 59 4 2 14 2" xfId="24203"/>
    <cellStyle name="Normal 2 59 4 2 15" xfId="24198"/>
    <cellStyle name="Normal 2 59 4 2 2" xfId="6433"/>
    <cellStyle name="Normal 2 59 4 2 2 2" xfId="24204"/>
    <cellStyle name="Normal 2 59 4 2 3" xfId="6434"/>
    <cellStyle name="Normal 2 59 4 2 3 2" xfId="24205"/>
    <cellStyle name="Normal 2 59 4 2 4" xfId="6435"/>
    <cellStyle name="Normal 2 59 4 2 4 2" xfId="24206"/>
    <cellStyle name="Normal 2 59 4 2 5" xfId="6436"/>
    <cellStyle name="Normal 2 59 4 2 5 2" xfId="24207"/>
    <cellStyle name="Normal 2 59 4 2 6" xfId="6437"/>
    <cellStyle name="Normal 2 59 4 2 6 2" xfId="24208"/>
    <cellStyle name="Normal 2 59 4 2 7" xfId="6438"/>
    <cellStyle name="Normal 2 59 4 2 7 2" xfId="24209"/>
    <cellStyle name="Normal 2 59 4 2 8" xfId="6439"/>
    <cellStyle name="Normal 2 59 4 2 8 2" xfId="24210"/>
    <cellStyle name="Normal 2 59 4 2 9" xfId="6440"/>
    <cellStyle name="Normal 2 59 4 2 9 2" xfId="24211"/>
    <cellStyle name="Normal 2 59 4 3" xfId="6441"/>
    <cellStyle name="Normal 2 59 4 3 2" xfId="24212"/>
    <cellStyle name="Normal 2 59 4 4" xfId="6442"/>
    <cellStyle name="Normal 2 59 4 4 2" xfId="24213"/>
    <cellStyle name="Normal 2 59 4 5" xfId="6443"/>
    <cellStyle name="Normal 2 59 4 5 2" xfId="24214"/>
    <cellStyle name="Normal 2 59 4 6" xfId="6444"/>
    <cellStyle name="Normal 2 59 4 6 2" xfId="24215"/>
    <cellStyle name="Normal 2 59 4 7" xfId="6445"/>
    <cellStyle name="Normal 2 59 4 7 2" xfId="24216"/>
    <cellStyle name="Normal 2 59 4 8" xfId="6446"/>
    <cellStyle name="Normal 2 59 4 8 2" xfId="24217"/>
    <cellStyle name="Normal 2 59 4 9" xfId="6447"/>
    <cellStyle name="Normal 2 59 4 9 2" xfId="24218"/>
    <cellStyle name="Normal 2 59 5" xfId="6448"/>
    <cellStyle name="Normal 2 59 5 10" xfId="6449"/>
    <cellStyle name="Normal 2 59 5 10 2" xfId="24220"/>
    <cellStyle name="Normal 2 59 5 11" xfId="6450"/>
    <cellStyle name="Normal 2 59 5 11 2" xfId="24221"/>
    <cellStyle name="Normal 2 59 5 12" xfId="6451"/>
    <cellStyle name="Normal 2 59 5 12 2" xfId="24222"/>
    <cellStyle name="Normal 2 59 5 13" xfId="6452"/>
    <cellStyle name="Normal 2 59 5 13 2" xfId="24223"/>
    <cellStyle name="Normal 2 59 5 14" xfId="6453"/>
    <cellStyle name="Normal 2 59 5 14 2" xfId="24224"/>
    <cellStyle name="Normal 2 59 5 15" xfId="24219"/>
    <cellStyle name="Normal 2 59 5 2" xfId="6454"/>
    <cellStyle name="Normal 2 59 5 2 2" xfId="24225"/>
    <cellStyle name="Normal 2 59 5 3" xfId="6455"/>
    <cellStyle name="Normal 2 59 5 3 2" xfId="24226"/>
    <cellStyle name="Normal 2 59 5 4" xfId="6456"/>
    <cellStyle name="Normal 2 59 5 4 2" xfId="24227"/>
    <cellStyle name="Normal 2 59 5 5" xfId="6457"/>
    <cellStyle name="Normal 2 59 5 5 2" xfId="24228"/>
    <cellStyle name="Normal 2 59 5 6" xfId="6458"/>
    <cellStyle name="Normal 2 59 5 6 2" xfId="24229"/>
    <cellStyle name="Normal 2 59 5 7" xfId="6459"/>
    <cellStyle name="Normal 2 59 5 7 2" xfId="24230"/>
    <cellStyle name="Normal 2 59 5 8" xfId="6460"/>
    <cellStyle name="Normal 2 59 5 8 2" xfId="24231"/>
    <cellStyle name="Normal 2 59 5 9" xfId="6461"/>
    <cellStyle name="Normal 2 59 5 9 2" xfId="24232"/>
    <cellStyle name="Normal 2 59 6" xfId="6462"/>
    <cellStyle name="Normal 2 59 6 10" xfId="6463"/>
    <cellStyle name="Normal 2 59 6 10 2" xfId="24234"/>
    <cellStyle name="Normal 2 59 6 11" xfId="6464"/>
    <cellStyle name="Normal 2 59 6 11 2" xfId="24235"/>
    <cellStyle name="Normal 2 59 6 12" xfId="6465"/>
    <cellStyle name="Normal 2 59 6 12 2" xfId="24236"/>
    <cellStyle name="Normal 2 59 6 13" xfId="6466"/>
    <cellStyle name="Normal 2 59 6 13 2" xfId="24237"/>
    <cellStyle name="Normal 2 59 6 14" xfId="6467"/>
    <cellStyle name="Normal 2 59 6 14 2" xfId="24238"/>
    <cellStyle name="Normal 2 59 6 15" xfId="24233"/>
    <cellStyle name="Normal 2 59 6 2" xfId="6468"/>
    <cellStyle name="Normal 2 59 6 2 2" xfId="24239"/>
    <cellStyle name="Normal 2 59 6 3" xfId="6469"/>
    <cellStyle name="Normal 2 59 6 3 2" xfId="24240"/>
    <cellStyle name="Normal 2 59 6 4" xfId="6470"/>
    <cellStyle name="Normal 2 59 6 4 2" xfId="24241"/>
    <cellStyle name="Normal 2 59 6 5" xfId="6471"/>
    <cellStyle name="Normal 2 59 6 5 2" xfId="24242"/>
    <cellStyle name="Normal 2 59 6 6" xfId="6472"/>
    <cellStyle name="Normal 2 59 6 6 2" xfId="24243"/>
    <cellStyle name="Normal 2 59 6 7" xfId="6473"/>
    <cellStyle name="Normal 2 59 6 7 2" xfId="24244"/>
    <cellStyle name="Normal 2 59 6 8" xfId="6474"/>
    <cellStyle name="Normal 2 59 6 8 2" xfId="24245"/>
    <cellStyle name="Normal 2 59 6 9" xfId="6475"/>
    <cellStyle name="Normal 2 59 6 9 2" xfId="24246"/>
    <cellStyle name="Normal 2 59 7" xfId="6476"/>
    <cellStyle name="Normal 2 59 7 10" xfId="6477"/>
    <cellStyle name="Normal 2 59 7 10 2" xfId="24248"/>
    <cellStyle name="Normal 2 59 7 11" xfId="6478"/>
    <cellStyle name="Normal 2 59 7 11 2" xfId="24249"/>
    <cellStyle name="Normal 2 59 7 12" xfId="6479"/>
    <cellStyle name="Normal 2 59 7 12 2" xfId="24250"/>
    <cellStyle name="Normal 2 59 7 13" xfId="6480"/>
    <cellStyle name="Normal 2 59 7 13 2" xfId="24251"/>
    <cellStyle name="Normal 2 59 7 14" xfId="6481"/>
    <cellStyle name="Normal 2 59 7 14 2" xfId="24252"/>
    <cellStyle name="Normal 2 59 7 15" xfId="24247"/>
    <cellStyle name="Normal 2 59 7 2" xfId="6482"/>
    <cellStyle name="Normal 2 59 7 2 2" xfId="24253"/>
    <cellStyle name="Normal 2 59 7 3" xfId="6483"/>
    <cellStyle name="Normal 2 59 7 3 2" xfId="24254"/>
    <cellStyle name="Normal 2 59 7 4" xfId="6484"/>
    <cellStyle name="Normal 2 59 7 4 2" xfId="24255"/>
    <cellStyle name="Normal 2 59 7 5" xfId="6485"/>
    <cellStyle name="Normal 2 59 7 5 2" xfId="24256"/>
    <cellStyle name="Normal 2 59 7 6" xfId="6486"/>
    <cellStyle name="Normal 2 59 7 6 2" xfId="24257"/>
    <cellStyle name="Normal 2 59 7 7" xfId="6487"/>
    <cellStyle name="Normal 2 59 7 7 2" xfId="24258"/>
    <cellStyle name="Normal 2 59 7 8" xfId="6488"/>
    <cellStyle name="Normal 2 59 7 8 2" xfId="24259"/>
    <cellStyle name="Normal 2 59 7 9" xfId="6489"/>
    <cellStyle name="Normal 2 59 7 9 2" xfId="24260"/>
    <cellStyle name="Normal 2 59 8" xfId="6490"/>
    <cellStyle name="Normal 2 59 8 10" xfId="6491"/>
    <cellStyle name="Normal 2 59 8 10 2" xfId="24262"/>
    <cellStyle name="Normal 2 59 8 11" xfId="6492"/>
    <cellStyle name="Normal 2 59 8 11 2" xfId="24263"/>
    <cellStyle name="Normal 2 59 8 12" xfId="6493"/>
    <cellStyle name="Normal 2 59 8 12 2" xfId="24264"/>
    <cellStyle name="Normal 2 59 8 13" xfId="6494"/>
    <cellStyle name="Normal 2 59 8 13 2" xfId="24265"/>
    <cellStyle name="Normal 2 59 8 14" xfId="6495"/>
    <cellStyle name="Normal 2 59 8 14 2" xfId="24266"/>
    <cellStyle name="Normal 2 59 8 15" xfId="24261"/>
    <cellStyle name="Normal 2 59 8 2" xfId="6496"/>
    <cellStyle name="Normal 2 59 8 2 2" xfId="24267"/>
    <cellStyle name="Normal 2 59 8 3" xfId="6497"/>
    <cellStyle name="Normal 2 59 8 3 2" xfId="24268"/>
    <cellStyle name="Normal 2 59 8 4" xfId="6498"/>
    <cellStyle name="Normal 2 59 8 4 2" xfId="24269"/>
    <cellStyle name="Normal 2 59 8 5" xfId="6499"/>
    <cellStyle name="Normal 2 59 8 5 2" xfId="24270"/>
    <cellStyle name="Normal 2 59 8 6" xfId="6500"/>
    <cellStyle name="Normal 2 59 8 6 2" xfId="24271"/>
    <cellStyle name="Normal 2 59 8 7" xfId="6501"/>
    <cellStyle name="Normal 2 59 8 7 2" xfId="24272"/>
    <cellStyle name="Normal 2 59 8 8" xfId="6502"/>
    <cellStyle name="Normal 2 59 8 8 2" xfId="24273"/>
    <cellStyle name="Normal 2 59 8 9" xfId="6503"/>
    <cellStyle name="Normal 2 59 8 9 2" xfId="24274"/>
    <cellStyle name="Normal 2 59 9" xfId="6504"/>
    <cellStyle name="Normal 2 59 9 10" xfId="6505"/>
    <cellStyle name="Normal 2 59 9 10 2" xfId="24276"/>
    <cellStyle name="Normal 2 59 9 11" xfId="6506"/>
    <cellStyle name="Normal 2 59 9 11 2" xfId="24277"/>
    <cellStyle name="Normal 2 59 9 12" xfId="6507"/>
    <cellStyle name="Normal 2 59 9 12 2" xfId="24278"/>
    <cellStyle name="Normal 2 59 9 13" xfId="6508"/>
    <cellStyle name="Normal 2 59 9 13 2" xfId="24279"/>
    <cellStyle name="Normal 2 59 9 14" xfId="6509"/>
    <cellStyle name="Normal 2 59 9 14 2" xfId="24280"/>
    <cellStyle name="Normal 2 59 9 15" xfId="24275"/>
    <cellStyle name="Normal 2 59 9 2" xfId="6510"/>
    <cellStyle name="Normal 2 59 9 2 2" xfId="24281"/>
    <cellStyle name="Normal 2 59 9 3" xfId="6511"/>
    <cellStyle name="Normal 2 59 9 3 2" xfId="24282"/>
    <cellStyle name="Normal 2 59 9 4" xfId="6512"/>
    <cellStyle name="Normal 2 59 9 4 2" xfId="24283"/>
    <cellStyle name="Normal 2 59 9 5" xfId="6513"/>
    <cellStyle name="Normal 2 59 9 5 2" xfId="24284"/>
    <cellStyle name="Normal 2 59 9 6" xfId="6514"/>
    <cellStyle name="Normal 2 59 9 6 2" xfId="24285"/>
    <cellStyle name="Normal 2 59 9 7" xfId="6515"/>
    <cellStyle name="Normal 2 59 9 7 2" xfId="24286"/>
    <cellStyle name="Normal 2 59 9 8" xfId="6516"/>
    <cellStyle name="Normal 2 59 9 8 2" xfId="24287"/>
    <cellStyle name="Normal 2 59 9 9" xfId="6517"/>
    <cellStyle name="Normal 2 59 9 9 2" xfId="24288"/>
    <cellStyle name="Normal 2 6" xfId="136"/>
    <cellStyle name="Normal 2 6 2" xfId="198"/>
    <cellStyle name="Normal 2 6 2 2" xfId="6520"/>
    <cellStyle name="Normal 2 6 2 2 2" xfId="6521"/>
    <cellStyle name="Normal 2 6 2 3" xfId="6522"/>
    <cellStyle name="Normal 2 6 2 3 2" xfId="6523"/>
    <cellStyle name="Normal 2 6 2 4" xfId="6524"/>
    <cellStyle name="Normal 2 6 2 4 2" xfId="6525"/>
    <cellStyle name="Normal 2 6 2 5" xfId="6526"/>
    <cellStyle name="Normal 2 6 2 5 2" xfId="6527"/>
    <cellStyle name="Normal 2 6 2 6" xfId="6528"/>
    <cellStyle name="Normal 2 6 2 6 2" xfId="6529"/>
    <cellStyle name="Normal 2 6 2 7" xfId="6530"/>
    <cellStyle name="Normal 2 6 2 7 2" xfId="6531"/>
    <cellStyle name="Normal 2 6 2 8" xfId="6519"/>
    <cellStyle name="Normal 2 6 3" xfId="179"/>
    <cellStyle name="Normal 2 6 3 2" xfId="556"/>
    <cellStyle name="Normal 2 6 3 3" xfId="6532"/>
    <cellStyle name="Normal 2 6 4" xfId="467"/>
    <cellStyle name="Normal 2 6 4 2" xfId="6533"/>
    <cellStyle name="Normal 2 6 5" xfId="6534"/>
    <cellStyle name="Normal 2 6 6" xfId="6535"/>
    <cellStyle name="Normal 2 6 7" xfId="6536"/>
    <cellStyle name="Normal 2 6 8" xfId="6537"/>
    <cellStyle name="Normal 2 6 9" xfId="6518"/>
    <cellStyle name="Normal 2 60" xfId="6538"/>
    <cellStyle name="Normal 2 60 10" xfId="6539"/>
    <cellStyle name="Normal 2 60 10 10" xfId="6540"/>
    <cellStyle name="Normal 2 60 10 10 2" xfId="24291"/>
    <cellStyle name="Normal 2 60 10 11" xfId="6541"/>
    <cellStyle name="Normal 2 60 10 11 2" xfId="24292"/>
    <cellStyle name="Normal 2 60 10 12" xfId="6542"/>
    <cellStyle name="Normal 2 60 10 12 2" xfId="24293"/>
    <cellStyle name="Normal 2 60 10 13" xfId="6543"/>
    <cellStyle name="Normal 2 60 10 13 2" xfId="24294"/>
    <cellStyle name="Normal 2 60 10 14" xfId="6544"/>
    <cellStyle name="Normal 2 60 10 14 2" xfId="24295"/>
    <cellStyle name="Normal 2 60 10 15" xfId="24290"/>
    <cellStyle name="Normal 2 60 10 2" xfId="6545"/>
    <cellStyle name="Normal 2 60 10 2 2" xfId="24296"/>
    <cellStyle name="Normal 2 60 10 3" xfId="6546"/>
    <cellStyle name="Normal 2 60 10 3 2" xfId="24297"/>
    <cellStyle name="Normal 2 60 10 4" xfId="6547"/>
    <cellStyle name="Normal 2 60 10 4 2" xfId="24298"/>
    <cellStyle name="Normal 2 60 10 5" xfId="6548"/>
    <cellStyle name="Normal 2 60 10 5 2" xfId="24299"/>
    <cellStyle name="Normal 2 60 10 6" xfId="6549"/>
    <cellStyle name="Normal 2 60 10 6 2" xfId="24300"/>
    <cellStyle name="Normal 2 60 10 7" xfId="6550"/>
    <cellStyle name="Normal 2 60 10 7 2" xfId="24301"/>
    <cellStyle name="Normal 2 60 10 8" xfId="6551"/>
    <cellStyle name="Normal 2 60 10 8 2" xfId="24302"/>
    <cellStyle name="Normal 2 60 10 9" xfId="6552"/>
    <cellStyle name="Normal 2 60 10 9 2" xfId="24303"/>
    <cellStyle name="Normal 2 60 11" xfId="6553"/>
    <cellStyle name="Normal 2 60 11 2" xfId="24304"/>
    <cellStyle name="Normal 2 60 12" xfId="6554"/>
    <cellStyle name="Normal 2 60 12 2" xfId="24305"/>
    <cellStyle name="Normal 2 60 13" xfId="6555"/>
    <cellStyle name="Normal 2 60 13 2" xfId="24306"/>
    <cellStyle name="Normal 2 60 14" xfId="6556"/>
    <cellStyle name="Normal 2 60 14 2" xfId="24307"/>
    <cellStyle name="Normal 2 60 15" xfId="6557"/>
    <cellStyle name="Normal 2 60 15 2" xfId="24308"/>
    <cellStyle name="Normal 2 60 16" xfId="6558"/>
    <cellStyle name="Normal 2 60 16 2" xfId="24309"/>
    <cellStyle name="Normal 2 60 17" xfId="6559"/>
    <cellStyle name="Normal 2 60 17 2" xfId="24310"/>
    <cellStyle name="Normal 2 60 18" xfId="6560"/>
    <cellStyle name="Normal 2 60 18 2" xfId="24311"/>
    <cellStyle name="Normal 2 60 19" xfId="6561"/>
    <cellStyle name="Normal 2 60 19 2" xfId="24312"/>
    <cellStyle name="Normal 2 60 2" xfId="6562"/>
    <cellStyle name="Normal 2 60 2 10" xfId="6563"/>
    <cellStyle name="Normal 2 60 2 10 2" xfId="24314"/>
    <cellStyle name="Normal 2 60 2 11" xfId="6564"/>
    <cellStyle name="Normal 2 60 2 11 2" xfId="24315"/>
    <cellStyle name="Normal 2 60 2 12" xfId="6565"/>
    <cellStyle name="Normal 2 60 2 12 2" xfId="24316"/>
    <cellStyle name="Normal 2 60 2 13" xfId="6566"/>
    <cellStyle name="Normal 2 60 2 13 2" xfId="24317"/>
    <cellStyle name="Normal 2 60 2 14" xfId="6567"/>
    <cellStyle name="Normal 2 60 2 14 2" xfId="24318"/>
    <cellStyle name="Normal 2 60 2 15" xfId="6568"/>
    <cellStyle name="Normal 2 60 2 15 2" xfId="24319"/>
    <cellStyle name="Normal 2 60 2 16" xfId="24313"/>
    <cellStyle name="Normal 2 60 2 2" xfId="6569"/>
    <cellStyle name="Normal 2 60 2 2 10" xfId="6570"/>
    <cellStyle name="Normal 2 60 2 2 10 2" xfId="24321"/>
    <cellStyle name="Normal 2 60 2 2 11" xfId="6571"/>
    <cellStyle name="Normal 2 60 2 2 11 2" xfId="24322"/>
    <cellStyle name="Normal 2 60 2 2 12" xfId="6572"/>
    <cellStyle name="Normal 2 60 2 2 12 2" xfId="24323"/>
    <cellStyle name="Normal 2 60 2 2 13" xfId="6573"/>
    <cellStyle name="Normal 2 60 2 2 13 2" xfId="24324"/>
    <cellStyle name="Normal 2 60 2 2 14" xfId="6574"/>
    <cellStyle name="Normal 2 60 2 2 14 2" xfId="24325"/>
    <cellStyle name="Normal 2 60 2 2 15" xfId="24320"/>
    <cellStyle name="Normal 2 60 2 2 2" xfId="6575"/>
    <cellStyle name="Normal 2 60 2 2 2 2" xfId="24326"/>
    <cellStyle name="Normal 2 60 2 2 3" xfId="6576"/>
    <cellStyle name="Normal 2 60 2 2 3 2" xfId="24327"/>
    <cellStyle name="Normal 2 60 2 2 4" xfId="6577"/>
    <cellStyle name="Normal 2 60 2 2 4 2" xfId="24328"/>
    <cellStyle name="Normal 2 60 2 2 5" xfId="6578"/>
    <cellStyle name="Normal 2 60 2 2 5 2" xfId="24329"/>
    <cellStyle name="Normal 2 60 2 2 6" xfId="6579"/>
    <cellStyle name="Normal 2 60 2 2 6 2" xfId="24330"/>
    <cellStyle name="Normal 2 60 2 2 7" xfId="6580"/>
    <cellStyle name="Normal 2 60 2 2 7 2" xfId="24331"/>
    <cellStyle name="Normal 2 60 2 2 8" xfId="6581"/>
    <cellStyle name="Normal 2 60 2 2 8 2" xfId="24332"/>
    <cellStyle name="Normal 2 60 2 2 9" xfId="6582"/>
    <cellStyle name="Normal 2 60 2 2 9 2" xfId="24333"/>
    <cellStyle name="Normal 2 60 2 3" xfId="6583"/>
    <cellStyle name="Normal 2 60 2 3 2" xfId="24334"/>
    <cellStyle name="Normal 2 60 2 4" xfId="6584"/>
    <cellStyle name="Normal 2 60 2 4 2" xfId="24335"/>
    <cellStyle name="Normal 2 60 2 5" xfId="6585"/>
    <cellStyle name="Normal 2 60 2 5 2" xfId="24336"/>
    <cellStyle name="Normal 2 60 2 6" xfId="6586"/>
    <cellStyle name="Normal 2 60 2 6 2" xfId="24337"/>
    <cellStyle name="Normal 2 60 2 7" xfId="6587"/>
    <cellStyle name="Normal 2 60 2 7 2" xfId="24338"/>
    <cellStyle name="Normal 2 60 2 8" xfId="6588"/>
    <cellStyle name="Normal 2 60 2 8 2" xfId="24339"/>
    <cellStyle name="Normal 2 60 2 9" xfId="6589"/>
    <cellStyle name="Normal 2 60 2 9 2" xfId="24340"/>
    <cellStyle name="Normal 2 60 20" xfId="6590"/>
    <cellStyle name="Normal 2 60 20 2" xfId="24341"/>
    <cellStyle name="Normal 2 60 21" xfId="6591"/>
    <cellStyle name="Normal 2 60 21 2" xfId="24342"/>
    <cellStyle name="Normal 2 60 22" xfId="6592"/>
    <cellStyle name="Normal 2 60 22 2" xfId="24343"/>
    <cellStyle name="Normal 2 60 23" xfId="6593"/>
    <cellStyle name="Normal 2 60 23 2" xfId="24344"/>
    <cellStyle name="Normal 2 60 24" xfId="24289"/>
    <cellStyle name="Normal 2 60 3" xfId="6594"/>
    <cellStyle name="Normal 2 60 3 10" xfId="6595"/>
    <cellStyle name="Normal 2 60 3 10 2" xfId="24346"/>
    <cellStyle name="Normal 2 60 3 11" xfId="6596"/>
    <cellStyle name="Normal 2 60 3 11 2" xfId="24347"/>
    <cellStyle name="Normal 2 60 3 12" xfId="6597"/>
    <cellStyle name="Normal 2 60 3 12 2" xfId="24348"/>
    <cellStyle name="Normal 2 60 3 13" xfId="6598"/>
    <cellStyle name="Normal 2 60 3 13 2" xfId="24349"/>
    <cellStyle name="Normal 2 60 3 14" xfId="6599"/>
    <cellStyle name="Normal 2 60 3 14 2" xfId="24350"/>
    <cellStyle name="Normal 2 60 3 15" xfId="6600"/>
    <cellStyle name="Normal 2 60 3 15 2" xfId="24351"/>
    <cellStyle name="Normal 2 60 3 16" xfId="24345"/>
    <cellStyle name="Normal 2 60 3 2" xfId="6601"/>
    <cellStyle name="Normal 2 60 3 2 10" xfId="6602"/>
    <cellStyle name="Normal 2 60 3 2 10 2" xfId="24353"/>
    <cellStyle name="Normal 2 60 3 2 11" xfId="6603"/>
    <cellStyle name="Normal 2 60 3 2 11 2" xfId="24354"/>
    <cellStyle name="Normal 2 60 3 2 12" xfId="6604"/>
    <cellStyle name="Normal 2 60 3 2 12 2" xfId="24355"/>
    <cellStyle name="Normal 2 60 3 2 13" xfId="6605"/>
    <cellStyle name="Normal 2 60 3 2 13 2" xfId="24356"/>
    <cellStyle name="Normal 2 60 3 2 14" xfId="6606"/>
    <cellStyle name="Normal 2 60 3 2 14 2" xfId="24357"/>
    <cellStyle name="Normal 2 60 3 2 15" xfId="24352"/>
    <cellStyle name="Normal 2 60 3 2 2" xfId="6607"/>
    <cellStyle name="Normal 2 60 3 2 2 2" xfId="24358"/>
    <cellStyle name="Normal 2 60 3 2 3" xfId="6608"/>
    <cellStyle name="Normal 2 60 3 2 3 2" xfId="24359"/>
    <cellStyle name="Normal 2 60 3 2 4" xfId="6609"/>
    <cellStyle name="Normal 2 60 3 2 4 2" xfId="24360"/>
    <cellStyle name="Normal 2 60 3 2 5" xfId="6610"/>
    <cellStyle name="Normal 2 60 3 2 5 2" xfId="24361"/>
    <cellStyle name="Normal 2 60 3 2 6" xfId="6611"/>
    <cellStyle name="Normal 2 60 3 2 6 2" xfId="24362"/>
    <cellStyle name="Normal 2 60 3 2 7" xfId="6612"/>
    <cellStyle name="Normal 2 60 3 2 7 2" xfId="24363"/>
    <cellStyle name="Normal 2 60 3 2 8" xfId="6613"/>
    <cellStyle name="Normal 2 60 3 2 8 2" xfId="24364"/>
    <cellStyle name="Normal 2 60 3 2 9" xfId="6614"/>
    <cellStyle name="Normal 2 60 3 2 9 2" xfId="24365"/>
    <cellStyle name="Normal 2 60 3 3" xfId="6615"/>
    <cellStyle name="Normal 2 60 3 3 2" xfId="24366"/>
    <cellStyle name="Normal 2 60 3 4" xfId="6616"/>
    <cellStyle name="Normal 2 60 3 4 2" xfId="24367"/>
    <cellStyle name="Normal 2 60 3 5" xfId="6617"/>
    <cellStyle name="Normal 2 60 3 5 2" xfId="24368"/>
    <cellStyle name="Normal 2 60 3 6" xfId="6618"/>
    <cellStyle name="Normal 2 60 3 6 2" xfId="24369"/>
    <cellStyle name="Normal 2 60 3 7" xfId="6619"/>
    <cellStyle name="Normal 2 60 3 7 2" xfId="24370"/>
    <cellStyle name="Normal 2 60 3 8" xfId="6620"/>
    <cellStyle name="Normal 2 60 3 8 2" xfId="24371"/>
    <cellStyle name="Normal 2 60 3 9" xfId="6621"/>
    <cellStyle name="Normal 2 60 3 9 2" xfId="24372"/>
    <cellStyle name="Normal 2 60 4" xfId="6622"/>
    <cellStyle name="Normal 2 60 4 10" xfId="6623"/>
    <cellStyle name="Normal 2 60 4 10 2" xfId="24374"/>
    <cellStyle name="Normal 2 60 4 11" xfId="6624"/>
    <cellStyle name="Normal 2 60 4 11 2" xfId="24375"/>
    <cellStyle name="Normal 2 60 4 12" xfId="6625"/>
    <cellStyle name="Normal 2 60 4 12 2" xfId="24376"/>
    <cellStyle name="Normal 2 60 4 13" xfId="6626"/>
    <cellStyle name="Normal 2 60 4 13 2" xfId="24377"/>
    <cellStyle name="Normal 2 60 4 14" xfId="6627"/>
    <cellStyle name="Normal 2 60 4 14 2" xfId="24378"/>
    <cellStyle name="Normal 2 60 4 15" xfId="6628"/>
    <cellStyle name="Normal 2 60 4 15 2" xfId="24379"/>
    <cellStyle name="Normal 2 60 4 16" xfId="24373"/>
    <cellStyle name="Normal 2 60 4 2" xfId="6629"/>
    <cellStyle name="Normal 2 60 4 2 10" xfId="6630"/>
    <cellStyle name="Normal 2 60 4 2 10 2" xfId="24381"/>
    <cellStyle name="Normal 2 60 4 2 11" xfId="6631"/>
    <cellStyle name="Normal 2 60 4 2 11 2" xfId="24382"/>
    <cellStyle name="Normal 2 60 4 2 12" xfId="6632"/>
    <cellStyle name="Normal 2 60 4 2 12 2" xfId="24383"/>
    <cellStyle name="Normal 2 60 4 2 13" xfId="6633"/>
    <cellStyle name="Normal 2 60 4 2 13 2" xfId="24384"/>
    <cellStyle name="Normal 2 60 4 2 14" xfId="6634"/>
    <cellStyle name="Normal 2 60 4 2 14 2" xfId="24385"/>
    <cellStyle name="Normal 2 60 4 2 15" xfId="24380"/>
    <cellStyle name="Normal 2 60 4 2 2" xfId="6635"/>
    <cellStyle name="Normal 2 60 4 2 2 2" xfId="24386"/>
    <cellStyle name="Normal 2 60 4 2 3" xfId="6636"/>
    <cellStyle name="Normal 2 60 4 2 3 2" xfId="24387"/>
    <cellStyle name="Normal 2 60 4 2 4" xfId="6637"/>
    <cellStyle name="Normal 2 60 4 2 4 2" xfId="24388"/>
    <cellStyle name="Normal 2 60 4 2 5" xfId="6638"/>
    <cellStyle name="Normal 2 60 4 2 5 2" xfId="24389"/>
    <cellStyle name="Normal 2 60 4 2 6" xfId="6639"/>
    <cellStyle name="Normal 2 60 4 2 6 2" xfId="24390"/>
    <cellStyle name="Normal 2 60 4 2 7" xfId="6640"/>
    <cellStyle name="Normal 2 60 4 2 7 2" xfId="24391"/>
    <cellStyle name="Normal 2 60 4 2 8" xfId="6641"/>
    <cellStyle name="Normal 2 60 4 2 8 2" xfId="24392"/>
    <cellStyle name="Normal 2 60 4 2 9" xfId="6642"/>
    <cellStyle name="Normal 2 60 4 2 9 2" xfId="24393"/>
    <cellStyle name="Normal 2 60 4 3" xfId="6643"/>
    <cellStyle name="Normal 2 60 4 3 2" xfId="24394"/>
    <cellStyle name="Normal 2 60 4 4" xfId="6644"/>
    <cellStyle name="Normal 2 60 4 4 2" xfId="24395"/>
    <cellStyle name="Normal 2 60 4 5" xfId="6645"/>
    <cellStyle name="Normal 2 60 4 5 2" xfId="24396"/>
    <cellStyle name="Normal 2 60 4 6" xfId="6646"/>
    <cellStyle name="Normal 2 60 4 6 2" xfId="24397"/>
    <cellStyle name="Normal 2 60 4 7" xfId="6647"/>
    <cellStyle name="Normal 2 60 4 7 2" xfId="24398"/>
    <cellStyle name="Normal 2 60 4 8" xfId="6648"/>
    <cellStyle name="Normal 2 60 4 8 2" xfId="24399"/>
    <cellStyle name="Normal 2 60 4 9" xfId="6649"/>
    <cellStyle name="Normal 2 60 4 9 2" xfId="24400"/>
    <cellStyle name="Normal 2 60 5" xfId="6650"/>
    <cellStyle name="Normal 2 60 5 10" xfId="6651"/>
    <cellStyle name="Normal 2 60 5 10 2" xfId="24402"/>
    <cellStyle name="Normal 2 60 5 11" xfId="6652"/>
    <cellStyle name="Normal 2 60 5 11 2" xfId="24403"/>
    <cellStyle name="Normal 2 60 5 12" xfId="6653"/>
    <cellStyle name="Normal 2 60 5 12 2" xfId="24404"/>
    <cellStyle name="Normal 2 60 5 13" xfId="6654"/>
    <cellStyle name="Normal 2 60 5 13 2" xfId="24405"/>
    <cellStyle name="Normal 2 60 5 14" xfId="6655"/>
    <cellStyle name="Normal 2 60 5 14 2" xfId="24406"/>
    <cellStyle name="Normal 2 60 5 15" xfId="24401"/>
    <cellStyle name="Normal 2 60 5 2" xfId="6656"/>
    <cellStyle name="Normal 2 60 5 2 2" xfId="24407"/>
    <cellStyle name="Normal 2 60 5 3" xfId="6657"/>
    <cellStyle name="Normal 2 60 5 3 2" xfId="24408"/>
    <cellStyle name="Normal 2 60 5 4" xfId="6658"/>
    <cellStyle name="Normal 2 60 5 4 2" xfId="24409"/>
    <cellStyle name="Normal 2 60 5 5" xfId="6659"/>
    <cellStyle name="Normal 2 60 5 5 2" xfId="24410"/>
    <cellStyle name="Normal 2 60 5 6" xfId="6660"/>
    <cellStyle name="Normal 2 60 5 6 2" xfId="24411"/>
    <cellStyle name="Normal 2 60 5 7" xfId="6661"/>
    <cellStyle name="Normal 2 60 5 7 2" xfId="24412"/>
    <cellStyle name="Normal 2 60 5 8" xfId="6662"/>
    <cellStyle name="Normal 2 60 5 8 2" xfId="24413"/>
    <cellStyle name="Normal 2 60 5 9" xfId="6663"/>
    <cellStyle name="Normal 2 60 5 9 2" xfId="24414"/>
    <cellStyle name="Normal 2 60 6" xfId="6664"/>
    <cellStyle name="Normal 2 60 6 10" xfId="6665"/>
    <cellStyle name="Normal 2 60 6 10 2" xfId="24416"/>
    <cellStyle name="Normal 2 60 6 11" xfId="6666"/>
    <cellStyle name="Normal 2 60 6 11 2" xfId="24417"/>
    <cellStyle name="Normal 2 60 6 12" xfId="6667"/>
    <cellStyle name="Normal 2 60 6 12 2" xfId="24418"/>
    <cellStyle name="Normal 2 60 6 13" xfId="6668"/>
    <cellStyle name="Normal 2 60 6 13 2" xfId="24419"/>
    <cellStyle name="Normal 2 60 6 14" xfId="6669"/>
    <cellStyle name="Normal 2 60 6 14 2" xfId="24420"/>
    <cellStyle name="Normal 2 60 6 15" xfId="24415"/>
    <cellStyle name="Normal 2 60 6 2" xfId="6670"/>
    <cellStyle name="Normal 2 60 6 2 2" xfId="24421"/>
    <cellStyle name="Normal 2 60 6 3" xfId="6671"/>
    <cellStyle name="Normal 2 60 6 3 2" xfId="24422"/>
    <cellStyle name="Normal 2 60 6 4" xfId="6672"/>
    <cellStyle name="Normal 2 60 6 4 2" xfId="24423"/>
    <cellStyle name="Normal 2 60 6 5" xfId="6673"/>
    <cellStyle name="Normal 2 60 6 5 2" xfId="24424"/>
    <cellStyle name="Normal 2 60 6 6" xfId="6674"/>
    <cellStyle name="Normal 2 60 6 6 2" xfId="24425"/>
    <cellStyle name="Normal 2 60 6 7" xfId="6675"/>
    <cellStyle name="Normal 2 60 6 7 2" xfId="24426"/>
    <cellStyle name="Normal 2 60 6 8" xfId="6676"/>
    <cellStyle name="Normal 2 60 6 8 2" xfId="24427"/>
    <cellStyle name="Normal 2 60 6 9" xfId="6677"/>
    <cellStyle name="Normal 2 60 6 9 2" xfId="24428"/>
    <cellStyle name="Normal 2 60 7" xfId="6678"/>
    <cellStyle name="Normal 2 60 7 10" xfId="6679"/>
    <cellStyle name="Normal 2 60 7 10 2" xfId="24430"/>
    <cellStyle name="Normal 2 60 7 11" xfId="6680"/>
    <cellStyle name="Normal 2 60 7 11 2" xfId="24431"/>
    <cellStyle name="Normal 2 60 7 12" xfId="6681"/>
    <cellStyle name="Normal 2 60 7 12 2" xfId="24432"/>
    <cellStyle name="Normal 2 60 7 13" xfId="6682"/>
    <cellStyle name="Normal 2 60 7 13 2" xfId="24433"/>
    <cellStyle name="Normal 2 60 7 14" xfId="6683"/>
    <cellStyle name="Normal 2 60 7 14 2" xfId="24434"/>
    <cellStyle name="Normal 2 60 7 15" xfId="24429"/>
    <cellStyle name="Normal 2 60 7 2" xfId="6684"/>
    <cellStyle name="Normal 2 60 7 2 2" xfId="24435"/>
    <cellStyle name="Normal 2 60 7 3" xfId="6685"/>
    <cellStyle name="Normal 2 60 7 3 2" xfId="24436"/>
    <cellStyle name="Normal 2 60 7 4" xfId="6686"/>
    <cellStyle name="Normal 2 60 7 4 2" xfId="24437"/>
    <cellStyle name="Normal 2 60 7 5" xfId="6687"/>
    <cellStyle name="Normal 2 60 7 5 2" xfId="24438"/>
    <cellStyle name="Normal 2 60 7 6" xfId="6688"/>
    <cellStyle name="Normal 2 60 7 6 2" xfId="24439"/>
    <cellStyle name="Normal 2 60 7 7" xfId="6689"/>
    <cellStyle name="Normal 2 60 7 7 2" xfId="24440"/>
    <cellStyle name="Normal 2 60 7 8" xfId="6690"/>
    <cellStyle name="Normal 2 60 7 8 2" xfId="24441"/>
    <cellStyle name="Normal 2 60 7 9" xfId="6691"/>
    <cellStyle name="Normal 2 60 7 9 2" xfId="24442"/>
    <cellStyle name="Normal 2 60 8" xfId="6692"/>
    <cellStyle name="Normal 2 60 8 10" xfId="6693"/>
    <cellStyle name="Normal 2 60 8 10 2" xfId="24444"/>
    <cellStyle name="Normal 2 60 8 11" xfId="6694"/>
    <cellStyle name="Normal 2 60 8 11 2" xfId="24445"/>
    <cellStyle name="Normal 2 60 8 12" xfId="6695"/>
    <cellStyle name="Normal 2 60 8 12 2" xfId="24446"/>
    <cellStyle name="Normal 2 60 8 13" xfId="6696"/>
    <cellStyle name="Normal 2 60 8 13 2" xfId="24447"/>
    <cellStyle name="Normal 2 60 8 14" xfId="6697"/>
    <cellStyle name="Normal 2 60 8 14 2" xfId="24448"/>
    <cellStyle name="Normal 2 60 8 15" xfId="24443"/>
    <cellStyle name="Normal 2 60 8 2" xfId="6698"/>
    <cellStyle name="Normal 2 60 8 2 2" xfId="24449"/>
    <cellStyle name="Normal 2 60 8 3" xfId="6699"/>
    <cellStyle name="Normal 2 60 8 3 2" xfId="24450"/>
    <cellStyle name="Normal 2 60 8 4" xfId="6700"/>
    <cellStyle name="Normal 2 60 8 4 2" xfId="24451"/>
    <cellStyle name="Normal 2 60 8 5" xfId="6701"/>
    <cellStyle name="Normal 2 60 8 5 2" xfId="24452"/>
    <cellStyle name="Normal 2 60 8 6" xfId="6702"/>
    <cellStyle name="Normal 2 60 8 6 2" xfId="24453"/>
    <cellStyle name="Normal 2 60 8 7" xfId="6703"/>
    <cellStyle name="Normal 2 60 8 7 2" xfId="24454"/>
    <cellStyle name="Normal 2 60 8 8" xfId="6704"/>
    <cellStyle name="Normal 2 60 8 8 2" xfId="24455"/>
    <cellStyle name="Normal 2 60 8 9" xfId="6705"/>
    <cellStyle name="Normal 2 60 8 9 2" xfId="24456"/>
    <cellStyle name="Normal 2 60 9" xfId="6706"/>
    <cellStyle name="Normal 2 60 9 10" xfId="6707"/>
    <cellStyle name="Normal 2 60 9 10 2" xfId="24458"/>
    <cellStyle name="Normal 2 60 9 11" xfId="6708"/>
    <cellStyle name="Normal 2 60 9 11 2" xfId="24459"/>
    <cellStyle name="Normal 2 60 9 12" xfId="6709"/>
    <cellStyle name="Normal 2 60 9 12 2" xfId="24460"/>
    <cellStyle name="Normal 2 60 9 13" xfId="6710"/>
    <cellStyle name="Normal 2 60 9 13 2" xfId="24461"/>
    <cellStyle name="Normal 2 60 9 14" xfId="6711"/>
    <cellStyle name="Normal 2 60 9 14 2" xfId="24462"/>
    <cellStyle name="Normal 2 60 9 15" xfId="24457"/>
    <cellStyle name="Normal 2 60 9 2" xfId="6712"/>
    <cellStyle name="Normal 2 60 9 2 2" xfId="24463"/>
    <cellStyle name="Normal 2 60 9 3" xfId="6713"/>
    <cellStyle name="Normal 2 60 9 3 2" xfId="24464"/>
    <cellStyle name="Normal 2 60 9 4" xfId="6714"/>
    <cellStyle name="Normal 2 60 9 4 2" xfId="24465"/>
    <cellStyle name="Normal 2 60 9 5" xfId="6715"/>
    <cellStyle name="Normal 2 60 9 5 2" xfId="24466"/>
    <cellStyle name="Normal 2 60 9 6" xfId="6716"/>
    <cellStyle name="Normal 2 60 9 6 2" xfId="24467"/>
    <cellStyle name="Normal 2 60 9 7" xfId="6717"/>
    <cellStyle name="Normal 2 60 9 7 2" xfId="24468"/>
    <cellStyle name="Normal 2 60 9 8" xfId="6718"/>
    <cellStyle name="Normal 2 60 9 8 2" xfId="24469"/>
    <cellStyle name="Normal 2 60 9 9" xfId="6719"/>
    <cellStyle name="Normal 2 60 9 9 2" xfId="24470"/>
    <cellStyle name="Normal 2 61" xfId="6720"/>
    <cellStyle name="Normal 2 61 10" xfId="6721"/>
    <cellStyle name="Normal 2 61 10 10" xfId="6722"/>
    <cellStyle name="Normal 2 61 10 10 2" xfId="24473"/>
    <cellStyle name="Normal 2 61 10 11" xfId="6723"/>
    <cellStyle name="Normal 2 61 10 11 2" xfId="24474"/>
    <cellStyle name="Normal 2 61 10 12" xfId="6724"/>
    <cellStyle name="Normal 2 61 10 12 2" xfId="24475"/>
    <cellStyle name="Normal 2 61 10 13" xfId="6725"/>
    <cellStyle name="Normal 2 61 10 13 2" xfId="24476"/>
    <cellStyle name="Normal 2 61 10 14" xfId="6726"/>
    <cellStyle name="Normal 2 61 10 14 2" xfId="24477"/>
    <cellStyle name="Normal 2 61 10 15" xfId="24472"/>
    <cellStyle name="Normal 2 61 10 2" xfId="6727"/>
    <cellStyle name="Normal 2 61 10 2 2" xfId="24478"/>
    <cellStyle name="Normal 2 61 10 3" xfId="6728"/>
    <cellStyle name="Normal 2 61 10 3 2" xfId="24479"/>
    <cellStyle name="Normal 2 61 10 4" xfId="6729"/>
    <cellStyle name="Normal 2 61 10 4 2" xfId="24480"/>
    <cellStyle name="Normal 2 61 10 5" xfId="6730"/>
    <cellStyle name="Normal 2 61 10 5 2" xfId="24481"/>
    <cellStyle name="Normal 2 61 10 6" xfId="6731"/>
    <cellStyle name="Normal 2 61 10 6 2" xfId="24482"/>
    <cellStyle name="Normal 2 61 10 7" xfId="6732"/>
    <cellStyle name="Normal 2 61 10 7 2" xfId="24483"/>
    <cellStyle name="Normal 2 61 10 8" xfId="6733"/>
    <cellStyle name="Normal 2 61 10 8 2" xfId="24484"/>
    <cellStyle name="Normal 2 61 10 9" xfId="6734"/>
    <cellStyle name="Normal 2 61 10 9 2" xfId="24485"/>
    <cellStyle name="Normal 2 61 11" xfId="6735"/>
    <cellStyle name="Normal 2 61 11 2" xfId="24486"/>
    <cellStyle name="Normal 2 61 12" xfId="6736"/>
    <cellStyle name="Normal 2 61 12 2" xfId="24487"/>
    <cellStyle name="Normal 2 61 13" xfId="6737"/>
    <cellStyle name="Normal 2 61 13 2" xfId="24488"/>
    <cellStyle name="Normal 2 61 14" xfId="6738"/>
    <cellStyle name="Normal 2 61 14 2" xfId="24489"/>
    <cellStyle name="Normal 2 61 15" xfId="6739"/>
    <cellStyle name="Normal 2 61 15 2" xfId="24490"/>
    <cellStyle name="Normal 2 61 16" xfId="6740"/>
    <cellStyle name="Normal 2 61 16 2" xfId="24491"/>
    <cellStyle name="Normal 2 61 17" xfId="6741"/>
    <cellStyle name="Normal 2 61 17 2" xfId="24492"/>
    <cellStyle name="Normal 2 61 18" xfId="6742"/>
    <cellStyle name="Normal 2 61 18 2" xfId="24493"/>
    <cellStyle name="Normal 2 61 19" xfId="6743"/>
    <cellStyle name="Normal 2 61 19 2" xfId="24494"/>
    <cellStyle name="Normal 2 61 2" xfId="6744"/>
    <cellStyle name="Normal 2 61 2 10" xfId="6745"/>
    <cellStyle name="Normal 2 61 2 10 2" xfId="24496"/>
    <cellStyle name="Normal 2 61 2 11" xfId="6746"/>
    <cellStyle name="Normal 2 61 2 11 2" xfId="24497"/>
    <cellStyle name="Normal 2 61 2 12" xfId="6747"/>
    <cellStyle name="Normal 2 61 2 12 2" xfId="24498"/>
    <cellStyle name="Normal 2 61 2 13" xfId="6748"/>
    <cellStyle name="Normal 2 61 2 13 2" xfId="24499"/>
    <cellStyle name="Normal 2 61 2 14" xfId="6749"/>
    <cellStyle name="Normal 2 61 2 14 2" xfId="24500"/>
    <cellStyle name="Normal 2 61 2 15" xfId="6750"/>
    <cellStyle name="Normal 2 61 2 15 2" xfId="24501"/>
    <cellStyle name="Normal 2 61 2 16" xfId="24495"/>
    <cellStyle name="Normal 2 61 2 2" xfId="6751"/>
    <cellStyle name="Normal 2 61 2 2 10" xfId="6752"/>
    <cellStyle name="Normal 2 61 2 2 10 2" xfId="24503"/>
    <cellStyle name="Normal 2 61 2 2 11" xfId="6753"/>
    <cellStyle name="Normal 2 61 2 2 11 2" xfId="24504"/>
    <cellStyle name="Normal 2 61 2 2 12" xfId="6754"/>
    <cellStyle name="Normal 2 61 2 2 12 2" xfId="24505"/>
    <cellStyle name="Normal 2 61 2 2 13" xfId="6755"/>
    <cellStyle name="Normal 2 61 2 2 13 2" xfId="24506"/>
    <cellStyle name="Normal 2 61 2 2 14" xfId="6756"/>
    <cellStyle name="Normal 2 61 2 2 14 2" xfId="24507"/>
    <cellStyle name="Normal 2 61 2 2 15" xfId="24502"/>
    <cellStyle name="Normal 2 61 2 2 2" xfId="6757"/>
    <cellStyle name="Normal 2 61 2 2 2 2" xfId="24508"/>
    <cellStyle name="Normal 2 61 2 2 3" xfId="6758"/>
    <cellStyle name="Normal 2 61 2 2 3 2" xfId="24509"/>
    <cellStyle name="Normal 2 61 2 2 4" xfId="6759"/>
    <cellStyle name="Normal 2 61 2 2 4 2" xfId="24510"/>
    <cellStyle name="Normal 2 61 2 2 5" xfId="6760"/>
    <cellStyle name="Normal 2 61 2 2 5 2" xfId="24511"/>
    <cellStyle name="Normal 2 61 2 2 6" xfId="6761"/>
    <cellStyle name="Normal 2 61 2 2 6 2" xfId="24512"/>
    <cellStyle name="Normal 2 61 2 2 7" xfId="6762"/>
    <cellStyle name="Normal 2 61 2 2 7 2" xfId="24513"/>
    <cellStyle name="Normal 2 61 2 2 8" xfId="6763"/>
    <cellStyle name="Normal 2 61 2 2 8 2" xfId="24514"/>
    <cellStyle name="Normal 2 61 2 2 9" xfId="6764"/>
    <cellStyle name="Normal 2 61 2 2 9 2" xfId="24515"/>
    <cellStyle name="Normal 2 61 2 3" xfId="6765"/>
    <cellStyle name="Normal 2 61 2 3 2" xfId="24516"/>
    <cellStyle name="Normal 2 61 2 4" xfId="6766"/>
    <cellStyle name="Normal 2 61 2 4 2" xfId="24517"/>
    <cellStyle name="Normal 2 61 2 5" xfId="6767"/>
    <cellStyle name="Normal 2 61 2 5 2" xfId="24518"/>
    <cellStyle name="Normal 2 61 2 6" xfId="6768"/>
    <cellStyle name="Normal 2 61 2 6 2" xfId="24519"/>
    <cellStyle name="Normal 2 61 2 7" xfId="6769"/>
    <cellStyle name="Normal 2 61 2 7 2" xfId="24520"/>
    <cellStyle name="Normal 2 61 2 8" xfId="6770"/>
    <cellStyle name="Normal 2 61 2 8 2" xfId="24521"/>
    <cellStyle name="Normal 2 61 2 9" xfId="6771"/>
    <cellStyle name="Normal 2 61 2 9 2" xfId="24522"/>
    <cellStyle name="Normal 2 61 20" xfId="6772"/>
    <cellStyle name="Normal 2 61 20 2" xfId="24523"/>
    <cellStyle name="Normal 2 61 21" xfId="6773"/>
    <cellStyle name="Normal 2 61 21 2" xfId="24524"/>
    <cellStyle name="Normal 2 61 22" xfId="6774"/>
    <cellStyle name="Normal 2 61 22 2" xfId="24525"/>
    <cellStyle name="Normal 2 61 23" xfId="6775"/>
    <cellStyle name="Normal 2 61 23 2" xfId="24526"/>
    <cellStyle name="Normal 2 61 24" xfId="24471"/>
    <cellStyle name="Normal 2 61 3" xfId="6776"/>
    <cellStyle name="Normal 2 61 3 10" xfId="6777"/>
    <cellStyle name="Normal 2 61 3 10 2" xfId="24528"/>
    <cellStyle name="Normal 2 61 3 11" xfId="6778"/>
    <cellStyle name="Normal 2 61 3 11 2" xfId="24529"/>
    <cellStyle name="Normal 2 61 3 12" xfId="6779"/>
    <cellStyle name="Normal 2 61 3 12 2" xfId="24530"/>
    <cellStyle name="Normal 2 61 3 13" xfId="6780"/>
    <cellStyle name="Normal 2 61 3 13 2" xfId="24531"/>
    <cellStyle name="Normal 2 61 3 14" xfId="6781"/>
    <cellStyle name="Normal 2 61 3 14 2" xfId="24532"/>
    <cellStyle name="Normal 2 61 3 15" xfId="6782"/>
    <cellStyle name="Normal 2 61 3 15 2" xfId="24533"/>
    <cellStyle name="Normal 2 61 3 16" xfId="24527"/>
    <cellStyle name="Normal 2 61 3 2" xfId="6783"/>
    <cellStyle name="Normal 2 61 3 2 10" xfId="6784"/>
    <cellStyle name="Normal 2 61 3 2 10 2" xfId="24535"/>
    <cellStyle name="Normal 2 61 3 2 11" xfId="6785"/>
    <cellStyle name="Normal 2 61 3 2 11 2" xfId="24536"/>
    <cellStyle name="Normal 2 61 3 2 12" xfId="6786"/>
    <cellStyle name="Normal 2 61 3 2 12 2" xfId="24537"/>
    <cellStyle name="Normal 2 61 3 2 13" xfId="6787"/>
    <cellStyle name="Normal 2 61 3 2 13 2" xfId="24538"/>
    <cellStyle name="Normal 2 61 3 2 14" xfId="6788"/>
    <cellStyle name="Normal 2 61 3 2 14 2" xfId="24539"/>
    <cellStyle name="Normal 2 61 3 2 15" xfId="24534"/>
    <cellStyle name="Normal 2 61 3 2 2" xfId="6789"/>
    <cellStyle name="Normal 2 61 3 2 2 2" xfId="24540"/>
    <cellStyle name="Normal 2 61 3 2 3" xfId="6790"/>
    <cellStyle name="Normal 2 61 3 2 3 2" xfId="24541"/>
    <cellStyle name="Normal 2 61 3 2 4" xfId="6791"/>
    <cellStyle name="Normal 2 61 3 2 4 2" xfId="24542"/>
    <cellStyle name="Normal 2 61 3 2 5" xfId="6792"/>
    <cellStyle name="Normal 2 61 3 2 5 2" xfId="24543"/>
    <cellStyle name="Normal 2 61 3 2 6" xfId="6793"/>
    <cellStyle name="Normal 2 61 3 2 6 2" xfId="24544"/>
    <cellStyle name="Normal 2 61 3 2 7" xfId="6794"/>
    <cellStyle name="Normal 2 61 3 2 7 2" xfId="24545"/>
    <cellStyle name="Normal 2 61 3 2 8" xfId="6795"/>
    <cellStyle name="Normal 2 61 3 2 8 2" xfId="24546"/>
    <cellStyle name="Normal 2 61 3 2 9" xfId="6796"/>
    <cellStyle name="Normal 2 61 3 2 9 2" xfId="24547"/>
    <cellStyle name="Normal 2 61 3 3" xfId="6797"/>
    <cellStyle name="Normal 2 61 3 3 2" xfId="24548"/>
    <cellStyle name="Normal 2 61 3 4" xfId="6798"/>
    <cellStyle name="Normal 2 61 3 4 2" xfId="24549"/>
    <cellStyle name="Normal 2 61 3 5" xfId="6799"/>
    <cellStyle name="Normal 2 61 3 5 2" xfId="24550"/>
    <cellStyle name="Normal 2 61 3 6" xfId="6800"/>
    <cellStyle name="Normal 2 61 3 6 2" xfId="24551"/>
    <cellStyle name="Normal 2 61 3 7" xfId="6801"/>
    <cellStyle name="Normal 2 61 3 7 2" xfId="24552"/>
    <cellStyle name="Normal 2 61 3 8" xfId="6802"/>
    <cellStyle name="Normal 2 61 3 8 2" xfId="24553"/>
    <cellStyle name="Normal 2 61 3 9" xfId="6803"/>
    <cellStyle name="Normal 2 61 3 9 2" xfId="24554"/>
    <cellStyle name="Normal 2 61 4" xfId="6804"/>
    <cellStyle name="Normal 2 61 4 10" xfId="6805"/>
    <cellStyle name="Normal 2 61 4 10 2" xfId="24556"/>
    <cellStyle name="Normal 2 61 4 11" xfId="6806"/>
    <cellStyle name="Normal 2 61 4 11 2" xfId="24557"/>
    <cellStyle name="Normal 2 61 4 12" xfId="6807"/>
    <cellStyle name="Normal 2 61 4 12 2" xfId="24558"/>
    <cellStyle name="Normal 2 61 4 13" xfId="6808"/>
    <cellStyle name="Normal 2 61 4 13 2" xfId="24559"/>
    <cellStyle name="Normal 2 61 4 14" xfId="6809"/>
    <cellStyle name="Normal 2 61 4 14 2" xfId="24560"/>
    <cellStyle name="Normal 2 61 4 15" xfId="6810"/>
    <cellStyle name="Normal 2 61 4 15 2" xfId="24561"/>
    <cellStyle name="Normal 2 61 4 16" xfId="24555"/>
    <cellStyle name="Normal 2 61 4 2" xfId="6811"/>
    <cellStyle name="Normal 2 61 4 2 10" xfId="6812"/>
    <cellStyle name="Normal 2 61 4 2 10 2" xfId="24563"/>
    <cellStyle name="Normal 2 61 4 2 11" xfId="6813"/>
    <cellStyle name="Normal 2 61 4 2 11 2" xfId="24564"/>
    <cellStyle name="Normal 2 61 4 2 12" xfId="6814"/>
    <cellStyle name="Normal 2 61 4 2 12 2" xfId="24565"/>
    <cellStyle name="Normal 2 61 4 2 13" xfId="6815"/>
    <cellStyle name="Normal 2 61 4 2 13 2" xfId="24566"/>
    <cellStyle name="Normal 2 61 4 2 14" xfId="6816"/>
    <cellStyle name="Normal 2 61 4 2 14 2" xfId="24567"/>
    <cellStyle name="Normal 2 61 4 2 15" xfId="24562"/>
    <cellStyle name="Normal 2 61 4 2 2" xfId="6817"/>
    <cellStyle name="Normal 2 61 4 2 2 2" xfId="24568"/>
    <cellStyle name="Normal 2 61 4 2 3" xfId="6818"/>
    <cellStyle name="Normal 2 61 4 2 3 2" xfId="24569"/>
    <cellStyle name="Normal 2 61 4 2 4" xfId="6819"/>
    <cellStyle name="Normal 2 61 4 2 4 2" xfId="24570"/>
    <cellStyle name="Normal 2 61 4 2 5" xfId="6820"/>
    <cellStyle name="Normal 2 61 4 2 5 2" xfId="24571"/>
    <cellStyle name="Normal 2 61 4 2 6" xfId="6821"/>
    <cellStyle name="Normal 2 61 4 2 6 2" xfId="24572"/>
    <cellStyle name="Normal 2 61 4 2 7" xfId="6822"/>
    <cellStyle name="Normal 2 61 4 2 7 2" xfId="24573"/>
    <cellStyle name="Normal 2 61 4 2 8" xfId="6823"/>
    <cellStyle name="Normal 2 61 4 2 8 2" xfId="24574"/>
    <cellStyle name="Normal 2 61 4 2 9" xfId="6824"/>
    <cellStyle name="Normal 2 61 4 2 9 2" xfId="24575"/>
    <cellStyle name="Normal 2 61 4 3" xfId="6825"/>
    <cellStyle name="Normal 2 61 4 3 2" xfId="24576"/>
    <cellStyle name="Normal 2 61 4 4" xfId="6826"/>
    <cellStyle name="Normal 2 61 4 4 2" xfId="24577"/>
    <cellStyle name="Normal 2 61 4 5" xfId="6827"/>
    <cellStyle name="Normal 2 61 4 5 2" xfId="24578"/>
    <cellStyle name="Normal 2 61 4 6" xfId="6828"/>
    <cellStyle name="Normal 2 61 4 6 2" xfId="24579"/>
    <cellStyle name="Normal 2 61 4 7" xfId="6829"/>
    <cellStyle name="Normal 2 61 4 7 2" xfId="24580"/>
    <cellStyle name="Normal 2 61 4 8" xfId="6830"/>
    <cellStyle name="Normal 2 61 4 8 2" xfId="24581"/>
    <cellStyle name="Normal 2 61 4 9" xfId="6831"/>
    <cellStyle name="Normal 2 61 4 9 2" xfId="24582"/>
    <cellStyle name="Normal 2 61 5" xfId="6832"/>
    <cellStyle name="Normal 2 61 5 10" xfId="6833"/>
    <cellStyle name="Normal 2 61 5 10 2" xfId="24584"/>
    <cellStyle name="Normal 2 61 5 11" xfId="6834"/>
    <cellStyle name="Normal 2 61 5 11 2" xfId="24585"/>
    <cellStyle name="Normal 2 61 5 12" xfId="6835"/>
    <cellStyle name="Normal 2 61 5 12 2" xfId="24586"/>
    <cellStyle name="Normal 2 61 5 13" xfId="6836"/>
    <cellStyle name="Normal 2 61 5 13 2" xfId="24587"/>
    <cellStyle name="Normal 2 61 5 14" xfId="6837"/>
    <cellStyle name="Normal 2 61 5 14 2" xfId="24588"/>
    <cellStyle name="Normal 2 61 5 15" xfId="24583"/>
    <cellStyle name="Normal 2 61 5 2" xfId="6838"/>
    <cellStyle name="Normal 2 61 5 2 2" xfId="24589"/>
    <cellStyle name="Normal 2 61 5 3" xfId="6839"/>
    <cellStyle name="Normal 2 61 5 3 2" xfId="24590"/>
    <cellStyle name="Normal 2 61 5 4" xfId="6840"/>
    <cellStyle name="Normal 2 61 5 4 2" xfId="24591"/>
    <cellStyle name="Normal 2 61 5 5" xfId="6841"/>
    <cellStyle name="Normal 2 61 5 5 2" xfId="24592"/>
    <cellStyle name="Normal 2 61 5 6" xfId="6842"/>
    <cellStyle name="Normal 2 61 5 6 2" xfId="24593"/>
    <cellStyle name="Normal 2 61 5 7" xfId="6843"/>
    <cellStyle name="Normal 2 61 5 7 2" xfId="24594"/>
    <cellStyle name="Normal 2 61 5 8" xfId="6844"/>
    <cellStyle name="Normal 2 61 5 8 2" xfId="24595"/>
    <cellStyle name="Normal 2 61 5 9" xfId="6845"/>
    <cellStyle name="Normal 2 61 5 9 2" xfId="24596"/>
    <cellStyle name="Normal 2 61 6" xfId="6846"/>
    <cellStyle name="Normal 2 61 6 10" xfId="6847"/>
    <cellStyle name="Normal 2 61 6 10 2" xfId="24598"/>
    <cellStyle name="Normal 2 61 6 11" xfId="6848"/>
    <cellStyle name="Normal 2 61 6 11 2" xfId="24599"/>
    <cellStyle name="Normal 2 61 6 12" xfId="6849"/>
    <cellStyle name="Normal 2 61 6 12 2" xfId="24600"/>
    <cellStyle name="Normal 2 61 6 13" xfId="6850"/>
    <cellStyle name="Normal 2 61 6 13 2" xfId="24601"/>
    <cellStyle name="Normal 2 61 6 14" xfId="6851"/>
    <cellStyle name="Normal 2 61 6 14 2" xfId="24602"/>
    <cellStyle name="Normal 2 61 6 15" xfId="24597"/>
    <cellStyle name="Normal 2 61 6 2" xfId="6852"/>
    <cellStyle name="Normal 2 61 6 2 2" xfId="24603"/>
    <cellStyle name="Normal 2 61 6 3" xfId="6853"/>
    <cellStyle name="Normal 2 61 6 3 2" xfId="24604"/>
    <cellStyle name="Normal 2 61 6 4" xfId="6854"/>
    <cellStyle name="Normal 2 61 6 4 2" xfId="24605"/>
    <cellStyle name="Normal 2 61 6 5" xfId="6855"/>
    <cellStyle name="Normal 2 61 6 5 2" xfId="24606"/>
    <cellStyle name="Normal 2 61 6 6" xfId="6856"/>
    <cellStyle name="Normal 2 61 6 6 2" xfId="24607"/>
    <cellStyle name="Normal 2 61 6 7" xfId="6857"/>
    <cellStyle name="Normal 2 61 6 7 2" xfId="24608"/>
    <cellStyle name="Normal 2 61 6 8" xfId="6858"/>
    <cellStyle name="Normal 2 61 6 8 2" xfId="24609"/>
    <cellStyle name="Normal 2 61 6 9" xfId="6859"/>
    <cellStyle name="Normal 2 61 6 9 2" xfId="24610"/>
    <cellStyle name="Normal 2 61 7" xfId="6860"/>
    <cellStyle name="Normal 2 61 7 10" xfId="6861"/>
    <cellStyle name="Normal 2 61 7 10 2" xfId="24612"/>
    <cellStyle name="Normal 2 61 7 11" xfId="6862"/>
    <cellStyle name="Normal 2 61 7 11 2" xfId="24613"/>
    <cellStyle name="Normal 2 61 7 12" xfId="6863"/>
    <cellStyle name="Normal 2 61 7 12 2" xfId="24614"/>
    <cellStyle name="Normal 2 61 7 13" xfId="6864"/>
    <cellStyle name="Normal 2 61 7 13 2" xfId="24615"/>
    <cellStyle name="Normal 2 61 7 14" xfId="6865"/>
    <cellStyle name="Normal 2 61 7 14 2" xfId="24616"/>
    <cellStyle name="Normal 2 61 7 15" xfId="24611"/>
    <cellStyle name="Normal 2 61 7 2" xfId="6866"/>
    <cellStyle name="Normal 2 61 7 2 2" xfId="24617"/>
    <cellStyle name="Normal 2 61 7 3" xfId="6867"/>
    <cellStyle name="Normal 2 61 7 3 2" xfId="24618"/>
    <cellStyle name="Normal 2 61 7 4" xfId="6868"/>
    <cellStyle name="Normal 2 61 7 4 2" xfId="24619"/>
    <cellStyle name="Normal 2 61 7 5" xfId="6869"/>
    <cellStyle name="Normal 2 61 7 5 2" xfId="24620"/>
    <cellStyle name="Normal 2 61 7 6" xfId="6870"/>
    <cellStyle name="Normal 2 61 7 6 2" xfId="24621"/>
    <cellStyle name="Normal 2 61 7 7" xfId="6871"/>
    <cellStyle name="Normal 2 61 7 7 2" xfId="24622"/>
    <cellStyle name="Normal 2 61 7 8" xfId="6872"/>
    <cellStyle name="Normal 2 61 7 8 2" xfId="24623"/>
    <cellStyle name="Normal 2 61 7 9" xfId="6873"/>
    <cellStyle name="Normal 2 61 7 9 2" xfId="24624"/>
    <cellStyle name="Normal 2 61 8" xfId="6874"/>
    <cellStyle name="Normal 2 61 8 10" xfId="6875"/>
    <cellStyle name="Normal 2 61 8 10 2" xfId="24626"/>
    <cellStyle name="Normal 2 61 8 11" xfId="6876"/>
    <cellStyle name="Normal 2 61 8 11 2" xfId="24627"/>
    <cellStyle name="Normal 2 61 8 12" xfId="6877"/>
    <cellStyle name="Normal 2 61 8 12 2" xfId="24628"/>
    <cellStyle name="Normal 2 61 8 13" xfId="6878"/>
    <cellStyle name="Normal 2 61 8 13 2" xfId="24629"/>
    <cellStyle name="Normal 2 61 8 14" xfId="6879"/>
    <cellStyle name="Normal 2 61 8 14 2" xfId="24630"/>
    <cellStyle name="Normal 2 61 8 15" xfId="24625"/>
    <cellStyle name="Normal 2 61 8 2" xfId="6880"/>
    <cellStyle name="Normal 2 61 8 2 2" xfId="24631"/>
    <cellStyle name="Normal 2 61 8 3" xfId="6881"/>
    <cellStyle name="Normal 2 61 8 3 2" xfId="24632"/>
    <cellStyle name="Normal 2 61 8 4" xfId="6882"/>
    <cellStyle name="Normal 2 61 8 4 2" xfId="24633"/>
    <cellStyle name="Normal 2 61 8 5" xfId="6883"/>
    <cellStyle name="Normal 2 61 8 5 2" xfId="24634"/>
    <cellStyle name="Normal 2 61 8 6" xfId="6884"/>
    <cellStyle name="Normal 2 61 8 6 2" xfId="24635"/>
    <cellStyle name="Normal 2 61 8 7" xfId="6885"/>
    <cellStyle name="Normal 2 61 8 7 2" xfId="24636"/>
    <cellStyle name="Normal 2 61 8 8" xfId="6886"/>
    <cellStyle name="Normal 2 61 8 8 2" xfId="24637"/>
    <cellStyle name="Normal 2 61 8 9" xfId="6887"/>
    <cellStyle name="Normal 2 61 8 9 2" xfId="24638"/>
    <cellStyle name="Normal 2 61 9" xfId="6888"/>
    <cellStyle name="Normal 2 61 9 10" xfId="6889"/>
    <cellStyle name="Normal 2 61 9 10 2" xfId="24640"/>
    <cellStyle name="Normal 2 61 9 11" xfId="6890"/>
    <cellStyle name="Normal 2 61 9 11 2" xfId="24641"/>
    <cellStyle name="Normal 2 61 9 12" xfId="6891"/>
    <cellStyle name="Normal 2 61 9 12 2" xfId="24642"/>
    <cellStyle name="Normal 2 61 9 13" xfId="6892"/>
    <cellStyle name="Normal 2 61 9 13 2" xfId="24643"/>
    <cellStyle name="Normal 2 61 9 14" xfId="6893"/>
    <cellStyle name="Normal 2 61 9 14 2" xfId="24644"/>
    <cellStyle name="Normal 2 61 9 15" xfId="24639"/>
    <cellStyle name="Normal 2 61 9 2" xfId="6894"/>
    <cellStyle name="Normal 2 61 9 2 2" xfId="24645"/>
    <cellStyle name="Normal 2 61 9 3" xfId="6895"/>
    <cellStyle name="Normal 2 61 9 3 2" xfId="24646"/>
    <cellStyle name="Normal 2 61 9 4" xfId="6896"/>
    <cellStyle name="Normal 2 61 9 4 2" xfId="24647"/>
    <cellStyle name="Normal 2 61 9 5" xfId="6897"/>
    <cellStyle name="Normal 2 61 9 5 2" xfId="24648"/>
    <cellStyle name="Normal 2 61 9 6" xfId="6898"/>
    <cellStyle name="Normal 2 61 9 6 2" xfId="24649"/>
    <cellStyle name="Normal 2 61 9 7" xfId="6899"/>
    <cellStyle name="Normal 2 61 9 7 2" xfId="24650"/>
    <cellStyle name="Normal 2 61 9 8" xfId="6900"/>
    <cellStyle name="Normal 2 61 9 8 2" xfId="24651"/>
    <cellStyle name="Normal 2 61 9 9" xfId="6901"/>
    <cellStyle name="Normal 2 61 9 9 2" xfId="24652"/>
    <cellStyle name="Normal 2 62" xfId="6902"/>
    <cellStyle name="Normal 2 62 10" xfId="6903"/>
    <cellStyle name="Normal 2 62 10 10" xfId="6904"/>
    <cellStyle name="Normal 2 62 10 10 2" xfId="24655"/>
    <cellStyle name="Normal 2 62 10 11" xfId="6905"/>
    <cellStyle name="Normal 2 62 10 11 2" xfId="24656"/>
    <cellStyle name="Normal 2 62 10 12" xfId="6906"/>
    <cellStyle name="Normal 2 62 10 12 2" xfId="24657"/>
    <cellStyle name="Normal 2 62 10 13" xfId="6907"/>
    <cellStyle name="Normal 2 62 10 13 2" xfId="24658"/>
    <cellStyle name="Normal 2 62 10 14" xfId="6908"/>
    <cellStyle name="Normal 2 62 10 14 2" xfId="24659"/>
    <cellStyle name="Normal 2 62 10 15" xfId="24654"/>
    <cellStyle name="Normal 2 62 10 2" xfId="6909"/>
    <cellStyle name="Normal 2 62 10 2 2" xfId="24660"/>
    <cellStyle name="Normal 2 62 10 3" xfId="6910"/>
    <cellStyle name="Normal 2 62 10 3 2" xfId="24661"/>
    <cellStyle name="Normal 2 62 10 4" xfId="6911"/>
    <cellStyle name="Normal 2 62 10 4 2" xfId="24662"/>
    <cellStyle name="Normal 2 62 10 5" xfId="6912"/>
    <cellStyle name="Normal 2 62 10 5 2" xfId="24663"/>
    <cellStyle name="Normal 2 62 10 6" xfId="6913"/>
    <cellStyle name="Normal 2 62 10 6 2" xfId="24664"/>
    <cellStyle name="Normal 2 62 10 7" xfId="6914"/>
    <cellStyle name="Normal 2 62 10 7 2" xfId="24665"/>
    <cellStyle name="Normal 2 62 10 8" xfId="6915"/>
    <cellStyle name="Normal 2 62 10 8 2" xfId="24666"/>
    <cellStyle name="Normal 2 62 10 9" xfId="6916"/>
    <cellStyle name="Normal 2 62 10 9 2" xfId="24667"/>
    <cellStyle name="Normal 2 62 11" xfId="6917"/>
    <cellStyle name="Normal 2 62 11 2" xfId="24668"/>
    <cellStyle name="Normal 2 62 12" xfId="6918"/>
    <cellStyle name="Normal 2 62 12 2" xfId="24669"/>
    <cellStyle name="Normal 2 62 13" xfId="6919"/>
    <cellStyle name="Normal 2 62 13 2" xfId="24670"/>
    <cellStyle name="Normal 2 62 14" xfId="6920"/>
    <cellStyle name="Normal 2 62 14 2" xfId="24671"/>
    <cellStyle name="Normal 2 62 15" xfId="6921"/>
    <cellStyle name="Normal 2 62 15 2" xfId="24672"/>
    <cellStyle name="Normal 2 62 16" xfId="6922"/>
    <cellStyle name="Normal 2 62 16 2" xfId="24673"/>
    <cellStyle name="Normal 2 62 17" xfId="6923"/>
    <cellStyle name="Normal 2 62 17 2" xfId="24674"/>
    <cellStyle name="Normal 2 62 18" xfId="6924"/>
    <cellStyle name="Normal 2 62 18 2" xfId="24675"/>
    <cellStyle name="Normal 2 62 19" xfId="6925"/>
    <cellStyle name="Normal 2 62 19 2" xfId="24676"/>
    <cellStyle name="Normal 2 62 2" xfId="6926"/>
    <cellStyle name="Normal 2 62 2 10" xfId="6927"/>
    <cellStyle name="Normal 2 62 2 10 2" xfId="24678"/>
    <cellStyle name="Normal 2 62 2 11" xfId="6928"/>
    <cellStyle name="Normal 2 62 2 11 2" xfId="24679"/>
    <cellStyle name="Normal 2 62 2 12" xfId="6929"/>
    <cellStyle name="Normal 2 62 2 12 2" xfId="24680"/>
    <cellStyle name="Normal 2 62 2 13" xfId="6930"/>
    <cellStyle name="Normal 2 62 2 13 2" xfId="24681"/>
    <cellStyle name="Normal 2 62 2 14" xfId="6931"/>
    <cellStyle name="Normal 2 62 2 14 2" xfId="24682"/>
    <cellStyle name="Normal 2 62 2 15" xfId="6932"/>
    <cellStyle name="Normal 2 62 2 15 2" xfId="24683"/>
    <cellStyle name="Normal 2 62 2 16" xfId="24677"/>
    <cellStyle name="Normal 2 62 2 2" xfId="6933"/>
    <cellStyle name="Normal 2 62 2 2 10" xfId="6934"/>
    <cellStyle name="Normal 2 62 2 2 10 2" xfId="24685"/>
    <cellStyle name="Normal 2 62 2 2 11" xfId="6935"/>
    <cellStyle name="Normal 2 62 2 2 11 2" xfId="24686"/>
    <cellStyle name="Normal 2 62 2 2 12" xfId="6936"/>
    <cellStyle name="Normal 2 62 2 2 12 2" xfId="24687"/>
    <cellStyle name="Normal 2 62 2 2 13" xfId="6937"/>
    <cellStyle name="Normal 2 62 2 2 13 2" xfId="24688"/>
    <cellStyle name="Normal 2 62 2 2 14" xfId="6938"/>
    <cellStyle name="Normal 2 62 2 2 14 2" xfId="24689"/>
    <cellStyle name="Normal 2 62 2 2 15" xfId="24684"/>
    <cellStyle name="Normal 2 62 2 2 2" xfId="6939"/>
    <cellStyle name="Normal 2 62 2 2 2 2" xfId="24690"/>
    <cellStyle name="Normal 2 62 2 2 3" xfId="6940"/>
    <cellStyle name="Normal 2 62 2 2 3 2" xfId="24691"/>
    <cellStyle name="Normal 2 62 2 2 4" xfId="6941"/>
    <cellStyle name="Normal 2 62 2 2 4 2" xfId="24692"/>
    <cellStyle name="Normal 2 62 2 2 5" xfId="6942"/>
    <cellStyle name="Normal 2 62 2 2 5 2" xfId="24693"/>
    <cellStyle name="Normal 2 62 2 2 6" xfId="6943"/>
    <cellStyle name="Normal 2 62 2 2 6 2" xfId="24694"/>
    <cellStyle name="Normal 2 62 2 2 7" xfId="6944"/>
    <cellStyle name="Normal 2 62 2 2 7 2" xfId="24695"/>
    <cellStyle name="Normal 2 62 2 2 8" xfId="6945"/>
    <cellStyle name="Normal 2 62 2 2 8 2" xfId="24696"/>
    <cellStyle name="Normal 2 62 2 2 9" xfId="6946"/>
    <cellStyle name="Normal 2 62 2 2 9 2" xfId="24697"/>
    <cellStyle name="Normal 2 62 2 3" xfId="6947"/>
    <cellStyle name="Normal 2 62 2 3 2" xfId="24698"/>
    <cellStyle name="Normal 2 62 2 4" xfId="6948"/>
    <cellStyle name="Normal 2 62 2 4 2" xfId="24699"/>
    <cellStyle name="Normal 2 62 2 5" xfId="6949"/>
    <cellStyle name="Normal 2 62 2 5 2" xfId="24700"/>
    <cellStyle name="Normal 2 62 2 6" xfId="6950"/>
    <cellStyle name="Normal 2 62 2 6 2" xfId="24701"/>
    <cellStyle name="Normal 2 62 2 7" xfId="6951"/>
    <cellStyle name="Normal 2 62 2 7 2" xfId="24702"/>
    <cellStyle name="Normal 2 62 2 8" xfId="6952"/>
    <cellStyle name="Normal 2 62 2 8 2" xfId="24703"/>
    <cellStyle name="Normal 2 62 2 9" xfId="6953"/>
    <cellStyle name="Normal 2 62 2 9 2" xfId="24704"/>
    <cellStyle name="Normal 2 62 20" xfId="6954"/>
    <cellStyle name="Normal 2 62 20 2" xfId="24705"/>
    <cellStyle name="Normal 2 62 21" xfId="6955"/>
    <cellStyle name="Normal 2 62 21 2" xfId="24706"/>
    <cellStyle name="Normal 2 62 22" xfId="6956"/>
    <cellStyle name="Normal 2 62 22 2" xfId="24707"/>
    <cellStyle name="Normal 2 62 23" xfId="6957"/>
    <cellStyle name="Normal 2 62 23 2" xfId="24708"/>
    <cellStyle name="Normal 2 62 24" xfId="24653"/>
    <cellStyle name="Normal 2 62 3" xfId="6958"/>
    <cellStyle name="Normal 2 62 3 10" xfId="6959"/>
    <cellStyle name="Normal 2 62 3 10 2" xfId="24710"/>
    <cellStyle name="Normal 2 62 3 11" xfId="6960"/>
    <cellStyle name="Normal 2 62 3 11 2" xfId="24711"/>
    <cellStyle name="Normal 2 62 3 12" xfId="6961"/>
    <cellStyle name="Normal 2 62 3 12 2" xfId="24712"/>
    <cellStyle name="Normal 2 62 3 13" xfId="6962"/>
    <cellStyle name="Normal 2 62 3 13 2" xfId="24713"/>
    <cellStyle name="Normal 2 62 3 14" xfId="6963"/>
    <cellStyle name="Normal 2 62 3 14 2" xfId="24714"/>
    <cellStyle name="Normal 2 62 3 15" xfId="6964"/>
    <cellStyle name="Normal 2 62 3 15 2" xfId="24715"/>
    <cellStyle name="Normal 2 62 3 16" xfId="24709"/>
    <cellStyle name="Normal 2 62 3 2" xfId="6965"/>
    <cellStyle name="Normal 2 62 3 2 10" xfId="6966"/>
    <cellStyle name="Normal 2 62 3 2 10 2" xfId="24717"/>
    <cellStyle name="Normal 2 62 3 2 11" xfId="6967"/>
    <cellStyle name="Normal 2 62 3 2 11 2" xfId="24718"/>
    <cellStyle name="Normal 2 62 3 2 12" xfId="6968"/>
    <cellStyle name="Normal 2 62 3 2 12 2" xfId="24719"/>
    <cellStyle name="Normal 2 62 3 2 13" xfId="6969"/>
    <cellStyle name="Normal 2 62 3 2 13 2" xfId="24720"/>
    <cellStyle name="Normal 2 62 3 2 14" xfId="6970"/>
    <cellStyle name="Normal 2 62 3 2 14 2" xfId="24721"/>
    <cellStyle name="Normal 2 62 3 2 15" xfId="24716"/>
    <cellStyle name="Normal 2 62 3 2 2" xfId="6971"/>
    <cellStyle name="Normal 2 62 3 2 2 2" xfId="24722"/>
    <cellStyle name="Normal 2 62 3 2 3" xfId="6972"/>
    <cellStyle name="Normal 2 62 3 2 3 2" xfId="24723"/>
    <cellStyle name="Normal 2 62 3 2 4" xfId="6973"/>
    <cellStyle name="Normal 2 62 3 2 4 2" xfId="24724"/>
    <cellStyle name="Normal 2 62 3 2 5" xfId="6974"/>
    <cellStyle name="Normal 2 62 3 2 5 2" xfId="24725"/>
    <cellStyle name="Normal 2 62 3 2 6" xfId="6975"/>
    <cellStyle name="Normal 2 62 3 2 6 2" xfId="24726"/>
    <cellStyle name="Normal 2 62 3 2 7" xfId="6976"/>
    <cellStyle name="Normal 2 62 3 2 7 2" xfId="24727"/>
    <cellStyle name="Normal 2 62 3 2 8" xfId="6977"/>
    <cellStyle name="Normal 2 62 3 2 8 2" xfId="24728"/>
    <cellStyle name="Normal 2 62 3 2 9" xfId="6978"/>
    <cellStyle name="Normal 2 62 3 2 9 2" xfId="24729"/>
    <cellStyle name="Normal 2 62 3 3" xfId="6979"/>
    <cellStyle name="Normal 2 62 3 3 2" xfId="24730"/>
    <cellStyle name="Normal 2 62 3 4" xfId="6980"/>
    <cellStyle name="Normal 2 62 3 4 2" xfId="24731"/>
    <cellStyle name="Normal 2 62 3 5" xfId="6981"/>
    <cellStyle name="Normal 2 62 3 5 2" xfId="24732"/>
    <cellStyle name="Normal 2 62 3 6" xfId="6982"/>
    <cellStyle name="Normal 2 62 3 6 2" xfId="24733"/>
    <cellStyle name="Normal 2 62 3 7" xfId="6983"/>
    <cellStyle name="Normal 2 62 3 7 2" xfId="24734"/>
    <cellStyle name="Normal 2 62 3 8" xfId="6984"/>
    <cellStyle name="Normal 2 62 3 8 2" xfId="24735"/>
    <cellStyle name="Normal 2 62 3 9" xfId="6985"/>
    <cellStyle name="Normal 2 62 3 9 2" xfId="24736"/>
    <cellStyle name="Normal 2 62 4" xfId="6986"/>
    <cellStyle name="Normal 2 62 4 10" xfId="6987"/>
    <cellStyle name="Normal 2 62 4 10 2" xfId="24738"/>
    <cellStyle name="Normal 2 62 4 11" xfId="6988"/>
    <cellStyle name="Normal 2 62 4 11 2" xfId="24739"/>
    <cellStyle name="Normal 2 62 4 12" xfId="6989"/>
    <cellStyle name="Normal 2 62 4 12 2" xfId="24740"/>
    <cellStyle name="Normal 2 62 4 13" xfId="6990"/>
    <cellStyle name="Normal 2 62 4 13 2" xfId="24741"/>
    <cellStyle name="Normal 2 62 4 14" xfId="6991"/>
    <cellStyle name="Normal 2 62 4 14 2" xfId="24742"/>
    <cellStyle name="Normal 2 62 4 15" xfId="6992"/>
    <cellStyle name="Normal 2 62 4 15 2" xfId="24743"/>
    <cellStyle name="Normal 2 62 4 16" xfId="24737"/>
    <cellStyle name="Normal 2 62 4 2" xfId="6993"/>
    <cellStyle name="Normal 2 62 4 2 10" xfId="6994"/>
    <cellStyle name="Normal 2 62 4 2 10 2" xfId="24745"/>
    <cellStyle name="Normal 2 62 4 2 11" xfId="6995"/>
    <cellStyle name="Normal 2 62 4 2 11 2" xfId="24746"/>
    <cellStyle name="Normal 2 62 4 2 12" xfId="6996"/>
    <cellStyle name="Normal 2 62 4 2 12 2" xfId="24747"/>
    <cellStyle name="Normal 2 62 4 2 13" xfId="6997"/>
    <cellStyle name="Normal 2 62 4 2 13 2" xfId="24748"/>
    <cellStyle name="Normal 2 62 4 2 14" xfId="6998"/>
    <cellStyle name="Normal 2 62 4 2 14 2" xfId="24749"/>
    <cellStyle name="Normal 2 62 4 2 15" xfId="24744"/>
    <cellStyle name="Normal 2 62 4 2 2" xfId="6999"/>
    <cellStyle name="Normal 2 62 4 2 2 2" xfId="24750"/>
    <cellStyle name="Normal 2 62 4 2 3" xfId="7000"/>
    <cellStyle name="Normal 2 62 4 2 3 2" xfId="24751"/>
    <cellStyle name="Normal 2 62 4 2 4" xfId="7001"/>
    <cellStyle name="Normal 2 62 4 2 4 2" xfId="24752"/>
    <cellStyle name="Normal 2 62 4 2 5" xfId="7002"/>
    <cellStyle name="Normal 2 62 4 2 5 2" xfId="24753"/>
    <cellStyle name="Normal 2 62 4 2 6" xfId="7003"/>
    <cellStyle name="Normal 2 62 4 2 6 2" xfId="24754"/>
    <cellStyle name="Normal 2 62 4 2 7" xfId="7004"/>
    <cellStyle name="Normal 2 62 4 2 7 2" xfId="24755"/>
    <cellStyle name="Normal 2 62 4 2 8" xfId="7005"/>
    <cellStyle name="Normal 2 62 4 2 8 2" xfId="24756"/>
    <cellStyle name="Normal 2 62 4 2 9" xfId="7006"/>
    <cellStyle name="Normal 2 62 4 2 9 2" xfId="24757"/>
    <cellStyle name="Normal 2 62 4 3" xfId="7007"/>
    <cellStyle name="Normal 2 62 4 3 2" xfId="24758"/>
    <cellStyle name="Normal 2 62 4 4" xfId="7008"/>
    <cellStyle name="Normal 2 62 4 4 2" xfId="24759"/>
    <cellStyle name="Normal 2 62 4 5" xfId="7009"/>
    <cellStyle name="Normal 2 62 4 5 2" xfId="24760"/>
    <cellStyle name="Normal 2 62 4 6" xfId="7010"/>
    <cellStyle name="Normal 2 62 4 6 2" xfId="24761"/>
    <cellStyle name="Normal 2 62 4 7" xfId="7011"/>
    <cellStyle name="Normal 2 62 4 7 2" xfId="24762"/>
    <cellStyle name="Normal 2 62 4 8" xfId="7012"/>
    <cellStyle name="Normal 2 62 4 8 2" xfId="24763"/>
    <cellStyle name="Normal 2 62 4 9" xfId="7013"/>
    <cellStyle name="Normal 2 62 4 9 2" xfId="24764"/>
    <cellStyle name="Normal 2 62 5" xfId="7014"/>
    <cellStyle name="Normal 2 62 5 10" xfId="7015"/>
    <cellStyle name="Normal 2 62 5 10 2" xfId="24766"/>
    <cellStyle name="Normal 2 62 5 11" xfId="7016"/>
    <cellStyle name="Normal 2 62 5 11 2" xfId="24767"/>
    <cellStyle name="Normal 2 62 5 12" xfId="7017"/>
    <cellStyle name="Normal 2 62 5 12 2" xfId="24768"/>
    <cellStyle name="Normal 2 62 5 13" xfId="7018"/>
    <cellStyle name="Normal 2 62 5 13 2" xfId="24769"/>
    <cellStyle name="Normal 2 62 5 14" xfId="7019"/>
    <cellStyle name="Normal 2 62 5 14 2" xfId="24770"/>
    <cellStyle name="Normal 2 62 5 15" xfId="24765"/>
    <cellStyle name="Normal 2 62 5 2" xfId="7020"/>
    <cellStyle name="Normal 2 62 5 2 2" xfId="24771"/>
    <cellStyle name="Normal 2 62 5 3" xfId="7021"/>
    <cellStyle name="Normal 2 62 5 3 2" xfId="24772"/>
    <cellStyle name="Normal 2 62 5 4" xfId="7022"/>
    <cellStyle name="Normal 2 62 5 4 2" xfId="24773"/>
    <cellStyle name="Normal 2 62 5 5" xfId="7023"/>
    <cellStyle name="Normal 2 62 5 5 2" xfId="24774"/>
    <cellStyle name="Normal 2 62 5 6" xfId="7024"/>
    <cellStyle name="Normal 2 62 5 6 2" xfId="24775"/>
    <cellStyle name="Normal 2 62 5 7" xfId="7025"/>
    <cellStyle name="Normal 2 62 5 7 2" xfId="24776"/>
    <cellStyle name="Normal 2 62 5 8" xfId="7026"/>
    <cellStyle name="Normal 2 62 5 8 2" xfId="24777"/>
    <cellStyle name="Normal 2 62 5 9" xfId="7027"/>
    <cellStyle name="Normal 2 62 5 9 2" xfId="24778"/>
    <cellStyle name="Normal 2 62 6" xfId="7028"/>
    <cellStyle name="Normal 2 62 6 10" xfId="7029"/>
    <cellStyle name="Normal 2 62 6 10 2" xfId="24780"/>
    <cellStyle name="Normal 2 62 6 11" xfId="7030"/>
    <cellStyle name="Normal 2 62 6 11 2" xfId="24781"/>
    <cellStyle name="Normal 2 62 6 12" xfId="7031"/>
    <cellStyle name="Normal 2 62 6 12 2" xfId="24782"/>
    <cellStyle name="Normal 2 62 6 13" xfId="7032"/>
    <cellStyle name="Normal 2 62 6 13 2" xfId="24783"/>
    <cellStyle name="Normal 2 62 6 14" xfId="7033"/>
    <cellStyle name="Normal 2 62 6 14 2" xfId="24784"/>
    <cellStyle name="Normal 2 62 6 15" xfId="24779"/>
    <cellStyle name="Normal 2 62 6 2" xfId="7034"/>
    <cellStyle name="Normal 2 62 6 2 2" xfId="24785"/>
    <cellStyle name="Normal 2 62 6 3" xfId="7035"/>
    <cellStyle name="Normal 2 62 6 3 2" xfId="24786"/>
    <cellStyle name="Normal 2 62 6 4" xfId="7036"/>
    <cellStyle name="Normal 2 62 6 4 2" xfId="24787"/>
    <cellStyle name="Normal 2 62 6 5" xfId="7037"/>
    <cellStyle name="Normal 2 62 6 5 2" xfId="24788"/>
    <cellStyle name="Normal 2 62 6 6" xfId="7038"/>
    <cellStyle name="Normal 2 62 6 6 2" xfId="24789"/>
    <cellStyle name="Normal 2 62 6 7" xfId="7039"/>
    <cellStyle name="Normal 2 62 6 7 2" xfId="24790"/>
    <cellStyle name="Normal 2 62 6 8" xfId="7040"/>
    <cellStyle name="Normal 2 62 6 8 2" xfId="24791"/>
    <cellStyle name="Normal 2 62 6 9" xfId="7041"/>
    <cellStyle name="Normal 2 62 6 9 2" xfId="24792"/>
    <cellStyle name="Normal 2 62 7" xfId="7042"/>
    <cellStyle name="Normal 2 62 7 10" xfId="7043"/>
    <cellStyle name="Normal 2 62 7 10 2" xfId="24794"/>
    <cellStyle name="Normal 2 62 7 11" xfId="7044"/>
    <cellStyle name="Normal 2 62 7 11 2" xfId="24795"/>
    <cellStyle name="Normal 2 62 7 12" xfId="7045"/>
    <cellStyle name="Normal 2 62 7 12 2" xfId="24796"/>
    <cellStyle name="Normal 2 62 7 13" xfId="7046"/>
    <cellStyle name="Normal 2 62 7 13 2" xfId="24797"/>
    <cellStyle name="Normal 2 62 7 14" xfId="7047"/>
    <cellStyle name="Normal 2 62 7 14 2" xfId="24798"/>
    <cellStyle name="Normal 2 62 7 15" xfId="24793"/>
    <cellStyle name="Normal 2 62 7 2" xfId="7048"/>
    <cellStyle name="Normal 2 62 7 2 2" xfId="24799"/>
    <cellStyle name="Normal 2 62 7 3" xfId="7049"/>
    <cellStyle name="Normal 2 62 7 3 2" xfId="24800"/>
    <cellStyle name="Normal 2 62 7 4" xfId="7050"/>
    <cellStyle name="Normal 2 62 7 4 2" xfId="24801"/>
    <cellStyle name="Normal 2 62 7 5" xfId="7051"/>
    <cellStyle name="Normal 2 62 7 5 2" xfId="24802"/>
    <cellStyle name="Normal 2 62 7 6" xfId="7052"/>
    <cellStyle name="Normal 2 62 7 6 2" xfId="24803"/>
    <cellStyle name="Normal 2 62 7 7" xfId="7053"/>
    <cellStyle name="Normal 2 62 7 7 2" xfId="24804"/>
    <cellStyle name="Normal 2 62 7 8" xfId="7054"/>
    <cellStyle name="Normal 2 62 7 8 2" xfId="24805"/>
    <cellStyle name="Normal 2 62 7 9" xfId="7055"/>
    <cellStyle name="Normal 2 62 7 9 2" xfId="24806"/>
    <cellStyle name="Normal 2 62 8" xfId="7056"/>
    <cellStyle name="Normal 2 62 8 10" xfId="7057"/>
    <cellStyle name="Normal 2 62 8 10 2" xfId="24808"/>
    <cellStyle name="Normal 2 62 8 11" xfId="7058"/>
    <cellStyle name="Normal 2 62 8 11 2" xfId="24809"/>
    <cellStyle name="Normal 2 62 8 12" xfId="7059"/>
    <cellStyle name="Normal 2 62 8 12 2" xfId="24810"/>
    <cellStyle name="Normal 2 62 8 13" xfId="7060"/>
    <cellStyle name="Normal 2 62 8 13 2" xfId="24811"/>
    <cellStyle name="Normal 2 62 8 14" xfId="7061"/>
    <cellStyle name="Normal 2 62 8 14 2" xfId="24812"/>
    <cellStyle name="Normal 2 62 8 15" xfId="24807"/>
    <cellStyle name="Normal 2 62 8 2" xfId="7062"/>
    <cellStyle name="Normal 2 62 8 2 2" xfId="24813"/>
    <cellStyle name="Normal 2 62 8 3" xfId="7063"/>
    <cellStyle name="Normal 2 62 8 3 2" xfId="24814"/>
    <cellStyle name="Normal 2 62 8 4" xfId="7064"/>
    <cellStyle name="Normal 2 62 8 4 2" xfId="24815"/>
    <cellStyle name="Normal 2 62 8 5" xfId="7065"/>
    <cellStyle name="Normal 2 62 8 5 2" xfId="24816"/>
    <cellStyle name="Normal 2 62 8 6" xfId="7066"/>
    <cellStyle name="Normal 2 62 8 6 2" xfId="24817"/>
    <cellStyle name="Normal 2 62 8 7" xfId="7067"/>
    <cellStyle name="Normal 2 62 8 7 2" xfId="24818"/>
    <cellStyle name="Normal 2 62 8 8" xfId="7068"/>
    <cellStyle name="Normal 2 62 8 8 2" xfId="24819"/>
    <cellStyle name="Normal 2 62 8 9" xfId="7069"/>
    <cellStyle name="Normal 2 62 8 9 2" xfId="24820"/>
    <cellStyle name="Normal 2 62 9" xfId="7070"/>
    <cellStyle name="Normal 2 62 9 10" xfId="7071"/>
    <cellStyle name="Normal 2 62 9 10 2" xfId="24822"/>
    <cellStyle name="Normal 2 62 9 11" xfId="7072"/>
    <cellStyle name="Normal 2 62 9 11 2" xfId="24823"/>
    <cellStyle name="Normal 2 62 9 12" xfId="7073"/>
    <cellStyle name="Normal 2 62 9 12 2" xfId="24824"/>
    <cellStyle name="Normal 2 62 9 13" xfId="7074"/>
    <cellStyle name="Normal 2 62 9 13 2" xfId="24825"/>
    <cellStyle name="Normal 2 62 9 14" xfId="7075"/>
    <cellStyle name="Normal 2 62 9 14 2" xfId="24826"/>
    <cellStyle name="Normal 2 62 9 15" xfId="24821"/>
    <cellStyle name="Normal 2 62 9 2" xfId="7076"/>
    <cellStyle name="Normal 2 62 9 2 2" xfId="24827"/>
    <cellStyle name="Normal 2 62 9 3" xfId="7077"/>
    <cellStyle name="Normal 2 62 9 3 2" xfId="24828"/>
    <cellStyle name="Normal 2 62 9 4" xfId="7078"/>
    <cellStyle name="Normal 2 62 9 4 2" xfId="24829"/>
    <cellStyle name="Normal 2 62 9 5" xfId="7079"/>
    <cellStyle name="Normal 2 62 9 5 2" xfId="24830"/>
    <cellStyle name="Normal 2 62 9 6" xfId="7080"/>
    <cellStyle name="Normal 2 62 9 6 2" xfId="24831"/>
    <cellStyle name="Normal 2 62 9 7" xfId="7081"/>
    <cellStyle name="Normal 2 62 9 7 2" xfId="24832"/>
    <cellStyle name="Normal 2 62 9 8" xfId="7082"/>
    <cellStyle name="Normal 2 62 9 8 2" xfId="24833"/>
    <cellStyle name="Normal 2 62 9 9" xfId="7083"/>
    <cellStyle name="Normal 2 62 9 9 2" xfId="24834"/>
    <cellStyle name="Normal 2 63" xfId="7084"/>
    <cellStyle name="Normal 2 64" xfId="7085"/>
    <cellStyle name="Normal 2 65" xfId="7086"/>
    <cellStyle name="Normal 2 66" xfId="7087"/>
    <cellStyle name="Normal 2 66 10" xfId="7088"/>
    <cellStyle name="Normal 2 66 10 2" xfId="24836"/>
    <cellStyle name="Normal 2 66 11" xfId="7089"/>
    <cellStyle name="Normal 2 66 11 2" xfId="24837"/>
    <cellStyle name="Normal 2 66 12" xfId="7090"/>
    <cellStyle name="Normal 2 66 12 2" xfId="24838"/>
    <cellStyle name="Normal 2 66 13" xfId="7091"/>
    <cellStyle name="Normal 2 66 13 2" xfId="24839"/>
    <cellStyle name="Normal 2 66 14" xfId="7092"/>
    <cellStyle name="Normal 2 66 14 2" xfId="24840"/>
    <cellStyle name="Normal 2 66 15" xfId="7093"/>
    <cellStyle name="Normal 2 66 15 2" xfId="24841"/>
    <cellStyle name="Normal 2 66 16" xfId="24835"/>
    <cellStyle name="Normal 2 66 2" xfId="7094"/>
    <cellStyle name="Normal 2 66 2 10" xfId="7095"/>
    <cellStyle name="Normal 2 66 2 10 2" xfId="24843"/>
    <cellStyle name="Normal 2 66 2 11" xfId="7096"/>
    <cellStyle name="Normal 2 66 2 11 2" xfId="24844"/>
    <cellStyle name="Normal 2 66 2 12" xfId="7097"/>
    <cellStyle name="Normal 2 66 2 12 2" xfId="24845"/>
    <cellStyle name="Normal 2 66 2 13" xfId="7098"/>
    <cellStyle name="Normal 2 66 2 13 2" xfId="24846"/>
    <cellStyle name="Normal 2 66 2 14" xfId="7099"/>
    <cellStyle name="Normal 2 66 2 14 2" xfId="24847"/>
    <cellStyle name="Normal 2 66 2 15" xfId="24842"/>
    <cellStyle name="Normal 2 66 2 2" xfId="7100"/>
    <cellStyle name="Normal 2 66 2 2 2" xfId="24848"/>
    <cellStyle name="Normal 2 66 2 3" xfId="7101"/>
    <cellStyle name="Normal 2 66 2 3 2" xfId="24849"/>
    <cellStyle name="Normal 2 66 2 4" xfId="7102"/>
    <cellStyle name="Normal 2 66 2 4 2" xfId="24850"/>
    <cellStyle name="Normal 2 66 2 5" xfId="7103"/>
    <cellStyle name="Normal 2 66 2 5 2" xfId="24851"/>
    <cellStyle name="Normal 2 66 2 6" xfId="7104"/>
    <cellStyle name="Normal 2 66 2 6 2" xfId="24852"/>
    <cellStyle name="Normal 2 66 2 7" xfId="7105"/>
    <cellStyle name="Normal 2 66 2 7 2" xfId="24853"/>
    <cellStyle name="Normal 2 66 2 8" xfId="7106"/>
    <cellStyle name="Normal 2 66 2 8 2" xfId="24854"/>
    <cellStyle name="Normal 2 66 2 9" xfId="7107"/>
    <cellStyle name="Normal 2 66 2 9 2" xfId="24855"/>
    <cellStyle name="Normal 2 66 3" xfId="7108"/>
    <cellStyle name="Normal 2 66 3 2" xfId="24856"/>
    <cellStyle name="Normal 2 66 4" xfId="7109"/>
    <cellStyle name="Normal 2 66 4 2" xfId="24857"/>
    <cellStyle name="Normal 2 66 5" xfId="7110"/>
    <cellStyle name="Normal 2 66 5 2" xfId="24858"/>
    <cellStyle name="Normal 2 66 6" xfId="7111"/>
    <cellStyle name="Normal 2 66 6 2" xfId="24859"/>
    <cellStyle name="Normal 2 66 7" xfId="7112"/>
    <cellStyle name="Normal 2 66 7 2" xfId="24860"/>
    <cellStyle name="Normal 2 66 8" xfId="7113"/>
    <cellStyle name="Normal 2 66 8 2" xfId="24861"/>
    <cellStyle name="Normal 2 66 9" xfId="7114"/>
    <cellStyle name="Normal 2 66 9 2" xfId="24862"/>
    <cellStyle name="Normal 2 67" xfId="7115"/>
    <cellStyle name="Normal 2 67 10" xfId="7116"/>
    <cellStyle name="Normal 2 67 10 2" xfId="24864"/>
    <cellStyle name="Normal 2 67 11" xfId="7117"/>
    <cellStyle name="Normal 2 67 11 2" xfId="24865"/>
    <cellStyle name="Normal 2 67 12" xfId="7118"/>
    <cellStyle name="Normal 2 67 12 2" xfId="24866"/>
    <cellStyle name="Normal 2 67 13" xfId="7119"/>
    <cellStyle name="Normal 2 67 13 2" xfId="24867"/>
    <cellStyle name="Normal 2 67 14" xfId="7120"/>
    <cellStyle name="Normal 2 67 14 2" xfId="24868"/>
    <cellStyle name="Normal 2 67 15" xfId="7121"/>
    <cellStyle name="Normal 2 67 15 2" xfId="24869"/>
    <cellStyle name="Normal 2 67 16" xfId="24863"/>
    <cellStyle name="Normal 2 67 2" xfId="7122"/>
    <cellStyle name="Normal 2 67 2 10" xfId="7123"/>
    <cellStyle name="Normal 2 67 2 10 2" xfId="24871"/>
    <cellStyle name="Normal 2 67 2 11" xfId="7124"/>
    <cellStyle name="Normal 2 67 2 11 2" xfId="24872"/>
    <cellStyle name="Normal 2 67 2 12" xfId="7125"/>
    <cellStyle name="Normal 2 67 2 12 2" xfId="24873"/>
    <cellStyle name="Normal 2 67 2 13" xfId="7126"/>
    <cellStyle name="Normal 2 67 2 13 2" xfId="24874"/>
    <cellStyle name="Normal 2 67 2 14" xfId="7127"/>
    <cellStyle name="Normal 2 67 2 14 2" xfId="24875"/>
    <cellStyle name="Normal 2 67 2 15" xfId="24870"/>
    <cellStyle name="Normal 2 67 2 2" xfId="7128"/>
    <cellStyle name="Normal 2 67 2 2 2" xfId="24876"/>
    <cellStyle name="Normal 2 67 2 3" xfId="7129"/>
    <cellStyle name="Normal 2 67 2 3 2" xfId="24877"/>
    <cellStyle name="Normal 2 67 2 4" xfId="7130"/>
    <cellStyle name="Normal 2 67 2 4 2" xfId="24878"/>
    <cellStyle name="Normal 2 67 2 5" xfId="7131"/>
    <cellStyle name="Normal 2 67 2 5 2" xfId="24879"/>
    <cellStyle name="Normal 2 67 2 6" xfId="7132"/>
    <cellStyle name="Normal 2 67 2 6 2" xfId="24880"/>
    <cellStyle name="Normal 2 67 2 7" xfId="7133"/>
    <cellStyle name="Normal 2 67 2 7 2" xfId="24881"/>
    <cellStyle name="Normal 2 67 2 8" xfId="7134"/>
    <cellStyle name="Normal 2 67 2 8 2" xfId="24882"/>
    <cellStyle name="Normal 2 67 2 9" xfId="7135"/>
    <cellStyle name="Normal 2 67 2 9 2" xfId="24883"/>
    <cellStyle name="Normal 2 67 3" xfId="7136"/>
    <cellStyle name="Normal 2 67 3 2" xfId="24884"/>
    <cellStyle name="Normal 2 67 4" xfId="7137"/>
    <cellStyle name="Normal 2 67 4 2" xfId="24885"/>
    <cellStyle name="Normal 2 67 5" xfId="7138"/>
    <cellStyle name="Normal 2 67 5 2" xfId="24886"/>
    <cellStyle name="Normal 2 67 6" xfId="7139"/>
    <cellStyle name="Normal 2 67 6 2" xfId="24887"/>
    <cellStyle name="Normal 2 67 7" xfId="7140"/>
    <cellStyle name="Normal 2 67 7 2" xfId="24888"/>
    <cellStyle name="Normal 2 67 8" xfId="7141"/>
    <cellStyle name="Normal 2 67 8 2" xfId="24889"/>
    <cellStyle name="Normal 2 67 9" xfId="7142"/>
    <cellStyle name="Normal 2 67 9 2" xfId="24890"/>
    <cellStyle name="Normal 2 68" xfId="7143"/>
    <cellStyle name="Normal 2 68 10" xfId="7144"/>
    <cellStyle name="Normal 2 68 10 2" xfId="24892"/>
    <cellStyle name="Normal 2 68 11" xfId="7145"/>
    <cellStyle name="Normal 2 68 11 2" xfId="24893"/>
    <cellStyle name="Normal 2 68 12" xfId="7146"/>
    <cellStyle name="Normal 2 68 12 2" xfId="24894"/>
    <cellStyle name="Normal 2 68 13" xfId="7147"/>
    <cellStyle name="Normal 2 68 13 2" xfId="24895"/>
    <cellStyle name="Normal 2 68 14" xfId="7148"/>
    <cellStyle name="Normal 2 68 14 2" xfId="24896"/>
    <cellStyle name="Normal 2 68 15" xfId="7149"/>
    <cellStyle name="Normal 2 68 15 2" xfId="24897"/>
    <cellStyle name="Normal 2 68 16" xfId="24891"/>
    <cellStyle name="Normal 2 68 2" xfId="7150"/>
    <cellStyle name="Normal 2 68 2 10" xfId="7151"/>
    <cellStyle name="Normal 2 68 2 10 2" xfId="24899"/>
    <cellStyle name="Normal 2 68 2 11" xfId="7152"/>
    <cellStyle name="Normal 2 68 2 11 2" xfId="24900"/>
    <cellStyle name="Normal 2 68 2 12" xfId="7153"/>
    <cellStyle name="Normal 2 68 2 12 2" xfId="24901"/>
    <cellStyle name="Normal 2 68 2 13" xfId="7154"/>
    <cellStyle name="Normal 2 68 2 13 2" xfId="24902"/>
    <cellStyle name="Normal 2 68 2 14" xfId="7155"/>
    <cellStyle name="Normal 2 68 2 14 2" xfId="24903"/>
    <cellStyle name="Normal 2 68 2 15" xfId="24898"/>
    <cellStyle name="Normal 2 68 2 2" xfId="7156"/>
    <cellStyle name="Normal 2 68 2 2 2" xfId="24904"/>
    <cellStyle name="Normal 2 68 2 3" xfId="7157"/>
    <cellStyle name="Normal 2 68 2 3 2" xfId="24905"/>
    <cellStyle name="Normal 2 68 2 4" xfId="7158"/>
    <cellStyle name="Normal 2 68 2 4 2" xfId="24906"/>
    <cellStyle name="Normal 2 68 2 5" xfId="7159"/>
    <cellStyle name="Normal 2 68 2 5 2" xfId="24907"/>
    <cellStyle name="Normal 2 68 2 6" xfId="7160"/>
    <cellStyle name="Normal 2 68 2 6 2" xfId="24908"/>
    <cellStyle name="Normal 2 68 2 7" xfId="7161"/>
    <cellStyle name="Normal 2 68 2 7 2" xfId="24909"/>
    <cellStyle name="Normal 2 68 2 8" xfId="7162"/>
    <cellStyle name="Normal 2 68 2 8 2" xfId="24910"/>
    <cellStyle name="Normal 2 68 2 9" xfId="7163"/>
    <cellStyle name="Normal 2 68 2 9 2" xfId="24911"/>
    <cellStyle name="Normal 2 68 3" xfId="7164"/>
    <cellStyle name="Normal 2 68 3 2" xfId="24912"/>
    <cellStyle name="Normal 2 68 4" xfId="7165"/>
    <cellStyle name="Normal 2 68 4 2" xfId="24913"/>
    <cellStyle name="Normal 2 68 5" xfId="7166"/>
    <cellStyle name="Normal 2 68 5 2" xfId="24914"/>
    <cellStyle name="Normal 2 68 6" xfId="7167"/>
    <cellStyle name="Normal 2 68 6 2" xfId="24915"/>
    <cellStyle name="Normal 2 68 7" xfId="7168"/>
    <cellStyle name="Normal 2 68 7 2" xfId="24916"/>
    <cellStyle name="Normal 2 68 8" xfId="7169"/>
    <cellStyle name="Normal 2 68 8 2" xfId="24917"/>
    <cellStyle name="Normal 2 68 9" xfId="7170"/>
    <cellStyle name="Normal 2 68 9 2" xfId="24918"/>
    <cellStyle name="Normal 2 69" xfId="7171"/>
    <cellStyle name="Normal 2 69 10" xfId="7172"/>
    <cellStyle name="Normal 2 69 10 2" xfId="24920"/>
    <cellStyle name="Normal 2 69 11" xfId="7173"/>
    <cellStyle name="Normal 2 69 11 2" xfId="24921"/>
    <cellStyle name="Normal 2 69 12" xfId="7174"/>
    <cellStyle name="Normal 2 69 12 2" xfId="24922"/>
    <cellStyle name="Normal 2 69 13" xfId="7175"/>
    <cellStyle name="Normal 2 69 13 2" xfId="24923"/>
    <cellStyle name="Normal 2 69 14" xfId="7176"/>
    <cellStyle name="Normal 2 69 14 2" xfId="24924"/>
    <cellStyle name="Normal 2 69 15" xfId="24919"/>
    <cellStyle name="Normal 2 69 2" xfId="7177"/>
    <cellStyle name="Normal 2 69 2 2" xfId="24925"/>
    <cellStyle name="Normal 2 69 3" xfId="7178"/>
    <cellStyle name="Normal 2 69 3 2" xfId="24926"/>
    <cellStyle name="Normal 2 69 4" xfId="7179"/>
    <cellStyle name="Normal 2 69 4 2" xfId="24927"/>
    <cellStyle name="Normal 2 69 5" xfId="7180"/>
    <cellStyle name="Normal 2 69 5 2" xfId="24928"/>
    <cellStyle name="Normal 2 69 6" xfId="7181"/>
    <cellStyle name="Normal 2 69 6 2" xfId="24929"/>
    <cellStyle name="Normal 2 69 7" xfId="7182"/>
    <cellStyle name="Normal 2 69 7 2" xfId="24930"/>
    <cellStyle name="Normal 2 69 8" xfId="7183"/>
    <cellStyle name="Normal 2 69 8 2" xfId="24931"/>
    <cellStyle name="Normal 2 69 9" xfId="7184"/>
    <cellStyle name="Normal 2 69 9 2" xfId="24932"/>
    <cellStyle name="Normal 2 7" xfId="303"/>
    <cellStyle name="Normal 2 7 2" xfId="387"/>
    <cellStyle name="Normal 2 7 2 2" xfId="579"/>
    <cellStyle name="Normal 2 7 2 2 2" xfId="7188"/>
    <cellStyle name="Normal 2 7 2 2 3" xfId="7187"/>
    <cellStyle name="Normal 2 7 2 3" xfId="7189"/>
    <cellStyle name="Normal 2 7 2 3 2" xfId="7190"/>
    <cellStyle name="Normal 2 7 2 4" xfId="7191"/>
    <cellStyle name="Normal 2 7 2 4 2" xfId="7192"/>
    <cellStyle name="Normal 2 7 2 5" xfId="7193"/>
    <cellStyle name="Normal 2 7 2 5 2" xfId="7194"/>
    <cellStyle name="Normal 2 7 2 6" xfId="7195"/>
    <cellStyle name="Normal 2 7 2 6 2" xfId="7196"/>
    <cellStyle name="Normal 2 7 2 7" xfId="7197"/>
    <cellStyle name="Normal 2 7 2 7 2" xfId="7198"/>
    <cellStyle name="Normal 2 7 2 8" xfId="7186"/>
    <cellStyle name="Normal 2 7 3" xfId="520"/>
    <cellStyle name="Normal 2 7 3 2" xfId="7199"/>
    <cellStyle name="Normal 2 7 4" xfId="7200"/>
    <cellStyle name="Normal 2 7 5" xfId="7201"/>
    <cellStyle name="Normal 2 7 6" xfId="7202"/>
    <cellStyle name="Normal 2 7 7" xfId="7203"/>
    <cellStyle name="Normal 2 7 8" xfId="7204"/>
    <cellStyle name="Normal 2 7 9" xfId="7185"/>
    <cellStyle name="Normal 2 70" xfId="7205"/>
    <cellStyle name="Normal 2 70 10" xfId="7206"/>
    <cellStyle name="Normal 2 70 10 2" xfId="24934"/>
    <cellStyle name="Normal 2 70 11" xfId="7207"/>
    <cellStyle name="Normal 2 70 11 2" xfId="24935"/>
    <cellStyle name="Normal 2 70 12" xfId="7208"/>
    <cellStyle name="Normal 2 70 12 2" xfId="24936"/>
    <cellStyle name="Normal 2 70 13" xfId="7209"/>
    <cellStyle name="Normal 2 70 13 2" xfId="24937"/>
    <cellStyle name="Normal 2 70 14" xfId="7210"/>
    <cellStyle name="Normal 2 70 14 2" xfId="24938"/>
    <cellStyle name="Normal 2 70 15" xfId="24933"/>
    <cellStyle name="Normal 2 70 2" xfId="7211"/>
    <cellStyle name="Normal 2 70 2 2" xfId="24939"/>
    <cellStyle name="Normal 2 70 3" xfId="7212"/>
    <cellStyle name="Normal 2 70 3 2" xfId="24940"/>
    <cellStyle name="Normal 2 70 4" xfId="7213"/>
    <cellStyle name="Normal 2 70 4 2" xfId="24941"/>
    <cellStyle name="Normal 2 70 5" xfId="7214"/>
    <cellStyle name="Normal 2 70 5 2" xfId="24942"/>
    <cellStyle name="Normal 2 70 6" xfId="7215"/>
    <cellStyle name="Normal 2 70 6 2" xfId="24943"/>
    <cellStyle name="Normal 2 70 7" xfId="7216"/>
    <cellStyle name="Normal 2 70 7 2" xfId="24944"/>
    <cellStyle name="Normal 2 70 8" xfId="7217"/>
    <cellStyle name="Normal 2 70 8 2" xfId="24945"/>
    <cellStyle name="Normal 2 70 9" xfId="7218"/>
    <cellStyle name="Normal 2 70 9 2" xfId="24946"/>
    <cellStyle name="Normal 2 71" xfId="7219"/>
    <cellStyle name="Normal 2 71 10" xfId="7220"/>
    <cellStyle name="Normal 2 71 10 2" xfId="24948"/>
    <cellStyle name="Normal 2 71 11" xfId="7221"/>
    <cellStyle name="Normal 2 71 11 2" xfId="24949"/>
    <cellStyle name="Normal 2 71 12" xfId="7222"/>
    <cellStyle name="Normal 2 71 12 2" xfId="24950"/>
    <cellStyle name="Normal 2 71 13" xfId="7223"/>
    <cellStyle name="Normal 2 71 13 2" xfId="24951"/>
    <cellStyle name="Normal 2 71 14" xfId="7224"/>
    <cellStyle name="Normal 2 71 14 2" xfId="24952"/>
    <cellStyle name="Normal 2 71 15" xfId="24947"/>
    <cellStyle name="Normal 2 71 2" xfId="7225"/>
    <cellStyle name="Normal 2 71 2 2" xfId="24953"/>
    <cellStyle name="Normal 2 71 3" xfId="7226"/>
    <cellStyle name="Normal 2 71 3 2" xfId="24954"/>
    <cellStyle name="Normal 2 71 4" xfId="7227"/>
    <cellStyle name="Normal 2 71 4 2" xfId="24955"/>
    <cellStyle name="Normal 2 71 5" xfId="7228"/>
    <cellStyle name="Normal 2 71 5 2" xfId="24956"/>
    <cellStyle name="Normal 2 71 6" xfId="7229"/>
    <cellStyle name="Normal 2 71 6 2" xfId="24957"/>
    <cellStyle name="Normal 2 71 7" xfId="7230"/>
    <cellStyle name="Normal 2 71 7 2" xfId="24958"/>
    <cellStyle name="Normal 2 71 8" xfId="7231"/>
    <cellStyle name="Normal 2 71 8 2" xfId="24959"/>
    <cellStyle name="Normal 2 71 9" xfId="7232"/>
    <cellStyle name="Normal 2 71 9 2" xfId="24960"/>
    <cellStyle name="Normal 2 72" xfId="7233"/>
    <cellStyle name="Normal 2 72 10" xfId="7234"/>
    <cellStyle name="Normal 2 72 10 2" xfId="24962"/>
    <cellStyle name="Normal 2 72 11" xfId="7235"/>
    <cellStyle name="Normal 2 72 11 2" xfId="24963"/>
    <cellStyle name="Normal 2 72 12" xfId="7236"/>
    <cellStyle name="Normal 2 72 12 2" xfId="24964"/>
    <cellStyle name="Normal 2 72 13" xfId="7237"/>
    <cellStyle name="Normal 2 72 13 2" xfId="24965"/>
    <cellStyle name="Normal 2 72 14" xfId="7238"/>
    <cellStyle name="Normal 2 72 14 2" xfId="24966"/>
    <cellStyle name="Normal 2 72 15" xfId="24961"/>
    <cellStyle name="Normal 2 72 2" xfId="7239"/>
    <cellStyle name="Normal 2 72 2 2" xfId="24967"/>
    <cellStyle name="Normal 2 72 3" xfId="7240"/>
    <cellStyle name="Normal 2 72 3 2" xfId="24968"/>
    <cellStyle name="Normal 2 72 4" xfId="7241"/>
    <cellStyle name="Normal 2 72 4 2" xfId="24969"/>
    <cellStyle name="Normal 2 72 5" xfId="7242"/>
    <cellStyle name="Normal 2 72 5 2" xfId="24970"/>
    <cellStyle name="Normal 2 72 6" xfId="7243"/>
    <cellStyle name="Normal 2 72 6 2" xfId="24971"/>
    <cellStyle name="Normal 2 72 7" xfId="7244"/>
    <cellStyle name="Normal 2 72 7 2" xfId="24972"/>
    <cellStyle name="Normal 2 72 8" xfId="7245"/>
    <cellStyle name="Normal 2 72 8 2" xfId="24973"/>
    <cellStyle name="Normal 2 72 9" xfId="7246"/>
    <cellStyle name="Normal 2 72 9 2" xfId="24974"/>
    <cellStyle name="Normal 2 73" xfId="7247"/>
    <cellStyle name="Normal 2 73 10" xfId="7248"/>
    <cellStyle name="Normal 2 73 10 2" xfId="24976"/>
    <cellStyle name="Normal 2 73 11" xfId="7249"/>
    <cellStyle name="Normal 2 73 11 2" xfId="24977"/>
    <cellStyle name="Normal 2 73 12" xfId="7250"/>
    <cellStyle name="Normal 2 73 12 2" xfId="24978"/>
    <cellStyle name="Normal 2 73 13" xfId="7251"/>
    <cellStyle name="Normal 2 73 13 2" xfId="24979"/>
    <cellStyle name="Normal 2 73 14" xfId="7252"/>
    <cellStyle name="Normal 2 73 14 2" xfId="24980"/>
    <cellStyle name="Normal 2 73 15" xfId="24975"/>
    <cellStyle name="Normal 2 73 2" xfId="7253"/>
    <cellStyle name="Normal 2 73 2 2" xfId="24981"/>
    <cellStyle name="Normal 2 73 3" xfId="7254"/>
    <cellStyle name="Normal 2 73 3 2" xfId="24982"/>
    <cellStyle name="Normal 2 73 4" xfId="7255"/>
    <cellStyle name="Normal 2 73 4 2" xfId="24983"/>
    <cellStyle name="Normal 2 73 5" xfId="7256"/>
    <cellStyle name="Normal 2 73 5 2" xfId="24984"/>
    <cellStyle name="Normal 2 73 6" xfId="7257"/>
    <cellStyle name="Normal 2 73 6 2" xfId="24985"/>
    <cellStyle name="Normal 2 73 7" xfId="7258"/>
    <cellStyle name="Normal 2 73 7 2" xfId="24986"/>
    <cellStyle name="Normal 2 73 8" xfId="7259"/>
    <cellStyle name="Normal 2 73 8 2" xfId="24987"/>
    <cellStyle name="Normal 2 73 9" xfId="7260"/>
    <cellStyle name="Normal 2 73 9 2" xfId="24988"/>
    <cellStyle name="Normal 2 74" xfId="7261"/>
    <cellStyle name="Normal 2 74 10" xfId="7262"/>
    <cellStyle name="Normal 2 74 10 2" xfId="24990"/>
    <cellStyle name="Normal 2 74 11" xfId="7263"/>
    <cellStyle name="Normal 2 74 11 2" xfId="24991"/>
    <cellStyle name="Normal 2 74 12" xfId="7264"/>
    <cellStyle name="Normal 2 74 12 2" xfId="24992"/>
    <cellStyle name="Normal 2 74 13" xfId="7265"/>
    <cellStyle name="Normal 2 74 13 2" xfId="24993"/>
    <cellStyle name="Normal 2 74 14" xfId="7266"/>
    <cellStyle name="Normal 2 74 14 2" xfId="24994"/>
    <cellStyle name="Normal 2 74 15" xfId="24989"/>
    <cellStyle name="Normal 2 74 2" xfId="7267"/>
    <cellStyle name="Normal 2 74 2 2" xfId="24995"/>
    <cellStyle name="Normal 2 74 3" xfId="7268"/>
    <cellStyle name="Normal 2 74 3 2" xfId="24996"/>
    <cellStyle name="Normal 2 74 4" xfId="7269"/>
    <cellStyle name="Normal 2 74 4 2" xfId="24997"/>
    <cellStyle name="Normal 2 74 5" xfId="7270"/>
    <cellStyle name="Normal 2 74 5 2" xfId="24998"/>
    <cellStyle name="Normal 2 74 6" xfId="7271"/>
    <cellStyle name="Normal 2 74 6 2" xfId="24999"/>
    <cellStyle name="Normal 2 74 7" xfId="7272"/>
    <cellStyle name="Normal 2 74 7 2" xfId="25000"/>
    <cellStyle name="Normal 2 74 8" xfId="7273"/>
    <cellStyle name="Normal 2 74 8 2" xfId="25001"/>
    <cellStyle name="Normal 2 74 9" xfId="7274"/>
    <cellStyle name="Normal 2 74 9 2" xfId="25002"/>
    <cellStyle name="Normal 2 75" xfId="7275"/>
    <cellStyle name="Normal 2 75 10" xfId="7276"/>
    <cellStyle name="Normal 2 75 10 2" xfId="25004"/>
    <cellStyle name="Normal 2 75 11" xfId="7277"/>
    <cellStyle name="Normal 2 75 11 2" xfId="25005"/>
    <cellStyle name="Normal 2 75 12" xfId="7278"/>
    <cellStyle name="Normal 2 75 12 2" xfId="25006"/>
    <cellStyle name="Normal 2 75 13" xfId="7279"/>
    <cellStyle name="Normal 2 75 13 2" xfId="25007"/>
    <cellStyle name="Normal 2 75 14" xfId="7280"/>
    <cellStyle name="Normal 2 75 14 2" xfId="25008"/>
    <cellStyle name="Normal 2 75 15" xfId="25003"/>
    <cellStyle name="Normal 2 75 2" xfId="7281"/>
    <cellStyle name="Normal 2 75 2 2" xfId="25009"/>
    <cellStyle name="Normal 2 75 3" xfId="7282"/>
    <cellStyle name="Normal 2 75 3 2" xfId="25010"/>
    <cellStyle name="Normal 2 75 4" xfId="7283"/>
    <cellStyle name="Normal 2 75 4 2" xfId="25011"/>
    <cellStyle name="Normal 2 75 5" xfId="7284"/>
    <cellStyle name="Normal 2 75 5 2" xfId="25012"/>
    <cellStyle name="Normal 2 75 6" xfId="7285"/>
    <cellStyle name="Normal 2 75 6 2" xfId="25013"/>
    <cellStyle name="Normal 2 75 7" xfId="7286"/>
    <cellStyle name="Normal 2 75 7 2" xfId="25014"/>
    <cellStyle name="Normal 2 75 8" xfId="7287"/>
    <cellStyle name="Normal 2 75 8 2" xfId="25015"/>
    <cellStyle name="Normal 2 75 9" xfId="7288"/>
    <cellStyle name="Normal 2 75 9 2" xfId="25016"/>
    <cellStyle name="Normal 2 76" xfId="7289"/>
    <cellStyle name="Normal 2 76 10" xfId="7290"/>
    <cellStyle name="Normal 2 76 10 2" xfId="25018"/>
    <cellStyle name="Normal 2 76 11" xfId="7291"/>
    <cellStyle name="Normal 2 76 11 2" xfId="25019"/>
    <cellStyle name="Normal 2 76 12" xfId="7292"/>
    <cellStyle name="Normal 2 76 12 2" xfId="25020"/>
    <cellStyle name="Normal 2 76 13" xfId="7293"/>
    <cellStyle name="Normal 2 76 13 2" xfId="25021"/>
    <cellStyle name="Normal 2 76 14" xfId="7294"/>
    <cellStyle name="Normal 2 76 14 2" xfId="25022"/>
    <cellStyle name="Normal 2 76 15" xfId="25017"/>
    <cellStyle name="Normal 2 76 2" xfId="7295"/>
    <cellStyle name="Normal 2 76 2 2" xfId="25023"/>
    <cellStyle name="Normal 2 76 3" xfId="7296"/>
    <cellStyle name="Normal 2 76 3 2" xfId="25024"/>
    <cellStyle name="Normal 2 76 4" xfId="7297"/>
    <cellStyle name="Normal 2 76 4 2" xfId="25025"/>
    <cellStyle name="Normal 2 76 5" xfId="7298"/>
    <cellStyle name="Normal 2 76 5 2" xfId="25026"/>
    <cellStyle name="Normal 2 76 6" xfId="7299"/>
    <cellStyle name="Normal 2 76 6 2" xfId="25027"/>
    <cellStyle name="Normal 2 76 7" xfId="7300"/>
    <cellStyle name="Normal 2 76 7 2" xfId="25028"/>
    <cellStyle name="Normal 2 76 8" xfId="7301"/>
    <cellStyle name="Normal 2 76 8 2" xfId="25029"/>
    <cellStyle name="Normal 2 76 9" xfId="7302"/>
    <cellStyle name="Normal 2 76 9 2" xfId="25030"/>
    <cellStyle name="Normal 2 77" xfId="7303"/>
    <cellStyle name="Normal 2 77 10" xfId="7304"/>
    <cellStyle name="Normal 2 77 10 2" xfId="25032"/>
    <cellStyle name="Normal 2 77 11" xfId="7305"/>
    <cellStyle name="Normal 2 77 11 2" xfId="25033"/>
    <cellStyle name="Normal 2 77 12" xfId="7306"/>
    <cellStyle name="Normal 2 77 12 2" xfId="25034"/>
    <cellStyle name="Normal 2 77 13" xfId="7307"/>
    <cellStyle name="Normal 2 77 13 2" xfId="25035"/>
    <cellStyle name="Normal 2 77 14" xfId="7308"/>
    <cellStyle name="Normal 2 77 14 2" xfId="25036"/>
    <cellStyle name="Normal 2 77 15" xfId="25031"/>
    <cellStyle name="Normal 2 77 2" xfId="7309"/>
    <cellStyle name="Normal 2 77 2 2" xfId="25037"/>
    <cellStyle name="Normal 2 77 3" xfId="7310"/>
    <cellStyle name="Normal 2 77 3 2" xfId="25038"/>
    <cellStyle name="Normal 2 77 4" xfId="7311"/>
    <cellStyle name="Normal 2 77 4 2" xfId="25039"/>
    <cellStyle name="Normal 2 77 5" xfId="7312"/>
    <cellStyle name="Normal 2 77 5 2" xfId="25040"/>
    <cellStyle name="Normal 2 77 6" xfId="7313"/>
    <cellStyle name="Normal 2 77 6 2" xfId="25041"/>
    <cellStyle name="Normal 2 77 7" xfId="7314"/>
    <cellStyle name="Normal 2 77 7 2" xfId="25042"/>
    <cellStyle name="Normal 2 77 8" xfId="7315"/>
    <cellStyle name="Normal 2 77 8 2" xfId="25043"/>
    <cellStyle name="Normal 2 77 9" xfId="7316"/>
    <cellStyle name="Normal 2 77 9 2" xfId="25044"/>
    <cellStyle name="Normal 2 78" xfId="7317"/>
    <cellStyle name="Normal 2 78 10" xfId="7318"/>
    <cellStyle name="Normal 2 78 10 2" xfId="25046"/>
    <cellStyle name="Normal 2 78 11" xfId="7319"/>
    <cellStyle name="Normal 2 78 11 2" xfId="25047"/>
    <cellStyle name="Normal 2 78 12" xfId="7320"/>
    <cellStyle name="Normal 2 78 12 2" xfId="25048"/>
    <cellStyle name="Normal 2 78 13" xfId="7321"/>
    <cellStyle name="Normal 2 78 13 2" xfId="25049"/>
    <cellStyle name="Normal 2 78 14" xfId="7322"/>
    <cellStyle name="Normal 2 78 14 2" xfId="25050"/>
    <cellStyle name="Normal 2 78 15" xfId="25045"/>
    <cellStyle name="Normal 2 78 2" xfId="7323"/>
    <cellStyle name="Normal 2 78 2 2" xfId="25051"/>
    <cellStyle name="Normal 2 78 3" xfId="7324"/>
    <cellStyle name="Normal 2 78 3 2" xfId="25052"/>
    <cellStyle name="Normal 2 78 4" xfId="7325"/>
    <cellStyle name="Normal 2 78 4 2" xfId="25053"/>
    <cellStyle name="Normal 2 78 5" xfId="7326"/>
    <cellStyle name="Normal 2 78 5 2" xfId="25054"/>
    <cellStyle name="Normal 2 78 6" xfId="7327"/>
    <cellStyle name="Normal 2 78 6 2" xfId="25055"/>
    <cellStyle name="Normal 2 78 7" xfId="7328"/>
    <cellStyle name="Normal 2 78 7 2" xfId="25056"/>
    <cellStyle name="Normal 2 78 8" xfId="7329"/>
    <cellStyle name="Normal 2 78 8 2" xfId="25057"/>
    <cellStyle name="Normal 2 78 9" xfId="7330"/>
    <cellStyle name="Normal 2 78 9 2" xfId="25058"/>
    <cellStyle name="Normal 2 79" xfId="7331"/>
    <cellStyle name="Normal 2 8" xfId="183"/>
    <cellStyle name="Normal 2 8 2" xfId="557"/>
    <cellStyle name="Normal 2 8 2 2" xfId="7334"/>
    <cellStyle name="Normal 2 8 2 3" xfId="7333"/>
    <cellStyle name="Normal 2 8 3" xfId="7335"/>
    <cellStyle name="Normal 2 8 3 2" xfId="7336"/>
    <cellStyle name="Normal 2 8 4" xfId="7337"/>
    <cellStyle name="Normal 2 8 4 2" xfId="7338"/>
    <cellStyle name="Normal 2 8 5" xfId="7339"/>
    <cellStyle name="Normal 2 8 5 2" xfId="7340"/>
    <cellStyle name="Normal 2 8 6" xfId="7341"/>
    <cellStyle name="Normal 2 8 6 2" xfId="7342"/>
    <cellStyle name="Normal 2 8 7" xfId="7343"/>
    <cellStyle name="Normal 2 8 7 2" xfId="7344"/>
    <cellStyle name="Normal 2 8 8" xfId="7345"/>
    <cellStyle name="Normal 2 8 9" xfId="7332"/>
    <cellStyle name="Normal 2 80" xfId="7346"/>
    <cellStyle name="Normal 2 80 10" xfId="7347"/>
    <cellStyle name="Normal 2 80 10 2" xfId="25060"/>
    <cellStyle name="Normal 2 80 11" xfId="7348"/>
    <cellStyle name="Normal 2 80 11 2" xfId="25061"/>
    <cellStyle name="Normal 2 80 12" xfId="7349"/>
    <cellStyle name="Normal 2 80 12 2" xfId="25062"/>
    <cellStyle name="Normal 2 80 13" xfId="7350"/>
    <cellStyle name="Normal 2 80 13 2" xfId="25063"/>
    <cellStyle name="Normal 2 80 14" xfId="7351"/>
    <cellStyle name="Normal 2 80 14 2" xfId="25064"/>
    <cellStyle name="Normal 2 80 15" xfId="25059"/>
    <cellStyle name="Normal 2 80 2" xfId="7352"/>
    <cellStyle name="Normal 2 80 2 2" xfId="25065"/>
    <cellStyle name="Normal 2 80 3" xfId="7353"/>
    <cellStyle name="Normal 2 80 3 2" xfId="25066"/>
    <cellStyle name="Normal 2 80 4" xfId="7354"/>
    <cellStyle name="Normal 2 80 4 2" xfId="25067"/>
    <cellStyle name="Normal 2 80 5" xfId="7355"/>
    <cellStyle name="Normal 2 80 5 2" xfId="25068"/>
    <cellStyle name="Normal 2 80 6" xfId="7356"/>
    <cellStyle name="Normal 2 80 6 2" xfId="25069"/>
    <cellStyle name="Normal 2 80 7" xfId="7357"/>
    <cellStyle name="Normal 2 80 7 2" xfId="25070"/>
    <cellStyle name="Normal 2 80 8" xfId="7358"/>
    <cellStyle name="Normal 2 80 8 2" xfId="25071"/>
    <cellStyle name="Normal 2 80 9" xfId="7359"/>
    <cellStyle name="Normal 2 80 9 2" xfId="25072"/>
    <cellStyle name="Normal 2 81" xfId="7360"/>
    <cellStyle name="Normal 2 81 10" xfId="7361"/>
    <cellStyle name="Normal 2 81 10 2" xfId="25074"/>
    <cellStyle name="Normal 2 81 11" xfId="7362"/>
    <cellStyle name="Normal 2 81 11 2" xfId="25075"/>
    <cellStyle name="Normal 2 81 12" xfId="7363"/>
    <cellStyle name="Normal 2 81 12 2" xfId="25076"/>
    <cellStyle name="Normal 2 81 13" xfId="7364"/>
    <cellStyle name="Normal 2 81 13 2" xfId="25077"/>
    <cellStyle name="Normal 2 81 14" xfId="7365"/>
    <cellStyle name="Normal 2 81 14 2" xfId="25078"/>
    <cellStyle name="Normal 2 81 15" xfId="25073"/>
    <cellStyle name="Normal 2 81 2" xfId="7366"/>
    <cellStyle name="Normal 2 81 2 2" xfId="25079"/>
    <cellStyle name="Normal 2 81 3" xfId="7367"/>
    <cellStyle name="Normal 2 81 3 2" xfId="25080"/>
    <cellStyle name="Normal 2 81 4" xfId="7368"/>
    <cellStyle name="Normal 2 81 4 2" xfId="25081"/>
    <cellStyle name="Normal 2 81 5" xfId="7369"/>
    <cellStyle name="Normal 2 81 5 2" xfId="25082"/>
    <cellStyle name="Normal 2 81 6" xfId="7370"/>
    <cellStyle name="Normal 2 81 6 2" xfId="25083"/>
    <cellStyle name="Normal 2 81 7" xfId="7371"/>
    <cellStyle name="Normal 2 81 7 2" xfId="25084"/>
    <cellStyle name="Normal 2 81 8" xfId="7372"/>
    <cellStyle name="Normal 2 81 8 2" xfId="25085"/>
    <cellStyle name="Normal 2 81 9" xfId="7373"/>
    <cellStyle name="Normal 2 81 9 2" xfId="25086"/>
    <cellStyle name="Normal 2 9" xfId="468"/>
    <cellStyle name="Normal 2 9 2" xfId="7375"/>
    <cellStyle name="Normal 2 9 2 2" xfId="7376"/>
    <cellStyle name="Normal 2 9 3" xfId="7377"/>
    <cellStyle name="Normal 2 9 3 2" xfId="7378"/>
    <cellStyle name="Normal 2 9 4" xfId="7379"/>
    <cellStyle name="Normal 2 9 4 2" xfId="7380"/>
    <cellStyle name="Normal 2 9 5" xfId="7381"/>
    <cellStyle name="Normal 2 9 5 2" xfId="7382"/>
    <cellStyle name="Normal 2 9 6" xfId="7383"/>
    <cellStyle name="Normal 2 9 6 2" xfId="7384"/>
    <cellStyle name="Normal 2 9 7" xfId="7385"/>
    <cellStyle name="Normal 2 9 7 2" xfId="7386"/>
    <cellStyle name="Normal 2 9 8" xfId="7387"/>
    <cellStyle name="Normal 2 9 9" xfId="7374"/>
    <cellStyle name="Normal 20" xfId="329"/>
    <cellStyle name="Normal 20 10" xfId="7388"/>
    <cellStyle name="Normal 20 2" xfId="463"/>
    <cellStyle name="Normal 20 2 2" xfId="7389"/>
    <cellStyle name="Normal 20 3" xfId="7390"/>
    <cellStyle name="Normal 20 4" xfId="7391"/>
    <cellStyle name="Normal 20 5" xfId="7392"/>
    <cellStyle name="Normal 20 6" xfId="7393"/>
    <cellStyle name="Normal 20 7" xfId="7394"/>
    <cellStyle name="Normal 20 8" xfId="7395"/>
    <cellStyle name="Normal 20 9" xfId="7396"/>
    <cellStyle name="Normal 21" xfId="332"/>
    <cellStyle name="Normal 21 10" xfId="7397"/>
    <cellStyle name="Normal 21 2" xfId="522"/>
    <cellStyle name="Normal 21 2 2" xfId="7398"/>
    <cellStyle name="Normal 21 3" xfId="7399"/>
    <cellStyle name="Normal 21 4" xfId="7400"/>
    <cellStyle name="Normal 21 5" xfId="7401"/>
    <cellStyle name="Normal 21 6" xfId="7402"/>
    <cellStyle name="Normal 21 7" xfId="7403"/>
    <cellStyle name="Normal 21 8" xfId="7404"/>
    <cellStyle name="Normal 21 9" xfId="7405"/>
    <cellStyle name="Normal 22" xfId="348"/>
    <cellStyle name="Normal 22 2" xfId="538"/>
    <cellStyle name="Normal 22 2 2" xfId="7407"/>
    <cellStyle name="Normal 22 3" xfId="7406"/>
    <cellStyle name="Normal 23" xfId="389"/>
    <cellStyle name="Normal 23 2" xfId="581"/>
    <cellStyle name="Normal 24" xfId="430"/>
    <cellStyle name="Normal 24 2" xfId="587"/>
    <cellStyle name="Normal 24 2 2" xfId="7409"/>
    <cellStyle name="Normal 24 3" xfId="7408"/>
    <cellStyle name="Normal 25" xfId="433"/>
    <cellStyle name="Normal 25 2" xfId="591"/>
    <cellStyle name="Normal 25 2 2" xfId="7411"/>
    <cellStyle name="Normal 25 3" xfId="7410"/>
    <cellStyle name="Normal 26" xfId="49"/>
    <cellStyle name="Normal 26 2" xfId="203"/>
    <cellStyle name="Normal 26 3" xfId="7412"/>
    <cellStyle name="Normal 26 4" xfId="7413"/>
    <cellStyle name="Normal 26 5" xfId="7414"/>
    <cellStyle name="Normal 26 6" xfId="7415"/>
    <cellStyle name="Normal 26 7" xfId="7416"/>
    <cellStyle name="Normal 27" xfId="50"/>
    <cellStyle name="Normal 27 2" xfId="204"/>
    <cellStyle name="Normal 27 3" xfId="7417"/>
    <cellStyle name="Normal 27 4" xfId="7418"/>
    <cellStyle name="Normal 27 5" xfId="7419"/>
    <cellStyle name="Normal 27 6" xfId="7420"/>
    <cellStyle name="Normal 27 7" xfId="7421"/>
    <cellStyle name="Normal 27 8" xfId="7422"/>
    <cellStyle name="Normal 28" xfId="51"/>
    <cellStyle name="Normal 28 2" xfId="223"/>
    <cellStyle name="Normal 28 3" xfId="7423"/>
    <cellStyle name="Normal 28 3 10" xfId="7424"/>
    <cellStyle name="Normal 28 3 10 10" xfId="7425"/>
    <cellStyle name="Normal 28 3 10 10 2" xfId="25089"/>
    <cellStyle name="Normal 28 3 10 11" xfId="7426"/>
    <cellStyle name="Normal 28 3 10 11 2" xfId="25090"/>
    <cellStyle name="Normal 28 3 10 12" xfId="7427"/>
    <cellStyle name="Normal 28 3 10 12 2" xfId="25091"/>
    <cellStyle name="Normal 28 3 10 13" xfId="7428"/>
    <cellStyle name="Normal 28 3 10 13 2" xfId="25092"/>
    <cellStyle name="Normal 28 3 10 14" xfId="7429"/>
    <cellStyle name="Normal 28 3 10 14 2" xfId="25093"/>
    <cellStyle name="Normal 28 3 10 15" xfId="25088"/>
    <cellStyle name="Normal 28 3 10 2" xfId="7430"/>
    <cellStyle name="Normal 28 3 10 2 2" xfId="25094"/>
    <cellStyle name="Normal 28 3 10 3" xfId="7431"/>
    <cellStyle name="Normal 28 3 10 3 2" xfId="25095"/>
    <cellStyle name="Normal 28 3 10 4" xfId="7432"/>
    <cellStyle name="Normal 28 3 10 4 2" xfId="25096"/>
    <cellStyle name="Normal 28 3 10 5" xfId="7433"/>
    <cellStyle name="Normal 28 3 10 5 2" xfId="25097"/>
    <cellStyle name="Normal 28 3 10 6" xfId="7434"/>
    <cellStyle name="Normal 28 3 10 6 2" xfId="25098"/>
    <cellStyle name="Normal 28 3 10 7" xfId="7435"/>
    <cellStyle name="Normal 28 3 10 7 2" xfId="25099"/>
    <cellStyle name="Normal 28 3 10 8" xfId="7436"/>
    <cellStyle name="Normal 28 3 10 8 2" xfId="25100"/>
    <cellStyle name="Normal 28 3 10 9" xfId="7437"/>
    <cellStyle name="Normal 28 3 10 9 2" xfId="25101"/>
    <cellStyle name="Normal 28 3 11" xfId="7438"/>
    <cellStyle name="Normal 28 3 11 10" xfId="7439"/>
    <cellStyle name="Normal 28 3 11 10 2" xfId="25103"/>
    <cellStyle name="Normal 28 3 11 11" xfId="7440"/>
    <cellStyle name="Normal 28 3 11 11 2" xfId="25104"/>
    <cellStyle name="Normal 28 3 11 12" xfId="7441"/>
    <cellStyle name="Normal 28 3 11 12 2" xfId="25105"/>
    <cellStyle name="Normal 28 3 11 13" xfId="7442"/>
    <cellStyle name="Normal 28 3 11 13 2" xfId="25106"/>
    <cellStyle name="Normal 28 3 11 14" xfId="7443"/>
    <cellStyle name="Normal 28 3 11 14 2" xfId="25107"/>
    <cellStyle name="Normal 28 3 11 15" xfId="25102"/>
    <cellStyle name="Normal 28 3 11 2" xfId="7444"/>
    <cellStyle name="Normal 28 3 11 2 2" xfId="25108"/>
    <cellStyle name="Normal 28 3 11 3" xfId="7445"/>
    <cellStyle name="Normal 28 3 11 3 2" xfId="25109"/>
    <cellStyle name="Normal 28 3 11 4" xfId="7446"/>
    <cellStyle name="Normal 28 3 11 4 2" xfId="25110"/>
    <cellStyle name="Normal 28 3 11 5" xfId="7447"/>
    <cellStyle name="Normal 28 3 11 5 2" xfId="25111"/>
    <cellStyle name="Normal 28 3 11 6" xfId="7448"/>
    <cellStyle name="Normal 28 3 11 6 2" xfId="25112"/>
    <cellStyle name="Normal 28 3 11 7" xfId="7449"/>
    <cellStyle name="Normal 28 3 11 7 2" xfId="25113"/>
    <cellStyle name="Normal 28 3 11 8" xfId="7450"/>
    <cellStyle name="Normal 28 3 11 8 2" xfId="25114"/>
    <cellStyle name="Normal 28 3 11 9" xfId="7451"/>
    <cellStyle name="Normal 28 3 11 9 2" xfId="25115"/>
    <cellStyle name="Normal 28 3 12" xfId="7452"/>
    <cellStyle name="Normal 28 3 12 10" xfId="7453"/>
    <cellStyle name="Normal 28 3 12 10 2" xfId="25117"/>
    <cellStyle name="Normal 28 3 12 11" xfId="7454"/>
    <cellStyle name="Normal 28 3 12 11 2" xfId="25118"/>
    <cellStyle name="Normal 28 3 12 12" xfId="7455"/>
    <cellStyle name="Normal 28 3 12 12 2" xfId="25119"/>
    <cellStyle name="Normal 28 3 12 13" xfId="7456"/>
    <cellStyle name="Normal 28 3 12 13 2" xfId="25120"/>
    <cellStyle name="Normal 28 3 12 14" xfId="7457"/>
    <cellStyle name="Normal 28 3 12 14 2" xfId="25121"/>
    <cellStyle name="Normal 28 3 12 15" xfId="25116"/>
    <cellStyle name="Normal 28 3 12 2" xfId="7458"/>
    <cellStyle name="Normal 28 3 12 2 2" xfId="25122"/>
    <cellStyle name="Normal 28 3 12 3" xfId="7459"/>
    <cellStyle name="Normal 28 3 12 3 2" xfId="25123"/>
    <cellStyle name="Normal 28 3 12 4" xfId="7460"/>
    <cellStyle name="Normal 28 3 12 4 2" xfId="25124"/>
    <cellStyle name="Normal 28 3 12 5" xfId="7461"/>
    <cellStyle name="Normal 28 3 12 5 2" xfId="25125"/>
    <cellStyle name="Normal 28 3 12 6" xfId="7462"/>
    <cellStyle name="Normal 28 3 12 6 2" xfId="25126"/>
    <cellStyle name="Normal 28 3 12 7" xfId="7463"/>
    <cellStyle name="Normal 28 3 12 7 2" xfId="25127"/>
    <cellStyle name="Normal 28 3 12 8" xfId="7464"/>
    <cellStyle name="Normal 28 3 12 8 2" xfId="25128"/>
    <cellStyle name="Normal 28 3 12 9" xfId="7465"/>
    <cellStyle name="Normal 28 3 12 9 2" xfId="25129"/>
    <cellStyle name="Normal 28 3 13" xfId="7466"/>
    <cellStyle name="Normal 28 3 13 10" xfId="7467"/>
    <cellStyle name="Normal 28 3 13 10 2" xfId="25131"/>
    <cellStyle name="Normal 28 3 13 11" xfId="7468"/>
    <cellStyle name="Normal 28 3 13 11 2" xfId="25132"/>
    <cellStyle name="Normal 28 3 13 12" xfId="7469"/>
    <cellStyle name="Normal 28 3 13 12 2" xfId="25133"/>
    <cellStyle name="Normal 28 3 13 13" xfId="7470"/>
    <cellStyle name="Normal 28 3 13 13 2" xfId="25134"/>
    <cellStyle name="Normal 28 3 13 14" xfId="7471"/>
    <cellStyle name="Normal 28 3 13 14 2" xfId="25135"/>
    <cellStyle name="Normal 28 3 13 15" xfId="25130"/>
    <cellStyle name="Normal 28 3 13 2" xfId="7472"/>
    <cellStyle name="Normal 28 3 13 2 2" xfId="25136"/>
    <cellStyle name="Normal 28 3 13 3" xfId="7473"/>
    <cellStyle name="Normal 28 3 13 3 2" xfId="25137"/>
    <cellStyle name="Normal 28 3 13 4" xfId="7474"/>
    <cellStyle name="Normal 28 3 13 4 2" xfId="25138"/>
    <cellStyle name="Normal 28 3 13 5" xfId="7475"/>
    <cellStyle name="Normal 28 3 13 5 2" xfId="25139"/>
    <cellStyle name="Normal 28 3 13 6" xfId="7476"/>
    <cellStyle name="Normal 28 3 13 6 2" xfId="25140"/>
    <cellStyle name="Normal 28 3 13 7" xfId="7477"/>
    <cellStyle name="Normal 28 3 13 7 2" xfId="25141"/>
    <cellStyle name="Normal 28 3 13 8" xfId="7478"/>
    <cellStyle name="Normal 28 3 13 8 2" xfId="25142"/>
    <cellStyle name="Normal 28 3 13 9" xfId="7479"/>
    <cellStyle name="Normal 28 3 13 9 2" xfId="25143"/>
    <cellStyle name="Normal 28 3 14" xfId="7480"/>
    <cellStyle name="Normal 28 3 14 10" xfId="7481"/>
    <cellStyle name="Normal 28 3 14 10 2" xfId="25145"/>
    <cellStyle name="Normal 28 3 14 11" xfId="7482"/>
    <cellStyle name="Normal 28 3 14 11 2" xfId="25146"/>
    <cellStyle name="Normal 28 3 14 12" xfId="7483"/>
    <cellStyle name="Normal 28 3 14 12 2" xfId="25147"/>
    <cellStyle name="Normal 28 3 14 13" xfId="7484"/>
    <cellStyle name="Normal 28 3 14 13 2" xfId="25148"/>
    <cellStyle name="Normal 28 3 14 14" xfId="7485"/>
    <cellStyle name="Normal 28 3 14 14 2" xfId="25149"/>
    <cellStyle name="Normal 28 3 14 15" xfId="25144"/>
    <cellStyle name="Normal 28 3 14 2" xfId="7486"/>
    <cellStyle name="Normal 28 3 14 2 2" xfId="25150"/>
    <cellStyle name="Normal 28 3 14 3" xfId="7487"/>
    <cellStyle name="Normal 28 3 14 3 2" xfId="25151"/>
    <cellStyle name="Normal 28 3 14 4" xfId="7488"/>
    <cellStyle name="Normal 28 3 14 4 2" xfId="25152"/>
    <cellStyle name="Normal 28 3 14 5" xfId="7489"/>
    <cellStyle name="Normal 28 3 14 5 2" xfId="25153"/>
    <cellStyle name="Normal 28 3 14 6" xfId="7490"/>
    <cellStyle name="Normal 28 3 14 6 2" xfId="25154"/>
    <cellStyle name="Normal 28 3 14 7" xfId="7491"/>
    <cellStyle name="Normal 28 3 14 7 2" xfId="25155"/>
    <cellStyle name="Normal 28 3 14 8" xfId="7492"/>
    <cellStyle name="Normal 28 3 14 8 2" xfId="25156"/>
    <cellStyle name="Normal 28 3 14 9" xfId="7493"/>
    <cellStyle name="Normal 28 3 14 9 2" xfId="25157"/>
    <cellStyle name="Normal 28 3 15" xfId="7494"/>
    <cellStyle name="Normal 28 3 15 10" xfId="7495"/>
    <cellStyle name="Normal 28 3 15 10 2" xfId="25159"/>
    <cellStyle name="Normal 28 3 15 11" xfId="7496"/>
    <cellStyle name="Normal 28 3 15 11 2" xfId="25160"/>
    <cellStyle name="Normal 28 3 15 12" xfId="7497"/>
    <cellStyle name="Normal 28 3 15 12 2" xfId="25161"/>
    <cellStyle name="Normal 28 3 15 13" xfId="7498"/>
    <cellStyle name="Normal 28 3 15 13 2" xfId="25162"/>
    <cellStyle name="Normal 28 3 15 14" xfId="7499"/>
    <cellStyle name="Normal 28 3 15 14 2" xfId="25163"/>
    <cellStyle name="Normal 28 3 15 15" xfId="25158"/>
    <cellStyle name="Normal 28 3 15 2" xfId="7500"/>
    <cellStyle name="Normal 28 3 15 2 2" xfId="25164"/>
    <cellStyle name="Normal 28 3 15 3" xfId="7501"/>
    <cellStyle name="Normal 28 3 15 3 2" xfId="25165"/>
    <cellStyle name="Normal 28 3 15 4" xfId="7502"/>
    <cellStyle name="Normal 28 3 15 4 2" xfId="25166"/>
    <cellStyle name="Normal 28 3 15 5" xfId="7503"/>
    <cellStyle name="Normal 28 3 15 5 2" xfId="25167"/>
    <cellStyle name="Normal 28 3 15 6" xfId="7504"/>
    <cellStyle name="Normal 28 3 15 6 2" xfId="25168"/>
    <cellStyle name="Normal 28 3 15 7" xfId="7505"/>
    <cellStyle name="Normal 28 3 15 7 2" xfId="25169"/>
    <cellStyle name="Normal 28 3 15 8" xfId="7506"/>
    <cellStyle name="Normal 28 3 15 8 2" xfId="25170"/>
    <cellStyle name="Normal 28 3 15 9" xfId="7507"/>
    <cellStyle name="Normal 28 3 15 9 2" xfId="25171"/>
    <cellStyle name="Normal 28 3 16" xfId="7508"/>
    <cellStyle name="Normal 28 3 16 2" xfId="25172"/>
    <cellStyle name="Normal 28 3 17" xfId="7509"/>
    <cellStyle name="Normal 28 3 17 2" xfId="25173"/>
    <cellStyle name="Normal 28 3 18" xfId="7510"/>
    <cellStyle name="Normal 28 3 18 2" xfId="25174"/>
    <cellStyle name="Normal 28 3 19" xfId="7511"/>
    <cellStyle name="Normal 28 3 19 2" xfId="25175"/>
    <cellStyle name="Normal 28 3 2" xfId="7512"/>
    <cellStyle name="Normal 28 3 2 10" xfId="7513"/>
    <cellStyle name="Normal 28 3 2 10 2" xfId="25177"/>
    <cellStyle name="Normal 28 3 2 11" xfId="7514"/>
    <cellStyle name="Normal 28 3 2 11 2" xfId="25178"/>
    <cellStyle name="Normal 28 3 2 12" xfId="7515"/>
    <cellStyle name="Normal 28 3 2 12 2" xfId="25179"/>
    <cellStyle name="Normal 28 3 2 13" xfId="7516"/>
    <cellStyle name="Normal 28 3 2 13 2" xfId="25180"/>
    <cellStyle name="Normal 28 3 2 14" xfId="7517"/>
    <cellStyle name="Normal 28 3 2 14 2" xfId="25181"/>
    <cellStyle name="Normal 28 3 2 15" xfId="7518"/>
    <cellStyle name="Normal 28 3 2 15 2" xfId="25182"/>
    <cellStyle name="Normal 28 3 2 16" xfId="25176"/>
    <cellStyle name="Normal 28 3 2 2" xfId="7519"/>
    <cellStyle name="Normal 28 3 2 2 10" xfId="7520"/>
    <cellStyle name="Normal 28 3 2 2 10 2" xfId="25184"/>
    <cellStyle name="Normal 28 3 2 2 11" xfId="7521"/>
    <cellStyle name="Normal 28 3 2 2 11 2" xfId="25185"/>
    <cellStyle name="Normal 28 3 2 2 12" xfId="7522"/>
    <cellStyle name="Normal 28 3 2 2 12 2" xfId="25186"/>
    <cellStyle name="Normal 28 3 2 2 13" xfId="7523"/>
    <cellStyle name="Normal 28 3 2 2 13 2" xfId="25187"/>
    <cellStyle name="Normal 28 3 2 2 14" xfId="7524"/>
    <cellStyle name="Normal 28 3 2 2 14 2" xfId="25188"/>
    <cellStyle name="Normal 28 3 2 2 15" xfId="25183"/>
    <cellStyle name="Normal 28 3 2 2 2" xfId="7525"/>
    <cellStyle name="Normal 28 3 2 2 2 2" xfId="25189"/>
    <cellStyle name="Normal 28 3 2 2 3" xfId="7526"/>
    <cellStyle name="Normal 28 3 2 2 3 2" xfId="25190"/>
    <cellStyle name="Normal 28 3 2 2 4" xfId="7527"/>
    <cellStyle name="Normal 28 3 2 2 4 2" xfId="25191"/>
    <cellStyle name="Normal 28 3 2 2 5" xfId="7528"/>
    <cellStyle name="Normal 28 3 2 2 5 2" xfId="25192"/>
    <cellStyle name="Normal 28 3 2 2 6" xfId="7529"/>
    <cellStyle name="Normal 28 3 2 2 6 2" xfId="25193"/>
    <cellStyle name="Normal 28 3 2 2 7" xfId="7530"/>
    <cellStyle name="Normal 28 3 2 2 7 2" xfId="25194"/>
    <cellStyle name="Normal 28 3 2 2 8" xfId="7531"/>
    <cellStyle name="Normal 28 3 2 2 8 2" xfId="25195"/>
    <cellStyle name="Normal 28 3 2 2 9" xfId="7532"/>
    <cellStyle name="Normal 28 3 2 2 9 2" xfId="25196"/>
    <cellStyle name="Normal 28 3 2 3" xfId="7533"/>
    <cellStyle name="Normal 28 3 2 3 2" xfId="25197"/>
    <cellStyle name="Normal 28 3 2 4" xfId="7534"/>
    <cellStyle name="Normal 28 3 2 4 2" xfId="25198"/>
    <cellStyle name="Normal 28 3 2 5" xfId="7535"/>
    <cellStyle name="Normal 28 3 2 5 2" xfId="25199"/>
    <cellStyle name="Normal 28 3 2 6" xfId="7536"/>
    <cellStyle name="Normal 28 3 2 6 2" xfId="25200"/>
    <cellStyle name="Normal 28 3 2 7" xfId="7537"/>
    <cellStyle name="Normal 28 3 2 7 2" xfId="25201"/>
    <cellStyle name="Normal 28 3 2 8" xfId="7538"/>
    <cellStyle name="Normal 28 3 2 8 2" xfId="25202"/>
    <cellStyle name="Normal 28 3 2 9" xfId="7539"/>
    <cellStyle name="Normal 28 3 2 9 2" xfId="25203"/>
    <cellStyle name="Normal 28 3 20" xfId="7540"/>
    <cellStyle name="Normal 28 3 20 2" xfId="25204"/>
    <cellStyle name="Normal 28 3 21" xfId="7541"/>
    <cellStyle name="Normal 28 3 21 2" xfId="25205"/>
    <cellStyle name="Normal 28 3 22" xfId="7542"/>
    <cellStyle name="Normal 28 3 22 2" xfId="25206"/>
    <cellStyle name="Normal 28 3 23" xfId="7543"/>
    <cellStyle name="Normal 28 3 23 2" xfId="25207"/>
    <cellStyle name="Normal 28 3 24" xfId="7544"/>
    <cellStyle name="Normal 28 3 24 2" xfId="25208"/>
    <cellStyle name="Normal 28 3 25" xfId="7545"/>
    <cellStyle name="Normal 28 3 25 2" xfId="25209"/>
    <cellStyle name="Normal 28 3 26" xfId="7546"/>
    <cellStyle name="Normal 28 3 26 2" xfId="25210"/>
    <cellStyle name="Normal 28 3 27" xfId="7547"/>
    <cellStyle name="Normal 28 3 27 2" xfId="25211"/>
    <cellStyle name="Normal 28 3 28" xfId="7548"/>
    <cellStyle name="Normal 28 3 28 2" xfId="25212"/>
    <cellStyle name="Normal 28 3 29" xfId="25087"/>
    <cellStyle name="Normal 28 3 3" xfId="7549"/>
    <cellStyle name="Normal 28 3 3 10" xfId="7550"/>
    <cellStyle name="Normal 28 3 3 10 2" xfId="25214"/>
    <cellStyle name="Normal 28 3 3 11" xfId="7551"/>
    <cellStyle name="Normal 28 3 3 11 2" xfId="25215"/>
    <cellStyle name="Normal 28 3 3 12" xfId="7552"/>
    <cellStyle name="Normal 28 3 3 12 2" xfId="25216"/>
    <cellStyle name="Normal 28 3 3 13" xfId="7553"/>
    <cellStyle name="Normal 28 3 3 13 2" xfId="25217"/>
    <cellStyle name="Normal 28 3 3 14" xfId="7554"/>
    <cellStyle name="Normal 28 3 3 14 2" xfId="25218"/>
    <cellStyle name="Normal 28 3 3 15" xfId="7555"/>
    <cellStyle name="Normal 28 3 3 15 2" xfId="25219"/>
    <cellStyle name="Normal 28 3 3 16" xfId="25213"/>
    <cellStyle name="Normal 28 3 3 2" xfId="7556"/>
    <cellStyle name="Normal 28 3 3 2 10" xfId="7557"/>
    <cellStyle name="Normal 28 3 3 2 10 2" xfId="25221"/>
    <cellStyle name="Normal 28 3 3 2 11" xfId="7558"/>
    <cellStyle name="Normal 28 3 3 2 11 2" xfId="25222"/>
    <cellStyle name="Normal 28 3 3 2 12" xfId="7559"/>
    <cellStyle name="Normal 28 3 3 2 12 2" xfId="25223"/>
    <cellStyle name="Normal 28 3 3 2 13" xfId="7560"/>
    <cellStyle name="Normal 28 3 3 2 13 2" xfId="25224"/>
    <cellStyle name="Normal 28 3 3 2 14" xfId="7561"/>
    <cellStyle name="Normal 28 3 3 2 14 2" xfId="25225"/>
    <cellStyle name="Normal 28 3 3 2 15" xfId="25220"/>
    <cellStyle name="Normal 28 3 3 2 2" xfId="7562"/>
    <cellStyle name="Normal 28 3 3 2 2 2" xfId="25226"/>
    <cellStyle name="Normal 28 3 3 2 3" xfId="7563"/>
    <cellStyle name="Normal 28 3 3 2 3 2" xfId="25227"/>
    <cellStyle name="Normal 28 3 3 2 4" xfId="7564"/>
    <cellStyle name="Normal 28 3 3 2 4 2" xfId="25228"/>
    <cellStyle name="Normal 28 3 3 2 5" xfId="7565"/>
    <cellStyle name="Normal 28 3 3 2 5 2" xfId="25229"/>
    <cellStyle name="Normal 28 3 3 2 6" xfId="7566"/>
    <cellStyle name="Normal 28 3 3 2 6 2" xfId="25230"/>
    <cellStyle name="Normal 28 3 3 2 7" xfId="7567"/>
    <cellStyle name="Normal 28 3 3 2 7 2" xfId="25231"/>
    <cellStyle name="Normal 28 3 3 2 8" xfId="7568"/>
    <cellStyle name="Normal 28 3 3 2 8 2" xfId="25232"/>
    <cellStyle name="Normal 28 3 3 2 9" xfId="7569"/>
    <cellStyle name="Normal 28 3 3 2 9 2" xfId="25233"/>
    <cellStyle name="Normal 28 3 3 3" xfId="7570"/>
    <cellStyle name="Normal 28 3 3 3 2" xfId="25234"/>
    <cellStyle name="Normal 28 3 3 4" xfId="7571"/>
    <cellStyle name="Normal 28 3 3 4 2" xfId="25235"/>
    <cellStyle name="Normal 28 3 3 5" xfId="7572"/>
    <cellStyle name="Normal 28 3 3 5 2" xfId="25236"/>
    <cellStyle name="Normal 28 3 3 6" xfId="7573"/>
    <cellStyle name="Normal 28 3 3 6 2" xfId="25237"/>
    <cellStyle name="Normal 28 3 3 7" xfId="7574"/>
    <cellStyle name="Normal 28 3 3 7 2" xfId="25238"/>
    <cellStyle name="Normal 28 3 3 8" xfId="7575"/>
    <cellStyle name="Normal 28 3 3 8 2" xfId="25239"/>
    <cellStyle name="Normal 28 3 3 9" xfId="7576"/>
    <cellStyle name="Normal 28 3 3 9 2" xfId="25240"/>
    <cellStyle name="Normal 28 3 4" xfId="7577"/>
    <cellStyle name="Normal 28 3 4 10" xfId="7578"/>
    <cellStyle name="Normal 28 3 4 10 2" xfId="25242"/>
    <cellStyle name="Normal 28 3 4 11" xfId="7579"/>
    <cellStyle name="Normal 28 3 4 11 2" xfId="25243"/>
    <cellStyle name="Normal 28 3 4 12" xfId="7580"/>
    <cellStyle name="Normal 28 3 4 12 2" xfId="25244"/>
    <cellStyle name="Normal 28 3 4 13" xfId="7581"/>
    <cellStyle name="Normal 28 3 4 13 2" xfId="25245"/>
    <cellStyle name="Normal 28 3 4 14" xfId="7582"/>
    <cellStyle name="Normal 28 3 4 14 2" xfId="25246"/>
    <cellStyle name="Normal 28 3 4 15" xfId="7583"/>
    <cellStyle name="Normal 28 3 4 15 2" xfId="25247"/>
    <cellStyle name="Normal 28 3 4 16" xfId="25241"/>
    <cellStyle name="Normal 28 3 4 2" xfId="7584"/>
    <cellStyle name="Normal 28 3 4 2 10" xfId="7585"/>
    <cellStyle name="Normal 28 3 4 2 10 2" xfId="25249"/>
    <cellStyle name="Normal 28 3 4 2 11" xfId="7586"/>
    <cellStyle name="Normal 28 3 4 2 11 2" xfId="25250"/>
    <cellStyle name="Normal 28 3 4 2 12" xfId="7587"/>
    <cellStyle name="Normal 28 3 4 2 12 2" xfId="25251"/>
    <cellStyle name="Normal 28 3 4 2 13" xfId="7588"/>
    <cellStyle name="Normal 28 3 4 2 13 2" xfId="25252"/>
    <cellStyle name="Normal 28 3 4 2 14" xfId="7589"/>
    <cellStyle name="Normal 28 3 4 2 14 2" xfId="25253"/>
    <cellStyle name="Normal 28 3 4 2 15" xfId="25248"/>
    <cellStyle name="Normal 28 3 4 2 2" xfId="7590"/>
    <cellStyle name="Normal 28 3 4 2 2 2" xfId="25254"/>
    <cellStyle name="Normal 28 3 4 2 3" xfId="7591"/>
    <cellStyle name="Normal 28 3 4 2 3 2" xfId="25255"/>
    <cellStyle name="Normal 28 3 4 2 4" xfId="7592"/>
    <cellStyle name="Normal 28 3 4 2 4 2" xfId="25256"/>
    <cellStyle name="Normal 28 3 4 2 5" xfId="7593"/>
    <cellStyle name="Normal 28 3 4 2 5 2" xfId="25257"/>
    <cellStyle name="Normal 28 3 4 2 6" xfId="7594"/>
    <cellStyle name="Normal 28 3 4 2 6 2" xfId="25258"/>
    <cellStyle name="Normal 28 3 4 2 7" xfId="7595"/>
    <cellStyle name="Normal 28 3 4 2 7 2" xfId="25259"/>
    <cellStyle name="Normal 28 3 4 2 8" xfId="7596"/>
    <cellStyle name="Normal 28 3 4 2 8 2" xfId="25260"/>
    <cellStyle name="Normal 28 3 4 2 9" xfId="7597"/>
    <cellStyle name="Normal 28 3 4 2 9 2" xfId="25261"/>
    <cellStyle name="Normal 28 3 4 3" xfId="7598"/>
    <cellStyle name="Normal 28 3 4 3 2" xfId="25262"/>
    <cellStyle name="Normal 28 3 4 4" xfId="7599"/>
    <cellStyle name="Normal 28 3 4 4 2" xfId="25263"/>
    <cellStyle name="Normal 28 3 4 5" xfId="7600"/>
    <cellStyle name="Normal 28 3 4 5 2" xfId="25264"/>
    <cellStyle name="Normal 28 3 4 6" xfId="7601"/>
    <cellStyle name="Normal 28 3 4 6 2" xfId="25265"/>
    <cellStyle name="Normal 28 3 4 7" xfId="7602"/>
    <cellStyle name="Normal 28 3 4 7 2" xfId="25266"/>
    <cellStyle name="Normal 28 3 4 8" xfId="7603"/>
    <cellStyle name="Normal 28 3 4 8 2" xfId="25267"/>
    <cellStyle name="Normal 28 3 4 9" xfId="7604"/>
    <cellStyle name="Normal 28 3 4 9 2" xfId="25268"/>
    <cellStyle name="Normal 28 3 5" xfId="7605"/>
    <cellStyle name="Normal 28 3 5 10" xfId="7606"/>
    <cellStyle name="Normal 28 3 5 10 2" xfId="25270"/>
    <cellStyle name="Normal 28 3 5 11" xfId="7607"/>
    <cellStyle name="Normal 28 3 5 11 2" xfId="25271"/>
    <cellStyle name="Normal 28 3 5 12" xfId="7608"/>
    <cellStyle name="Normal 28 3 5 12 2" xfId="25272"/>
    <cellStyle name="Normal 28 3 5 13" xfId="7609"/>
    <cellStyle name="Normal 28 3 5 13 2" xfId="25273"/>
    <cellStyle name="Normal 28 3 5 14" xfId="7610"/>
    <cellStyle name="Normal 28 3 5 14 2" xfId="25274"/>
    <cellStyle name="Normal 28 3 5 15" xfId="25269"/>
    <cellStyle name="Normal 28 3 5 2" xfId="7611"/>
    <cellStyle name="Normal 28 3 5 2 2" xfId="25275"/>
    <cellStyle name="Normal 28 3 5 3" xfId="7612"/>
    <cellStyle name="Normal 28 3 5 3 2" xfId="25276"/>
    <cellStyle name="Normal 28 3 5 4" xfId="7613"/>
    <cellStyle name="Normal 28 3 5 4 2" xfId="25277"/>
    <cellStyle name="Normal 28 3 5 5" xfId="7614"/>
    <cellStyle name="Normal 28 3 5 5 2" xfId="25278"/>
    <cellStyle name="Normal 28 3 5 6" xfId="7615"/>
    <cellStyle name="Normal 28 3 5 6 2" xfId="25279"/>
    <cellStyle name="Normal 28 3 5 7" xfId="7616"/>
    <cellStyle name="Normal 28 3 5 7 2" xfId="25280"/>
    <cellStyle name="Normal 28 3 5 8" xfId="7617"/>
    <cellStyle name="Normal 28 3 5 8 2" xfId="25281"/>
    <cellStyle name="Normal 28 3 5 9" xfId="7618"/>
    <cellStyle name="Normal 28 3 5 9 2" xfId="25282"/>
    <cellStyle name="Normal 28 3 6" xfId="7619"/>
    <cellStyle name="Normal 28 3 6 10" xfId="7620"/>
    <cellStyle name="Normal 28 3 6 10 2" xfId="25284"/>
    <cellStyle name="Normal 28 3 6 11" xfId="7621"/>
    <cellStyle name="Normal 28 3 6 11 2" xfId="25285"/>
    <cellStyle name="Normal 28 3 6 12" xfId="7622"/>
    <cellStyle name="Normal 28 3 6 12 2" xfId="25286"/>
    <cellStyle name="Normal 28 3 6 13" xfId="7623"/>
    <cellStyle name="Normal 28 3 6 13 2" xfId="25287"/>
    <cellStyle name="Normal 28 3 6 14" xfId="7624"/>
    <cellStyle name="Normal 28 3 6 14 2" xfId="25288"/>
    <cellStyle name="Normal 28 3 6 15" xfId="25283"/>
    <cellStyle name="Normal 28 3 6 2" xfId="7625"/>
    <cellStyle name="Normal 28 3 6 2 2" xfId="25289"/>
    <cellStyle name="Normal 28 3 6 3" xfId="7626"/>
    <cellStyle name="Normal 28 3 6 3 2" xfId="25290"/>
    <cellStyle name="Normal 28 3 6 4" xfId="7627"/>
    <cellStyle name="Normal 28 3 6 4 2" xfId="25291"/>
    <cellStyle name="Normal 28 3 6 5" xfId="7628"/>
    <cellStyle name="Normal 28 3 6 5 2" xfId="25292"/>
    <cellStyle name="Normal 28 3 6 6" xfId="7629"/>
    <cellStyle name="Normal 28 3 6 6 2" xfId="25293"/>
    <cellStyle name="Normal 28 3 6 7" xfId="7630"/>
    <cellStyle name="Normal 28 3 6 7 2" xfId="25294"/>
    <cellStyle name="Normal 28 3 6 8" xfId="7631"/>
    <cellStyle name="Normal 28 3 6 8 2" xfId="25295"/>
    <cellStyle name="Normal 28 3 6 9" xfId="7632"/>
    <cellStyle name="Normal 28 3 6 9 2" xfId="25296"/>
    <cellStyle name="Normal 28 3 7" xfId="7633"/>
    <cellStyle name="Normal 28 3 7 10" xfId="7634"/>
    <cellStyle name="Normal 28 3 7 10 2" xfId="25298"/>
    <cellStyle name="Normal 28 3 7 11" xfId="7635"/>
    <cellStyle name="Normal 28 3 7 11 2" xfId="25299"/>
    <cellStyle name="Normal 28 3 7 12" xfId="7636"/>
    <cellStyle name="Normal 28 3 7 12 2" xfId="25300"/>
    <cellStyle name="Normal 28 3 7 13" xfId="7637"/>
    <cellStyle name="Normal 28 3 7 13 2" xfId="25301"/>
    <cellStyle name="Normal 28 3 7 14" xfId="7638"/>
    <cellStyle name="Normal 28 3 7 14 2" xfId="25302"/>
    <cellStyle name="Normal 28 3 7 15" xfId="25297"/>
    <cellStyle name="Normal 28 3 7 2" xfId="7639"/>
    <cellStyle name="Normal 28 3 7 2 2" xfId="25303"/>
    <cellStyle name="Normal 28 3 7 3" xfId="7640"/>
    <cellStyle name="Normal 28 3 7 3 2" xfId="25304"/>
    <cellStyle name="Normal 28 3 7 4" xfId="7641"/>
    <cellStyle name="Normal 28 3 7 4 2" xfId="25305"/>
    <cellStyle name="Normal 28 3 7 5" xfId="7642"/>
    <cellStyle name="Normal 28 3 7 5 2" xfId="25306"/>
    <cellStyle name="Normal 28 3 7 6" xfId="7643"/>
    <cellStyle name="Normal 28 3 7 6 2" xfId="25307"/>
    <cellStyle name="Normal 28 3 7 7" xfId="7644"/>
    <cellStyle name="Normal 28 3 7 7 2" xfId="25308"/>
    <cellStyle name="Normal 28 3 7 8" xfId="7645"/>
    <cellStyle name="Normal 28 3 7 8 2" xfId="25309"/>
    <cellStyle name="Normal 28 3 7 9" xfId="7646"/>
    <cellStyle name="Normal 28 3 7 9 2" xfId="25310"/>
    <cellStyle name="Normal 28 3 8" xfId="7647"/>
    <cellStyle name="Normal 28 3 8 10" xfId="7648"/>
    <cellStyle name="Normal 28 3 8 10 2" xfId="25312"/>
    <cellStyle name="Normal 28 3 8 11" xfId="7649"/>
    <cellStyle name="Normal 28 3 8 11 2" xfId="25313"/>
    <cellStyle name="Normal 28 3 8 12" xfId="7650"/>
    <cellStyle name="Normal 28 3 8 12 2" xfId="25314"/>
    <cellStyle name="Normal 28 3 8 13" xfId="7651"/>
    <cellStyle name="Normal 28 3 8 13 2" xfId="25315"/>
    <cellStyle name="Normal 28 3 8 14" xfId="7652"/>
    <cellStyle name="Normal 28 3 8 14 2" xfId="25316"/>
    <cellStyle name="Normal 28 3 8 15" xfId="25311"/>
    <cellStyle name="Normal 28 3 8 2" xfId="7653"/>
    <cellStyle name="Normal 28 3 8 2 2" xfId="25317"/>
    <cellStyle name="Normal 28 3 8 3" xfId="7654"/>
    <cellStyle name="Normal 28 3 8 3 2" xfId="25318"/>
    <cellStyle name="Normal 28 3 8 4" xfId="7655"/>
    <cellStyle name="Normal 28 3 8 4 2" xfId="25319"/>
    <cellStyle name="Normal 28 3 8 5" xfId="7656"/>
    <cellStyle name="Normal 28 3 8 5 2" xfId="25320"/>
    <cellStyle name="Normal 28 3 8 6" xfId="7657"/>
    <cellStyle name="Normal 28 3 8 6 2" xfId="25321"/>
    <cellStyle name="Normal 28 3 8 7" xfId="7658"/>
    <cellStyle name="Normal 28 3 8 7 2" xfId="25322"/>
    <cellStyle name="Normal 28 3 8 8" xfId="7659"/>
    <cellStyle name="Normal 28 3 8 8 2" xfId="25323"/>
    <cellStyle name="Normal 28 3 8 9" xfId="7660"/>
    <cellStyle name="Normal 28 3 8 9 2" xfId="25324"/>
    <cellStyle name="Normal 28 3 9" xfId="7661"/>
    <cellStyle name="Normal 28 3 9 10" xfId="7662"/>
    <cellStyle name="Normal 28 3 9 10 2" xfId="25326"/>
    <cellStyle name="Normal 28 3 9 11" xfId="7663"/>
    <cellStyle name="Normal 28 3 9 11 2" xfId="25327"/>
    <cellStyle name="Normal 28 3 9 12" xfId="7664"/>
    <cellStyle name="Normal 28 3 9 12 2" xfId="25328"/>
    <cellStyle name="Normal 28 3 9 13" xfId="7665"/>
    <cellStyle name="Normal 28 3 9 13 2" xfId="25329"/>
    <cellStyle name="Normal 28 3 9 14" xfId="7666"/>
    <cellStyle name="Normal 28 3 9 14 2" xfId="25330"/>
    <cellStyle name="Normal 28 3 9 15" xfId="25325"/>
    <cellStyle name="Normal 28 3 9 2" xfId="7667"/>
    <cellStyle name="Normal 28 3 9 2 2" xfId="25331"/>
    <cellStyle name="Normal 28 3 9 3" xfId="7668"/>
    <cellStyle name="Normal 28 3 9 3 2" xfId="25332"/>
    <cellStyle name="Normal 28 3 9 4" xfId="7669"/>
    <cellStyle name="Normal 28 3 9 4 2" xfId="25333"/>
    <cellStyle name="Normal 28 3 9 5" xfId="7670"/>
    <cellStyle name="Normal 28 3 9 5 2" xfId="25334"/>
    <cellStyle name="Normal 28 3 9 6" xfId="7671"/>
    <cellStyle name="Normal 28 3 9 6 2" xfId="25335"/>
    <cellStyle name="Normal 28 3 9 7" xfId="7672"/>
    <cellStyle name="Normal 28 3 9 7 2" xfId="25336"/>
    <cellStyle name="Normal 28 3 9 8" xfId="7673"/>
    <cellStyle name="Normal 28 3 9 8 2" xfId="25337"/>
    <cellStyle name="Normal 28 3 9 9" xfId="7674"/>
    <cellStyle name="Normal 28 3 9 9 2" xfId="25338"/>
    <cellStyle name="Normal 28 4" xfId="7675"/>
    <cellStyle name="Normal 28 4 10" xfId="7676"/>
    <cellStyle name="Normal 28 4 10 10" xfId="7677"/>
    <cellStyle name="Normal 28 4 10 10 2" xfId="25341"/>
    <cellStyle name="Normal 28 4 10 11" xfId="7678"/>
    <cellStyle name="Normal 28 4 10 11 2" xfId="25342"/>
    <cellStyle name="Normal 28 4 10 12" xfId="7679"/>
    <cellStyle name="Normal 28 4 10 12 2" xfId="25343"/>
    <cellStyle name="Normal 28 4 10 13" xfId="7680"/>
    <cellStyle name="Normal 28 4 10 13 2" xfId="25344"/>
    <cellStyle name="Normal 28 4 10 14" xfId="7681"/>
    <cellStyle name="Normal 28 4 10 14 2" xfId="25345"/>
    <cellStyle name="Normal 28 4 10 15" xfId="25340"/>
    <cellStyle name="Normal 28 4 10 2" xfId="7682"/>
    <cellStyle name="Normal 28 4 10 2 2" xfId="25346"/>
    <cellStyle name="Normal 28 4 10 3" xfId="7683"/>
    <cellStyle name="Normal 28 4 10 3 2" xfId="25347"/>
    <cellStyle name="Normal 28 4 10 4" xfId="7684"/>
    <cellStyle name="Normal 28 4 10 4 2" xfId="25348"/>
    <cellStyle name="Normal 28 4 10 5" xfId="7685"/>
    <cellStyle name="Normal 28 4 10 5 2" xfId="25349"/>
    <cellStyle name="Normal 28 4 10 6" xfId="7686"/>
    <cellStyle name="Normal 28 4 10 6 2" xfId="25350"/>
    <cellStyle name="Normal 28 4 10 7" xfId="7687"/>
    <cellStyle name="Normal 28 4 10 7 2" xfId="25351"/>
    <cellStyle name="Normal 28 4 10 8" xfId="7688"/>
    <cellStyle name="Normal 28 4 10 8 2" xfId="25352"/>
    <cellStyle name="Normal 28 4 10 9" xfId="7689"/>
    <cellStyle name="Normal 28 4 10 9 2" xfId="25353"/>
    <cellStyle name="Normal 28 4 11" xfId="7690"/>
    <cellStyle name="Normal 28 4 11 10" xfId="7691"/>
    <cellStyle name="Normal 28 4 11 10 2" xfId="25355"/>
    <cellStyle name="Normal 28 4 11 11" xfId="7692"/>
    <cellStyle name="Normal 28 4 11 11 2" xfId="25356"/>
    <cellStyle name="Normal 28 4 11 12" xfId="7693"/>
    <cellStyle name="Normal 28 4 11 12 2" xfId="25357"/>
    <cellStyle name="Normal 28 4 11 13" xfId="7694"/>
    <cellStyle name="Normal 28 4 11 13 2" xfId="25358"/>
    <cellStyle name="Normal 28 4 11 14" xfId="7695"/>
    <cellStyle name="Normal 28 4 11 14 2" xfId="25359"/>
    <cellStyle name="Normal 28 4 11 15" xfId="25354"/>
    <cellStyle name="Normal 28 4 11 2" xfId="7696"/>
    <cellStyle name="Normal 28 4 11 2 2" xfId="25360"/>
    <cellStyle name="Normal 28 4 11 3" xfId="7697"/>
    <cellStyle name="Normal 28 4 11 3 2" xfId="25361"/>
    <cellStyle name="Normal 28 4 11 4" xfId="7698"/>
    <cellStyle name="Normal 28 4 11 4 2" xfId="25362"/>
    <cellStyle name="Normal 28 4 11 5" xfId="7699"/>
    <cellStyle name="Normal 28 4 11 5 2" xfId="25363"/>
    <cellStyle name="Normal 28 4 11 6" xfId="7700"/>
    <cellStyle name="Normal 28 4 11 6 2" xfId="25364"/>
    <cellStyle name="Normal 28 4 11 7" xfId="7701"/>
    <cellStyle name="Normal 28 4 11 7 2" xfId="25365"/>
    <cellStyle name="Normal 28 4 11 8" xfId="7702"/>
    <cellStyle name="Normal 28 4 11 8 2" xfId="25366"/>
    <cellStyle name="Normal 28 4 11 9" xfId="7703"/>
    <cellStyle name="Normal 28 4 11 9 2" xfId="25367"/>
    <cellStyle name="Normal 28 4 12" xfId="7704"/>
    <cellStyle name="Normal 28 4 12 10" xfId="7705"/>
    <cellStyle name="Normal 28 4 12 10 2" xfId="25369"/>
    <cellStyle name="Normal 28 4 12 11" xfId="7706"/>
    <cellStyle name="Normal 28 4 12 11 2" xfId="25370"/>
    <cellStyle name="Normal 28 4 12 12" xfId="7707"/>
    <cellStyle name="Normal 28 4 12 12 2" xfId="25371"/>
    <cellStyle name="Normal 28 4 12 13" xfId="7708"/>
    <cellStyle name="Normal 28 4 12 13 2" xfId="25372"/>
    <cellStyle name="Normal 28 4 12 14" xfId="7709"/>
    <cellStyle name="Normal 28 4 12 14 2" xfId="25373"/>
    <cellStyle name="Normal 28 4 12 15" xfId="25368"/>
    <cellStyle name="Normal 28 4 12 2" xfId="7710"/>
    <cellStyle name="Normal 28 4 12 2 2" xfId="25374"/>
    <cellStyle name="Normal 28 4 12 3" xfId="7711"/>
    <cellStyle name="Normal 28 4 12 3 2" xfId="25375"/>
    <cellStyle name="Normal 28 4 12 4" xfId="7712"/>
    <cellStyle name="Normal 28 4 12 4 2" xfId="25376"/>
    <cellStyle name="Normal 28 4 12 5" xfId="7713"/>
    <cellStyle name="Normal 28 4 12 5 2" xfId="25377"/>
    <cellStyle name="Normal 28 4 12 6" xfId="7714"/>
    <cellStyle name="Normal 28 4 12 6 2" xfId="25378"/>
    <cellStyle name="Normal 28 4 12 7" xfId="7715"/>
    <cellStyle name="Normal 28 4 12 7 2" xfId="25379"/>
    <cellStyle name="Normal 28 4 12 8" xfId="7716"/>
    <cellStyle name="Normal 28 4 12 8 2" xfId="25380"/>
    <cellStyle name="Normal 28 4 12 9" xfId="7717"/>
    <cellStyle name="Normal 28 4 12 9 2" xfId="25381"/>
    <cellStyle name="Normal 28 4 13" xfId="7718"/>
    <cellStyle name="Normal 28 4 13 10" xfId="7719"/>
    <cellStyle name="Normal 28 4 13 10 2" xfId="25383"/>
    <cellStyle name="Normal 28 4 13 11" xfId="7720"/>
    <cellStyle name="Normal 28 4 13 11 2" xfId="25384"/>
    <cellStyle name="Normal 28 4 13 12" xfId="7721"/>
    <cellStyle name="Normal 28 4 13 12 2" xfId="25385"/>
    <cellStyle name="Normal 28 4 13 13" xfId="7722"/>
    <cellStyle name="Normal 28 4 13 13 2" xfId="25386"/>
    <cellStyle name="Normal 28 4 13 14" xfId="7723"/>
    <cellStyle name="Normal 28 4 13 14 2" xfId="25387"/>
    <cellStyle name="Normal 28 4 13 15" xfId="25382"/>
    <cellStyle name="Normal 28 4 13 2" xfId="7724"/>
    <cellStyle name="Normal 28 4 13 2 2" xfId="25388"/>
    <cellStyle name="Normal 28 4 13 3" xfId="7725"/>
    <cellStyle name="Normal 28 4 13 3 2" xfId="25389"/>
    <cellStyle name="Normal 28 4 13 4" xfId="7726"/>
    <cellStyle name="Normal 28 4 13 4 2" xfId="25390"/>
    <cellStyle name="Normal 28 4 13 5" xfId="7727"/>
    <cellStyle name="Normal 28 4 13 5 2" xfId="25391"/>
    <cellStyle name="Normal 28 4 13 6" xfId="7728"/>
    <cellStyle name="Normal 28 4 13 6 2" xfId="25392"/>
    <cellStyle name="Normal 28 4 13 7" xfId="7729"/>
    <cellStyle name="Normal 28 4 13 7 2" xfId="25393"/>
    <cellStyle name="Normal 28 4 13 8" xfId="7730"/>
    <cellStyle name="Normal 28 4 13 8 2" xfId="25394"/>
    <cellStyle name="Normal 28 4 13 9" xfId="7731"/>
    <cellStyle name="Normal 28 4 13 9 2" xfId="25395"/>
    <cellStyle name="Normal 28 4 14" xfId="7732"/>
    <cellStyle name="Normal 28 4 14 10" xfId="7733"/>
    <cellStyle name="Normal 28 4 14 10 2" xfId="25397"/>
    <cellStyle name="Normal 28 4 14 11" xfId="7734"/>
    <cellStyle name="Normal 28 4 14 11 2" xfId="25398"/>
    <cellStyle name="Normal 28 4 14 12" xfId="7735"/>
    <cellStyle name="Normal 28 4 14 12 2" xfId="25399"/>
    <cellStyle name="Normal 28 4 14 13" xfId="7736"/>
    <cellStyle name="Normal 28 4 14 13 2" xfId="25400"/>
    <cellStyle name="Normal 28 4 14 14" xfId="7737"/>
    <cellStyle name="Normal 28 4 14 14 2" xfId="25401"/>
    <cellStyle name="Normal 28 4 14 15" xfId="25396"/>
    <cellStyle name="Normal 28 4 14 2" xfId="7738"/>
    <cellStyle name="Normal 28 4 14 2 2" xfId="25402"/>
    <cellStyle name="Normal 28 4 14 3" xfId="7739"/>
    <cellStyle name="Normal 28 4 14 3 2" xfId="25403"/>
    <cellStyle name="Normal 28 4 14 4" xfId="7740"/>
    <cellStyle name="Normal 28 4 14 4 2" xfId="25404"/>
    <cellStyle name="Normal 28 4 14 5" xfId="7741"/>
    <cellStyle name="Normal 28 4 14 5 2" xfId="25405"/>
    <cellStyle name="Normal 28 4 14 6" xfId="7742"/>
    <cellStyle name="Normal 28 4 14 6 2" xfId="25406"/>
    <cellStyle name="Normal 28 4 14 7" xfId="7743"/>
    <cellStyle name="Normal 28 4 14 7 2" xfId="25407"/>
    <cellStyle name="Normal 28 4 14 8" xfId="7744"/>
    <cellStyle name="Normal 28 4 14 8 2" xfId="25408"/>
    <cellStyle name="Normal 28 4 14 9" xfId="7745"/>
    <cellStyle name="Normal 28 4 14 9 2" xfId="25409"/>
    <cellStyle name="Normal 28 4 15" xfId="7746"/>
    <cellStyle name="Normal 28 4 15 10" xfId="7747"/>
    <cellStyle name="Normal 28 4 15 10 2" xfId="25411"/>
    <cellStyle name="Normal 28 4 15 11" xfId="7748"/>
    <cellStyle name="Normal 28 4 15 11 2" xfId="25412"/>
    <cellStyle name="Normal 28 4 15 12" xfId="7749"/>
    <cellStyle name="Normal 28 4 15 12 2" xfId="25413"/>
    <cellStyle name="Normal 28 4 15 13" xfId="7750"/>
    <cellStyle name="Normal 28 4 15 13 2" xfId="25414"/>
    <cellStyle name="Normal 28 4 15 14" xfId="7751"/>
    <cellStyle name="Normal 28 4 15 14 2" xfId="25415"/>
    <cellStyle name="Normal 28 4 15 15" xfId="25410"/>
    <cellStyle name="Normal 28 4 15 2" xfId="7752"/>
    <cellStyle name="Normal 28 4 15 2 2" xfId="25416"/>
    <cellStyle name="Normal 28 4 15 3" xfId="7753"/>
    <cellStyle name="Normal 28 4 15 3 2" xfId="25417"/>
    <cellStyle name="Normal 28 4 15 4" xfId="7754"/>
    <cellStyle name="Normal 28 4 15 4 2" xfId="25418"/>
    <cellStyle name="Normal 28 4 15 5" xfId="7755"/>
    <cellStyle name="Normal 28 4 15 5 2" xfId="25419"/>
    <cellStyle name="Normal 28 4 15 6" xfId="7756"/>
    <cellStyle name="Normal 28 4 15 6 2" xfId="25420"/>
    <cellStyle name="Normal 28 4 15 7" xfId="7757"/>
    <cellStyle name="Normal 28 4 15 7 2" xfId="25421"/>
    <cellStyle name="Normal 28 4 15 8" xfId="7758"/>
    <cellStyle name="Normal 28 4 15 8 2" xfId="25422"/>
    <cellStyle name="Normal 28 4 15 9" xfId="7759"/>
    <cellStyle name="Normal 28 4 15 9 2" xfId="25423"/>
    <cellStyle name="Normal 28 4 16" xfId="7760"/>
    <cellStyle name="Normal 28 4 16 2" xfId="25424"/>
    <cellStyle name="Normal 28 4 17" xfId="7761"/>
    <cellStyle name="Normal 28 4 17 2" xfId="25425"/>
    <cellStyle name="Normal 28 4 18" xfId="7762"/>
    <cellStyle name="Normal 28 4 18 2" xfId="25426"/>
    <cellStyle name="Normal 28 4 19" xfId="7763"/>
    <cellStyle name="Normal 28 4 19 2" xfId="25427"/>
    <cellStyle name="Normal 28 4 2" xfId="7764"/>
    <cellStyle name="Normal 28 4 2 10" xfId="7765"/>
    <cellStyle name="Normal 28 4 2 10 2" xfId="25429"/>
    <cellStyle name="Normal 28 4 2 11" xfId="7766"/>
    <cellStyle name="Normal 28 4 2 11 2" xfId="25430"/>
    <cellStyle name="Normal 28 4 2 12" xfId="7767"/>
    <cellStyle name="Normal 28 4 2 12 2" xfId="25431"/>
    <cellStyle name="Normal 28 4 2 13" xfId="7768"/>
    <cellStyle name="Normal 28 4 2 13 2" xfId="25432"/>
    <cellStyle name="Normal 28 4 2 14" xfId="7769"/>
    <cellStyle name="Normal 28 4 2 14 2" xfId="25433"/>
    <cellStyle name="Normal 28 4 2 15" xfId="7770"/>
    <cellStyle name="Normal 28 4 2 15 2" xfId="25434"/>
    <cellStyle name="Normal 28 4 2 16" xfId="25428"/>
    <cellStyle name="Normal 28 4 2 2" xfId="7771"/>
    <cellStyle name="Normal 28 4 2 2 10" xfId="7772"/>
    <cellStyle name="Normal 28 4 2 2 10 2" xfId="25436"/>
    <cellStyle name="Normal 28 4 2 2 11" xfId="7773"/>
    <cellStyle name="Normal 28 4 2 2 11 2" xfId="25437"/>
    <cellStyle name="Normal 28 4 2 2 12" xfId="7774"/>
    <cellStyle name="Normal 28 4 2 2 12 2" xfId="25438"/>
    <cellStyle name="Normal 28 4 2 2 13" xfId="7775"/>
    <cellStyle name="Normal 28 4 2 2 13 2" xfId="25439"/>
    <cellStyle name="Normal 28 4 2 2 14" xfId="7776"/>
    <cellStyle name="Normal 28 4 2 2 14 2" xfId="25440"/>
    <cellStyle name="Normal 28 4 2 2 15" xfId="25435"/>
    <cellStyle name="Normal 28 4 2 2 2" xfId="7777"/>
    <cellStyle name="Normal 28 4 2 2 2 2" xfId="25441"/>
    <cellStyle name="Normal 28 4 2 2 3" xfId="7778"/>
    <cellStyle name="Normal 28 4 2 2 3 2" xfId="25442"/>
    <cellStyle name="Normal 28 4 2 2 4" xfId="7779"/>
    <cellStyle name="Normal 28 4 2 2 4 2" xfId="25443"/>
    <cellStyle name="Normal 28 4 2 2 5" xfId="7780"/>
    <cellStyle name="Normal 28 4 2 2 5 2" xfId="25444"/>
    <cellStyle name="Normal 28 4 2 2 6" xfId="7781"/>
    <cellStyle name="Normal 28 4 2 2 6 2" xfId="25445"/>
    <cellStyle name="Normal 28 4 2 2 7" xfId="7782"/>
    <cellStyle name="Normal 28 4 2 2 7 2" xfId="25446"/>
    <cellStyle name="Normal 28 4 2 2 8" xfId="7783"/>
    <cellStyle name="Normal 28 4 2 2 8 2" xfId="25447"/>
    <cellStyle name="Normal 28 4 2 2 9" xfId="7784"/>
    <cellStyle name="Normal 28 4 2 2 9 2" xfId="25448"/>
    <cellStyle name="Normal 28 4 2 3" xfId="7785"/>
    <cellStyle name="Normal 28 4 2 3 2" xfId="25449"/>
    <cellStyle name="Normal 28 4 2 4" xfId="7786"/>
    <cellStyle name="Normal 28 4 2 4 2" xfId="25450"/>
    <cellStyle name="Normal 28 4 2 5" xfId="7787"/>
    <cellStyle name="Normal 28 4 2 5 2" xfId="25451"/>
    <cellStyle name="Normal 28 4 2 6" xfId="7788"/>
    <cellStyle name="Normal 28 4 2 6 2" xfId="25452"/>
    <cellStyle name="Normal 28 4 2 7" xfId="7789"/>
    <cellStyle name="Normal 28 4 2 7 2" xfId="25453"/>
    <cellStyle name="Normal 28 4 2 8" xfId="7790"/>
    <cellStyle name="Normal 28 4 2 8 2" xfId="25454"/>
    <cellStyle name="Normal 28 4 2 9" xfId="7791"/>
    <cellStyle name="Normal 28 4 2 9 2" xfId="25455"/>
    <cellStyle name="Normal 28 4 20" xfId="7792"/>
    <cellStyle name="Normal 28 4 20 2" xfId="25456"/>
    <cellStyle name="Normal 28 4 21" xfId="7793"/>
    <cellStyle name="Normal 28 4 21 2" xfId="25457"/>
    <cellStyle name="Normal 28 4 22" xfId="7794"/>
    <cellStyle name="Normal 28 4 22 2" xfId="25458"/>
    <cellStyle name="Normal 28 4 23" xfId="7795"/>
    <cellStyle name="Normal 28 4 23 2" xfId="25459"/>
    <cellStyle name="Normal 28 4 24" xfId="7796"/>
    <cellStyle name="Normal 28 4 24 2" xfId="25460"/>
    <cellStyle name="Normal 28 4 25" xfId="7797"/>
    <cellStyle name="Normal 28 4 25 2" xfId="25461"/>
    <cellStyle name="Normal 28 4 26" xfId="7798"/>
    <cellStyle name="Normal 28 4 26 2" xfId="25462"/>
    <cellStyle name="Normal 28 4 27" xfId="7799"/>
    <cellStyle name="Normal 28 4 27 2" xfId="25463"/>
    <cellStyle name="Normal 28 4 28" xfId="7800"/>
    <cellStyle name="Normal 28 4 28 2" xfId="25464"/>
    <cellStyle name="Normal 28 4 29" xfId="25339"/>
    <cellStyle name="Normal 28 4 3" xfId="7801"/>
    <cellStyle name="Normal 28 4 3 10" xfId="7802"/>
    <cellStyle name="Normal 28 4 3 10 2" xfId="25466"/>
    <cellStyle name="Normal 28 4 3 11" xfId="7803"/>
    <cellStyle name="Normal 28 4 3 11 2" xfId="25467"/>
    <cellStyle name="Normal 28 4 3 12" xfId="7804"/>
    <cellStyle name="Normal 28 4 3 12 2" xfId="25468"/>
    <cellStyle name="Normal 28 4 3 13" xfId="7805"/>
    <cellStyle name="Normal 28 4 3 13 2" xfId="25469"/>
    <cellStyle name="Normal 28 4 3 14" xfId="7806"/>
    <cellStyle name="Normal 28 4 3 14 2" xfId="25470"/>
    <cellStyle name="Normal 28 4 3 15" xfId="7807"/>
    <cellStyle name="Normal 28 4 3 15 2" xfId="25471"/>
    <cellStyle name="Normal 28 4 3 16" xfId="25465"/>
    <cellStyle name="Normal 28 4 3 2" xfId="7808"/>
    <cellStyle name="Normal 28 4 3 2 10" xfId="7809"/>
    <cellStyle name="Normal 28 4 3 2 10 2" xfId="25473"/>
    <cellStyle name="Normal 28 4 3 2 11" xfId="7810"/>
    <cellStyle name="Normal 28 4 3 2 11 2" xfId="25474"/>
    <cellStyle name="Normal 28 4 3 2 12" xfId="7811"/>
    <cellStyle name="Normal 28 4 3 2 12 2" xfId="25475"/>
    <cellStyle name="Normal 28 4 3 2 13" xfId="7812"/>
    <cellStyle name="Normal 28 4 3 2 13 2" xfId="25476"/>
    <cellStyle name="Normal 28 4 3 2 14" xfId="7813"/>
    <cellStyle name="Normal 28 4 3 2 14 2" xfId="25477"/>
    <cellStyle name="Normal 28 4 3 2 15" xfId="25472"/>
    <cellStyle name="Normal 28 4 3 2 2" xfId="7814"/>
    <cellStyle name="Normal 28 4 3 2 2 2" xfId="25478"/>
    <cellStyle name="Normal 28 4 3 2 3" xfId="7815"/>
    <cellStyle name="Normal 28 4 3 2 3 2" xfId="25479"/>
    <cellStyle name="Normal 28 4 3 2 4" xfId="7816"/>
    <cellStyle name="Normal 28 4 3 2 4 2" xfId="25480"/>
    <cellStyle name="Normal 28 4 3 2 5" xfId="7817"/>
    <cellStyle name="Normal 28 4 3 2 5 2" xfId="25481"/>
    <cellStyle name="Normal 28 4 3 2 6" xfId="7818"/>
    <cellStyle name="Normal 28 4 3 2 6 2" xfId="25482"/>
    <cellStyle name="Normal 28 4 3 2 7" xfId="7819"/>
    <cellStyle name="Normal 28 4 3 2 7 2" xfId="25483"/>
    <cellStyle name="Normal 28 4 3 2 8" xfId="7820"/>
    <cellStyle name="Normal 28 4 3 2 8 2" xfId="25484"/>
    <cellStyle name="Normal 28 4 3 2 9" xfId="7821"/>
    <cellStyle name="Normal 28 4 3 2 9 2" xfId="25485"/>
    <cellStyle name="Normal 28 4 3 3" xfId="7822"/>
    <cellStyle name="Normal 28 4 3 3 2" xfId="25486"/>
    <cellStyle name="Normal 28 4 3 4" xfId="7823"/>
    <cellStyle name="Normal 28 4 3 4 2" xfId="25487"/>
    <cellStyle name="Normal 28 4 3 5" xfId="7824"/>
    <cellStyle name="Normal 28 4 3 5 2" xfId="25488"/>
    <cellStyle name="Normal 28 4 3 6" xfId="7825"/>
    <cellStyle name="Normal 28 4 3 6 2" xfId="25489"/>
    <cellStyle name="Normal 28 4 3 7" xfId="7826"/>
    <cellStyle name="Normal 28 4 3 7 2" xfId="25490"/>
    <cellStyle name="Normal 28 4 3 8" xfId="7827"/>
    <cellStyle name="Normal 28 4 3 8 2" xfId="25491"/>
    <cellStyle name="Normal 28 4 3 9" xfId="7828"/>
    <cellStyle name="Normal 28 4 3 9 2" xfId="25492"/>
    <cellStyle name="Normal 28 4 4" xfId="7829"/>
    <cellStyle name="Normal 28 4 4 10" xfId="7830"/>
    <cellStyle name="Normal 28 4 4 10 2" xfId="25494"/>
    <cellStyle name="Normal 28 4 4 11" xfId="7831"/>
    <cellStyle name="Normal 28 4 4 11 2" xfId="25495"/>
    <cellStyle name="Normal 28 4 4 12" xfId="7832"/>
    <cellStyle name="Normal 28 4 4 12 2" xfId="25496"/>
    <cellStyle name="Normal 28 4 4 13" xfId="7833"/>
    <cellStyle name="Normal 28 4 4 13 2" xfId="25497"/>
    <cellStyle name="Normal 28 4 4 14" xfId="7834"/>
    <cellStyle name="Normal 28 4 4 14 2" xfId="25498"/>
    <cellStyle name="Normal 28 4 4 15" xfId="7835"/>
    <cellStyle name="Normal 28 4 4 15 2" xfId="25499"/>
    <cellStyle name="Normal 28 4 4 16" xfId="25493"/>
    <cellStyle name="Normal 28 4 4 2" xfId="7836"/>
    <cellStyle name="Normal 28 4 4 2 10" xfId="7837"/>
    <cellStyle name="Normal 28 4 4 2 10 2" xfId="25501"/>
    <cellStyle name="Normal 28 4 4 2 11" xfId="7838"/>
    <cellStyle name="Normal 28 4 4 2 11 2" xfId="25502"/>
    <cellStyle name="Normal 28 4 4 2 12" xfId="7839"/>
    <cellStyle name="Normal 28 4 4 2 12 2" xfId="25503"/>
    <cellStyle name="Normal 28 4 4 2 13" xfId="7840"/>
    <cellStyle name="Normal 28 4 4 2 13 2" xfId="25504"/>
    <cellStyle name="Normal 28 4 4 2 14" xfId="7841"/>
    <cellStyle name="Normal 28 4 4 2 14 2" xfId="25505"/>
    <cellStyle name="Normal 28 4 4 2 15" xfId="25500"/>
    <cellStyle name="Normal 28 4 4 2 2" xfId="7842"/>
    <cellStyle name="Normal 28 4 4 2 2 2" xfId="25506"/>
    <cellStyle name="Normal 28 4 4 2 3" xfId="7843"/>
    <cellStyle name="Normal 28 4 4 2 3 2" xfId="25507"/>
    <cellStyle name="Normal 28 4 4 2 4" xfId="7844"/>
    <cellStyle name="Normal 28 4 4 2 4 2" xfId="25508"/>
    <cellStyle name="Normal 28 4 4 2 5" xfId="7845"/>
    <cellStyle name="Normal 28 4 4 2 5 2" xfId="25509"/>
    <cellStyle name="Normal 28 4 4 2 6" xfId="7846"/>
    <cellStyle name="Normal 28 4 4 2 6 2" xfId="25510"/>
    <cellStyle name="Normal 28 4 4 2 7" xfId="7847"/>
    <cellStyle name="Normal 28 4 4 2 7 2" xfId="25511"/>
    <cellStyle name="Normal 28 4 4 2 8" xfId="7848"/>
    <cellStyle name="Normal 28 4 4 2 8 2" xfId="25512"/>
    <cellStyle name="Normal 28 4 4 2 9" xfId="7849"/>
    <cellStyle name="Normal 28 4 4 2 9 2" xfId="25513"/>
    <cellStyle name="Normal 28 4 4 3" xfId="7850"/>
    <cellStyle name="Normal 28 4 4 3 2" xfId="25514"/>
    <cellStyle name="Normal 28 4 4 4" xfId="7851"/>
    <cellStyle name="Normal 28 4 4 4 2" xfId="25515"/>
    <cellStyle name="Normal 28 4 4 5" xfId="7852"/>
    <cellStyle name="Normal 28 4 4 5 2" xfId="25516"/>
    <cellStyle name="Normal 28 4 4 6" xfId="7853"/>
    <cellStyle name="Normal 28 4 4 6 2" xfId="25517"/>
    <cellStyle name="Normal 28 4 4 7" xfId="7854"/>
    <cellStyle name="Normal 28 4 4 7 2" xfId="25518"/>
    <cellStyle name="Normal 28 4 4 8" xfId="7855"/>
    <cellStyle name="Normal 28 4 4 8 2" xfId="25519"/>
    <cellStyle name="Normal 28 4 4 9" xfId="7856"/>
    <cellStyle name="Normal 28 4 4 9 2" xfId="25520"/>
    <cellStyle name="Normal 28 4 5" xfId="7857"/>
    <cellStyle name="Normal 28 4 5 10" xfId="7858"/>
    <cellStyle name="Normal 28 4 5 10 2" xfId="25522"/>
    <cellStyle name="Normal 28 4 5 11" xfId="7859"/>
    <cellStyle name="Normal 28 4 5 11 2" xfId="25523"/>
    <cellStyle name="Normal 28 4 5 12" xfId="7860"/>
    <cellStyle name="Normal 28 4 5 12 2" xfId="25524"/>
    <cellStyle name="Normal 28 4 5 13" xfId="7861"/>
    <cellStyle name="Normal 28 4 5 13 2" xfId="25525"/>
    <cellStyle name="Normal 28 4 5 14" xfId="7862"/>
    <cellStyle name="Normal 28 4 5 14 2" xfId="25526"/>
    <cellStyle name="Normal 28 4 5 15" xfId="25521"/>
    <cellStyle name="Normal 28 4 5 2" xfId="7863"/>
    <cellStyle name="Normal 28 4 5 2 2" xfId="25527"/>
    <cellStyle name="Normal 28 4 5 3" xfId="7864"/>
    <cellStyle name="Normal 28 4 5 3 2" xfId="25528"/>
    <cellStyle name="Normal 28 4 5 4" xfId="7865"/>
    <cellStyle name="Normal 28 4 5 4 2" xfId="25529"/>
    <cellStyle name="Normal 28 4 5 5" xfId="7866"/>
    <cellStyle name="Normal 28 4 5 5 2" xfId="25530"/>
    <cellStyle name="Normal 28 4 5 6" xfId="7867"/>
    <cellStyle name="Normal 28 4 5 6 2" xfId="25531"/>
    <cellStyle name="Normal 28 4 5 7" xfId="7868"/>
    <cellStyle name="Normal 28 4 5 7 2" xfId="25532"/>
    <cellStyle name="Normal 28 4 5 8" xfId="7869"/>
    <cellStyle name="Normal 28 4 5 8 2" xfId="25533"/>
    <cellStyle name="Normal 28 4 5 9" xfId="7870"/>
    <cellStyle name="Normal 28 4 5 9 2" xfId="25534"/>
    <cellStyle name="Normal 28 4 6" xfId="7871"/>
    <cellStyle name="Normal 28 4 6 10" xfId="7872"/>
    <cellStyle name="Normal 28 4 6 10 2" xfId="25536"/>
    <cellStyle name="Normal 28 4 6 11" xfId="7873"/>
    <cellStyle name="Normal 28 4 6 11 2" xfId="25537"/>
    <cellStyle name="Normal 28 4 6 12" xfId="7874"/>
    <cellStyle name="Normal 28 4 6 12 2" xfId="25538"/>
    <cellStyle name="Normal 28 4 6 13" xfId="7875"/>
    <cellStyle name="Normal 28 4 6 13 2" xfId="25539"/>
    <cellStyle name="Normal 28 4 6 14" xfId="7876"/>
    <cellStyle name="Normal 28 4 6 14 2" xfId="25540"/>
    <cellStyle name="Normal 28 4 6 15" xfId="25535"/>
    <cellStyle name="Normal 28 4 6 2" xfId="7877"/>
    <cellStyle name="Normal 28 4 6 2 2" xfId="25541"/>
    <cellStyle name="Normal 28 4 6 3" xfId="7878"/>
    <cellStyle name="Normal 28 4 6 3 2" xfId="25542"/>
    <cellStyle name="Normal 28 4 6 4" xfId="7879"/>
    <cellStyle name="Normal 28 4 6 4 2" xfId="25543"/>
    <cellStyle name="Normal 28 4 6 5" xfId="7880"/>
    <cellStyle name="Normal 28 4 6 5 2" xfId="25544"/>
    <cellStyle name="Normal 28 4 6 6" xfId="7881"/>
    <cellStyle name="Normal 28 4 6 6 2" xfId="25545"/>
    <cellStyle name="Normal 28 4 6 7" xfId="7882"/>
    <cellStyle name="Normal 28 4 6 7 2" xfId="25546"/>
    <cellStyle name="Normal 28 4 6 8" xfId="7883"/>
    <cellStyle name="Normal 28 4 6 8 2" xfId="25547"/>
    <cellStyle name="Normal 28 4 6 9" xfId="7884"/>
    <cellStyle name="Normal 28 4 6 9 2" xfId="25548"/>
    <cellStyle name="Normal 28 4 7" xfId="7885"/>
    <cellStyle name="Normal 28 4 7 10" xfId="7886"/>
    <cellStyle name="Normal 28 4 7 10 2" xfId="25550"/>
    <cellStyle name="Normal 28 4 7 11" xfId="7887"/>
    <cellStyle name="Normal 28 4 7 11 2" xfId="25551"/>
    <cellStyle name="Normal 28 4 7 12" xfId="7888"/>
    <cellStyle name="Normal 28 4 7 12 2" xfId="25552"/>
    <cellStyle name="Normal 28 4 7 13" xfId="7889"/>
    <cellStyle name="Normal 28 4 7 13 2" xfId="25553"/>
    <cellStyle name="Normal 28 4 7 14" xfId="7890"/>
    <cellStyle name="Normal 28 4 7 14 2" xfId="25554"/>
    <cellStyle name="Normal 28 4 7 15" xfId="25549"/>
    <cellStyle name="Normal 28 4 7 2" xfId="7891"/>
    <cellStyle name="Normal 28 4 7 2 2" xfId="25555"/>
    <cellStyle name="Normal 28 4 7 3" xfId="7892"/>
    <cellStyle name="Normal 28 4 7 3 2" xfId="25556"/>
    <cellStyle name="Normal 28 4 7 4" xfId="7893"/>
    <cellStyle name="Normal 28 4 7 4 2" xfId="25557"/>
    <cellStyle name="Normal 28 4 7 5" xfId="7894"/>
    <cellStyle name="Normal 28 4 7 5 2" xfId="25558"/>
    <cellStyle name="Normal 28 4 7 6" xfId="7895"/>
    <cellStyle name="Normal 28 4 7 6 2" xfId="25559"/>
    <cellStyle name="Normal 28 4 7 7" xfId="7896"/>
    <cellStyle name="Normal 28 4 7 7 2" xfId="25560"/>
    <cellStyle name="Normal 28 4 7 8" xfId="7897"/>
    <cellStyle name="Normal 28 4 7 8 2" xfId="25561"/>
    <cellStyle name="Normal 28 4 7 9" xfId="7898"/>
    <cellStyle name="Normal 28 4 7 9 2" xfId="25562"/>
    <cellStyle name="Normal 28 4 8" xfId="7899"/>
    <cellStyle name="Normal 28 4 8 10" xfId="7900"/>
    <cellStyle name="Normal 28 4 8 10 2" xfId="25564"/>
    <cellStyle name="Normal 28 4 8 11" xfId="7901"/>
    <cellStyle name="Normal 28 4 8 11 2" xfId="25565"/>
    <cellStyle name="Normal 28 4 8 12" xfId="7902"/>
    <cellStyle name="Normal 28 4 8 12 2" xfId="25566"/>
    <cellStyle name="Normal 28 4 8 13" xfId="7903"/>
    <cellStyle name="Normal 28 4 8 13 2" xfId="25567"/>
    <cellStyle name="Normal 28 4 8 14" xfId="7904"/>
    <cellStyle name="Normal 28 4 8 14 2" xfId="25568"/>
    <cellStyle name="Normal 28 4 8 15" xfId="25563"/>
    <cellStyle name="Normal 28 4 8 2" xfId="7905"/>
    <cellStyle name="Normal 28 4 8 2 2" xfId="25569"/>
    <cellStyle name="Normal 28 4 8 3" xfId="7906"/>
    <cellStyle name="Normal 28 4 8 3 2" xfId="25570"/>
    <cellStyle name="Normal 28 4 8 4" xfId="7907"/>
    <cellStyle name="Normal 28 4 8 4 2" xfId="25571"/>
    <cellStyle name="Normal 28 4 8 5" xfId="7908"/>
    <cellStyle name="Normal 28 4 8 5 2" xfId="25572"/>
    <cellStyle name="Normal 28 4 8 6" xfId="7909"/>
    <cellStyle name="Normal 28 4 8 6 2" xfId="25573"/>
    <cellStyle name="Normal 28 4 8 7" xfId="7910"/>
    <cellStyle name="Normal 28 4 8 7 2" xfId="25574"/>
    <cellStyle name="Normal 28 4 8 8" xfId="7911"/>
    <cellStyle name="Normal 28 4 8 8 2" xfId="25575"/>
    <cellStyle name="Normal 28 4 8 9" xfId="7912"/>
    <cellStyle name="Normal 28 4 8 9 2" xfId="25576"/>
    <cellStyle name="Normal 28 4 9" xfId="7913"/>
    <cellStyle name="Normal 28 4 9 10" xfId="7914"/>
    <cellStyle name="Normal 28 4 9 10 2" xfId="25578"/>
    <cellStyle name="Normal 28 4 9 11" xfId="7915"/>
    <cellStyle name="Normal 28 4 9 11 2" xfId="25579"/>
    <cellStyle name="Normal 28 4 9 12" xfId="7916"/>
    <cellStyle name="Normal 28 4 9 12 2" xfId="25580"/>
    <cellStyle name="Normal 28 4 9 13" xfId="7917"/>
    <cellStyle name="Normal 28 4 9 13 2" xfId="25581"/>
    <cellStyle name="Normal 28 4 9 14" xfId="7918"/>
    <cellStyle name="Normal 28 4 9 14 2" xfId="25582"/>
    <cellStyle name="Normal 28 4 9 15" xfId="25577"/>
    <cellStyle name="Normal 28 4 9 2" xfId="7919"/>
    <cellStyle name="Normal 28 4 9 2 2" xfId="25583"/>
    <cellStyle name="Normal 28 4 9 3" xfId="7920"/>
    <cellStyle name="Normal 28 4 9 3 2" xfId="25584"/>
    <cellStyle name="Normal 28 4 9 4" xfId="7921"/>
    <cellStyle name="Normal 28 4 9 4 2" xfId="25585"/>
    <cellStyle name="Normal 28 4 9 5" xfId="7922"/>
    <cellStyle name="Normal 28 4 9 5 2" xfId="25586"/>
    <cellStyle name="Normal 28 4 9 6" xfId="7923"/>
    <cellStyle name="Normal 28 4 9 6 2" xfId="25587"/>
    <cellStyle name="Normal 28 4 9 7" xfId="7924"/>
    <cellStyle name="Normal 28 4 9 7 2" xfId="25588"/>
    <cellStyle name="Normal 28 4 9 8" xfId="7925"/>
    <cellStyle name="Normal 28 4 9 8 2" xfId="25589"/>
    <cellStyle name="Normal 28 4 9 9" xfId="7926"/>
    <cellStyle name="Normal 28 4 9 9 2" xfId="25590"/>
    <cellStyle name="Normal 28 5" xfId="7927"/>
    <cellStyle name="Normal 28 6" xfId="7928"/>
    <cellStyle name="Normal 28 7" xfId="7929"/>
    <cellStyle name="Normal 29" xfId="434"/>
    <cellStyle name="Normal 29 2" xfId="592"/>
    <cellStyle name="Normal 29 2 2" xfId="7931"/>
    <cellStyle name="Normal 29 3" xfId="7932"/>
    <cellStyle name="Normal 29 4" xfId="7930"/>
    <cellStyle name="Normal 3" xfId="52"/>
    <cellStyle name="Normal 3 10" xfId="7933"/>
    <cellStyle name="Normal 3 10 10" xfId="7934"/>
    <cellStyle name="Normal 3 10 11" xfId="7935"/>
    <cellStyle name="Normal 3 10 11 10" xfId="7936"/>
    <cellStyle name="Normal 3 10 11 10 2" xfId="25592"/>
    <cellStyle name="Normal 3 10 11 11" xfId="7937"/>
    <cellStyle name="Normal 3 10 11 11 2" xfId="25593"/>
    <cellStyle name="Normal 3 10 11 12" xfId="7938"/>
    <cellStyle name="Normal 3 10 11 12 2" xfId="25594"/>
    <cellStyle name="Normal 3 10 11 13" xfId="7939"/>
    <cellStyle name="Normal 3 10 11 13 2" xfId="25595"/>
    <cellStyle name="Normal 3 10 11 14" xfId="7940"/>
    <cellStyle name="Normal 3 10 11 14 2" xfId="25596"/>
    <cellStyle name="Normal 3 10 11 15" xfId="7941"/>
    <cellStyle name="Normal 3 10 11 15 2" xfId="25597"/>
    <cellStyle name="Normal 3 10 11 16" xfId="7942"/>
    <cellStyle name="Normal 3 10 11 16 2" xfId="25598"/>
    <cellStyle name="Normal 3 10 11 17" xfId="7943"/>
    <cellStyle name="Normal 3 10 11 17 2" xfId="25599"/>
    <cellStyle name="Normal 3 10 11 18" xfId="25591"/>
    <cellStyle name="Normal 3 10 11 2" xfId="7944"/>
    <cellStyle name="Normal 3 10 11 3" xfId="7945"/>
    <cellStyle name="Normal 3 10 11 4" xfId="7946"/>
    <cellStyle name="Normal 3 10 11 5" xfId="7947"/>
    <cellStyle name="Normal 3 10 11 5 2" xfId="25600"/>
    <cellStyle name="Normal 3 10 11 6" xfId="7948"/>
    <cellStyle name="Normal 3 10 11 6 2" xfId="25601"/>
    <cellStyle name="Normal 3 10 11 7" xfId="7949"/>
    <cellStyle name="Normal 3 10 11 7 2" xfId="25602"/>
    <cellStyle name="Normal 3 10 11 8" xfId="7950"/>
    <cellStyle name="Normal 3 10 11 8 2" xfId="25603"/>
    <cellStyle name="Normal 3 10 11 9" xfId="7951"/>
    <cellStyle name="Normal 3 10 11 9 2" xfId="25604"/>
    <cellStyle name="Normal 3 10 12" xfId="7952"/>
    <cellStyle name="Normal 3 10 13" xfId="7953"/>
    <cellStyle name="Normal 3 10 14" xfId="7954"/>
    <cellStyle name="Normal 3 10 14 10" xfId="7955"/>
    <cellStyle name="Normal 3 10 14 10 2" xfId="25606"/>
    <cellStyle name="Normal 3 10 14 11" xfId="7956"/>
    <cellStyle name="Normal 3 10 14 11 2" xfId="25607"/>
    <cellStyle name="Normal 3 10 14 12" xfId="7957"/>
    <cellStyle name="Normal 3 10 14 12 2" xfId="25608"/>
    <cellStyle name="Normal 3 10 14 13" xfId="7958"/>
    <cellStyle name="Normal 3 10 14 13 2" xfId="25609"/>
    <cellStyle name="Normal 3 10 14 14" xfId="7959"/>
    <cellStyle name="Normal 3 10 14 14 2" xfId="25610"/>
    <cellStyle name="Normal 3 10 14 15" xfId="7960"/>
    <cellStyle name="Normal 3 10 14 15 2" xfId="25611"/>
    <cellStyle name="Normal 3 10 14 16" xfId="25605"/>
    <cellStyle name="Normal 3 10 14 2" xfId="7961"/>
    <cellStyle name="Normal 3 10 14 2 10" xfId="7962"/>
    <cellStyle name="Normal 3 10 14 2 10 2" xfId="25613"/>
    <cellStyle name="Normal 3 10 14 2 11" xfId="7963"/>
    <cellStyle name="Normal 3 10 14 2 11 2" xfId="25614"/>
    <cellStyle name="Normal 3 10 14 2 12" xfId="7964"/>
    <cellStyle name="Normal 3 10 14 2 12 2" xfId="25615"/>
    <cellStyle name="Normal 3 10 14 2 13" xfId="7965"/>
    <cellStyle name="Normal 3 10 14 2 13 2" xfId="25616"/>
    <cellStyle name="Normal 3 10 14 2 14" xfId="7966"/>
    <cellStyle name="Normal 3 10 14 2 14 2" xfId="25617"/>
    <cellStyle name="Normal 3 10 14 2 15" xfId="25612"/>
    <cellStyle name="Normal 3 10 14 2 2" xfId="7967"/>
    <cellStyle name="Normal 3 10 14 2 2 2" xfId="25618"/>
    <cellStyle name="Normal 3 10 14 2 3" xfId="7968"/>
    <cellStyle name="Normal 3 10 14 2 3 2" xfId="25619"/>
    <cellStyle name="Normal 3 10 14 2 4" xfId="7969"/>
    <cellStyle name="Normal 3 10 14 2 4 2" xfId="25620"/>
    <cellStyle name="Normal 3 10 14 2 5" xfId="7970"/>
    <cellStyle name="Normal 3 10 14 2 5 2" xfId="25621"/>
    <cellStyle name="Normal 3 10 14 2 6" xfId="7971"/>
    <cellStyle name="Normal 3 10 14 2 6 2" xfId="25622"/>
    <cellStyle name="Normal 3 10 14 2 7" xfId="7972"/>
    <cellStyle name="Normal 3 10 14 2 7 2" xfId="25623"/>
    <cellStyle name="Normal 3 10 14 2 8" xfId="7973"/>
    <cellStyle name="Normal 3 10 14 2 8 2" xfId="25624"/>
    <cellStyle name="Normal 3 10 14 2 9" xfId="7974"/>
    <cellStyle name="Normal 3 10 14 2 9 2" xfId="25625"/>
    <cellStyle name="Normal 3 10 14 3" xfId="7975"/>
    <cellStyle name="Normal 3 10 14 3 2" xfId="25626"/>
    <cellStyle name="Normal 3 10 14 4" xfId="7976"/>
    <cellStyle name="Normal 3 10 14 4 2" xfId="25627"/>
    <cellStyle name="Normal 3 10 14 5" xfId="7977"/>
    <cellStyle name="Normal 3 10 14 5 2" xfId="25628"/>
    <cellStyle name="Normal 3 10 14 6" xfId="7978"/>
    <cellStyle name="Normal 3 10 14 6 2" xfId="25629"/>
    <cellStyle name="Normal 3 10 14 7" xfId="7979"/>
    <cellStyle name="Normal 3 10 14 7 2" xfId="25630"/>
    <cellStyle name="Normal 3 10 14 8" xfId="7980"/>
    <cellStyle name="Normal 3 10 14 8 2" xfId="25631"/>
    <cellStyle name="Normal 3 10 14 9" xfId="7981"/>
    <cellStyle name="Normal 3 10 14 9 2" xfId="25632"/>
    <cellStyle name="Normal 3 10 15" xfId="7982"/>
    <cellStyle name="Normal 3 10 15 10" xfId="7983"/>
    <cellStyle name="Normal 3 10 15 10 2" xfId="25634"/>
    <cellStyle name="Normal 3 10 15 11" xfId="7984"/>
    <cellStyle name="Normal 3 10 15 11 2" xfId="25635"/>
    <cellStyle name="Normal 3 10 15 12" xfId="7985"/>
    <cellStyle name="Normal 3 10 15 12 2" xfId="25636"/>
    <cellStyle name="Normal 3 10 15 13" xfId="7986"/>
    <cellStyle name="Normal 3 10 15 13 2" xfId="25637"/>
    <cellStyle name="Normal 3 10 15 14" xfId="7987"/>
    <cellStyle name="Normal 3 10 15 14 2" xfId="25638"/>
    <cellStyle name="Normal 3 10 15 15" xfId="7988"/>
    <cellStyle name="Normal 3 10 15 15 2" xfId="25639"/>
    <cellStyle name="Normal 3 10 15 16" xfId="25633"/>
    <cellStyle name="Normal 3 10 15 2" xfId="7989"/>
    <cellStyle name="Normal 3 10 15 2 10" xfId="7990"/>
    <cellStyle name="Normal 3 10 15 2 10 2" xfId="25641"/>
    <cellStyle name="Normal 3 10 15 2 11" xfId="7991"/>
    <cellStyle name="Normal 3 10 15 2 11 2" xfId="25642"/>
    <cellStyle name="Normal 3 10 15 2 12" xfId="7992"/>
    <cellStyle name="Normal 3 10 15 2 12 2" xfId="25643"/>
    <cellStyle name="Normal 3 10 15 2 13" xfId="7993"/>
    <cellStyle name="Normal 3 10 15 2 13 2" xfId="25644"/>
    <cellStyle name="Normal 3 10 15 2 14" xfId="7994"/>
    <cellStyle name="Normal 3 10 15 2 14 2" xfId="25645"/>
    <cellStyle name="Normal 3 10 15 2 15" xfId="25640"/>
    <cellStyle name="Normal 3 10 15 2 2" xfId="7995"/>
    <cellStyle name="Normal 3 10 15 2 2 2" xfId="25646"/>
    <cellStyle name="Normal 3 10 15 2 3" xfId="7996"/>
    <cellStyle name="Normal 3 10 15 2 3 2" xfId="25647"/>
    <cellStyle name="Normal 3 10 15 2 4" xfId="7997"/>
    <cellStyle name="Normal 3 10 15 2 4 2" xfId="25648"/>
    <cellStyle name="Normal 3 10 15 2 5" xfId="7998"/>
    <cellStyle name="Normal 3 10 15 2 5 2" xfId="25649"/>
    <cellStyle name="Normal 3 10 15 2 6" xfId="7999"/>
    <cellStyle name="Normal 3 10 15 2 6 2" xfId="25650"/>
    <cellStyle name="Normal 3 10 15 2 7" xfId="8000"/>
    <cellStyle name="Normal 3 10 15 2 7 2" xfId="25651"/>
    <cellStyle name="Normal 3 10 15 2 8" xfId="8001"/>
    <cellStyle name="Normal 3 10 15 2 8 2" xfId="25652"/>
    <cellStyle name="Normal 3 10 15 2 9" xfId="8002"/>
    <cellStyle name="Normal 3 10 15 2 9 2" xfId="25653"/>
    <cellStyle name="Normal 3 10 15 3" xfId="8003"/>
    <cellStyle name="Normal 3 10 15 3 2" xfId="25654"/>
    <cellStyle name="Normal 3 10 15 4" xfId="8004"/>
    <cellStyle name="Normal 3 10 15 4 2" xfId="25655"/>
    <cellStyle name="Normal 3 10 15 5" xfId="8005"/>
    <cellStyle name="Normal 3 10 15 5 2" xfId="25656"/>
    <cellStyle name="Normal 3 10 15 6" xfId="8006"/>
    <cellStyle name="Normal 3 10 15 6 2" xfId="25657"/>
    <cellStyle name="Normal 3 10 15 7" xfId="8007"/>
    <cellStyle name="Normal 3 10 15 7 2" xfId="25658"/>
    <cellStyle name="Normal 3 10 15 8" xfId="8008"/>
    <cellStyle name="Normal 3 10 15 8 2" xfId="25659"/>
    <cellStyle name="Normal 3 10 15 9" xfId="8009"/>
    <cellStyle name="Normal 3 10 15 9 2" xfId="25660"/>
    <cellStyle name="Normal 3 10 16" xfId="8010"/>
    <cellStyle name="Normal 3 10 16 10" xfId="8011"/>
    <cellStyle name="Normal 3 10 16 10 2" xfId="25662"/>
    <cellStyle name="Normal 3 10 16 11" xfId="8012"/>
    <cellStyle name="Normal 3 10 16 11 2" xfId="25663"/>
    <cellStyle name="Normal 3 10 16 12" xfId="8013"/>
    <cellStyle name="Normal 3 10 16 12 2" xfId="25664"/>
    <cellStyle name="Normal 3 10 16 13" xfId="8014"/>
    <cellStyle name="Normal 3 10 16 13 2" xfId="25665"/>
    <cellStyle name="Normal 3 10 16 14" xfId="8015"/>
    <cellStyle name="Normal 3 10 16 14 2" xfId="25666"/>
    <cellStyle name="Normal 3 10 16 15" xfId="8016"/>
    <cellStyle name="Normal 3 10 16 15 2" xfId="25667"/>
    <cellStyle name="Normal 3 10 16 16" xfId="25661"/>
    <cellStyle name="Normal 3 10 16 2" xfId="8017"/>
    <cellStyle name="Normal 3 10 16 2 10" xfId="8018"/>
    <cellStyle name="Normal 3 10 16 2 10 2" xfId="25669"/>
    <cellStyle name="Normal 3 10 16 2 11" xfId="8019"/>
    <cellStyle name="Normal 3 10 16 2 11 2" xfId="25670"/>
    <cellStyle name="Normal 3 10 16 2 12" xfId="8020"/>
    <cellStyle name="Normal 3 10 16 2 12 2" xfId="25671"/>
    <cellStyle name="Normal 3 10 16 2 13" xfId="8021"/>
    <cellStyle name="Normal 3 10 16 2 13 2" xfId="25672"/>
    <cellStyle name="Normal 3 10 16 2 14" xfId="8022"/>
    <cellStyle name="Normal 3 10 16 2 14 2" xfId="25673"/>
    <cellStyle name="Normal 3 10 16 2 15" xfId="25668"/>
    <cellStyle name="Normal 3 10 16 2 2" xfId="8023"/>
    <cellStyle name="Normal 3 10 16 2 2 2" xfId="25674"/>
    <cellStyle name="Normal 3 10 16 2 3" xfId="8024"/>
    <cellStyle name="Normal 3 10 16 2 3 2" xfId="25675"/>
    <cellStyle name="Normal 3 10 16 2 4" xfId="8025"/>
    <cellStyle name="Normal 3 10 16 2 4 2" xfId="25676"/>
    <cellStyle name="Normal 3 10 16 2 5" xfId="8026"/>
    <cellStyle name="Normal 3 10 16 2 5 2" xfId="25677"/>
    <cellStyle name="Normal 3 10 16 2 6" xfId="8027"/>
    <cellStyle name="Normal 3 10 16 2 6 2" xfId="25678"/>
    <cellStyle name="Normal 3 10 16 2 7" xfId="8028"/>
    <cellStyle name="Normal 3 10 16 2 7 2" xfId="25679"/>
    <cellStyle name="Normal 3 10 16 2 8" xfId="8029"/>
    <cellStyle name="Normal 3 10 16 2 8 2" xfId="25680"/>
    <cellStyle name="Normal 3 10 16 2 9" xfId="8030"/>
    <cellStyle name="Normal 3 10 16 2 9 2" xfId="25681"/>
    <cellStyle name="Normal 3 10 16 3" xfId="8031"/>
    <cellStyle name="Normal 3 10 16 3 2" xfId="25682"/>
    <cellStyle name="Normal 3 10 16 4" xfId="8032"/>
    <cellStyle name="Normal 3 10 16 4 2" xfId="25683"/>
    <cellStyle name="Normal 3 10 16 5" xfId="8033"/>
    <cellStyle name="Normal 3 10 16 5 2" xfId="25684"/>
    <cellStyle name="Normal 3 10 16 6" xfId="8034"/>
    <cellStyle name="Normal 3 10 16 6 2" xfId="25685"/>
    <cellStyle name="Normal 3 10 16 7" xfId="8035"/>
    <cellStyle name="Normal 3 10 16 7 2" xfId="25686"/>
    <cellStyle name="Normal 3 10 16 8" xfId="8036"/>
    <cellStyle name="Normal 3 10 16 8 2" xfId="25687"/>
    <cellStyle name="Normal 3 10 16 9" xfId="8037"/>
    <cellStyle name="Normal 3 10 16 9 2" xfId="25688"/>
    <cellStyle name="Normal 3 10 17" xfId="8038"/>
    <cellStyle name="Normal 3 10 17 10" xfId="8039"/>
    <cellStyle name="Normal 3 10 17 10 2" xfId="25690"/>
    <cellStyle name="Normal 3 10 17 11" xfId="8040"/>
    <cellStyle name="Normal 3 10 17 11 2" xfId="25691"/>
    <cellStyle name="Normal 3 10 17 12" xfId="8041"/>
    <cellStyle name="Normal 3 10 17 12 2" xfId="25692"/>
    <cellStyle name="Normal 3 10 17 13" xfId="8042"/>
    <cellStyle name="Normal 3 10 17 13 2" xfId="25693"/>
    <cellStyle name="Normal 3 10 17 14" xfId="8043"/>
    <cellStyle name="Normal 3 10 17 14 2" xfId="25694"/>
    <cellStyle name="Normal 3 10 17 15" xfId="25689"/>
    <cellStyle name="Normal 3 10 17 2" xfId="8044"/>
    <cellStyle name="Normal 3 10 17 2 2" xfId="25695"/>
    <cellStyle name="Normal 3 10 17 3" xfId="8045"/>
    <cellStyle name="Normal 3 10 17 3 2" xfId="25696"/>
    <cellStyle name="Normal 3 10 17 4" xfId="8046"/>
    <cellStyle name="Normal 3 10 17 4 2" xfId="25697"/>
    <cellStyle name="Normal 3 10 17 5" xfId="8047"/>
    <cellStyle name="Normal 3 10 17 5 2" xfId="25698"/>
    <cellStyle name="Normal 3 10 17 6" xfId="8048"/>
    <cellStyle name="Normal 3 10 17 6 2" xfId="25699"/>
    <cellStyle name="Normal 3 10 17 7" xfId="8049"/>
    <cellStyle name="Normal 3 10 17 7 2" xfId="25700"/>
    <cellStyle name="Normal 3 10 17 8" xfId="8050"/>
    <cellStyle name="Normal 3 10 17 8 2" xfId="25701"/>
    <cellStyle name="Normal 3 10 17 9" xfId="8051"/>
    <cellStyle name="Normal 3 10 17 9 2" xfId="25702"/>
    <cellStyle name="Normal 3 10 18" xfId="8052"/>
    <cellStyle name="Normal 3 10 18 10" xfId="8053"/>
    <cellStyle name="Normal 3 10 18 10 2" xfId="25704"/>
    <cellStyle name="Normal 3 10 18 11" xfId="8054"/>
    <cellStyle name="Normal 3 10 18 11 2" xfId="25705"/>
    <cellStyle name="Normal 3 10 18 12" xfId="8055"/>
    <cellStyle name="Normal 3 10 18 12 2" xfId="25706"/>
    <cellStyle name="Normal 3 10 18 13" xfId="8056"/>
    <cellStyle name="Normal 3 10 18 13 2" xfId="25707"/>
    <cellStyle name="Normal 3 10 18 14" xfId="8057"/>
    <cellStyle name="Normal 3 10 18 14 2" xfId="25708"/>
    <cellStyle name="Normal 3 10 18 15" xfId="25703"/>
    <cellStyle name="Normal 3 10 18 2" xfId="8058"/>
    <cellStyle name="Normal 3 10 18 2 2" xfId="25709"/>
    <cellStyle name="Normal 3 10 18 3" xfId="8059"/>
    <cellStyle name="Normal 3 10 18 3 2" xfId="25710"/>
    <cellStyle name="Normal 3 10 18 4" xfId="8060"/>
    <cellStyle name="Normal 3 10 18 4 2" xfId="25711"/>
    <cellStyle name="Normal 3 10 18 5" xfId="8061"/>
    <cellStyle name="Normal 3 10 18 5 2" xfId="25712"/>
    <cellStyle name="Normal 3 10 18 6" xfId="8062"/>
    <cellStyle name="Normal 3 10 18 6 2" xfId="25713"/>
    <cellStyle name="Normal 3 10 18 7" xfId="8063"/>
    <cellStyle name="Normal 3 10 18 7 2" xfId="25714"/>
    <cellStyle name="Normal 3 10 18 8" xfId="8064"/>
    <cellStyle name="Normal 3 10 18 8 2" xfId="25715"/>
    <cellStyle name="Normal 3 10 18 9" xfId="8065"/>
    <cellStyle name="Normal 3 10 18 9 2" xfId="25716"/>
    <cellStyle name="Normal 3 10 19" xfId="8066"/>
    <cellStyle name="Normal 3 10 19 10" xfId="8067"/>
    <cellStyle name="Normal 3 10 19 10 2" xfId="25718"/>
    <cellStyle name="Normal 3 10 19 11" xfId="8068"/>
    <cellStyle name="Normal 3 10 19 11 2" xfId="25719"/>
    <cellStyle name="Normal 3 10 19 12" xfId="8069"/>
    <cellStyle name="Normal 3 10 19 12 2" xfId="25720"/>
    <cellStyle name="Normal 3 10 19 13" xfId="8070"/>
    <cellStyle name="Normal 3 10 19 13 2" xfId="25721"/>
    <cellStyle name="Normal 3 10 19 14" xfId="8071"/>
    <cellStyle name="Normal 3 10 19 14 2" xfId="25722"/>
    <cellStyle name="Normal 3 10 19 15" xfId="25717"/>
    <cellStyle name="Normal 3 10 19 2" xfId="8072"/>
    <cellStyle name="Normal 3 10 19 2 2" xfId="25723"/>
    <cellStyle name="Normal 3 10 19 3" xfId="8073"/>
    <cellStyle name="Normal 3 10 19 3 2" xfId="25724"/>
    <cellStyle name="Normal 3 10 19 4" xfId="8074"/>
    <cellStyle name="Normal 3 10 19 4 2" xfId="25725"/>
    <cellStyle name="Normal 3 10 19 5" xfId="8075"/>
    <cellStyle name="Normal 3 10 19 5 2" xfId="25726"/>
    <cellStyle name="Normal 3 10 19 6" xfId="8076"/>
    <cellStyle name="Normal 3 10 19 6 2" xfId="25727"/>
    <cellStyle name="Normal 3 10 19 7" xfId="8077"/>
    <cellStyle name="Normal 3 10 19 7 2" xfId="25728"/>
    <cellStyle name="Normal 3 10 19 8" xfId="8078"/>
    <cellStyle name="Normal 3 10 19 8 2" xfId="25729"/>
    <cellStyle name="Normal 3 10 19 9" xfId="8079"/>
    <cellStyle name="Normal 3 10 19 9 2" xfId="25730"/>
    <cellStyle name="Normal 3 10 2" xfId="8080"/>
    <cellStyle name="Normal 3 10 20" xfId="8081"/>
    <cellStyle name="Normal 3 10 20 10" xfId="8082"/>
    <cellStyle name="Normal 3 10 20 10 2" xfId="25732"/>
    <cellStyle name="Normal 3 10 20 11" xfId="8083"/>
    <cellStyle name="Normal 3 10 20 11 2" xfId="25733"/>
    <cellStyle name="Normal 3 10 20 12" xfId="8084"/>
    <cellStyle name="Normal 3 10 20 12 2" xfId="25734"/>
    <cellStyle name="Normal 3 10 20 13" xfId="8085"/>
    <cellStyle name="Normal 3 10 20 13 2" xfId="25735"/>
    <cellStyle name="Normal 3 10 20 14" xfId="8086"/>
    <cellStyle name="Normal 3 10 20 14 2" xfId="25736"/>
    <cellStyle name="Normal 3 10 20 15" xfId="25731"/>
    <cellStyle name="Normal 3 10 20 2" xfId="8087"/>
    <cellStyle name="Normal 3 10 20 2 2" xfId="25737"/>
    <cellStyle name="Normal 3 10 20 3" xfId="8088"/>
    <cellStyle name="Normal 3 10 20 3 2" xfId="25738"/>
    <cellStyle name="Normal 3 10 20 4" xfId="8089"/>
    <cellStyle name="Normal 3 10 20 4 2" xfId="25739"/>
    <cellStyle name="Normal 3 10 20 5" xfId="8090"/>
    <cellStyle name="Normal 3 10 20 5 2" xfId="25740"/>
    <cellStyle name="Normal 3 10 20 6" xfId="8091"/>
    <cellStyle name="Normal 3 10 20 6 2" xfId="25741"/>
    <cellStyle name="Normal 3 10 20 7" xfId="8092"/>
    <cellStyle name="Normal 3 10 20 7 2" xfId="25742"/>
    <cellStyle name="Normal 3 10 20 8" xfId="8093"/>
    <cellStyle name="Normal 3 10 20 8 2" xfId="25743"/>
    <cellStyle name="Normal 3 10 20 9" xfId="8094"/>
    <cellStyle name="Normal 3 10 20 9 2" xfId="25744"/>
    <cellStyle name="Normal 3 10 21" xfId="8095"/>
    <cellStyle name="Normal 3 10 21 10" xfId="8096"/>
    <cellStyle name="Normal 3 10 21 10 2" xfId="25746"/>
    <cellStyle name="Normal 3 10 21 11" xfId="8097"/>
    <cellStyle name="Normal 3 10 21 11 2" xfId="25747"/>
    <cellStyle name="Normal 3 10 21 12" xfId="8098"/>
    <cellStyle name="Normal 3 10 21 12 2" xfId="25748"/>
    <cellStyle name="Normal 3 10 21 13" xfId="8099"/>
    <cellStyle name="Normal 3 10 21 13 2" xfId="25749"/>
    <cellStyle name="Normal 3 10 21 14" xfId="8100"/>
    <cellStyle name="Normal 3 10 21 14 2" xfId="25750"/>
    <cellStyle name="Normal 3 10 21 15" xfId="25745"/>
    <cellStyle name="Normal 3 10 21 2" xfId="8101"/>
    <cellStyle name="Normal 3 10 21 2 2" xfId="25751"/>
    <cellStyle name="Normal 3 10 21 3" xfId="8102"/>
    <cellStyle name="Normal 3 10 21 3 2" xfId="25752"/>
    <cellStyle name="Normal 3 10 21 4" xfId="8103"/>
    <cellStyle name="Normal 3 10 21 4 2" xfId="25753"/>
    <cellStyle name="Normal 3 10 21 5" xfId="8104"/>
    <cellStyle name="Normal 3 10 21 5 2" xfId="25754"/>
    <cellStyle name="Normal 3 10 21 6" xfId="8105"/>
    <cellStyle name="Normal 3 10 21 6 2" xfId="25755"/>
    <cellStyle name="Normal 3 10 21 7" xfId="8106"/>
    <cellStyle name="Normal 3 10 21 7 2" xfId="25756"/>
    <cellStyle name="Normal 3 10 21 8" xfId="8107"/>
    <cellStyle name="Normal 3 10 21 8 2" xfId="25757"/>
    <cellStyle name="Normal 3 10 21 9" xfId="8108"/>
    <cellStyle name="Normal 3 10 21 9 2" xfId="25758"/>
    <cellStyle name="Normal 3 10 22" xfId="8109"/>
    <cellStyle name="Normal 3 10 22 10" xfId="8110"/>
    <cellStyle name="Normal 3 10 22 10 2" xfId="25760"/>
    <cellStyle name="Normal 3 10 22 11" xfId="8111"/>
    <cellStyle name="Normal 3 10 22 11 2" xfId="25761"/>
    <cellStyle name="Normal 3 10 22 12" xfId="8112"/>
    <cellStyle name="Normal 3 10 22 12 2" xfId="25762"/>
    <cellStyle name="Normal 3 10 22 13" xfId="8113"/>
    <cellStyle name="Normal 3 10 22 13 2" xfId="25763"/>
    <cellStyle name="Normal 3 10 22 14" xfId="8114"/>
    <cellStyle name="Normal 3 10 22 14 2" xfId="25764"/>
    <cellStyle name="Normal 3 10 22 15" xfId="25759"/>
    <cellStyle name="Normal 3 10 22 2" xfId="8115"/>
    <cellStyle name="Normal 3 10 22 2 2" xfId="25765"/>
    <cellStyle name="Normal 3 10 22 3" xfId="8116"/>
    <cellStyle name="Normal 3 10 22 3 2" xfId="25766"/>
    <cellStyle name="Normal 3 10 22 4" xfId="8117"/>
    <cellStyle name="Normal 3 10 22 4 2" xfId="25767"/>
    <cellStyle name="Normal 3 10 22 5" xfId="8118"/>
    <cellStyle name="Normal 3 10 22 5 2" xfId="25768"/>
    <cellStyle name="Normal 3 10 22 6" xfId="8119"/>
    <cellStyle name="Normal 3 10 22 6 2" xfId="25769"/>
    <cellStyle name="Normal 3 10 22 7" xfId="8120"/>
    <cellStyle name="Normal 3 10 22 7 2" xfId="25770"/>
    <cellStyle name="Normal 3 10 22 8" xfId="8121"/>
    <cellStyle name="Normal 3 10 22 8 2" xfId="25771"/>
    <cellStyle name="Normal 3 10 22 9" xfId="8122"/>
    <cellStyle name="Normal 3 10 22 9 2" xfId="25772"/>
    <cellStyle name="Normal 3 10 23" xfId="8123"/>
    <cellStyle name="Normal 3 10 24" xfId="8124"/>
    <cellStyle name="Normal 3 10 25" xfId="8125"/>
    <cellStyle name="Normal 3 10 25 10" xfId="8126"/>
    <cellStyle name="Normal 3 10 25 10 2" xfId="25774"/>
    <cellStyle name="Normal 3 10 25 11" xfId="8127"/>
    <cellStyle name="Normal 3 10 25 11 2" xfId="25775"/>
    <cellStyle name="Normal 3 10 25 12" xfId="8128"/>
    <cellStyle name="Normal 3 10 25 12 2" xfId="25776"/>
    <cellStyle name="Normal 3 10 25 13" xfId="8129"/>
    <cellStyle name="Normal 3 10 25 13 2" xfId="25777"/>
    <cellStyle name="Normal 3 10 25 14" xfId="8130"/>
    <cellStyle name="Normal 3 10 25 14 2" xfId="25778"/>
    <cellStyle name="Normal 3 10 25 15" xfId="25773"/>
    <cellStyle name="Normal 3 10 25 2" xfId="8131"/>
    <cellStyle name="Normal 3 10 25 2 2" xfId="25779"/>
    <cellStyle name="Normal 3 10 25 3" xfId="8132"/>
    <cellStyle name="Normal 3 10 25 3 2" xfId="25780"/>
    <cellStyle name="Normal 3 10 25 4" xfId="8133"/>
    <cellStyle name="Normal 3 10 25 4 2" xfId="25781"/>
    <cellStyle name="Normal 3 10 25 5" xfId="8134"/>
    <cellStyle name="Normal 3 10 25 5 2" xfId="25782"/>
    <cellStyle name="Normal 3 10 25 6" xfId="8135"/>
    <cellStyle name="Normal 3 10 25 6 2" xfId="25783"/>
    <cellStyle name="Normal 3 10 25 7" xfId="8136"/>
    <cellStyle name="Normal 3 10 25 7 2" xfId="25784"/>
    <cellStyle name="Normal 3 10 25 8" xfId="8137"/>
    <cellStyle name="Normal 3 10 25 8 2" xfId="25785"/>
    <cellStyle name="Normal 3 10 25 9" xfId="8138"/>
    <cellStyle name="Normal 3 10 25 9 2" xfId="25786"/>
    <cellStyle name="Normal 3 10 26" xfId="8139"/>
    <cellStyle name="Normal 3 10 26 10" xfId="8140"/>
    <cellStyle name="Normal 3 10 26 10 2" xfId="25788"/>
    <cellStyle name="Normal 3 10 26 11" xfId="8141"/>
    <cellStyle name="Normal 3 10 26 11 2" xfId="25789"/>
    <cellStyle name="Normal 3 10 26 12" xfId="8142"/>
    <cellStyle name="Normal 3 10 26 12 2" xfId="25790"/>
    <cellStyle name="Normal 3 10 26 13" xfId="8143"/>
    <cellStyle name="Normal 3 10 26 13 2" xfId="25791"/>
    <cellStyle name="Normal 3 10 26 14" xfId="8144"/>
    <cellStyle name="Normal 3 10 26 14 2" xfId="25792"/>
    <cellStyle name="Normal 3 10 26 15" xfId="25787"/>
    <cellStyle name="Normal 3 10 26 2" xfId="8145"/>
    <cellStyle name="Normal 3 10 26 2 2" xfId="25793"/>
    <cellStyle name="Normal 3 10 26 3" xfId="8146"/>
    <cellStyle name="Normal 3 10 26 3 2" xfId="25794"/>
    <cellStyle name="Normal 3 10 26 4" xfId="8147"/>
    <cellStyle name="Normal 3 10 26 4 2" xfId="25795"/>
    <cellStyle name="Normal 3 10 26 5" xfId="8148"/>
    <cellStyle name="Normal 3 10 26 5 2" xfId="25796"/>
    <cellStyle name="Normal 3 10 26 6" xfId="8149"/>
    <cellStyle name="Normal 3 10 26 6 2" xfId="25797"/>
    <cellStyle name="Normal 3 10 26 7" xfId="8150"/>
    <cellStyle name="Normal 3 10 26 7 2" xfId="25798"/>
    <cellStyle name="Normal 3 10 26 8" xfId="8151"/>
    <cellStyle name="Normal 3 10 26 8 2" xfId="25799"/>
    <cellStyle name="Normal 3 10 26 9" xfId="8152"/>
    <cellStyle name="Normal 3 10 26 9 2" xfId="25800"/>
    <cellStyle name="Normal 3 10 3" xfId="8153"/>
    <cellStyle name="Normal 3 10 4" xfId="8154"/>
    <cellStyle name="Normal 3 10 5" xfId="8155"/>
    <cellStyle name="Normal 3 10 6" xfId="8156"/>
    <cellStyle name="Normal 3 10 7" xfId="8157"/>
    <cellStyle name="Normal 3 10 8" xfId="8158"/>
    <cellStyle name="Normal 3 10 9" xfId="8159"/>
    <cellStyle name="Normal 3 11" xfId="8160"/>
    <cellStyle name="Normal 3 11 10" xfId="8161"/>
    <cellStyle name="Normal 3 11 11" xfId="8162"/>
    <cellStyle name="Normal 3 11 11 10" xfId="8163"/>
    <cellStyle name="Normal 3 11 11 10 2" xfId="25802"/>
    <cellStyle name="Normal 3 11 11 11" xfId="8164"/>
    <cellStyle name="Normal 3 11 11 11 2" xfId="25803"/>
    <cellStyle name="Normal 3 11 11 12" xfId="8165"/>
    <cellStyle name="Normal 3 11 11 12 2" xfId="25804"/>
    <cellStyle name="Normal 3 11 11 13" xfId="8166"/>
    <cellStyle name="Normal 3 11 11 13 2" xfId="25805"/>
    <cellStyle name="Normal 3 11 11 14" xfId="8167"/>
    <cellStyle name="Normal 3 11 11 14 2" xfId="25806"/>
    <cellStyle name="Normal 3 11 11 15" xfId="8168"/>
    <cellStyle name="Normal 3 11 11 15 2" xfId="25807"/>
    <cellStyle name="Normal 3 11 11 16" xfId="8169"/>
    <cellStyle name="Normal 3 11 11 16 2" xfId="25808"/>
    <cellStyle name="Normal 3 11 11 17" xfId="8170"/>
    <cellStyle name="Normal 3 11 11 17 2" xfId="25809"/>
    <cellStyle name="Normal 3 11 11 18" xfId="25801"/>
    <cellStyle name="Normal 3 11 11 2" xfId="8171"/>
    <cellStyle name="Normal 3 11 11 3" xfId="8172"/>
    <cellStyle name="Normal 3 11 11 4" xfId="8173"/>
    <cellStyle name="Normal 3 11 11 5" xfId="8174"/>
    <cellStyle name="Normal 3 11 11 5 2" xfId="25810"/>
    <cellStyle name="Normal 3 11 11 6" xfId="8175"/>
    <cellStyle name="Normal 3 11 11 6 2" xfId="25811"/>
    <cellStyle name="Normal 3 11 11 7" xfId="8176"/>
    <cellStyle name="Normal 3 11 11 7 2" xfId="25812"/>
    <cellStyle name="Normal 3 11 11 8" xfId="8177"/>
    <cellStyle name="Normal 3 11 11 8 2" xfId="25813"/>
    <cellStyle name="Normal 3 11 11 9" xfId="8178"/>
    <cellStyle name="Normal 3 11 11 9 2" xfId="25814"/>
    <cellStyle name="Normal 3 11 12" xfId="8179"/>
    <cellStyle name="Normal 3 11 13" xfId="8180"/>
    <cellStyle name="Normal 3 11 14" xfId="8181"/>
    <cellStyle name="Normal 3 11 14 10" xfId="8182"/>
    <cellStyle name="Normal 3 11 14 10 2" xfId="25816"/>
    <cellStyle name="Normal 3 11 14 11" xfId="8183"/>
    <cellStyle name="Normal 3 11 14 11 2" xfId="25817"/>
    <cellStyle name="Normal 3 11 14 12" xfId="8184"/>
    <cellStyle name="Normal 3 11 14 12 2" xfId="25818"/>
    <cellStyle name="Normal 3 11 14 13" xfId="8185"/>
    <cellStyle name="Normal 3 11 14 13 2" xfId="25819"/>
    <cellStyle name="Normal 3 11 14 14" xfId="8186"/>
    <cellStyle name="Normal 3 11 14 14 2" xfId="25820"/>
    <cellStyle name="Normal 3 11 14 15" xfId="8187"/>
    <cellStyle name="Normal 3 11 14 15 2" xfId="25821"/>
    <cellStyle name="Normal 3 11 14 16" xfId="25815"/>
    <cellStyle name="Normal 3 11 14 2" xfId="8188"/>
    <cellStyle name="Normal 3 11 14 2 10" xfId="8189"/>
    <cellStyle name="Normal 3 11 14 2 10 2" xfId="25823"/>
    <cellStyle name="Normal 3 11 14 2 11" xfId="8190"/>
    <cellStyle name="Normal 3 11 14 2 11 2" xfId="25824"/>
    <cellStyle name="Normal 3 11 14 2 12" xfId="8191"/>
    <cellStyle name="Normal 3 11 14 2 12 2" xfId="25825"/>
    <cellStyle name="Normal 3 11 14 2 13" xfId="8192"/>
    <cellStyle name="Normal 3 11 14 2 13 2" xfId="25826"/>
    <cellStyle name="Normal 3 11 14 2 14" xfId="8193"/>
    <cellStyle name="Normal 3 11 14 2 14 2" xfId="25827"/>
    <cellStyle name="Normal 3 11 14 2 15" xfId="25822"/>
    <cellStyle name="Normal 3 11 14 2 2" xfId="8194"/>
    <cellStyle name="Normal 3 11 14 2 2 2" xfId="25828"/>
    <cellStyle name="Normal 3 11 14 2 3" xfId="8195"/>
    <cellStyle name="Normal 3 11 14 2 3 2" xfId="25829"/>
    <cellStyle name="Normal 3 11 14 2 4" xfId="8196"/>
    <cellStyle name="Normal 3 11 14 2 4 2" xfId="25830"/>
    <cellStyle name="Normal 3 11 14 2 5" xfId="8197"/>
    <cellStyle name="Normal 3 11 14 2 5 2" xfId="25831"/>
    <cellStyle name="Normal 3 11 14 2 6" xfId="8198"/>
    <cellStyle name="Normal 3 11 14 2 6 2" xfId="25832"/>
    <cellStyle name="Normal 3 11 14 2 7" xfId="8199"/>
    <cellStyle name="Normal 3 11 14 2 7 2" xfId="25833"/>
    <cellStyle name="Normal 3 11 14 2 8" xfId="8200"/>
    <cellStyle name="Normal 3 11 14 2 8 2" xfId="25834"/>
    <cellStyle name="Normal 3 11 14 2 9" xfId="8201"/>
    <cellStyle name="Normal 3 11 14 2 9 2" xfId="25835"/>
    <cellStyle name="Normal 3 11 14 3" xfId="8202"/>
    <cellStyle name="Normal 3 11 14 3 2" xfId="25836"/>
    <cellStyle name="Normal 3 11 14 4" xfId="8203"/>
    <cellStyle name="Normal 3 11 14 4 2" xfId="25837"/>
    <cellStyle name="Normal 3 11 14 5" xfId="8204"/>
    <cellStyle name="Normal 3 11 14 5 2" xfId="25838"/>
    <cellStyle name="Normal 3 11 14 6" xfId="8205"/>
    <cellStyle name="Normal 3 11 14 6 2" xfId="25839"/>
    <cellStyle name="Normal 3 11 14 7" xfId="8206"/>
    <cellStyle name="Normal 3 11 14 7 2" xfId="25840"/>
    <cellStyle name="Normal 3 11 14 8" xfId="8207"/>
    <cellStyle name="Normal 3 11 14 8 2" xfId="25841"/>
    <cellStyle name="Normal 3 11 14 9" xfId="8208"/>
    <cellStyle name="Normal 3 11 14 9 2" xfId="25842"/>
    <cellStyle name="Normal 3 11 15" xfId="8209"/>
    <cellStyle name="Normal 3 11 15 10" xfId="8210"/>
    <cellStyle name="Normal 3 11 15 10 2" xfId="25844"/>
    <cellStyle name="Normal 3 11 15 11" xfId="8211"/>
    <cellStyle name="Normal 3 11 15 11 2" xfId="25845"/>
    <cellStyle name="Normal 3 11 15 12" xfId="8212"/>
    <cellStyle name="Normal 3 11 15 12 2" xfId="25846"/>
    <cellStyle name="Normal 3 11 15 13" xfId="8213"/>
    <cellStyle name="Normal 3 11 15 13 2" xfId="25847"/>
    <cellStyle name="Normal 3 11 15 14" xfId="8214"/>
    <cellStyle name="Normal 3 11 15 14 2" xfId="25848"/>
    <cellStyle name="Normal 3 11 15 15" xfId="8215"/>
    <cellStyle name="Normal 3 11 15 15 2" xfId="25849"/>
    <cellStyle name="Normal 3 11 15 16" xfId="25843"/>
    <cellStyle name="Normal 3 11 15 2" xfId="8216"/>
    <cellStyle name="Normal 3 11 15 2 10" xfId="8217"/>
    <cellStyle name="Normal 3 11 15 2 10 2" xfId="25851"/>
    <cellStyle name="Normal 3 11 15 2 11" xfId="8218"/>
    <cellStyle name="Normal 3 11 15 2 11 2" xfId="25852"/>
    <cellStyle name="Normal 3 11 15 2 12" xfId="8219"/>
    <cellStyle name="Normal 3 11 15 2 12 2" xfId="25853"/>
    <cellStyle name="Normal 3 11 15 2 13" xfId="8220"/>
    <cellStyle name="Normal 3 11 15 2 13 2" xfId="25854"/>
    <cellStyle name="Normal 3 11 15 2 14" xfId="8221"/>
    <cellStyle name="Normal 3 11 15 2 14 2" xfId="25855"/>
    <cellStyle name="Normal 3 11 15 2 15" xfId="25850"/>
    <cellStyle name="Normal 3 11 15 2 2" xfId="8222"/>
    <cellStyle name="Normal 3 11 15 2 2 2" xfId="25856"/>
    <cellStyle name="Normal 3 11 15 2 3" xfId="8223"/>
    <cellStyle name="Normal 3 11 15 2 3 2" xfId="25857"/>
    <cellStyle name="Normal 3 11 15 2 4" xfId="8224"/>
    <cellStyle name="Normal 3 11 15 2 4 2" xfId="25858"/>
    <cellStyle name="Normal 3 11 15 2 5" xfId="8225"/>
    <cellStyle name="Normal 3 11 15 2 5 2" xfId="25859"/>
    <cellStyle name="Normal 3 11 15 2 6" xfId="8226"/>
    <cellStyle name="Normal 3 11 15 2 6 2" xfId="25860"/>
    <cellStyle name="Normal 3 11 15 2 7" xfId="8227"/>
    <cellStyle name="Normal 3 11 15 2 7 2" xfId="25861"/>
    <cellStyle name="Normal 3 11 15 2 8" xfId="8228"/>
    <cellStyle name="Normal 3 11 15 2 8 2" xfId="25862"/>
    <cellStyle name="Normal 3 11 15 2 9" xfId="8229"/>
    <cellStyle name="Normal 3 11 15 2 9 2" xfId="25863"/>
    <cellStyle name="Normal 3 11 15 3" xfId="8230"/>
    <cellStyle name="Normal 3 11 15 3 2" xfId="25864"/>
    <cellStyle name="Normal 3 11 15 4" xfId="8231"/>
    <cellStyle name="Normal 3 11 15 4 2" xfId="25865"/>
    <cellStyle name="Normal 3 11 15 5" xfId="8232"/>
    <cellStyle name="Normal 3 11 15 5 2" xfId="25866"/>
    <cellStyle name="Normal 3 11 15 6" xfId="8233"/>
    <cellStyle name="Normal 3 11 15 6 2" xfId="25867"/>
    <cellStyle name="Normal 3 11 15 7" xfId="8234"/>
    <cellStyle name="Normal 3 11 15 7 2" xfId="25868"/>
    <cellStyle name="Normal 3 11 15 8" xfId="8235"/>
    <cellStyle name="Normal 3 11 15 8 2" xfId="25869"/>
    <cellStyle name="Normal 3 11 15 9" xfId="8236"/>
    <cellStyle name="Normal 3 11 15 9 2" xfId="25870"/>
    <cellStyle name="Normal 3 11 16" xfId="8237"/>
    <cellStyle name="Normal 3 11 16 10" xfId="8238"/>
    <cellStyle name="Normal 3 11 16 10 2" xfId="25872"/>
    <cellStyle name="Normal 3 11 16 11" xfId="8239"/>
    <cellStyle name="Normal 3 11 16 11 2" xfId="25873"/>
    <cellStyle name="Normal 3 11 16 12" xfId="8240"/>
    <cellStyle name="Normal 3 11 16 12 2" xfId="25874"/>
    <cellStyle name="Normal 3 11 16 13" xfId="8241"/>
    <cellStyle name="Normal 3 11 16 13 2" xfId="25875"/>
    <cellStyle name="Normal 3 11 16 14" xfId="8242"/>
    <cellStyle name="Normal 3 11 16 14 2" xfId="25876"/>
    <cellStyle name="Normal 3 11 16 15" xfId="8243"/>
    <cellStyle name="Normal 3 11 16 15 2" xfId="25877"/>
    <cellStyle name="Normal 3 11 16 16" xfId="25871"/>
    <cellStyle name="Normal 3 11 16 2" xfId="8244"/>
    <cellStyle name="Normal 3 11 16 2 10" xfId="8245"/>
    <cellStyle name="Normal 3 11 16 2 10 2" xfId="25879"/>
    <cellStyle name="Normal 3 11 16 2 11" xfId="8246"/>
    <cellStyle name="Normal 3 11 16 2 11 2" xfId="25880"/>
    <cellStyle name="Normal 3 11 16 2 12" xfId="8247"/>
    <cellStyle name="Normal 3 11 16 2 12 2" xfId="25881"/>
    <cellStyle name="Normal 3 11 16 2 13" xfId="8248"/>
    <cellStyle name="Normal 3 11 16 2 13 2" xfId="25882"/>
    <cellStyle name="Normal 3 11 16 2 14" xfId="8249"/>
    <cellStyle name="Normal 3 11 16 2 14 2" xfId="25883"/>
    <cellStyle name="Normal 3 11 16 2 15" xfId="25878"/>
    <cellStyle name="Normal 3 11 16 2 2" xfId="8250"/>
    <cellStyle name="Normal 3 11 16 2 2 2" xfId="25884"/>
    <cellStyle name="Normal 3 11 16 2 3" xfId="8251"/>
    <cellStyle name="Normal 3 11 16 2 3 2" xfId="25885"/>
    <cellStyle name="Normal 3 11 16 2 4" xfId="8252"/>
    <cellStyle name="Normal 3 11 16 2 4 2" xfId="25886"/>
    <cellStyle name="Normal 3 11 16 2 5" xfId="8253"/>
    <cellStyle name="Normal 3 11 16 2 5 2" xfId="25887"/>
    <cellStyle name="Normal 3 11 16 2 6" xfId="8254"/>
    <cellStyle name="Normal 3 11 16 2 6 2" xfId="25888"/>
    <cellStyle name="Normal 3 11 16 2 7" xfId="8255"/>
    <cellStyle name="Normal 3 11 16 2 7 2" xfId="25889"/>
    <cellStyle name="Normal 3 11 16 2 8" xfId="8256"/>
    <cellStyle name="Normal 3 11 16 2 8 2" xfId="25890"/>
    <cellStyle name="Normal 3 11 16 2 9" xfId="8257"/>
    <cellStyle name="Normal 3 11 16 2 9 2" xfId="25891"/>
    <cellStyle name="Normal 3 11 16 3" xfId="8258"/>
    <cellStyle name="Normal 3 11 16 3 2" xfId="25892"/>
    <cellStyle name="Normal 3 11 16 4" xfId="8259"/>
    <cellStyle name="Normal 3 11 16 4 2" xfId="25893"/>
    <cellStyle name="Normal 3 11 16 5" xfId="8260"/>
    <cellStyle name="Normal 3 11 16 5 2" xfId="25894"/>
    <cellStyle name="Normal 3 11 16 6" xfId="8261"/>
    <cellStyle name="Normal 3 11 16 6 2" xfId="25895"/>
    <cellStyle name="Normal 3 11 16 7" xfId="8262"/>
    <cellStyle name="Normal 3 11 16 7 2" xfId="25896"/>
    <cellStyle name="Normal 3 11 16 8" xfId="8263"/>
    <cellStyle name="Normal 3 11 16 8 2" xfId="25897"/>
    <cellStyle name="Normal 3 11 16 9" xfId="8264"/>
    <cellStyle name="Normal 3 11 16 9 2" xfId="25898"/>
    <cellStyle name="Normal 3 11 17" xfId="8265"/>
    <cellStyle name="Normal 3 11 17 10" xfId="8266"/>
    <cellStyle name="Normal 3 11 17 10 2" xfId="25900"/>
    <cellStyle name="Normal 3 11 17 11" xfId="8267"/>
    <cellStyle name="Normal 3 11 17 11 2" xfId="25901"/>
    <cellStyle name="Normal 3 11 17 12" xfId="8268"/>
    <cellStyle name="Normal 3 11 17 12 2" xfId="25902"/>
    <cellStyle name="Normal 3 11 17 13" xfId="8269"/>
    <cellStyle name="Normal 3 11 17 13 2" xfId="25903"/>
    <cellStyle name="Normal 3 11 17 14" xfId="8270"/>
    <cellStyle name="Normal 3 11 17 14 2" xfId="25904"/>
    <cellStyle name="Normal 3 11 17 15" xfId="25899"/>
    <cellStyle name="Normal 3 11 17 2" xfId="8271"/>
    <cellStyle name="Normal 3 11 17 2 2" xfId="25905"/>
    <cellStyle name="Normal 3 11 17 3" xfId="8272"/>
    <cellStyle name="Normal 3 11 17 3 2" xfId="25906"/>
    <cellStyle name="Normal 3 11 17 4" xfId="8273"/>
    <cellStyle name="Normal 3 11 17 4 2" xfId="25907"/>
    <cellStyle name="Normal 3 11 17 5" xfId="8274"/>
    <cellStyle name="Normal 3 11 17 5 2" xfId="25908"/>
    <cellStyle name="Normal 3 11 17 6" xfId="8275"/>
    <cellStyle name="Normal 3 11 17 6 2" xfId="25909"/>
    <cellStyle name="Normal 3 11 17 7" xfId="8276"/>
    <cellStyle name="Normal 3 11 17 7 2" xfId="25910"/>
    <cellStyle name="Normal 3 11 17 8" xfId="8277"/>
    <cellStyle name="Normal 3 11 17 8 2" xfId="25911"/>
    <cellStyle name="Normal 3 11 17 9" xfId="8278"/>
    <cellStyle name="Normal 3 11 17 9 2" xfId="25912"/>
    <cellStyle name="Normal 3 11 18" xfId="8279"/>
    <cellStyle name="Normal 3 11 18 10" xfId="8280"/>
    <cellStyle name="Normal 3 11 18 10 2" xfId="25914"/>
    <cellStyle name="Normal 3 11 18 11" xfId="8281"/>
    <cellStyle name="Normal 3 11 18 11 2" xfId="25915"/>
    <cellStyle name="Normal 3 11 18 12" xfId="8282"/>
    <cellStyle name="Normal 3 11 18 12 2" xfId="25916"/>
    <cellStyle name="Normal 3 11 18 13" xfId="8283"/>
    <cellStyle name="Normal 3 11 18 13 2" xfId="25917"/>
    <cellStyle name="Normal 3 11 18 14" xfId="8284"/>
    <cellStyle name="Normal 3 11 18 14 2" xfId="25918"/>
    <cellStyle name="Normal 3 11 18 15" xfId="25913"/>
    <cellStyle name="Normal 3 11 18 2" xfId="8285"/>
    <cellStyle name="Normal 3 11 18 2 2" xfId="25919"/>
    <cellStyle name="Normal 3 11 18 3" xfId="8286"/>
    <cellStyle name="Normal 3 11 18 3 2" xfId="25920"/>
    <cellStyle name="Normal 3 11 18 4" xfId="8287"/>
    <cellStyle name="Normal 3 11 18 4 2" xfId="25921"/>
    <cellStyle name="Normal 3 11 18 5" xfId="8288"/>
    <cellStyle name="Normal 3 11 18 5 2" xfId="25922"/>
    <cellStyle name="Normal 3 11 18 6" xfId="8289"/>
    <cellStyle name="Normal 3 11 18 6 2" xfId="25923"/>
    <cellStyle name="Normal 3 11 18 7" xfId="8290"/>
    <cellStyle name="Normal 3 11 18 7 2" xfId="25924"/>
    <cellStyle name="Normal 3 11 18 8" xfId="8291"/>
    <cellStyle name="Normal 3 11 18 8 2" xfId="25925"/>
    <cellStyle name="Normal 3 11 18 9" xfId="8292"/>
    <cellStyle name="Normal 3 11 18 9 2" xfId="25926"/>
    <cellStyle name="Normal 3 11 19" xfId="8293"/>
    <cellStyle name="Normal 3 11 19 10" xfId="8294"/>
    <cellStyle name="Normal 3 11 19 10 2" xfId="25928"/>
    <cellStyle name="Normal 3 11 19 11" xfId="8295"/>
    <cellStyle name="Normal 3 11 19 11 2" xfId="25929"/>
    <cellStyle name="Normal 3 11 19 12" xfId="8296"/>
    <cellStyle name="Normal 3 11 19 12 2" xfId="25930"/>
    <cellStyle name="Normal 3 11 19 13" xfId="8297"/>
    <cellStyle name="Normal 3 11 19 13 2" xfId="25931"/>
    <cellStyle name="Normal 3 11 19 14" xfId="8298"/>
    <cellStyle name="Normal 3 11 19 14 2" xfId="25932"/>
    <cellStyle name="Normal 3 11 19 15" xfId="25927"/>
    <cellStyle name="Normal 3 11 19 2" xfId="8299"/>
    <cellStyle name="Normal 3 11 19 2 2" xfId="25933"/>
    <cellStyle name="Normal 3 11 19 3" xfId="8300"/>
    <cellStyle name="Normal 3 11 19 3 2" xfId="25934"/>
    <cellStyle name="Normal 3 11 19 4" xfId="8301"/>
    <cellStyle name="Normal 3 11 19 4 2" xfId="25935"/>
    <cellStyle name="Normal 3 11 19 5" xfId="8302"/>
    <cellStyle name="Normal 3 11 19 5 2" xfId="25936"/>
    <cellStyle name="Normal 3 11 19 6" xfId="8303"/>
    <cellStyle name="Normal 3 11 19 6 2" xfId="25937"/>
    <cellStyle name="Normal 3 11 19 7" xfId="8304"/>
    <cellStyle name="Normal 3 11 19 7 2" xfId="25938"/>
    <cellStyle name="Normal 3 11 19 8" xfId="8305"/>
    <cellStyle name="Normal 3 11 19 8 2" xfId="25939"/>
    <cellStyle name="Normal 3 11 19 9" xfId="8306"/>
    <cellStyle name="Normal 3 11 19 9 2" xfId="25940"/>
    <cellStyle name="Normal 3 11 2" xfId="8307"/>
    <cellStyle name="Normal 3 11 20" xfId="8308"/>
    <cellStyle name="Normal 3 11 20 10" xfId="8309"/>
    <cellStyle name="Normal 3 11 20 10 2" xfId="25942"/>
    <cellStyle name="Normal 3 11 20 11" xfId="8310"/>
    <cellStyle name="Normal 3 11 20 11 2" xfId="25943"/>
    <cellStyle name="Normal 3 11 20 12" xfId="8311"/>
    <cellStyle name="Normal 3 11 20 12 2" xfId="25944"/>
    <cellStyle name="Normal 3 11 20 13" xfId="8312"/>
    <cellStyle name="Normal 3 11 20 13 2" xfId="25945"/>
    <cellStyle name="Normal 3 11 20 14" xfId="8313"/>
    <cellStyle name="Normal 3 11 20 14 2" xfId="25946"/>
    <cellStyle name="Normal 3 11 20 15" xfId="25941"/>
    <cellStyle name="Normal 3 11 20 2" xfId="8314"/>
    <cellStyle name="Normal 3 11 20 2 2" xfId="25947"/>
    <cellStyle name="Normal 3 11 20 3" xfId="8315"/>
    <cellStyle name="Normal 3 11 20 3 2" xfId="25948"/>
    <cellStyle name="Normal 3 11 20 4" xfId="8316"/>
    <cellStyle name="Normal 3 11 20 4 2" xfId="25949"/>
    <cellStyle name="Normal 3 11 20 5" xfId="8317"/>
    <cellStyle name="Normal 3 11 20 5 2" xfId="25950"/>
    <cellStyle name="Normal 3 11 20 6" xfId="8318"/>
    <cellStyle name="Normal 3 11 20 6 2" xfId="25951"/>
    <cellStyle name="Normal 3 11 20 7" xfId="8319"/>
    <cellStyle name="Normal 3 11 20 7 2" xfId="25952"/>
    <cellStyle name="Normal 3 11 20 8" xfId="8320"/>
    <cellStyle name="Normal 3 11 20 8 2" xfId="25953"/>
    <cellStyle name="Normal 3 11 20 9" xfId="8321"/>
    <cellStyle name="Normal 3 11 20 9 2" xfId="25954"/>
    <cellStyle name="Normal 3 11 21" xfId="8322"/>
    <cellStyle name="Normal 3 11 21 10" xfId="8323"/>
    <cellStyle name="Normal 3 11 21 10 2" xfId="25956"/>
    <cellStyle name="Normal 3 11 21 11" xfId="8324"/>
    <cellStyle name="Normal 3 11 21 11 2" xfId="25957"/>
    <cellStyle name="Normal 3 11 21 12" xfId="8325"/>
    <cellStyle name="Normal 3 11 21 12 2" xfId="25958"/>
    <cellStyle name="Normal 3 11 21 13" xfId="8326"/>
    <cellStyle name="Normal 3 11 21 13 2" xfId="25959"/>
    <cellStyle name="Normal 3 11 21 14" xfId="8327"/>
    <cellStyle name="Normal 3 11 21 14 2" xfId="25960"/>
    <cellStyle name="Normal 3 11 21 15" xfId="25955"/>
    <cellStyle name="Normal 3 11 21 2" xfId="8328"/>
    <cellStyle name="Normal 3 11 21 2 2" xfId="25961"/>
    <cellStyle name="Normal 3 11 21 3" xfId="8329"/>
    <cellStyle name="Normal 3 11 21 3 2" xfId="25962"/>
    <cellStyle name="Normal 3 11 21 4" xfId="8330"/>
    <cellStyle name="Normal 3 11 21 4 2" xfId="25963"/>
    <cellStyle name="Normal 3 11 21 5" xfId="8331"/>
    <cellStyle name="Normal 3 11 21 5 2" xfId="25964"/>
    <cellStyle name="Normal 3 11 21 6" xfId="8332"/>
    <cellStyle name="Normal 3 11 21 6 2" xfId="25965"/>
    <cellStyle name="Normal 3 11 21 7" xfId="8333"/>
    <cellStyle name="Normal 3 11 21 7 2" xfId="25966"/>
    <cellStyle name="Normal 3 11 21 8" xfId="8334"/>
    <cellStyle name="Normal 3 11 21 8 2" xfId="25967"/>
    <cellStyle name="Normal 3 11 21 9" xfId="8335"/>
    <cellStyle name="Normal 3 11 21 9 2" xfId="25968"/>
    <cellStyle name="Normal 3 11 22" xfId="8336"/>
    <cellStyle name="Normal 3 11 22 10" xfId="8337"/>
    <cellStyle name="Normal 3 11 22 10 2" xfId="25970"/>
    <cellStyle name="Normal 3 11 22 11" xfId="8338"/>
    <cellStyle name="Normal 3 11 22 11 2" xfId="25971"/>
    <cellStyle name="Normal 3 11 22 12" xfId="8339"/>
    <cellStyle name="Normal 3 11 22 12 2" xfId="25972"/>
    <cellStyle name="Normal 3 11 22 13" xfId="8340"/>
    <cellStyle name="Normal 3 11 22 13 2" xfId="25973"/>
    <cellStyle name="Normal 3 11 22 14" xfId="8341"/>
    <cellStyle name="Normal 3 11 22 14 2" xfId="25974"/>
    <cellStyle name="Normal 3 11 22 15" xfId="25969"/>
    <cellStyle name="Normal 3 11 22 2" xfId="8342"/>
    <cellStyle name="Normal 3 11 22 2 2" xfId="25975"/>
    <cellStyle name="Normal 3 11 22 3" xfId="8343"/>
    <cellStyle name="Normal 3 11 22 3 2" xfId="25976"/>
    <cellStyle name="Normal 3 11 22 4" xfId="8344"/>
    <cellStyle name="Normal 3 11 22 4 2" xfId="25977"/>
    <cellStyle name="Normal 3 11 22 5" xfId="8345"/>
    <cellStyle name="Normal 3 11 22 5 2" xfId="25978"/>
    <cellStyle name="Normal 3 11 22 6" xfId="8346"/>
    <cellStyle name="Normal 3 11 22 6 2" xfId="25979"/>
    <cellStyle name="Normal 3 11 22 7" xfId="8347"/>
    <cellStyle name="Normal 3 11 22 7 2" xfId="25980"/>
    <cellStyle name="Normal 3 11 22 8" xfId="8348"/>
    <cellStyle name="Normal 3 11 22 8 2" xfId="25981"/>
    <cellStyle name="Normal 3 11 22 9" xfId="8349"/>
    <cellStyle name="Normal 3 11 22 9 2" xfId="25982"/>
    <cellStyle name="Normal 3 11 23" xfId="8350"/>
    <cellStyle name="Normal 3 11 24" xfId="8351"/>
    <cellStyle name="Normal 3 11 25" xfId="8352"/>
    <cellStyle name="Normal 3 11 25 10" xfId="8353"/>
    <cellStyle name="Normal 3 11 25 10 2" xfId="25984"/>
    <cellStyle name="Normal 3 11 25 11" xfId="8354"/>
    <cellStyle name="Normal 3 11 25 11 2" xfId="25985"/>
    <cellStyle name="Normal 3 11 25 12" xfId="8355"/>
    <cellStyle name="Normal 3 11 25 12 2" xfId="25986"/>
    <cellStyle name="Normal 3 11 25 13" xfId="8356"/>
    <cellStyle name="Normal 3 11 25 13 2" xfId="25987"/>
    <cellStyle name="Normal 3 11 25 14" xfId="8357"/>
    <cellStyle name="Normal 3 11 25 14 2" xfId="25988"/>
    <cellStyle name="Normal 3 11 25 15" xfId="25983"/>
    <cellStyle name="Normal 3 11 25 2" xfId="8358"/>
    <cellStyle name="Normal 3 11 25 2 2" xfId="25989"/>
    <cellStyle name="Normal 3 11 25 3" xfId="8359"/>
    <cellStyle name="Normal 3 11 25 3 2" xfId="25990"/>
    <cellStyle name="Normal 3 11 25 4" xfId="8360"/>
    <cellStyle name="Normal 3 11 25 4 2" xfId="25991"/>
    <cellStyle name="Normal 3 11 25 5" xfId="8361"/>
    <cellStyle name="Normal 3 11 25 5 2" xfId="25992"/>
    <cellStyle name="Normal 3 11 25 6" xfId="8362"/>
    <cellStyle name="Normal 3 11 25 6 2" xfId="25993"/>
    <cellStyle name="Normal 3 11 25 7" xfId="8363"/>
    <cellStyle name="Normal 3 11 25 7 2" xfId="25994"/>
    <cellStyle name="Normal 3 11 25 8" xfId="8364"/>
    <cellStyle name="Normal 3 11 25 8 2" xfId="25995"/>
    <cellStyle name="Normal 3 11 25 9" xfId="8365"/>
    <cellStyle name="Normal 3 11 25 9 2" xfId="25996"/>
    <cellStyle name="Normal 3 11 26" xfId="8366"/>
    <cellStyle name="Normal 3 11 26 10" xfId="8367"/>
    <cellStyle name="Normal 3 11 26 10 2" xfId="25998"/>
    <cellStyle name="Normal 3 11 26 11" xfId="8368"/>
    <cellStyle name="Normal 3 11 26 11 2" xfId="25999"/>
    <cellStyle name="Normal 3 11 26 12" xfId="8369"/>
    <cellStyle name="Normal 3 11 26 12 2" xfId="26000"/>
    <cellStyle name="Normal 3 11 26 13" xfId="8370"/>
    <cellStyle name="Normal 3 11 26 13 2" xfId="26001"/>
    <cellStyle name="Normal 3 11 26 14" xfId="8371"/>
    <cellStyle name="Normal 3 11 26 14 2" xfId="26002"/>
    <cellStyle name="Normal 3 11 26 15" xfId="25997"/>
    <cellStyle name="Normal 3 11 26 2" xfId="8372"/>
    <cellStyle name="Normal 3 11 26 2 2" xfId="26003"/>
    <cellStyle name="Normal 3 11 26 3" xfId="8373"/>
    <cellStyle name="Normal 3 11 26 3 2" xfId="26004"/>
    <cellStyle name="Normal 3 11 26 4" xfId="8374"/>
    <cellStyle name="Normal 3 11 26 4 2" xfId="26005"/>
    <cellStyle name="Normal 3 11 26 5" xfId="8375"/>
    <cellStyle name="Normal 3 11 26 5 2" xfId="26006"/>
    <cellStyle name="Normal 3 11 26 6" xfId="8376"/>
    <cellStyle name="Normal 3 11 26 6 2" xfId="26007"/>
    <cellStyle name="Normal 3 11 26 7" xfId="8377"/>
    <cellStyle name="Normal 3 11 26 7 2" xfId="26008"/>
    <cellStyle name="Normal 3 11 26 8" xfId="8378"/>
    <cellStyle name="Normal 3 11 26 8 2" xfId="26009"/>
    <cellStyle name="Normal 3 11 26 9" xfId="8379"/>
    <cellStyle name="Normal 3 11 26 9 2" xfId="26010"/>
    <cellStyle name="Normal 3 11 3" xfId="8380"/>
    <cellStyle name="Normal 3 11 4" xfId="8381"/>
    <cellStyle name="Normal 3 11 5" xfId="8382"/>
    <cellStyle name="Normal 3 11 6" xfId="8383"/>
    <cellStyle name="Normal 3 11 7" xfId="8384"/>
    <cellStyle name="Normal 3 11 8" xfId="8385"/>
    <cellStyle name="Normal 3 11 9" xfId="8386"/>
    <cellStyle name="Normal 3 12" xfId="8387"/>
    <cellStyle name="Normal 3 12 10" xfId="8388"/>
    <cellStyle name="Normal 3 12 10 10" xfId="8389"/>
    <cellStyle name="Normal 3 12 10 10 2" xfId="26012"/>
    <cellStyle name="Normal 3 12 10 11" xfId="8390"/>
    <cellStyle name="Normal 3 12 10 11 2" xfId="26013"/>
    <cellStyle name="Normal 3 12 10 12" xfId="8391"/>
    <cellStyle name="Normal 3 12 10 12 2" xfId="26014"/>
    <cellStyle name="Normal 3 12 10 13" xfId="8392"/>
    <cellStyle name="Normal 3 12 10 13 2" xfId="26015"/>
    <cellStyle name="Normal 3 12 10 14" xfId="8393"/>
    <cellStyle name="Normal 3 12 10 14 2" xfId="26016"/>
    <cellStyle name="Normal 3 12 10 15" xfId="26011"/>
    <cellStyle name="Normal 3 12 10 2" xfId="8394"/>
    <cellStyle name="Normal 3 12 10 2 2" xfId="26017"/>
    <cellStyle name="Normal 3 12 10 3" xfId="8395"/>
    <cellStyle name="Normal 3 12 10 3 2" xfId="26018"/>
    <cellStyle name="Normal 3 12 10 4" xfId="8396"/>
    <cellStyle name="Normal 3 12 10 4 2" xfId="26019"/>
    <cellStyle name="Normal 3 12 10 5" xfId="8397"/>
    <cellStyle name="Normal 3 12 10 5 2" xfId="26020"/>
    <cellStyle name="Normal 3 12 10 6" xfId="8398"/>
    <cellStyle name="Normal 3 12 10 6 2" xfId="26021"/>
    <cellStyle name="Normal 3 12 10 7" xfId="8399"/>
    <cellStyle name="Normal 3 12 10 7 2" xfId="26022"/>
    <cellStyle name="Normal 3 12 10 8" xfId="8400"/>
    <cellStyle name="Normal 3 12 10 8 2" xfId="26023"/>
    <cellStyle name="Normal 3 12 10 9" xfId="8401"/>
    <cellStyle name="Normal 3 12 10 9 2" xfId="26024"/>
    <cellStyle name="Normal 3 12 11" xfId="8402"/>
    <cellStyle name="Normal 3 12 11 10" xfId="8403"/>
    <cellStyle name="Normal 3 12 11 10 2" xfId="26026"/>
    <cellStyle name="Normal 3 12 11 11" xfId="8404"/>
    <cellStyle name="Normal 3 12 11 11 2" xfId="26027"/>
    <cellStyle name="Normal 3 12 11 12" xfId="8405"/>
    <cellStyle name="Normal 3 12 11 12 2" xfId="26028"/>
    <cellStyle name="Normal 3 12 11 13" xfId="8406"/>
    <cellStyle name="Normal 3 12 11 13 2" xfId="26029"/>
    <cellStyle name="Normal 3 12 11 14" xfId="8407"/>
    <cellStyle name="Normal 3 12 11 14 2" xfId="26030"/>
    <cellStyle name="Normal 3 12 11 15" xfId="26025"/>
    <cellStyle name="Normal 3 12 11 2" xfId="8408"/>
    <cellStyle name="Normal 3 12 11 2 2" xfId="26031"/>
    <cellStyle name="Normal 3 12 11 3" xfId="8409"/>
    <cellStyle name="Normal 3 12 11 3 2" xfId="26032"/>
    <cellStyle name="Normal 3 12 11 4" xfId="8410"/>
    <cellStyle name="Normal 3 12 11 4 2" xfId="26033"/>
    <cellStyle name="Normal 3 12 11 5" xfId="8411"/>
    <cellStyle name="Normal 3 12 11 5 2" xfId="26034"/>
    <cellStyle name="Normal 3 12 11 6" xfId="8412"/>
    <cellStyle name="Normal 3 12 11 6 2" xfId="26035"/>
    <cellStyle name="Normal 3 12 11 7" xfId="8413"/>
    <cellStyle name="Normal 3 12 11 7 2" xfId="26036"/>
    <cellStyle name="Normal 3 12 11 8" xfId="8414"/>
    <cellStyle name="Normal 3 12 11 8 2" xfId="26037"/>
    <cellStyle name="Normal 3 12 11 9" xfId="8415"/>
    <cellStyle name="Normal 3 12 11 9 2" xfId="26038"/>
    <cellStyle name="Normal 3 12 12" xfId="8416"/>
    <cellStyle name="Normal 3 12 12 10" xfId="8417"/>
    <cellStyle name="Normal 3 12 12 10 2" xfId="26040"/>
    <cellStyle name="Normal 3 12 12 11" xfId="8418"/>
    <cellStyle name="Normal 3 12 12 11 2" xfId="26041"/>
    <cellStyle name="Normal 3 12 12 12" xfId="8419"/>
    <cellStyle name="Normal 3 12 12 12 2" xfId="26042"/>
    <cellStyle name="Normal 3 12 12 13" xfId="8420"/>
    <cellStyle name="Normal 3 12 12 13 2" xfId="26043"/>
    <cellStyle name="Normal 3 12 12 14" xfId="8421"/>
    <cellStyle name="Normal 3 12 12 14 2" xfId="26044"/>
    <cellStyle name="Normal 3 12 12 15" xfId="26039"/>
    <cellStyle name="Normal 3 12 12 2" xfId="8422"/>
    <cellStyle name="Normal 3 12 12 2 2" xfId="26045"/>
    <cellStyle name="Normal 3 12 12 3" xfId="8423"/>
    <cellStyle name="Normal 3 12 12 3 2" xfId="26046"/>
    <cellStyle name="Normal 3 12 12 4" xfId="8424"/>
    <cellStyle name="Normal 3 12 12 4 2" xfId="26047"/>
    <cellStyle name="Normal 3 12 12 5" xfId="8425"/>
    <cellStyle name="Normal 3 12 12 5 2" xfId="26048"/>
    <cellStyle name="Normal 3 12 12 6" xfId="8426"/>
    <cellStyle name="Normal 3 12 12 6 2" xfId="26049"/>
    <cellStyle name="Normal 3 12 12 7" xfId="8427"/>
    <cellStyle name="Normal 3 12 12 7 2" xfId="26050"/>
    <cellStyle name="Normal 3 12 12 8" xfId="8428"/>
    <cellStyle name="Normal 3 12 12 8 2" xfId="26051"/>
    <cellStyle name="Normal 3 12 12 9" xfId="8429"/>
    <cellStyle name="Normal 3 12 12 9 2" xfId="26052"/>
    <cellStyle name="Normal 3 12 13" xfId="8430"/>
    <cellStyle name="Normal 3 12 13 10" xfId="8431"/>
    <cellStyle name="Normal 3 12 13 10 2" xfId="26054"/>
    <cellStyle name="Normal 3 12 13 11" xfId="8432"/>
    <cellStyle name="Normal 3 12 13 11 2" xfId="26055"/>
    <cellStyle name="Normal 3 12 13 12" xfId="8433"/>
    <cellStyle name="Normal 3 12 13 12 2" xfId="26056"/>
    <cellStyle name="Normal 3 12 13 13" xfId="8434"/>
    <cellStyle name="Normal 3 12 13 13 2" xfId="26057"/>
    <cellStyle name="Normal 3 12 13 14" xfId="8435"/>
    <cellStyle name="Normal 3 12 13 14 2" xfId="26058"/>
    <cellStyle name="Normal 3 12 13 15" xfId="26053"/>
    <cellStyle name="Normal 3 12 13 2" xfId="8436"/>
    <cellStyle name="Normal 3 12 13 2 2" xfId="26059"/>
    <cellStyle name="Normal 3 12 13 3" xfId="8437"/>
    <cellStyle name="Normal 3 12 13 3 2" xfId="26060"/>
    <cellStyle name="Normal 3 12 13 4" xfId="8438"/>
    <cellStyle name="Normal 3 12 13 4 2" xfId="26061"/>
    <cellStyle name="Normal 3 12 13 5" xfId="8439"/>
    <cellStyle name="Normal 3 12 13 5 2" xfId="26062"/>
    <cellStyle name="Normal 3 12 13 6" xfId="8440"/>
    <cellStyle name="Normal 3 12 13 6 2" xfId="26063"/>
    <cellStyle name="Normal 3 12 13 7" xfId="8441"/>
    <cellStyle name="Normal 3 12 13 7 2" xfId="26064"/>
    <cellStyle name="Normal 3 12 13 8" xfId="8442"/>
    <cellStyle name="Normal 3 12 13 8 2" xfId="26065"/>
    <cellStyle name="Normal 3 12 13 9" xfId="8443"/>
    <cellStyle name="Normal 3 12 13 9 2" xfId="26066"/>
    <cellStyle name="Normal 3 12 14" xfId="8444"/>
    <cellStyle name="Normal 3 12 14 10" xfId="8445"/>
    <cellStyle name="Normal 3 12 14 10 2" xfId="26068"/>
    <cellStyle name="Normal 3 12 14 11" xfId="8446"/>
    <cellStyle name="Normal 3 12 14 11 2" xfId="26069"/>
    <cellStyle name="Normal 3 12 14 12" xfId="8447"/>
    <cellStyle name="Normal 3 12 14 12 2" xfId="26070"/>
    <cellStyle name="Normal 3 12 14 13" xfId="8448"/>
    <cellStyle name="Normal 3 12 14 13 2" xfId="26071"/>
    <cellStyle name="Normal 3 12 14 14" xfId="8449"/>
    <cellStyle name="Normal 3 12 14 14 2" xfId="26072"/>
    <cellStyle name="Normal 3 12 14 15" xfId="26067"/>
    <cellStyle name="Normal 3 12 14 2" xfId="8450"/>
    <cellStyle name="Normal 3 12 14 2 2" xfId="26073"/>
    <cellStyle name="Normal 3 12 14 3" xfId="8451"/>
    <cellStyle name="Normal 3 12 14 3 2" xfId="26074"/>
    <cellStyle name="Normal 3 12 14 4" xfId="8452"/>
    <cellStyle name="Normal 3 12 14 4 2" xfId="26075"/>
    <cellStyle name="Normal 3 12 14 5" xfId="8453"/>
    <cellStyle name="Normal 3 12 14 5 2" xfId="26076"/>
    <cellStyle name="Normal 3 12 14 6" xfId="8454"/>
    <cellStyle name="Normal 3 12 14 6 2" xfId="26077"/>
    <cellStyle name="Normal 3 12 14 7" xfId="8455"/>
    <cellStyle name="Normal 3 12 14 7 2" xfId="26078"/>
    <cellStyle name="Normal 3 12 14 8" xfId="8456"/>
    <cellStyle name="Normal 3 12 14 8 2" xfId="26079"/>
    <cellStyle name="Normal 3 12 14 9" xfId="8457"/>
    <cellStyle name="Normal 3 12 14 9 2" xfId="26080"/>
    <cellStyle name="Normal 3 12 15" xfId="8458"/>
    <cellStyle name="Normal 3 12 16" xfId="8459"/>
    <cellStyle name="Normal 3 12 17" xfId="8460"/>
    <cellStyle name="Normal 3 12 17 10" xfId="8461"/>
    <cellStyle name="Normal 3 12 17 10 2" xfId="26082"/>
    <cellStyle name="Normal 3 12 17 11" xfId="8462"/>
    <cellStyle name="Normal 3 12 17 11 2" xfId="26083"/>
    <cellStyle name="Normal 3 12 17 12" xfId="8463"/>
    <cellStyle name="Normal 3 12 17 12 2" xfId="26084"/>
    <cellStyle name="Normal 3 12 17 13" xfId="8464"/>
    <cellStyle name="Normal 3 12 17 13 2" xfId="26085"/>
    <cellStyle name="Normal 3 12 17 14" xfId="8465"/>
    <cellStyle name="Normal 3 12 17 14 2" xfId="26086"/>
    <cellStyle name="Normal 3 12 17 15" xfId="26081"/>
    <cellStyle name="Normal 3 12 17 2" xfId="8466"/>
    <cellStyle name="Normal 3 12 17 2 2" xfId="26087"/>
    <cellStyle name="Normal 3 12 17 3" xfId="8467"/>
    <cellStyle name="Normal 3 12 17 3 2" xfId="26088"/>
    <cellStyle name="Normal 3 12 17 4" xfId="8468"/>
    <cellStyle name="Normal 3 12 17 4 2" xfId="26089"/>
    <cellStyle name="Normal 3 12 17 5" xfId="8469"/>
    <cellStyle name="Normal 3 12 17 5 2" xfId="26090"/>
    <cellStyle name="Normal 3 12 17 6" xfId="8470"/>
    <cellStyle name="Normal 3 12 17 6 2" xfId="26091"/>
    <cellStyle name="Normal 3 12 17 7" xfId="8471"/>
    <cellStyle name="Normal 3 12 17 7 2" xfId="26092"/>
    <cellStyle name="Normal 3 12 17 8" xfId="8472"/>
    <cellStyle name="Normal 3 12 17 8 2" xfId="26093"/>
    <cellStyle name="Normal 3 12 17 9" xfId="8473"/>
    <cellStyle name="Normal 3 12 17 9 2" xfId="26094"/>
    <cellStyle name="Normal 3 12 18" xfId="8474"/>
    <cellStyle name="Normal 3 12 18 10" xfId="8475"/>
    <cellStyle name="Normal 3 12 18 10 2" xfId="26096"/>
    <cellStyle name="Normal 3 12 18 11" xfId="8476"/>
    <cellStyle name="Normal 3 12 18 11 2" xfId="26097"/>
    <cellStyle name="Normal 3 12 18 12" xfId="8477"/>
    <cellStyle name="Normal 3 12 18 12 2" xfId="26098"/>
    <cellStyle name="Normal 3 12 18 13" xfId="8478"/>
    <cellStyle name="Normal 3 12 18 13 2" xfId="26099"/>
    <cellStyle name="Normal 3 12 18 14" xfId="8479"/>
    <cellStyle name="Normal 3 12 18 14 2" xfId="26100"/>
    <cellStyle name="Normal 3 12 18 15" xfId="26095"/>
    <cellStyle name="Normal 3 12 18 2" xfId="8480"/>
    <cellStyle name="Normal 3 12 18 2 2" xfId="26101"/>
    <cellStyle name="Normal 3 12 18 3" xfId="8481"/>
    <cellStyle name="Normal 3 12 18 3 2" xfId="26102"/>
    <cellStyle name="Normal 3 12 18 4" xfId="8482"/>
    <cellStyle name="Normal 3 12 18 4 2" xfId="26103"/>
    <cellStyle name="Normal 3 12 18 5" xfId="8483"/>
    <cellStyle name="Normal 3 12 18 5 2" xfId="26104"/>
    <cellStyle name="Normal 3 12 18 6" xfId="8484"/>
    <cellStyle name="Normal 3 12 18 6 2" xfId="26105"/>
    <cellStyle name="Normal 3 12 18 7" xfId="8485"/>
    <cellStyle name="Normal 3 12 18 7 2" xfId="26106"/>
    <cellStyle name="Normal 3 12 18 8" xfId="8486"/>
    <cellStyle name="Normal 3 12 18 8 2" xfId="26107"/>
    <cellStyle name="Normal 3 12 18 9" xfId="8487"/>
    <cellStyle name="Normal 3 12 18 9 2" xfId="26108"/>
    <cellStyle name="Normal 3 12 2" xfId="8488"/>
    <cellStyle name="Normal 3 12 2 10" xfId="8489"/>
    <cellStyle name="Normal 3 12 2 10 2" xfId="26110"/>
    <cellStyle name="Normal 3 12 2 11" xfId="8490"/>
    <cellStyle name="Normal 3 12 2 11 2" xfId="26111"/>
    <cellStyle name="Normal 3 12 2 12" xfId="8491"/>
    <cellStyle name="Normal 3 12 2 12 2" xfId="26112"/>
    <cellStyle name="Normal 3 12 2 13" xfId="8492"/>
    <cellStyle name="Normal 3 12 2 13 2" xfId="26113"/>
    <cellStyle name="Normal 3 12 2 14" xfId="8493"/>
    <cellStyle name="Normal 3 12 2 14 2" xfId="26114"/>
    <cellStyle name="Normal 3 12 2 15" xfId="8494"/>
    <cellStyle name="Normal 3 12 2 15 2" xfId="26115"/>
    <cellStyle name="Normal 3 12 2 16" xfId="8495"/>
    <cellStyle name="Normal 3 12 2 16 2" xfId="26116"/>
    <cellStyle name="Normal 3 12 2 17" xfId="8496"/>
    <cellStyle name="Normal 3 12 2 17 2" xfId="26117"/>
    <cellStyle name="Normal 3 12 2 18" xfId="26109"/>
    <cellStyle name="Normal 3 12 2 2" xfId="8497"/>
    <cellStyle name="Normal 3 12 2 3" xfId="8498"/>
    <cellStyle name="Normal 3 12 2 4" xfId="8499"/>
    <cellStyle name="Normal 3 12 2 5" xfId="8500"/>
    <cellStyle name="Normal 3 12 2 5 2" xfId="26118"/>
    <cellStyle name="Normal 3 12 2 6" xfId="8501"/>
    <cellStyle name="Normal 3 12 2 6 2" xfId="26119"/>
    <cellStyle name="Normal 3 12 2 7" xfId="8502"/>
    <cellStyle name="Normal 3 12 2 7 2" xfId="26120"/>
    <cellStyle name="Normal 3 12 2 8" xfId="8503"/>
    <cellStyle name="Normal 3 12 2 8 2" xfId="26121"/>
    <cellStyle name="Normal 3 12 2 9" xfId="8504"/>
    <cellStyle name="Normal 3 12 2 9 2" xfId="26122"/>
    <cellStyle name="Normal 3 12 3" xfId="8505"/>
    <cellStyle name="Normal 3 12 4" xfId="8506"/>
    <cellStyle name="Normal 3 12 5" xfId="8507"/>
    <cellStyle name="Normal 3 12 6" xfId="8508"/>
    <cellStyle name="Normal 3 12 6 10" xfId="8509"/>
    <cellStyle name="Normal 3 12 6 10 2" xfId="26124"/>
    <cellStyle name="Normal 3 12 6 11" xfId="8510"/>
    <cellStyle name="Normal 3 12 6 11 2" xfId="26125"/>
    <cellStyle name="Normal 3 12 6 12" xfId="8511"/>
    <cellStyle name="Normal 3 12 6 12 2" xfId="26126"/>
    <cellStyle name="Normal 3 12 6 13" xfId="8512"/>
    <cellStyle name="Normal 3 12 6 13 2" xfId="26127"/>
    <cellStyle name="Normal 3 12 6 14" xfId="8513"/>
    <cellStyle name="Normal 3 12 6 14 2" xfId="26128"/>
    <cellStyle name="Normal 3 12 6 15" xfId="8514"/>
    <cellStyle name="Normal 3 12 6 15 2" xfId="26129"/>
    <cellStyle name="Normal 3 12 6 16" xfId="26123"/>
    <cellStyle name="Normal 3 12 6 2" xfId="8515"/>
    <cellStyle name="Normal 3 12 6 2 10" xfId="8516"/>
    <cellStyle name="Normal 3 12 6 2 10 2" xfId="26131"/>
    <cellStyle name="Normal 3 12 6 2 11" xfId="8517"/>
    <cellStyle name="Normal 3 12 6 2 11 2" xfId="26132"/>
    <cellStyle name="Normal 3 12 6 2 12" xfId="8518"/>
    <cellStyle name="Normal 3 12 6 2 12 2" xfId="26133"/>
    <cellStyle name="Normal 3 12 6 2 13" xfId="8519"/>
    <cellStyle name="Normal 3 12 6 2 13 2" xfId="26134"/>
    <cellStyle name="Normal 3 12 6 2 14" xfId="8520"/>
    <cellStyle name="Normal 3 12 6 2 14 2" xfId="26135"/>
    <cellStyle name="Normal 3 12 6 2 15" xfId="26130"/>
    <cellStyle name="Normal 3 12 6 2 2" xfId="8521"/>
    <cellStyle name="Normal 3 12 6 2 2 2" xfId="26136"/>
    <cellStyle name="Normal 3 12 6 2 3" xfId="8522"/>
    <cellStyle name="Normal 3 12 6 2 3 2" xfId="26137"/>
    <cellStyle name="Normal 3 12 6 2 4" xfId="8523"/>
    <cellStyle name="Normal 3 12 6 2 4 2" xfId="26138"/>
    <cellStyle name="Normal 3 12 6 2 5" xfId="8524"/>
    <cellStyle name="Normal 3 12 6 2 5 2" xfId="26139"/>
    <cellStyle name="Normal 3 12 6 2 6" xfId="8525"/>
    <cellStyle name="Normal 3 12 6 2 6 2" xfId="26140"/>
    <cellStyle name="Normal 3 12 6 2 7" xfId="8526"/>
    <cellStyle name="Normal 3 12 6 2 7 2" xfId="26141"/>
    <cellStyle name="Normal 3 12 6 2 8" xfId="8527"/>
    <cellStyle name="Normal 3 12 6 2 8 2" xfId="26142"/>
    <cellStyle name="Normal 3 12 6 2 9" xfId="8528"/>
    <cellStyle name="Normal 3 12 6 2 9 2" xfId="26143"/>
    <cellStyle name="Normal 3 12 6 3" xfId="8529"/>
    <cellStyle name="Normal 3 12 6 3 2" xfId="26144"/>
    <cellStyle name="Normal 3 12 6 4" xfId="8530"/>
    <cellStyle name="Normal 3 12 6 4 2" xfId="26145"/>
    <cellStyle name="Normal 3 12 6 5" xfId="8531"/>
    <cellStyle name="Normal 3 12 6 5 2" xfId="26146"/>
    <cellStyle name="Normal 3 12 6 6" xfId="8532"/>
    <cellStyle name="Normal 3 12 6 6 2" xfId="26147"/>
    <cellStyle name="Normal 3 12 6 7" xfId="8533"/>
    <cellStyle name="Normal 3 12 6 7 2" xfId="26148"/>
    <cellStyle name="Normal 3 12 6 8" xfId="8534"/>
    <cellStyle name="Normal 3 12 6 8 2" xfId="26149"/>
    <cellStyle name="Normal 3 12 6 9" xfId="8535"/>
    <cellStyle name="Normal 3 12 6 9 2" xfId="26150"/>
    <cellStyle name="Normal 3 12 7" xfId="8536"/>
    <cellStyle name="Normal 3 12 7 10" xfId="8537"/>
    <cellStyle name="Normal 3 12 7 10 2" xfId="26152"/>
    <cellStyle name="Normal 3 12 7 11" xfId="8538"/>
    <cellStyle name="Normal 3 12 7 11 2" xfId="26153"/>
    <cellStyle name="Normal 3 12 7 12" xfId="8539"/>
    <cellStyle name="Normal 3 12 7 12 2" xfId="26154"/>
    <cellStyle name="Normal 3 12 7 13" xfId="8540"/>
    <cellStyle name="Normal 3 12 7 13 2" xfId="26155"/>
    <cellStyle name="Normal 3 12 7 14" xfId="8541"/>
    <cellStyle name="Normal 3 12 7 14 2" xfId="26156"/>
    <cellStyle name="Normal 3 12 7 15" xfId="8542"/>
    <cellStyle name="Normal 3 12 7 15 2" xfId="26157"/>
    <cellStyle name="Normal 3 12 7 16" xfId="26151"/>
    <cellStyle name="Normal 3 12 7 2" xfId="8543"/>
    <cellStyle name="Normal 3 12 7 2 10" xfId="8544"/>
    <cellStyle name="Normal 3 12 7 2 10 2" xfId="26159"/>
    <cellStyle name="Normal 3 12 7 2 11" xfId="8545"/>
    <cellStyle name="Normal 3 12 7 2 11 2" xfId="26160"/>
    <cellStyle name="Normal 3 12 7 2 12" xfId="8546"/>
    <cellStyle name="Normal 3 12 7 2 12 2" xfId="26161"/>
    <cellStyle name="Normal 3 12 7 2 13" xfId="8547"/>
    <cellStyle name="Normal 3 12 7 2 13 2" xfId="26162"/>
    <cellStyle name="Normal 3 12 7 2 14" xfId="8548"/>
    <cellStyle name="Normal 3 12 7 2 14 2" xfId="26163"/>
    <cellStyle name="Normal 3 12 7 2 15" xfId="26158"/>
    <cellStyle name="Normal 3 12 7 2 2" xfId="8549"/>
    <cellStyle name="Normal 3 12 7 2 2 2" xfId="26164"/>
    <cellStyle name="Normal 3 12 7 2 3" xfId="8550"/>
    <cellStyle name="Normal 3 12 7 2 3 2" xfId="26165"/>
    <cellStyle name="Normal 3 12 7 2 4" xfId="8551"/>
    <cellStyle name="Normal 3 12 7 2 4 2" xfId="26166"/>
    <cellStyle name="Normal 3 12 7 2 5" xfId="8552"/>
    <cellStyle name="Normal 3 12 7 2 5 2" xfId="26167"/>
    <cellStyle name="Normal 3 12 7 2 6" xfId="8553"/>
    <cellStyle name="Normal 3 12 7 2 6 2" xfId="26168"/>
    <cellStyle name="Normal 3 12 7 2 7" xfId="8554"/>
    <cellStyle name="Normal 3 12 7 2 7 2" xfId="26169"/>
    <cellStyle name="Normal 3 12 7 2 8" xfId="8555"/>
    <cellStyle name="Normal 3 12 7 2 8 2" xfId="26170"/>
    <cellStyle name="Normal 3 12 7 2 9" xfId="8556"/>
    <cellStyle name="Normal 3 12 7 2 9 2" xfId="26171"/>
    <cellStyle name="Normal 3 12 7 3" xfId="8557"/>
    <cellStyle name="Normal 3 12 7 3 2" xfId="26172"/>
    <cellStyle name="Normal 3 12 7 4" xfId="8558"/>
    <cellStyle name="Normal 3 12 7 4 2" xfId="26173"/>
    <cellStyle name="Normal 3 12 7 5" xfId="8559"/>
    <cellStyle name="Normal 3 12 7 5 2" xfId="26174"/>
    <cellStyle name="Normal 3 12 7 6" xfId="8560"/>
    <cellStyle name="Normal 3 12 7 6 2" xfId="26175"/>
    <cellStyle name="Normal 3 12 7 7" xfId="8561"/>
    <cellStyle name="Normal 3 12 7 7 2" xfId="26176"/>
    <cellStyle name="Normal 3 12 7 8" xfId="8562"/>
    <cellStyle name="Normal 3 12 7 8 2" xfId="26177"/>
    <cellStyle name="Normal 3 12 7 9" xfId="8563"/>
    <cellStyle name="Normal 3 12 7 9 2" xfId="26178"/>
    <cellStyle name="Normal 3 12 8" xfId="8564"/>
    <cellStyle name="Normal 3 12 8 10" xfId="8565"/>
    <cellStyle name="Normal 3 12 8 10 2" xfId="26180"/>
    <cellStyle name="Normal 3 12 8 11" xfId="8566"/>
    <cellStyle name="Normal 3 12 8 11 2" xfId="26181"/>
    <cellStyle name="Normal 3 12 8 12" xfId="8567"/>
    <cellStyle name="Normal 3 12 8 12 2" xfId="26182"/>
    <cellStyle name="Normal 3 12 8 13" xfId="8568"/>
    <cellStyle name="Normal 3 12 8 13 2" xfId="26183"/>
    <cellStyle name="Normal 3 12 8 14" xfId="8569"/>
    <cellStyle name="Normal 3 12 8 14 2" xfId="26184"/>
    <cellStyle name="Normal 3 12 8 15" xfId="8570"/>
    <cellStyle name="Normal 3 12 8 15 2" xfId="26185"/>
    <cellStyle name="Normal 3 12 8 16" xfId="26179"/>
    <cellStyle name="Normal 3 12 8 2" xfId="8571"/>
    <cellStyle name="Normal 3 12 8 2 10" xfId="8572"/>
    <cellStyle name="Normal 3 12 8 2 10 2" xfId="26187"/>
    <cellStyle name="Normal 3 12 8 2 11" xfId="8573"/>
    <cellStyle name="Normal 3 12 8 2 11 2" xfId="26188"/>
    <cellStyle name="Normal 3 12 8 2 12" xfId="8574"/>
    <cellStyle name="Normal 3 12 8 2 12 2" xfId="26189"/>
    <cellStyle name="Normal 3 12 8 2 13" xfId="8575"/>
    <cellStyle name="Normal 3 12 8 2 13 2" xfId="26190"/>
    <cellStyle name="Normal 3 12 8 2 14" xfId="8576"/>
    <cellStyle name="Normal 3 12 8 2 14 2" xfId="26191"/>
    <cellStyle name="Normal 3 12 8 2 15" xfId="26186"/>
    <cellStyle name="Normal 3 12 8 2 2" xfId="8577"/>
    <cellStyle name="Normal 3 12 8 2 2 2" xfId="26192"/>
    <cellStyle name="Normal 3 12 8 2 3" xfId="8578"/>
    <cellStyle name="Normal 3 12 8 2 3 2" xfId="26193"/>
    <cellStyle name="Normal 3 12 8 2 4" xfId="8579"/>
    <cellStyle name="Normal 3 12 8 2 4 2" xfId="26194"/>
    <cellStyle name="Normal 3 12 8 2 5" xfId="8580"/>
    <cellStyle name="Normal 3 12 8 2 5 2" xfId="26195"/>
    <cellStyle name="Normal 3 12 8 2 6" xfId="8581"/>
    <cellStyle name="Normal 3 12 8 2 6 2" xfId="26196"/>
    <cellStyle name="Normal 3 12 8 2 7" xfId="8582"/>
    <cellStyle name="Normal 3 12 8 2 7 2" xfId="26197"/>
    <cellStyle name="Normal 3 12 8 2 8" xfId="8583"/>
    <cellStyle name="Normal 3 12 8 2 8 2" xfId="26198"/>
    <cellStyle name="Normal 3 12 8 2 9" xfId="8584"/>
    <cellStyle name="Normal 3 12 8 2 9 2" xfId="26199"/>
    <cellStyle name="Normal 3 12 8 3" xfId="8585"/>
    <cellStyle name="Normal 3 12 8 3 2" xfId="26200"/>
    <cellStyle name="Normal 3 12 8 4" xfId="8586"/>
    <cellStyle name="Normal 3 12 8 4 2" xfId="26201"/>
    <cellStyle name="Normal 3 12 8 5" xfId="8587"/>
    <cellStyle name="Normal 3 12 8 5 2" xfId="26202"/>
    <cellStyle name="Normal 3 12 8 6" xfId="8588"/>
    <cellStyle name="Normal 3 12 8 6 2" xfId="26203"/>
    <cellStyle name="Normal 3 12 8 7" xfId="8589"/>
    <cellStyle name="Normal 3 12 8 7 2" xfId="26204"/>
    <cellStyle name="Normal 3 12 8 8" xfId="8590"/>
    <cellStyle name="Normal 3 12 8 8 2" xfId="26205"/>
    <cellStyle name="Normal 3 12 8 9" xfId="8591"/>
    <cellStyle name="Normal 3 12 8 9 2" xfId="26206"/>
    <cellStyle name="Normal 3 12 9" xfId="8592"/>
    <cellStyle name="Normal 3 12 9 10" xfId="8593"/>
    <cellStyle name="Normal 3 12 9 10 2" xfId="26208"/>
    <cellStyle name="Normal 3 12 9 11" xfId="8594"/>
    <cellStyle name="Normal 3 12 9 11 2" xfId="26209"/>
    <cellStyle name="Normal 3 12 9 12" xfId="8595"/>
    <cellStyle name="Normal 3 12 9 12 2" xfId="26210"/>
    <cellStyle name="Normal 3 12 9 13" xfId="8596"/>
    <cellStyle name="Normal 3 12 9 13 2" xfId="26211"/>
    <cellStyle name="Normal 3 12 9 14" xfId="8597"/>
    <cellStyle name="Normal 3 12 9 14 2" xfId="26212"/>
    <cellStyle name="Normal 3 12 9 15" xfId="26207"/>
    <cellStyle name="Normal 3 12 9 2" xfId="8598"/>
    <cellStyle name="Normal 3 12 9 2 2" xfId="26213"/>
    <cellStyle name="Normal 3 12 9 3" xfId="8599"/>
    <cellStyle name="Normal 3 12 9 3 2" xfId="26214"/>
    <cellStyle name="Normal 3 12 9 4" xfId="8600"/>
    <cellStyle name="Normal 3 12 9 4 2" xfId="26215"/>
    <cellStyle name="Normal 3 12 9 5" xfId="8601"/>
    <cellStyle name="Normal 3 12 9 5 2" xfId="26216"/>
    <cellStyle name="Normal 3 12 9 6" xfId="8602"/>
    <cellStyle name="Normal 3 12 9 6 2" xfId="26217"/>
    <cellStyle name="Normal 3 12 9 7" xfId="8603"/>
    <cellStyle name="Normal 3 12 9 7 2" xfId="26218"/>
    <cellStyle name="Normal 3 12 9 8" xfId="8604"/>
    <cellStyle name="Normal 3 12 9 8 2" xfId="26219"/>
    <cellStyle name="Normal 3 12 9 9" xfId="8605"/>
    <cellStyle name="Normal 3 12 9 9 2" xfId="26220"/>
    <cellStyle name="Normal 3 13" xfId="8606"/>
    <cellStyle name="Normal 3 13 10" xfId="8607"/>
    <cellStyle name="Normal 3 13 10 10" xfId="8608"/>
    <cellStyle name="Normal 3 13 10 10 2" xfId="26222"/>
    <cellStyle name="Normal 3 13 10 11" xfId="8609"/>
    <cellStyle name="Normal 3 13 10 11 2" xfId="26223"/>
    <cellStyle name="Normal 3 13 10 12" xfId="8610"/>
    <cellStyle name="Normal 3 13 10 12 2" xfId="26224"/>
    <cellStyle name="Normal 3 13 10 13" xfId="8611"/>
    <cellStyle name="Normal 3 13 10 13 2" xfId="26225"/>
    <cellStyle name="Normal 3 13 10 14" xfId="8612"/>
    <cellStyle name="Normal 3 13 10 14 2" xfId="26226"/>
    <cellStyle name="Normal 3 13 10 15" xfId="26221"/>
    <cellStyle name="Normal 3 13 10 2" xfId="8613"/>
    <cellStyle name="Normal 3 13 10 2 2" xfId="26227"/>
    <cellStyle name="Normal 3 13 10 3" xfId="8614"/>
    <cellStyle name="Normal 3 13 10 3 2" xfId="26228"/>
    <cellStyle name="Normal 3 13 10 4" xfId="8615"/>
    <cellStyle name="Normal 3 13 10 4 2" xfId="26229"/>
    <cellStyle name="Normal 3 13 10 5" xfId="8616"/>
    <cellStyle name="Normal 3 13 10 5 2" xfId="26230"/>
    <cellStyle name="Normal 3 13 10 6" xfId="8617"/>
    <cellStyle name="Normal 3 13 10 6 2" xfId="26231"/>
    <cellStyle name="Normal 3 13 10 7" xfId="8618"/>
    <cellStyle name="Normal 3 13 10 7 2" xfId="26232"/>
    <cellStyle name="Normal 3 13 10 8" xfId="8619"/>
    <cellStyle name="Normal 3 13 10 8 2" xfId="26233"/>
    <cellStyle name="Normal 3 13 10 9" xfId="8620"/>
    <cellStyle name="Normal 3 13 10 9 2" xfId="26234"/>
    <cellStyle name="Normal 3 13 11" xfId="8621"/>
    <cellStyle name="Normal 3 13 11 10" xfId="8622"/>
    <cellStyle name="Normal 3 13 11 10 2" xfId="26236"/>
    <cellStyle name="Normal 3 13 11 11" xfId="8623"/>
    <cellStyle name="Normal 3 13 11 11 2" xfId="26237"/>
    <cellStyle name="Normal 3 13 11 12" xfId="8624"/>
    <cellStyle name="Normal 3 13 11 12 2" xfId="26238"/>
    <cellStyle name="Normal 3 13 11 13" xfId="8625"/>
    <cellStyle name="Normal 3 13 11 13 2" xfId="26239"/>
    <cellStyle name="Normal 3 13 11 14" xfId="8626"/>
    <cellStyle name="Normal 3 13 11 14 2" xfId="26240"/>
    <cellStyle name="Normal 3 13 11 15" xfId="26235"/>
    <cellStyle name="Normal 3 13 11 2" xfId="8627"/>
    <cellStyle name="Normal 3 13 11 2 2" xfId="26241"/>
    <cellStyle name="Normal 3 13 11 3" xfId="8628"/>
    <cellStyle name="Normal 3 13 11 3 2" xfId="26242"/>
    <cellStyle name="Normal 3 13 11 4" xfId="8629"/>
    <cellStyle name="Normal 3 13 11 4 2" xfId="26243"/>
    <cellStyle name="Normal 3 13 11 5" xfId="8630"/>
    <cellStyle name="Normal 3 13 11 5 2" xfId="26244"/>
    <cellStyle name="Normal 3 13 11 6" xfId="8631"/>
    <cellStyle name="Normal 3 13 11 6 2" xfId="26245"/>
    <cellStyle name="Normal 3 13 11 7" xfId="8632"/>
    <cellStyle name="Normal 3 13 11 7 2" xfId="26246"/>
    <cellStyle name="Normal 3 13 11 8" xfId="8633"/>
    <cellStyle name="Normal 3 13 11 8 2" xfId="26247"/>
    <cellStyle name="Normal 3 13 11 9" xfId="8634"/>
    <cellStyle name="Normal 3 13 11 9 2" xfId="26248"/>
    <cellStyle name="Normal 3 13 12" xfId="8635"/>
    <cellStyle name="Normal 3 13 12 10" xfId="8636"/>
    <cellStyle name="Normal 3 13 12 10 2" xfId="26250"/>
    <cellStyle name="Normal 3 13 12 11" xfId="8637"/>
    <cellStyle name="Normal 3 13 12 11 2" xfId="26251"/>
    <cellStyle name="Normal 3 13 12 12" xfId="8638"/>
    <cellStyle name="Normal 3 13 12 12 2" xfId="26252"/>
    <cellStyle name="Normal 3 13 12 13" xfId="8639"/>
    <cellStyle name="Normal 3 13 12 13 2" xfId="26253"/>
    <cellStyle name="Normal 3 13 12 14" xfId="8640"/>
    <cellStyle name="Normal 3 13 12 14 2" xfId="26254"/>
    <cellStyle name="Normal 3 13 12 15" xfId="26249"/>
    <cellStyle name="Normal 3 13 12 2" xfId="8641"/>
    <cellStyle name="Normal 3 13 12 2 2" xfId="26255"/>
    <cellStyle name="Normal 3 13 12 3" xfId="8642"/>
    <cellStyle name="Normal 3 13 12 3 2" xfId="26256"/>
    <cellStyle name="Normal 3 13 12 4" xfId="8643"/>
    <cellStyle name="Normal 3 13 12 4 2" xfId="26257"/>
    <cellStyle name="Normal 3 13 12 5" xfId="8644"/>
    <cellStyle name="Normal 3 13 12 5 2" xfId="26258"/>
    <cellStyle name="Normal 3 13 12 6" xfId="8645"/>
    <cellStyle name="Normal 3 13 12 6 2" xfId="26259"/>
    <cellStyle name="Normal 3 13 12 7" xfId="8646"/>
    <cellStyle name="Normal 3 13 12 7 2" xfId="26260"/>
    <cellStyle name="Normal 3 13 12 8" xfId="8647"/>
    <cellStyle name="Normal 3 13 12 8 2" xfId="26261"/>
    <cellStyle name="Normal 3 13 12 9" xfId="8648"/>
    <cellStyle name="Normal 3 13 12 9 2" xfId="26262"/>
    <cellStyle name="Normal 3 13 13" xfId="8649"/>
    <cellStyle name="Normal 3 13 13 10" xfId="8650"/>
    <cellStyle name="Normal 3 13 13 10 2" xfId="26264"/>
    <cellStyle name="Normal 3 13 13 11" xfId="8651"/>
    <cellStyle name="Normal 3 13 13 11 2" xfId="26265"/>
    <cellStyle name="Normal 3 13 13 12" xfId="8652"/>
    <cellStyle name="Normal 3 13 13 12 2" xfId="26266"/>
    <cellStyle name="Normal 3 13 13 13" xfId="8653"/>
    <cellStyle name="Normal 3 13 13 13 2" xfId="26267"/>
    <cellStyle name="Normal 3 13 13 14" xfId="8654"/>
    <cellStyle name="Normal 3 13 13 14 2" xfId="26268"/>
    <cellStyle name="Normal 3 13 13 15" xfId="26263"/>
    <cellStyle name="Normal 3 13 13 2" xfId="8655"/>
    <cellStyle name="Normal 3 13 13 2 2" xfId="26269"/>
    <cellStyle name="Normal 3 13 13 3" xfId="8656"/>
    <cellStyle name="Normal 3 13 13 3 2" xfId="26270"/>
    <cellStyle name="Normal 3 13 13 4" xfId="8657"/>
    <cellStyle name="Normal 3 13 13 4 2" xfId="26271"/>
    <cellStyle name="Normal 3 13 13 5" xfId="8658"/>
    <cellStyle name="Normal 3 13 13 5 2" xfId="26272"/>
    <cellStyle name="Normal 3 13 13 6" xfId="8659"/>
    <cellStyle name="Normal 3 13 13 6 2" xfId="26273"/>
    <cellStyle name="Normal 3 13 13 7" xfId="8660"/>
    <cellStyle name="Normal 3 13 13 7 2" xfId="26274"/>
    <cellStyle name="Normal 3 13 13 8" xfId="8661"/>
    <cellStyle name="Normal 3 13 13 8 2" xfId="26275"/>
    <cellStyle name="Normal 3 13 13 9" xfId="8662"/>
    <cellStyle name="Normal 3 13 13 9 2" xfId="26276"/>
    <cellStyle name="Normal 3 13 14" xfId="8663"/>
    <cellStyle name="Normal 3 13 14 10" xfId="8664"/>
    <cellStyle name="Normal 3 13 14 10 2" xfId="26278"/>
    <cellStyle name="Normal 3 13 14 11" xfId="8665"/>
    <cellStyle name="Normal 3 13 14 11 2" xfId="26279"/>
    <cellStyle name="Normal 3 13 14 12" xfId="8666"/>
    <cellStyle name="Normal 3 13 14 12 2" xfId="26280"/>
    <cellStyle name="Normal 3 13 14 13" xfId="8667"/>
    <cellStyle name="Normal 3 13 14 13 2" xfId="26281"/>
    <cellStyle name="Normal 3 13 14 14" xfId="8668"/>
    <cellStyle name="Normal 3 13 14 14 2" xfId="26282"/>
    <cellStyle name="Normal 3 13 14 15" xfId="26277"/>
    <cellStyle name="Normal 3 13 14 2" xfId="8669"/>
    <cellStyle name="Normal 3 13 14 2 2" xfId="26283"/>
    <cellStyle name="Normal 3 13 14 3" xfId="8670"/>
    <cellStyle name="Normal 3 13 14 3 2" xfId="26284"/>
    <cellStyle name="Normal 3 13 14 4" xfId="8671"/>
    <cellStyle name="Normal 3 13 14 4 2" xfId="26285"/>
    <cellStyle name="Normal 3 13 14 5" xfId="8672"/>
    <cellStyle name="Normal 3 13 14 5 2" xfId="26286"/>
    <cellStyle name="Normal 3 13 14 6" xfId="8673"/>
    <cellStyle name="Normal 3 13 14 6 2" xfId="26287"/>
    <cellStyle name="Normal 3 13 14 7" xfId="8674"/>
    <cellStyle name="Normal 3 13 14 7 2" xfId="26288"/>
    <cellStyle name="Normal 3 13 14 8" xfId="8675"/>
    <cellStyle name="Normal 3 13 14 8 2" xfId="26289"/>
    <cellStyle name="Normal 3 13 14 9" xfId="8676"/>
    <cellStyle name="Normal 3 13 14 9 2" xfId="26290"/>
    <cellStyle name="Normal 3 13 15" xfId="8677"/>
    <cellStyle name="Normal 3 13 16" xfId="8678"/>
    <cellStyle name="Normal 3 13 17" xfId="8679"/>
    <cellStyle name="Normal 3 13 17 10" xfId="8680"/>
    <cellStyle name="Normal 3 13 17 10 2" xfId="26292"/>
    <cellStyle name="Normal 3 13 17 11" xfId="8681"/>
    <cellStyle name="Normal 3 13 17 11 2" xfId="26293"/>
    <cellStyle name="Normal 3 13 17 12" xfId="8682"/>
    <cellStyle name="Normal 3 13 17 12 2" xfId="26294"/>
    <cellStyle name="Normal 3 13 17 13" xfId="8683"/>
    <cellStyle name="Normal 3 13 17 13 2" xfId="26295"/>
    <cellStyle name="Normal 3 13 17 14" xfId="8684"/>
    <cellStyle name="Normal 3 13 17 14 2" xfId="26296"/>
    <cellStyle name="Normal 3 13 17 15" xfId="26291"/>
    <cellStyle name="Normal 3 13 17 2" xfId="8685"/>
    <cellStyle name="Normal 3 13 17 2 2" xfId="26297"/>
    <cellStyle name="Normal 3 13 17 3" xfId="8686"/>
    <cellStyle name="Normal 3 13 17 3 2" xfId="26298"/>
    <cellStyle name="Normal 3 13 17 4" xfId="8687"/>
    <cellStyle name="Normal 3 13 17 4 2" xfId="26299"/>
    <cellStyle name="Normal 3 13 17 5" xfId="8688"/>
    <cellStyle name="Normal 3 13 17 5 2" xfId="26300"/>
    <cellStyle name="Normal 3 13 17 6" xfId="8689"/>
    <cellStyle name="Normal 3 13 17 6 2" xfId="26301"/>
    <cellStyle name="Normal 3 13 17 7" xfId="8690"/>
    <cellStyle name="Normal 3 13 17 7 2" xfId="26302"/>
    <cellStyle name="Normal 3 13 17 8" xfId="8691"/>
    <cellStyle name="Normal 3 13 17 8 2" xfId="26303"/>
    <cellStyle name="Normal 3 13 17 9" xfId="8692"/>
    <cellStyle name="Normal 3 13 17 9 2" xfId="26304"/>
    <cellStyle name="Normal 3 13 18" xfId="8693"/>
    <cellStyle name="Normal 3 13 18 10" xfId="8694"/>
    <cellStyle name="Normal 3 13 18 10 2" xfId="26306"/>
    <cellStyle name="Normal 3 13 18 11" xfId="8695"/>
    <cellStyle name="Normal 3 13 18 11 2" xfId="26307"/>
    <cellStyle name="Normal 3 13 18 12" xfId="8696"/>
    <cellStyle name="Normal 3 13 18 12 2" xfId="26308"/>
    <cellStyle name="Normal 3 13 18 13" xfId="8697"/>
    <cellStyle name="Normal 3 13 18 13 2" xfId="26309"/>
    <cellStyle name="Normal 3 13 18 14" xfId="8698"/>
    <cellStyle name="Normal 3 13 18 14 2" xfId="26310"/>
    <cellStyle name="Normal 3 13 18 15" xfId="26305"/>
    <cellStyle name="Normal 3 13 18 2" xfId="8699"/>
    <cellStyle name="Normal 3 13 18 2 2" xfId="26311"/>
    <cellStyle name="Normal 3 13 18 3" xfId="8700"/>
    <cellStyle name="Normal 3 13 18 3 2" xfId="26312"/>
    <cellStyle name="Normal 3 13 18 4" xfId="8701"/>
    <cellStyle name="Normal 3 13 18 4 2" xfId="26313"/>
    <cellStyle name="Normal 3 13 18 5" xfId="8702"/>
    <cellStyle name="Normal 3 13 18 5 2" xfId="26314"/>
    <cellStyle name="Normal 3 13 18 6" xfId="8703"/>
    <cellStyle name="Normal 3 13 18 6 2" xfId="26315"/>
    <cellStyle name="Normal 3 13 18 7" xfId="8704"/>
    <cellStyle name="Normal 3 13 18 7 2" xfId="26316"/>
    <cellStyle name="Normal 3 13 18 8" xfId="8705"/>
    <cellStyle name="Normal 3 13 18 8 2" xfId="26317"/>
    <cellStyle name="Normal 3 13 18 9" xfId="8706"/>
    <cellStyle name="Normal 3 13 18 9 2" xfId="26318"/>
    <cellStyle name="Normal 3 13 2" xfId="8707"/>
    <cellStyle name="Normal 3 13 2 10" xfId="8708"/>
    <cellStyle name="Normal 3 13 2 10 2" xfId="26320"/>
    <cellStyle name="Normal 3 13 2 11" xfId="8709"/>
    <cellStyle name="Normal 3 13 2 11 2" xfId="26321"/>
    <cellStyle name="Normal 3 13 2 12" xfId="8710"/>
    <cellStyle name="Normal 3 13 2 12 2" xfId="26322"/>
    <cellStyle name="Normal 3 13 2 13" xfId="8711"/>
    <cellStyle name="Normal 3 13 2 13 2" xfId="26323"/>
    <cellStyle name="Normal 3 13 2 14" xfId="8712"/>
    <cellStyle name="Normal 3 13 2 14 2" xfId="26324"/>
    <cellStyle name="Normal 3 13 2 15" xfId="8713"/>
    <cellStyle name="Normal 3 13 2 15 2" xfId="26325"/>
    <cellStyle name="Normal 3 13 2 16" xfId="8714"/>
    <cellStyle name="Normal 3 13 2 16 2" xfId="26326"/>
    <cellStyle name="Normal 3 13 2 17" xfId="8715"/>
    <cellStyle name="Normal 3 13 2 17 2" xfId="26327"/>
    <cellStyle name="Normal 3 13 2 18" xfId="26319"/>
    <cellStyle name="Normal 3 13 2 2" xfId="8716"/>
    <cellStyle name="Normal 3 13 2 3" xfId="8717"/>
    <cellStyle name="Normal 3 13 2 4" xfId="8718"/>
    <cellStyle name="Normal 3 13 2 5" xfId="8719"/>
    <cellStyle name="Normal 3 13 2 5 2" xfId="26328"/>
    <cellStyle name="Normal 3 13 2 6" xfId="8720"/>
    <cellStyle name="Normal 3 13 2 6 2" xfId="26329"/>
    <cellStyle name="Normal 3 13 2 7" xfId="8721"/>
    <cellStyle name="Normal 3 13 2 7 2" xfId="26330"/>
    <cellStyle name="Normal 3 13 2 8" xfId="8722"/>
    <cellStyle name="Normal 3 13 2 8 2" xfId="26331"/>
    <cellStyle name="Normal 3 13 2 9" xfId="8723"/>
    <cellStyle name="Normal 3 13 2 9 2" xfId="26332"/>
    <cellStyle name="Normal 3 13 3" xfId="8724"/>
    <cellStyle name="Normal 3 13 4" xfId="8725"/>
    <cellStyle name="Normal 3 13 5" xfId="8726"/>
    <cellStyle name="Normal 3 13 6" xfId="8727"/>
    <cellStyle name="Normal 3 13 6 10" xfId="8728"/>
    <cellStyle name="Normal 3 13 6 10 2" xfId="26334"/>
    <cellStyle name="Normal 3 13 6 11" xfId="8729"/>
    <cellStyle name="Normal 3 13 6 11 2" xfId="26335"/>
    <cellStyle name="Normal 3 13 6 12" xfId="8730"/>
    <cellStyle name="Normal 3 13 6 12 2" xfId="26336"/>
    <cellStyle name="Normal 3 13 6 13" xfId="8731"/>
    <cellStyle name="Normal 3 13 6 13 2" xfId="26337"/>
    <cellStyle name="Normal 3 13 6 14" xfId="8732"/>
    <cellStyle name="Normal 3 13 6 14 2" xfId="26338"/>
    <cellStyle name="Normal 3 13 6 15" xfId="8733"/>
    <cellStyle name="Normal 3 13 6 15 2" xfId="26339"/>
    <cellStyle name="Normal 3 13 6 16" xfId="26333"/>
    <cellStyle name="Normal 3 13 6 2" xfId="8734"/>
    <cellStyle name="Normal 3 13 6 2 10" xfId="8735"/>
    <cellStyle name="Normal 3 13 6 2 10 2" xfId="26341"/>
    <cellStyle name="Normal 3 13 6 2 11" xfId="8736"/>
    <cellStyle name="Normal 3 13 6 2 11 2" xfId="26342"/>
    <cellStyle name="Normal 3 13 6 2 12" xfId="8737"/>
    <cellStyle name="Normal 3 13 6 2 12 2" xfId="26343"/>
    <cellStyle name="Normal 3 13 6 2 13" xfId="8738"/>
    <cellStyle name="Normal 3 13 6 2 13 2" xfId="26344"/>
    <cellStyle name="Normal 3 13 6 2 14" xfId="8739"/>
    <cellStyle name="Normal 3 13 6 2 14 2" xfId="26345"/>
    <cellStyle name="Normal 3 13 6 2 15" xfId="26340"/>
    <cellStyle name="Normal 3 13 6 2 2" xfId="8740"/>
    <cellStyle name="Normal 3 13 6 2 2 2" xfId="26346"/>
    <cellStyle name="Normal 3 13 6 2 3" xfId="8741"/>
    <cellStyle name="Normal 3 13 6 2 3 2" xfId="26347"/>
    <cellStyle name="Normal 3 13 6 2 4" xfId="8742"/>
    <cellStyle name="Normal 3 13 6 2 4 2" xfId="26348"/>
    <cellStyle name="Normal 3 13 6 2 5" xfId="8743"/>
    <cellStyle name="Normal 3 13 6 2 5 2" xfId="26349"/>
    <cellStyle name="Normal 3 13 6 2 6" xfId="8744"/>
    <cellStyle name="Normal 3 13 6 2 6 2" xfId="26350"/>
    <cellStyle name="Normal 3 13 6 2 7" xfId="8745"/>
    <cellStyle name="Normal 3 13 6 2 7 2" xfId="26351"/>
    <cellStyle name="Normal 3 13 6 2 8" xfId="8746"/>
    <cellStyle name="Normal 3 13 6 2 8 2" xfId="26352"/>
    <cellStyle name="Normal 3 13 6 2 9" xfId="8747"/>
    <cellStyle name="Normal 3 13 6 2 9 2" xfId="26353"/>
    <cellStyle name="Normal 3 13 6 3" xfId="8748"/>
    <cellStyle name="Normal 3 13 6 3 2" xfId="26354"/>
    <cellStyle name="Normal 3 13 6 4" xfId="8749"/>
    <cellStyle name="Normal 3 13 6 4 2" xfId="26355"/>
    <cellStyle name="Normal 3 13 6 5" xfId="8750"/>
    <cellStyle name="Normal 3 13 6 5 2" xfId="26356"/>
    <cellStyle name="Normal 3 13 6 6" xfId="8751"/>
    <cellStyle name="Normal 3 13 6 6 2" xfId="26357"/>
    <cellStyle name="Normal 3 13 6 7" xfId="8752"/>
    <cellStyle name="Normal 3 13 6 7 2" xfId="26358"/>
    <cellStyle name="Normal 3 13 6 8" xfId="8753"/>
    <cellStyle name="Normal 3 13 6 8 2" xfId="26359"/>
    <cellStyle name="Normal 3 13 6 9" xfId="8754"/>
    <cellStyle name="Normal 3 13 6 9 2" xfId="26360"/>
    <cellStyle name="Normal 3 13 7" xfId="8755"/>
    <cellStyle name="Normal 3 13 7 10" xfId="8756"/>
    <cellStyle name="Normal 3 13 7 10 2" xfId="26362"/>
    <cellStyle name="Normal 3 13 7 11" xfId="8757"/>
    <cellStyle name="Normal 3 13 7 11 2" xfId="26363"/>
    <cellStyle name="Normal 3 13 7 12" xfId="8758"/>
    <cellStyle name="Normal 3 13 7 12 2" xfId="26364"/>
    <cellStyle name="Normal 3 13 7 13" xfId="8759"/>
    <cellStyle name="Normal 3 13 7 13 2" xfId="26365"/>
    <cellStyle name="Normal 3 13 7 14" xfId="8760"/>
    <cellStyle name="Normal 3 13 7 14 2" xfId="26366"/>
    <cellStyle name="Normal 3 13 7 15" xfId="8761"/>
    <cellStyle name="Normal 3 13 7 15 2" xfId="26367"/>
    <cellStyle name="Normal 3 13 7 16" xfId="26361"/>
    <cellStyle name="Normal 3 13 7 2" xfId="8762"/>
    <cellStyle name="Normal 3 13 7 2 10" xfId="8763"/>
    <cellStyle name="Normal 3 13 7 2 10 2" xfId="26369"/>
    <cellStyle name="Normal 3 13 7 2 11" xfId="8764"/>
    <cellStyle name="Normal 3 13 7 2 11 2" xfId="26370"/>
    <cellStyle name="Normal 3 13 7 2 12" xfId="8765"/>
    <cellStyle name="Normal 3 13 7 2 12 2" xfId="26371"/>
    <cellStyle name="Normal 3 13 7 2 13" xfId="8766"/>
    <cellStyle name="Normal 3 13 7 2 13 2" xfId="26372"/>
    <cellStyle name="Normal 3 13 7 2 14" xfId="8767"/>
    <cellStyle name="Normal 3 13 7 2 14 2" xfId="26373"/>
    <cellStyle name="Normal 3 13 7 2 15" xfId="26368"/>
    <cellStyle name="Normal 3 13 7 2 2" xfId="8768"/>
    <cellStyle name="Normal 3 13 7 2 2 2" xfId="26374"/>
    <cellStyle name="Normal 3 13 7 2 3" xfId="8769"/>
    <cellStyle name="Normal 3 13 7 2 3 2" xfId="26375"/>
    <cellStyle name="Normal 3 13 7 2 4" xfId="8770"/>
    <cellStyle name="Normal 3 13 7 2 4 2" xfId="26376"/>
    <cellStyle name="Normal 3 13 7 2 5" xfId="8771"/>
    <cellStyle name="Normal 3 13 7 2 5 2" xfId="26377"/>
    <cellStyle name="Normal 3 13 7 2 6" xfId="8772"/>
    <cellStyle name="Normal 3 13 7 2 6 2" xfId="26378"/>
    <cellStyle name="Normal 3 13 7 2 7" xfId="8773"/>
    <cellStyle name="Normal 3 13 7 2 7 2" xfId="26379"/>
    <cellStyle name="Normal 3 13 7 2 8" xfId="8774"/>
    <cellStyle name="Normal 3 13 7 2 8 2" xfId="26380"/>
    <cellStyle name="Normal 3 13 7 2 9" xfId="8775"/>
    <cellStyle name="Normal 3 13 7 2 9 2" xfId="26381"/>
    <cellStyle name="Normal 3 13 7 3" xfId="8776"/>
    <cellStyle name="Normal 3 13 7 3 2" xfId="26382"/>
    <cellStyle name="Normal 3 13 7 4" xfId="8777"/>
    <cellStyle name="Normal 3 13 7 4 2" xfId="26383"/>
    <cellStyle name="Normal 3 13 7 5" xfId="8778"/>
    <cellStyle name="Normal 3 13 7 5 2" xfId="26384"/>
    <cellStyle name="Normal 3 13 7 6" xfId="8779"/>
    <cellStyle name="Normal 3 13 7 6 2" xfId="26385"/>
    <cellStyle name="Normal 3 13 7 7" xfId="8780"/>
    <cellStyle name="Normal 3 13 7 7 2" xfId="26386"/>
    <cellStyle name="Normal 3 13 7 8" xfId="8781"/>
    <cellStyle name="Normal 3 13 7 8 2" xfId="26387"/>
    <cellStyle name="Normal 3 13 7 9" xfId="8782"/>
    <cellStyle name="Normal 3 13 7 9 2" xfId="26388"/>
    <cellStyle name="Normal 3 13 8" xfId="8783"/>
    <cellStyle name="Normal 3 13 8 10" xfId="8784"/>
    <cellStyle name="Normal 3 13 8 10 2" xfId="26390"/>
    <cellStyle name="Normal 3 13 8 11" xfId="8785"/>
    <cellStyle name="Normal 3 13 8 11 2" xfId="26391"/>
    <cellStyle name="Normal 3 13 8 12" xfId="8786"/>
    <cellStyle name="Normal 3 13 8 12 2" xfId="26392"/>
    <cellStyle name="Normal 3 13 8 13" xfId="8787"/>
    <cellStyle name="Normal 3 13 8 13 2" xfId="26393"/>
    <cellStyle name="Normal 3 13 8 14" xfId="8788"/>
    <cellStyle name="Normal 3 13 8 14 2" xfId="26394"/>
    <cellStyle name="Normal 3 13 8 15" xfId="8789"/>
    <cellStyle name="Normal 3 13 8 15 2" xfId="26395"/>
    <cellStyle name="Normal 3 13 8 16" xfId="26389"/>
    <cellStyle name="Normal 3 13 8 2" xfId="8790"/>
    <cellStyle name="Normal 3 13 8 2 10" xfId="8791"/>
    <cellStyle name="Normal 3 13 8 2 10 2" xfId="26397"/>
    <cellStyle name="Normal 3 13 8 2 11" xfId="8792"/>
    <cellStyle name="Normal 3 13 8 2 11 2" xfId="26398"/>
    <cellStyle name="Normal 3 13 8 2 12" xfId="8793"/>
    <cellStyle name="Normal 3 13 8 2 12 2" xfId="26399"/>
    <cellStyle name="Normal 3 13 8 2 13" xfId="8794"/>
    <cellStyle name="Normal 3 13 8 2 13 2" xfId="26400"/>
    <cellStyle name="Normal 3 13 8 2 14" xfId="8795"/>
    <cellStyle name="Normal 3 13 8 2 14 2" xfId="26401"/>
    <cellStyle name="Normal 3 13 8 2 15" xfId="26396"/>
    <cellStyle name="Normal 3 13 8 2 2" xfId="8796"/>
    <cellStyle name="Normal 3 13 8 2 2 2" xfId="26402"/>
    <cellStyle name="Normal 3 13 8 2 3" xfId="8797"/>
    <cellStyle name="Normal 3 13 8 2 3 2" xfId="26403"/>
    <cellStyle name="Normal 3 13 8 2 4" xfId="8798"/>
    <cellStyle name="Normal 3 13 8 2 4 2" xfId="26404"/>
    <cellStyle name="Normal 3 13 8 2 5" xfId="8799"/>
    <cellStyle name="Normal 3 13 8 2 5 2" xfId="26405"/>
    <cellStyle name="Normal 3 13 8 2 6" xfId="8800"/>
    <cellStyle name="Normal 3 13 8 2 6 2" xfId="26406"/>
    <cellStyle name="Normal 3 13 8 2 7" xfId="8801"/>
    <cellStyle name="Normal 3 13 8 2 7 2" xfId="26407"/>
    <cellStyle name="Normal 3 13 8 2 8" xfId="8802"/>
    <cellStyle name="Normal 3 13 8 2 8 2" xfId="26408"/>
    <cellStyle name="Normal 3 13 8 2 9" xfId="8803"/>
    <cellStyle name="Normal 3 13 8 2 9 2" xfId="26409"/>
    <cellStyle name="Normal 3 13 8 3" xfId="8804"/>
    <cellStyle name="Normal 3 13 8 3 2" xfId="26410"/>
    <cellStyle name="Normal 3 13 8 4" xfId="8805"/>
    <cellStyle name="Normal 3 13 8 4 2" xfId="26411"/>
    <cellStyle name="Normal 3 13 8 5" xfId="8806"/>
    <cellStyle name="Normal 3 13 8 5 2" xfId="26412"/>
    <cellStyle name="Normal 3 13 8 6" xfId="8807"/>
    <cellStyle name="Normal 3 13 8 6 2" xfId="26413"/>
    <cellStyle name="Normal 3 13 8 7" xfId="8808"/>
    <cellStyle name="Normal 3 13 8 7 2" xfId="26414"/>
    <cellStyle name="Normal 3 13 8 8" xfId="8809"/>
    <cellStyle name="Normal 3 13 8 8 2" xfId="26415"/>
    <cellStyle name="Normal 3 13 8 9" xfId="8810"/>
    <cellStyle name="Normal 3 13 8 9 2" xfId="26416"/>
    <cellStyle name="Normal 3 13 9" xfId="8811"/>
    <cellStyle name="Normal 3 13 9 10" xfId="8812"/>
    <cellStyle name="Normal 3 13 9 10 2" xfId="26418"/>
    <cellStyle name="Normal 3 13 9 11" xfId="8813"/>
    <cellStyle name="Normal 3 13 9 11 2" xfId="26419"/>
    <cellStyle name="Normal 3 13 9 12" xfId="8814"/>
    <cellStyle name="Normal 3 13 9 12 2" xfId="26420"/>
    <cellStyle name="Normal 3 13 9 13" xfId="8815"/>
    <cellStyle name="Normal 3 13 9 13 2" xfId="26421"/>
    <cellStyle name="Normal 3 13 9 14" xfId="8816"/>
    <cellStyle name="Normal 3 13 9 14 2" xfId="26422"/>
    <cellStyle name="Normal 3 13 9 15" xfId="26417"/>
    <cellStyle name="Normal 3 13 9 2" xfId="8817"/>
    <cellStyle name="Normal 3 13 9 2 2" xfId="26423"/>
    <cellStyle name="Normal 3 13 9 3" xfId="8818"/>
    <cellStyle name="Normal 3 13 9 3 2" xfId="26424"/>
    <cellStyle name="Normal 3 13 9 4" xfId="8819"/>
    <cellStyle name="Normal 3 13 9 4 2" xfId="26425"/>
    <cellStyle name="Normal 3 13 9 5" xfId="8820"/>
    <cellStyle name="Normal 3 13 9 5 2" xfId="26426"/>
    <cellStyle name="Normal 3 13 9 6" xfId="8821"/>
    <cellStyle name="Normal 3 13 9 6 2" xfId="26427"/>
    <cellStyle name="Normal 3 13 9 7" xfId="8822"/>
    <cellStyle name="Normal 3 13 9 7 2" xfId="26428"/>
    <cellStyle name="Normal 3 13 9 8" xfId="8823"/>
    <cellStyle name="Normal 3 13 9 8 2" xfId="26429"/>
    <cellStyle name="Normal 3 13 9 9" xfId="8824"/>
    <cellStyle name="Normal 3 13 9 9 2" xfId="26430"/>
    <cellStyle name="Normal 3 14" xfId="8825"/>
    <cellStyle name="Normal 3 14 10" xfId="8826"/>
    <cellStyle name="Normal 3 14 10 10" xfId="8827"/>
    <cellStyle name="Normal 3 14 10 10 2" xfId="26432"/>
    <cellStyle name="Normal 3 14 10 11" xfId="8828"/>
    <cellStyle name="Normal 3 14 10 11 2" xfId="26433"/>
    <cellStyle name="Normal 3 14 10 12" xfId="8829"/>
    <cellStyle name="Normal 3 14 10 12 2" xfId="26434"/>
    <cellStyle name="Normal 3 14 10 13" xfId="8830"/>
    <cellStyle name="Normal 3 14 10 13 2" xfId="26435"/>
    <cellStyle name="Normal 3 14 10 14" xfId="8831"/>
    <cellStyle name="Normal 3 14 10 14 2" xfId="26436"/>
    <cellStyle name="Normal 3 14 10 15" xfId="26431"/>
    <cellStyle name="Normal 3 14 10 2" xfId="8832"/>
    <cellStyle name="Normal 3 14 10 2 2" xfId="26437"/>
    <cellStyle name="Normal 3 14 10 3" xfId="8833"/>
    <cellStyle name="Normal 3 14 10 3 2" xfId="26438"/>
    <cellStyle name="Normal 3 14 10 4" xfId="8834"/>
    <cellStyle name="Normal 3 14 10 4 2" xfId="26439"/>
    <cellStyle name="Normal 3 14 10 5" xfId="8835"/>
    <cellStyle name="Normal 3 14 10 5 2" xfId="26440"/>
    <cellStyle name="Normal 3 14 10 6" xfId="8836"/>
    <cellStyle name="Normal 3 14 10 6 2" xfId="26441"/>
    <cellStyle name="Normal 3 14 10 7" xfId="8837"/>
    <cellStyle name="Normal 3 14 10 7 2" xfId="26442"/>
    <cellStyle name="Normal 3 14 10 8" xfId="8838"/>
    <cellStyle name="Normal 3 14 10 8 2" xfId="26443"/>
    <cellStyle name="Normal 3 14 10 9" xfId="8839"/>
    <cellStyle name="Normal 3 14 10 9 2" xfId="26444"/>
    <cellStyle name="Normal 3 14 11" xfId="8840"/>
    <cellStyle name="Normal 3 14 11 10" xfId="8841"/>
    <cellStyle name="Normal 3 14 11 10 2" xfId="26446"/>
    <cellStyle name="Normal 3 14 11 11" xfId="8842"/>
    <cellStyle name="Normal 3 14 11 11 2" xfId="26447"/>
    <cellStyle name="Normal 3 14 11 12" xfId="8843"/>
    <cellStyle name="Normal 3 14 11 12 2" xfId="26448"/>
    <cellStyle name="Normal 3 14 11 13" xfId="8844"/>
    <cellStyle name="Normal 3 14 11 13 2" xfId="26449"/>
    <cellStyle name="Normal 3 14 11 14" xfId="8845"/>
    <cellStyle name="Normal 3 14 11 14 2" xfId="26450"/>
    <cellStyle name="Normal 3 14 11 15" xfId="26445"/>
    <cellStyle name="Normal 3 14 11 2" xfId="8846"/>
    <cellStyle name="Normal 3 14 11 2 2" xfId="26451"/>
    <cellStyle name="Normal 3 14 11 3" xfId="8847"/>
    <cellStyle name="Normal 3 14 11 3 2" xfId="26452"/>
    <cellStyle name="Normal 3 14 11 4" xfId="8848"/>
    <cellStyle name="Normal 3 14 11 4 2" xfId="26453"/>
    <cellStyle name="Normal 3 14 11 5" xfId="8849"/>
    <cellStyle name="Normal 3 14 11 5 2" xfId="26454"/>
    <cellStyle name="Normal 3 14 11 6" xfId="8850"/>
    <cellStyle name="Normal 3 14 11 6 2" xfId="26455"/>
    <cellStyle name="Normal 3 14 11 7" xfId="8851"/>
    <cellStyle name="Normal 3 14 11 7 2" xfId="26456"/>
    <cellStyle name="Normal 3 14 11 8" xfId="8852"/>
    <cellStyle name="Normal 3 14 11 8 2" xfId="26457"/>
    <cellStyle name="Normal 3 14 11 9" xfId="8853"/>
    <cellStyle name="Normal 3 14 11 9 2" xfId="26458"/>
    <cellStyle name="Normal 3 14 12" xfId="8854"/>
    <cellStyle name="Normal 3 14 12 10" xfId="8855"/>
    <cellStyle name="Normal 3 14 12 10 2" xfId="26460"/>
    <cellStyle name="Normal 3 14 12 11" xfId="8856"/>
    <cellStyle name="Normal 3 14 12 11 2" xfId="26461"/>
    <cellStyle name="Normal 3 14 12 12" xfId="8857"/>
    <cellStyle name="Normal 3 14 12 12 2" xfId="26462"/>
    <cellStyle name="Normal 3 14 12 13" xfId="8858"/>
    <cellStyle name="Normal 3 14 12 13 2" xfId="26463"/>
    <cellStyle name="Normal 3 14 12 14" xfId="8859"/>
    <cellStyle name="Normal 3 14 12 14 2" xfId="26464"/>
    <cellStyle name="Normal 3 14 12 15" xfId="26459"/>
    <cellStyle name="Normal 3 14 12 2" xfId="8860"/>
    <cellStyle name="Normal 3 14 12 2 2" xfId="26465"/>
    <cellStyle name="Normal 3 14 12 3" xfId="8861"/>
    <cellStyle name="Normal 3 14 12 3 2" xfId="26466"/>
    <cellStyle name="Normal 3 14 12 4" xfId="8862"/>
    <cellStyle name="Normal 3 14 12 4 2" xfId="26467"/>
    <cellStyle name="Normal 3 14 12 5" xfId="8863"/>
    <cellStyle name="Normal 3 14 12 5 2" xfId="26468"/>
    <cellStyle name="Normal 3 14 12 6" xfId="8864"/>
    <cellStyle name="Normal 3 14 12 6 2" xfId="26469"/>
    <cellStyle name="Normal 3 14 12 7" xfId="8865"/>
    <cellStyle name="Normal 3 14 12 7 2" xfId="26470"/>
    <cellStyle name="Normal 3 14 12 8" xfId="8866"/>
    <cellStyle name="Normal 3 14 12 8 2" xfId="26471"/>
    <cellStyle name="Normal 3 14 12 9" xfId="8867"/>
    <cellStyle name="Normal 3 14 12 9 2" xfId="26472"/>
    <cellStyle name="Normal 3 14 13" xfId="8868"/>
    <cellStyle name="Normal 3 14 13 10" xfId="8869"/>
    <cellStyle name="Normal 3 14 13 10 2" xfId="26474"/>
    <cellStyle name="Normal 3 14 13 11" xfId="8870"/>
    <cellStyle name="Normal 3 14 13 11 2" xfId="26475"/>
    <cellStyle name="Normal 3 14 13 12" xfId="8871"/>
    <cellStyle name="Normal 3 14 13 12 2" xfId="26476"/>
    <cellStyle name="Normal 3 14 13 13" xfId="8872"/>
    <cellStyle name="Normal 3 14 13 13 2" xfId="26477"/>
    <cellStyle name="Normal 3 14 13 14" xfId="8873"/>
    <cellStyle name="Normal 3 14 13 14 2" xfId="26478"/>
    <cellStyle name="Normal 3 14 13 15" xfId="26473"/>
    <cellStyle name="Normal 3 14 13 2" xfId="8874"/>
    <cellStyle name="Normal 3 14 13 2 2" xfId="26479"/>
    <cellStyle name="Normal 3 14 13 3" xfId="8875"/>
    <cellStyle name="Normal 3 14 13 3 2" xfId="26480"/>
    <cellStyle name="Normal 3 14 13 4" xfId="8876"/>
    <cellStyle name="Normal 3 14 13 4 2" xfId="26481"/>
    <cellStyle name="Normal 3 14 13 5" xfId="8877"/>
    <cellStyle name="Normal 3 14 13 5 2" xfId="26482"/>
    <cellStyle name="Normal 3 14 13 6" xfId="8878"/>
    <cellStyle name="Normal 3 14 13 6 2" xfId="26483"/>
    <cellStyle name="Normal 3 14 13 7" xfId="8879"/>
    <cellStyle name="Normal 3 14 13 7 2" xfId="26484"/>
    <cellStyle name="Normal 3 14 13 8" xfId="8880"/>
    <cellStyle name="Normal 3 14 13 8 2" xfId="26485"/>
    <cellStyle name="Normal 3 14 13 9" xfId="8881"/>
    <cellStyle name="Normal 3 14 13 9 2" xfId="26486"/>
    <cellStyle name="Normal 3 14 14" xfId="8882"/>
    <cellStyle name="Normal 3 14 14 10" xfId="8883"/>
    <cellStyle name="Normal 3 14 14 10 2" xfId="26488"/>
    <cellStyle name="Normal 3 14 14 11" xfId="8884"/>
    <cellStyle name="Normal 3 14 14 11 2" xfId="26489"/>
    <cellStyle name="Normal 3 14 14 12" xfId="8885"/>
    <cellStyle name="Normal 3 14 14 12 2" xfId="26490"/>
    <cellStyle name="Normal 3 14 14 13" xfId="8886"/>
    <cellStyle name="Normal 3 14 14 13 2" xfId="26491"/>
    <cellStyle name="Normal 3 14 14 14" xfId="8887"/>
    <cellStyle name="Normal 3 14 14 14 2" xfId="26492"/>
    <cellStyle name="Normal 3 14 14 15" xfId="26487"/>
    <cellStyle name="Normal 3 14 14 2" xfId="8888"/>
    <cellStyle name="Normal 3 14 14 2 2" xfId="26493"/>
    <cellStyle name="Normal 3 14 14 3" xfId="8889"/>
    <cellStyle name="Normal 3 14 14 3 2" xfId="26494"/>
    <cellStyle name="Normal 3 14 14 4" xfId="8890"/>
    <cellStyle name="Normal 3 14 14 4 2" xfId="26495"/>
    <cellStyle name="Normal 3 14 14 5" xfId="8891"/>
    <cellStyle name="Normal 3 14 14 5 2" xfId="26496"/>
    <cellStyle name="Normal 3 14 14 6" xfId="8892"/>
    <cellStyle name="Normal 3 14 14 6 2" xfId="26497"/>
    <cellStyle name="Normal 3 14 14 7" xfId="8893"/>
    <cellStyle name="Normal 3 14 14 7 2" xfId="26498"/>
    <cellStyle name="Normal 3 14 14 8" xfId="8894"/>
    <cellStyle name="Normal 3 14 14 8 2" xfId="26499"/>
    <cellStyle name="Normal 3 14 14 9" xfId="8895"/>
    <cellStyle name="Normal 3 14 14 9 2" xfId="26500"/>
    <cellStyle name="Normal 3 14 15" xfId="8896"/>
    <cellStyle name="Normal 3 14 16" xfId="8897"/>
    <cellStyle name="Normal 3 14 17" xfId="8898"/>
    <cellStyle name="Normal 3 14 17 10" xfId="8899"/>
    <cellStyle name="Normal 3 14 17 10 2" xfId="26502"/>
    <cellStyle name="Normal 3 14 17 11" xfId="8900"/>
    <cellStyle name="Normal 3 14 17 11 2" xfId="26503"/>
    <cellStyle name="Normal 3 14 17 12" xfId="8901"/>
    <cellStyle name="Normal 3 14 17 12 2" xfId="26504"/>
    <cellStyle name="Normal 3 14 17 13" xfId="8902"/>
    <cellStyle name="Normal 3 14 17 13 2" xfId="26505"/>
    <cellStyle name="Normal 3 14 17 14" xfId="8903"/>
    <cellStyle name="Normal 3 14 17 14 2" xfId="26506"/>
    <cellStyle name="Normal 3 14 17 15" xfId="26501"/>
    <cellStyle name="Normal 3 14 17 2" xfId="8904"/>
    <cellStyle name="Normal 3 14 17 2 2" xfId="26507"/>
    <cellStyle name="Normal 3 14 17 3" xfId="8905"/>
    <cellStyle name="Normal 3 14 17 3 2" xfId="26508"/>
    <cellStyle name="Normal 3 14 17 4" xfId="8906"/>
    <cellStyle name="Normal 3 14 17 4 2" xfId="26509"/>
    <cellStyle name="Normal 3 14 17 5" xfId="8907"/>
    <cellStyle name="Normal 3 14 17 5 2" xfId="26510"/>
    <cellStyle name="Normal 3 14 17 6" xfId="8908"/>
    <cellStyle name="Normal 3 14 17 6 2" xfId="26511"/>
    <cellStyle name="Normal 3 14 17 7" xfId="8909"/>
    <cellStyle name="Normal 3 14 17 7 2" xfId="26512"/>
    <cellStyle name="Normal 3 14 17 8" xfId="8910"/>
    <cellStyle name="Normal 3 14 17 8 2" xfId="26513"/>
    <cellStyle name="Normal 3 14 17 9" xfId="8911"/>
    <cellStyle name="Normal 3 14 17 9 2" xfId="26514"/>
    <cellStyle name="Normal 3 14 18" xfId="8912"/>
    <cellStyle name="Normal 3 14 18 10" xfId="8913"/>
    <cellStyle name="Normal 3 14 18 10 2" xfId="26516"/>
    <cellStyle name="Normal 3 14 18 11" xfId="8914"/>
    <cellStyle name="Normal 3 14 18 11 2" xfId="26517"/>
    <cellStyle name="Normal 3 14 18 12" xfId="8915"/>
    <cellStyle name="Normal 3 14 18 12 2" xfId="26518"/>
    <cellStyle name="Normal 3 14 18 13" xfId="8916"/>
    <cellStyle name="Normal 3 14 18 13 2" xfId="26519"/>
    <cellStyle name="Normal 3 14 18 14" xfId="8917"/>
    <cellStyle name="Normal 3 14 18 14 2" xfId="26520"/>
    <cellStyle name="Normal 3 14 18 15" xfId="26515"/>
    <cellStyle name="Normal 3 14 18 2" xfId="8918"/>
    <cellStyle name="Normal 3 14 18 2 2" xfId="26521"/>
    <cellStyle name="Normal 3 14 18 3" xfId="8919"/>
    <cellStyle name="Normal 3 14 18 3 2" xfId="26522"/>
    <cellStyle name="Normal 3 14 18 4" xfId="8920"/>
    <cellStyle name="Normal 3 14 18 4 2" xfId="26523"/>
    <cellStyle name="Normal 3 14 18 5" xfId="8921"/>
    <cellStyle name="Normal 3 14 18 5 2" xfId="26524"/>
    <cellStyle name="Normal 3 14 18 6" xfId="8922"/>
    <cellStyle name="Normal 3 14 18 6 2" xfId="26525"/>
    <cellStyle name="Normal 3 14 18 7" xfId="8923"/>
    <cellStyle name="Normal 3 14 18 7 2" xfId="26526"/>
    <cellStyle name="Normal 3 14 18 8" xfId="8924"/>
    <cellStyle name="Normal 3 14 18 8 2" xfId="26527"/>
    <cellStyle name="Normal 3 14 18 9" xfId="8925"/>
    <cellStyle name="Normal 3 14 18 9 2" xfId="26528"/>
    <cellStyle name="Normal 3 14 2" xfId="8926"/>
    <cellStyle name="Normal 3 14 2 10" xfId="8927"/>
    <cellStyle name="Normal 3 14 2 10 2" xfId="26530"/>
    <cellStyle name="Normal 3 14 2 11" xfId="8928"/>
    <cellStyle name="Normal 3 14 2 11 2" xfId="26531"/>
    <cellStyle name="Normal 3 14 2 12" xfId="8929"/>
    <cellStyle name="Normal 3 14 2 12 2" xfId="26532"/>
    <cellStyle name="Normal 3 14 2 13" xfId="8930"/>
    <cellStyle name="Normal 3 14 2 13 2" xfId="26533"/>
    <cellStyle name="Normal 3 14 2 14" xfId="8931"/>
    <cellStyle name="Normal 3 14 2 14 2" xfId="26534"/>
    <cellStyle name="Normal 3 14 2 15" xfId="8932"/>
    <cellStyle name="Normal 3 14 2 15 2" xfId="26535"/>
    <cellStyle name="Normal 3 14 2 16" xfId="8933"/>
    <cellStyle name="Normal 3 14 2 16 2" xfId="26536"/>
    <cellStyle name="Normal 3 14 2 17" xfId="8934"/>
    <cellStyle name="Normal 3 14 2 17 2" xfId="26537"/>
    <cellStyle name="Normal 3 14 2 18" xfId="26529"/>
    <cellStyle name="Normal 3 14 2 2" xfId="8935"/>
    <cellStyle name="Normal 3 14 2 3" xfId="8936"/>
    <cellStyle name="Normal 3 14 2 4" xfId="8937"/>
    <cellStyle name="Normal 3 14 2 5" xfId="8938"/>
    <cellStyle name="Normal 3 14 2 5 2" xfId="26538"/>
    <cellStyle name="Normal 3 14 2 6" xfId="8939"/>
    <cellStyle name="Normal 3 14 2 6 2" xfId="26539"/>
    <cellStyle name="Normal 3 14 2 7" xfId="8940"/>
    <cellStyle name="Normal 3 14 2 7 2" xfId="26540"/>
    <cellStyle name="Normal 3 14 2 8" xfId="8941"/>
    <cellStyle name="Normal 3 14 2 8 2" xfId="26541"/>
    <cellStyle name="Normal 3 14 2 9" xfId="8942"/>
    <cellStyle name="Normal 3 14 2 9 2" xfId="26542"/>
    <cellStyle name="Normal 3 14 3" xfId="8943"/>
    <cellStyle name="Normal 3 14 4" xfId="8944"/>
    <cellStyle name="Normal 3 14 5" xfId="8945"/>
    <cellStyle name="Normal 3 14 6" xfId="8946"/>
    <cellStyle name="Normal 3 14 6 10" xfId="8947"/>
    <cellStyle name="Normal 3 14 6 10 2" xfId="26544"/>
    <cellStyle name="Normal 3 14 6 11" xfId="8948"/>
    <cellStyle name="Normal 3 14 6 11 2" xfId="26545"/>
    <cellStyle name="Normal 3 14 6 12" xfId="8949"/>
    <cellStyle name="Normal 3 14 6 12 2" xfId="26546"/>
    <cellStyle name="Normal 3 14 6 13" xfId="8950"/>
    <cellStyle name="Normal 3 14 6 13 2" xfId="26547"/>
    <cellStyle name="Normal 3 14 6 14" xfId="8951"/>
    <cellStyle name="Normal 3 14 6 14 2" xfId="26548"/>
    <cellStyle name="Normal 3 14 6 15" xfId="8952"/>
    <cellStyle name="Normal 3 14 6 15 2" xfId="26549"/>
    <cellStyle name="Normal 3 14 6 16" xfId="26543"/>
    <cellStyle name="Normal 3 14 6 2" xfId="8953"/>
    <cellStyle name="Normal 3 14 6 2 10" xfId="8954"/>
    <cellStyle name="Normal 3 14 6 2 10 2" xfId="26551"/>
    <cellStyle name="Normal 3 14 6 2 11" xfId="8955"/>
    <cellStyle name="Normal 3 14 6 2 11 2" xfId="26552"/>
    <cellStyle name="Normal 3 14 6 2 12" xfId="8956"/>
    <cellStyle name="Normal 3 14 6 2 12 2" xfId="26553"/>
    <cellStyle name="Normal 3 14 6 2 13" xfId="8957"/>
    <cellStyle name="Normal 3 14 6 2 13 2" xfId="26554"/>
    <cellStyle name="Normal 3 14 6 2 14" xfId="8958"/>
    <cellStyle name="Normal 3 14 6 2 14 2" xfId="26555"/>
    <cellStyle name="Normal 3 14 6 2 15" xfId="26550"/>
    <cellStyle name="Normal 3 14 6 2 2" xfId="8959"/>
    <cellStyle name="Normal 3 14 6 2 2 2" xfId="26556"/>
    <cellStyle name="Normal 3 14 6 2 3" xfId="8960"/>
    <cellStyle name="Normal 3 14 6 2 3 2" xfId="26557"/>
    <cellStyle name="Normal 3 14 6 2 4" xfId="8961"/>
    <cellStyle name="Normal 3 14 6 2 4 2" xfId="26558"/>
    <cellStyle name="Normal 3 14 6 2 5" xfId="8962"/>
    <cellStyle name="Normal 3 14 6 2 5 2" xfId="26559"/>
    <cellStyle name="Normal 3 14 6 2 6" xfId="8963"/>
    <cellStyle name="Normal 3 14 6 2 6 2" xfId="26560"/>
    <cellStyle name="Normal 3 14 6 2 7" xfId="8964"/>
    <cellStyle name="Normal 3 14 6 2 7 2" xfId="26561"/>
    <cellStyle name="Normal 3 14 6 2 8" xfId="8965"/>
    <cellStyle name="Normal 3 14 6 2 8 2" xfId="26562"/>
    <cellStyle name="Normal 3 14 6 2 9" xfId="8966"/>
    <cellStyle name="Normal 3 14 6 2 9 2" xfId="26563"/>
    <cellStyle name="Normal 3 14 6 3" xfId="8967"/>
    <cellStyle name="Normal 3 14 6 3 2" xfId="26564"/>
    <cellStyle name="Normal 3 14 6 4" xfId="8968"/>
    <cellStyle name="Normal 3 14 6 4 2" xfId="26565"/>
    <cellStyle name="Normal 3 14 6 5" xfId="8969"/>
    <cellStyle name="Normal 3 14 6 5 2" xfId="26566"/>
    <cellStyle name="Normal 3 14 6 6" xfId="8970"/>
    <cellStyle name="Normal 3 14 6 6 2" xfId="26567"/>
    <cellStyle name="Normal 3 14 6 7" xfId="8971"/>
    <cellStyle name="Normal 3 14 6 7 2" xfId="26568"/>
    <cellStyle name="Normal 3 14 6 8" xfId="8972"/>
    <cellStyle name="Normal 3 14 6 8 2" xfId="26569"/>
    <cellStyle name="Normal 3 14 6 9" xfId="8973"/>
    <cellStyle name="Normal 3 14 6 9 2" xfId="26570"/>
    <cellStyle name="Normal 3 14 7" xfId="8974"/>
    <cellStyle name="Normal 3 14 7 10" xfId="8975"/>
    <cellStyle name="Normal 3 14 7 10 2" xfId="26572"/>
    <cellStyle name="Normal 3 14 7 11" xfId="8976"/>
    <cellStyle name="Normal 3 14 7 11 2" xfId="26573"/>
    <cellStyle name="Normal 3 14 7 12" xfId="8977"/>
    <cellStyle name="Normal 3 14 7 12 2" xfId="26574"/>
    <cellStyle name="Normal 3 14 7 13" xfId="8978"/>
    <cellStyle name="Normal 3 14 7 13 2" xfId="26575"/>
    <cellStyle name="Normal 3 14 7 14" xfId="8979"/>
    <cellStyle name="Normal 3 14 7 14 2" xfId="26576"/>
    <cellStyle name="Normal 3 14 7 15" xfId="8980"/>
    <cellStyle name="Normal 3 14 7 15 2" xfId="26577"/>
    <cellStyle name="Normal 3 14 7 16" xfId="26571"/>
    <cellStyle name="Normal 3 14 7 2" xfId="8981"/>
    <cellStyle name="Normal 3 14 7 2 10" xfId="8982"/>
    <cellStyle name="Normal 3 14 7 2 10 2" xfId="26579"/>
    <cellStyle name="Normal 3 14 7 2 11" xfId="8983"/>
    <cellStyle name="Normal 3 14 7 2 11 2" xfId="26580"/>
    <cellStyle name="Normal 3 14 7 2 12" xfId="8984"/>
    <cellStyle name="Normal 3 14 7 2 12 2" xfId="26581"/>
    <cellStyle name="Normal 3 14 7 2 13" xfId="8985"/>
    <cellStyle name="Normal 3 14 7 2 13 2" xfId="26582"/>
    <cellStyle name="Normal 3 14 7 2 14" xfId="8986"/>
    <cellStyle name="Normal 3 14 7 2 14 2" xfId="26583"/>
    <cellStyle name="Normal 3 14 7 2 15" xfId="26578"/>
    <cellStyle name="Normal 3 14 7 2 2" xfId="8987"/>
    <cellStyle name="Normal 3 14 7 2 2 2" xfId="26584"/>
    <cellStyle name="Normal 3 14 7 2 3" xfId="8988"/>
    <cellStyle name="Normal 3 14 7 2 3 2" xfId="26585"/>
    <cellStyle name="Normal 3 14 7 2 4" xfId="8989"/>
    <cellStyle name="Normal 3 14 7 2 4 2" xfId="26586"/>
    <cellStyle name="Normal 3 14 7 2 5" xfId="8990"/>
    <cellStyle name="Normal 3 14 7 2 5 2" xfId="26587"/>
    <cellStyle name="Normal 3 14 7 2 6" xfId="8991"/>
    <cellStyle name="Normal 3 14 7 2 6 2" xfId="26588"/>
    <cellStyle name="Normal 3 14 7 2 7" xfId="8992"/>
    <cellStyle name="Normal 3 14 7 2 7 2" xfId="26589"/>
    <cellStyle name="Normal 3 14 7 2 8" xfId="8993"/>
    <cellStyle name="Normal 3 14 7 2 8 2" xfId="26590"/>
    <cellStyle name="Normal 3 14 7 2 9" xfId="8994"/>
    <cellStyle name="Normal 3 14 7 2 9 2" xfId="26591"/>
    <cellStyle name="Normal 3 14 7 3" xfId="8995"/>
    <cellStyle name="Normal 3 14 7 3 2" xfId="26592"/>
    <cellStyle name="Normal 3 14 7 4" xfId="8996"/>
    <cellStyle name="Normal 3 14 7 4 2" xfId="26593"/>
    <cellStyle name="Normal 3 14 7 5" xfId="8997"/>
    <cellStyle name="Normal 3 14 7 5 2" xfId="26594"/>
    <cellStyle name="Normal 3 14 7 6" xfId="8998"/>
    <cellStyle name="Normal 3 14 7 6 2" xfId="26595"/>
    <cellStyle name="Normal 3 14 7 7" xfId="8999"/>
    <cellStyle name="Normal 3 14 7 7 2" xfId="26596"/>
    <cellStyle name="Normal 3 14 7 8" xfId="9000"/>
    <cellStyle name="Normal 3 14 7 8 2" xfId="26597"/>
    <cellStyle name="Normal 3 14 7 9" xfId="9001"/>
    <cellStyle name="Normal 3 14 7 9 2" xfId="26598"/>
    <cellStyle name="Normal 3 14 8" xfId="9002"/>
    <cellStyle name="Normal 3 14 8 10" xfId="9003"/>
    <cellStyle name="Normal 3 14 8 10 2" xfId="26600"/>
    <cellStyle name="Normal 3 14 8 11" xfId="9004"/>
    <cellStyle name="Normal 3 14 8 11 2" xfId="26601"/>
    <cellStyle name="Normal 3 14 8 12" xfId="9005"/>
    <cellStyle name="Normal 3 14 8 12 2" xfId="26602"/>
    <cellStyle name="Normal 3 14 8 13" xfId="9006"/>
    <cellStyle name="Normal 3 14 8 13 2" xfId="26603"/>
    <cellStyle name="Normal 3 14 8 14" xfId="9007"/>
    <cellStyle name="Normal 3 14 8 14 2" xfId="26604"/>
    <cellStyle name="Normal 3 14 8 15" xfId="9008"/>
    <cellStyle name="Normal 3 14 8 15 2" xfId="26605"/>
    <cellStyle name="Normal 3 14 8 16" xfId="26599"/>
    <cellStyle name="Normal 3 14 8 2" xfId="9009"/>
    <cellStyle name="Normal 3 14 8 2 10" xfId="9010"/>
    <cellStyle name="Normal 3 14 8 2 10 2" xfId="26607"/>
    <cellStyle name="Normal 3 14 8 2 11" xfId="9011"/>
    <cellStyle name="Normal 3 14 8 2 11 2" xfId="26608"/>
    <cellStyle name="Normal 3 14 8 2 12" xfId="9012"/>
    <cellStyle name="Normal 3 14 8 2 12 2" xfId="26609"/>
    <cellStyle name="Normal 3 14 8 2 13" xfId="9013"/>
    <cellStyle name="Normal 3 14 8 2 13 2" xfId="26610"/>
    <cellStyle name="Normal 3 14 8 2 14" xfId="9014"/>
    <cellStyle name="Normal 3 14 8 2 14 2" xfId="26611"/>
    <cellStyle name="Normal 3 14 8 2 15" xfId="26606"/>
    <cellStyle name="Normal 3 14 8 2 2" xfId="9015"/>
    <cellStyle name="Normal 3 14 8 2 2 2" xfId="26612"/>
    <cellStyle name="Normal 3 14 8 2 3" xfId="9016"/>
    <cellStyle name="Normal 3 14 8 2 3 2" xfId="26613"/>
    <cellStyle name="Normal 3 14 8 2 4" xfId="9017"/>
    <cellStyle name="Normal 3 14 8 2 4 2" xfId="26614"/>
    <cellStyle name="Normal 3 14 8 2 5" xfId="9018"/>
    <cellStyle name="Normal 3 14 8 2 5 2" xfId="26615"/>
    <cellStyle name="Normal 3 14 8 2 6" xfId="9019"/>
    <cellStyle name="Normal 3 14 8 2 6 2" xfId="26616"/>
    <cellStyle name="Normal 3 14 8 2 7" xfId="9020"/>
    <cellStyle name="Normal 3 14 8 2 7 2" xfId="26617"/>
    <cellStyle name="Normal 3 14 8 2 8" xfId="9021"/>
    <cellStyle name="Normal 3 14 8 2 8 2" xfId="26618"/>
    <cellStyle name="Normal 3 14 8 2 9" xfId="9022"/>
    <cellStyle name="Normal 3 14 8 2 9 2" xfId="26619"/>
    <cellStyle name="Normal 3 14 8 3" xfId="9023"/>
    <cellStyle name="Normal 3 14 8 3 2" xfId="26620"/>
    <cellStyle name="Normal 3 14 8 4" xfId="9024"/>
    <cellStyle name="Normal 3 14 8 4 2" xfId="26621"/>
    <cellStyle name="Normal 3 14 8 5" xfId="9025"/>
    <cellStyle name="Normal 3 14 8 5 2" xfId="26622"/>
    <cellStyle name="Normal 3 14 8 6" xfId="9026"/>
    <cellStyle name="Normal 3 14 8 6 2" xfId="26623"/>
    <cellStyle name="Normal 3 14 8 7" xfId="9027"/>
    <cellStyle name="Normal 3 14 8 7 2" xfId="26624"/>
    <cellStyle name="Normal 3 14 8 8" xfId="9028"/>
    <cellStyle name="Normal 3 14 8 8 2" xfId="26625"/>
    <cellStyle name="Normal 3 14 8 9" xfId="9029"/>
    <cellStyle name="Normal 3 14 8 9 2" xfId="26626"/>
    <cellStyle name="Normal 3 14 9" xfId="9030"/>
    <cellStyle name="Normal 3 14 9 10" xfId="9031"/>
    <cellStyle name="Normal 3 14 9 10 2" xfId="26628"/>
    <cellStyle name="Normal 3 14 9 11" xfId="9032"/>
    <cellStyle name="Normal 3 14 9 11 2" xfId="26629"/>
    <cellStyle name="Normal 3 14 9 12" xfId="9033"/>
    <cellStyle name="Normal 3 14 9 12 2" xfId="26630"/>
    <cellStyle name="Normal 3 14 9 13" xfId="9034"/>
    <cellStyle name="Normal 3 14 9 13 2" xfId="26631"/>
    <cellStyle name="Normal 3 14 9 14" xfId="9035"/>
    <cellStyle name="Normal 3 14 9 14 2" xfId="26632"/>
    <cellStyle name="Normal 3 14 9 15" xfId="26627"/>
    <cellStyle name="Normal 3 14 9 2" xfId="9036"/>
    <cellStyle name="Normal 3 14 9 2 2" xfId="26633"/>
    <cellStyle name="Normal 3 14 9 3" xfId="9037"/>
    <cellStyle name="Normal 3 14 9 3 2" xfId="26634"/>
    <cellStyle name="Normal 3 14 9 4" xfId="9038"/>
    <cellStyle name="Normal 3 14 9 4 2" xfId="26635"/>
    <cellStyle name="Normal 3 14 9 5" xfId="9039"/>
    <cellStyle name="Normal 3 14 9 5 2" xfId="26636"/>
    <cellStyle name="Normal 3 14 9 6" xfId="9040"/>
    <cellStyle name="Normal 3 14 9 6 2" xfId="26637"/>
    <cellStyle name="Normal 3 14 9 7" xfId="9041"/>
    <cellStyle name="Normal 3 14 9 7 2" xfId="26638"/>
    <cellStyle name="Normal 3 14 9 8" xfId="9042"/>
    <cellStyle name="Normal 3 14 9 8 2" xfId="26639"/>
    <cellStyle name="Normal 3 14 9 9" xfId="9043"/>
    <cellStyle name="Normal 3 14 9 9 2" xfId="26640"/>
    <cellStyle name="Normal 3 15" xfId="9044"/>
    <cellStyle name="Normal 3 15 10" xfId="9045"/>
    <cellStyle name="Normal 3 15 10 10" xfId="9046"/>
    <cellStyle name="Normal 3 15 10 10 2" xfId="26642"/>
    <cellStyle name="Normal 3 15 10 11" xfId="9047"/>
    <cellStyle name="Normal 3 15 10 11 2" xfId="26643"/>
    <cellStyle name="Normal 3 15 10 12" xfId="9048"/>
    <cellStyle name="Normal 3 15 10 12 2" xfId="26644"/>
    <cellStyle name="Normal 3 15 10 13" xfId="9049"/>
    <cellStyle name="Normal 3 15 10 13 2" xfId="26645"/>
    <cellStyle name="Normal 3 15 10 14" xfId="9050"/>
    <cellStyle name="Normal 3 15 10 14 2" xfId="26646"/>
    <cellStyle name="Normal 3 15 10 15" xfId="26641"/>
    <cellStyle name="Normal 3 15 10 2" xfId="9051"/>
    <cellStyle name="Normal 3 15 10 2 2" xfId="26647"/>
    <cellStyle name="Normal 3 15 10 3" xfId="9052"/>
    <cellStyle name="Normal 3 15 10 3 2" xfId="26648"/>
    <cellStyle name="Normal 3 15 10 4" xfId="9053"/>
    <cellStyle name="Normal 3 15 10 4 2" xfId="26649"/>
    <cellStyle name="Normal 3 15 10 5" xfId="9054"/>
    <cellStyle name="Normal 3 15 10 5 2" xfId="26650"/>
    <cellStyle name="Normal 3 15 10 6" xfId="9055"/>
    <cellStyle name="Normal 3 15 10 6 2" xfId="26651"/>
    <cellStyle name="Normal 3 15 10 7" xfId="9056"/>
    <cellStyle name="Normal 3 15 10 7 2" xfId="26652"/>
    <cellStyle name="Normal 3 15 10 8" xfId="9057"/>
    <cellStyle name="Normal 3 15 10 8 2" xfId="26653"/>
    <cellStyle name="Normal 3 15 10 9" xfId="9058"/>
    <cellStyle name="Normal 3 15 10 9 2" xfId="26654"/>
    <cellStyle name="Normal 3 15 11" xfId="9059"/>
    <cellStyle name="Normal 3 15 11 10" xfId="9060"/>
    <cellStyle name="Normal 3 15 11 10 2" xfId="26656"/>
    <cellStyle name="Normal 3 15 11 11" xfId="9061"/>
    <cellStyle name="Normal 3 15 11 11 2" xfId="26657"/>
    <cellStyle name="Normal 3 15 11 12" xfId="9062"/>
    <cellStyle name="Normal 3 15 11 12 2" xfId="26658"/>
    <cellStyle name="Normal 3 15 11 13" xfId="9063"/>
    <cellStyle name="Normal 3 15 11 13 2" xfId="26659"/>
    <cellStyle name="Normal 3 15 11 14" xfId="9064"/>
    <cellStyle name="Normal 3 15 11 14 2" xfId="26660"/>
    <cellStyle name="Normal 3 15 11 15" xfId="26655"/>
    <cellStyle name="Normal 3 15 11 2" xfId="9065"/>
    <cellStyle name="Normal 3 15 11 2 2" xfId="26661"/>
    <cellStyle name="Normal 3 15 11 3" xfId="9066"/>
    <cellStyle name="Normal 3 15 11 3 2" xfId="26662"/>
    <cellStyle name="Normal 3 15 11 4" xfId="9067"/>
    <cellStyle name="Normal 3 15 11 4 2" xfId="26663"/>
    <cellStyle name="Normal 3 15 11 5" xfId="9068"/>
    <cellStyle name="Normal 3 15 11 5 2" xfId="26664"/>
    <cellStyle name="Normal 3 15 11 6" xfId="9069"/>
    <cellStyle name="Normal 3 15 11 6 2" xfId="26665"/>
    <cellStyle name="Normal 3 15 11 7" xfId="9070"/>
    <cellStyle name="Normal 3 15 11 7 2" xfId="26666"/>
    <cellStyle name="Normal 3 15 11 8" xfId="9071"/>
    <cellStyle name="Normal 3 15 11 8 2" xfId="26667"/>
    <cellStyle name="Normal 3 15 11 9" xfId="9072"/>
    <cellStyle name="Normal 3 15 11 9 2" xfId="26668"/>
    <cellStyle name="Normal 3 15 12" xfId="9073"/>
    <cellStyle name="Normal 3 15 12 10" xfId="9074"/>
    <cellStyle name="Normal 3 15 12 10 2" xfId="26670"/>
    <cellStyle name="Normal 3 15 12 11" xfId="9075"/>
    <cellStyle name="Normal 3 15 12 11 2" xfId="26671"/>
    <cellStyle name="Normal 3 15 12 12" xfId="9076"/>
    <cellStyle name="Normal 3 15 12 12 2" xfId="26672"/>
    <cellStyle name="Normal 3 15 12 13" xfId="9077"/>
    <cellStyle name="Normal 3 15 12 13 2" xfId="26673"/>
    <cellStyle name="Normal 3 15 12 14" xfId="9078"/>
    <cellStyle name="Normal 3 15 12 14 2" xfId="26674"/>
    <cellStyle name="Normal 3 15 12 15" xfId="26669"/>
    <cellStyle name="Normal 3 15 12 2" xfId="9079"/>
    <cellStyle name="Normal 3 15 12 2 2" xfId="26675"/>
    <cellStyle name="Normal 3 15 12 3" xfId="9080"/>
    <cellStyle name="Normal 3 15 12 3 2" xfId="26676"/>
    <cellStyle name="Normal 3 15 12 4" xfId="9081"/>
    <cellStyle name="Normal 3 15 12 4 2" xfId="26677"/>
    <cellStyle name="Normal 3 15 12 5" xfId="9082"/>
    <cellStyle name="Normal 3 15 12 5 2" xfId="26678"/>
    <cellStyle name="Normal 3 15 12 6" xfId="9083"/>
    <cellStyle name="Normal 3 15 12 6 2" xfId="26679"/>
    <cellStyle name="Normal 3 15 12 7" xfId="9084"/>
    <cellStyle name="Normal 3 15 12 7 2" xfId="26680"/>
    <cellStyle name="Normal 3 15 12 8" xfId="9085"/>
    <cellStyle name="Normal 3 15 12 8 2" xfId="26681"/>
    <cellStyle name="Normal 3 15 12 9" xfId="9086"/>
    <cellStyle name="Normal 3 15 12 9 2" xfId="26682"/>
    <cellStyle name="Normal 3 15 13" xfId="9087"/>
    <cellStyle name="Normal 3 15 13 10" xfId="9088"/>
    <cellStyle name="Normal 3 15 13 10 2" xfId="26684"/>
    <cellStyle name="Normal 3 15 13 11" xfId="9089"/>
    <cellStyle name="Normal 3 15 13 11 2" xfId="26685"/>
    <cellStyle name="Normal 3 15 13 12" xfId="9090"/>
    <cellStyle name="Normal 3 15 13 12 2" xfId="26686"/>
    <cellStyle name="Normal 3 15 13 13" xfId="9091"/>
    <cellStyle name="Normal 3 15 13 13 2" xfId="26687"/>
    <cellStyle name="Normal 3 15 13 14" xfId="9092"/>
    <cellStyle name="Normal 3 15 13 14 2" xfId="26688"/>
    <cellStyle name="Normal 3 15 13 15" xfId="26683"/>
    <cellStyle name="Normal 3 15 13 2" xfId="9093"/>
    <cellStyle name="Normal 3 15 13 2 2" xfId="26689"/>
    <cellStyle name="Normal 3 15 13 3" xfId="9094"/>
    <cellStyle name="Normal 3 15 13 3 2" xfId="26690"/>
    <cellStyle name="Normal 3 15 13 4" xfId="9095"/>
    <cellStyle name="Normal 3 15 13 4 2" xfId="26691"/>
    <cellStyle name="Normal 3 15 13 5" xfId="9096"/>
    <cellStyle name="Normal 3 15 13 5 2" xfId="26692"/>
    <cellStyle name="Normal 3 15 13 6" xfId="9097"/>
    <cellStyle name="Normal 3 15 13 6 2" xfId="26693"/>
    <cellStyle name="Normal 3 15 13 7" xfId="9098"/>
    <cellStyle name="Normal 3 15 13 7 2" xfId="26694"/>
    <cellStyle name="Normal 3 15 13 8" xfId="9099"/>
    <cellStyle name="Normal 3 15 13 8 2" xfId="26695"/>
    <cellStyle name="Normal 3 15 13 9" xfId="9100"/>
    <cellStyle name="Normal 3 15 13 9 2" xfId="26696"/>
    <cellStyle name="Normal 3 15 14" xfId="9101"/>
    <cellStyle name="Normal 3 15 14 10" xfId="9102"/>
    <cellStyle name="Normal 3 15 14 10 2" xfId="26698"/>
    <cellStyle name="Normal 3 15 14 11" xfId="9103"/>
    <cellStyle name="Normal 3 15 14 11 2" xfId="26699"/>
    <cellStyle name="Normal 3 15 14 12" xfId="9104"/>
    <cellStyle name="Normal 3 15 14 12 2" xfId="26700"/>
    <cellStyle name="Normal 3 15 14 13" xfId="9105"/>
    <cellStyle name="Normal 3 15 14 13 2" xfId="26701"/>
    <cellStyle name="Normal 3 15 14 14" xfId="9106"/>
    <cellStyle name="Normal 3 15 14 14 2" xfId="26702"/>
    <cellStyle name="Normal 3 15 14 15" xfId="26697"/>
    <cellStyle name="Normal 3 15 14 2" xfId="9107"/>
    <cellStyle name="Normal 3 15 14 2 2" xfId="26703"/>
    <cellStyle name="Normal 3 15 14 3" xfId="9108"/>
    <cellStyle name="Normal 3 15 14 3 2" xfId="26704"/>
    <cellStyle name="Normal 3 15 14 4" xfId="9109"/>
    <cellStyle name="Normal 3 15 14 4 2" xfId="26705"/>
    <cellStyle name="Normal 3 15 14 5" xfId="9110"/>
    <cellStyle name="Normal 3 15 14 5 2" xfId="26706"/>
    <cellStyle name="Normal 3 15 14 6" xfId="9111"/>
    <cellStyle name="Normal 3 15 14 6 2" xfId="26707"/>
    <cellStyle name="Normal 3 15 14 7" xfId="9112"/>
    <cellStyle name="Normal 3 15 14 7 2" xfId="26708"/>
    <cellStyle name="Normal 3 15 14 8" xfId="9113"/>
    <cellStyle name="Normal 3 15 14 8 2" xfId="26709"/>
    <cellStyle name="Normal 3 15 14 9" xfId="9114"/>
    <cellStyle name="Normal 3 15 14 9 2" xfId="26710"/>
    <cellStyle name="Normal 3 15 15" xfId="9115"/>
    <cellStyle name="Normal 3 15 16" xfId="9116"/>
    <cellStyle name="Normal 3 15 17" xfId="9117"/>
    <cellStyle name="Normal 3 15 17 10" xfId="9118"/>
    <cellStyle name="Normal 3 15 17 10 2" xfId="26712"/>
    <cellStyle name="Normal 3 15 17 11" xfId="9119"/>
    <cellStyle name="Normal 3 15 17 11 2" xfId="26713"/>
    <cellStyle name="Normal 3 15 17 12" xfId="9120"/>
    <cellStyle name="Normal 3 15 17 12 2" xfId="26714"/>
    <cellStyle name="Normal 3 15 17 13" xfId="9121"/>
    <cellStyle name="Normal 3 15 17 13 2" xfId="26715"/>
    <cellStyle name="Normal 3 15 17 14" xfId="9122"/>
    <cellStyle name="Normal 3 15 17 14 2" xfId="26716"/>
    <cellStyle name="Normal 3 15 17 15" xfId="26711"/>
    <cellStyle name="Normal 3 15 17 2" xfId="9123"/>
    <cellStyle name="Normal 3 15 17 2 2" xfId="26717"/>
    <cellStyle name="Normal 3 15 17 3" xfId="9124"/>
    <cellStyle name="Normal 3 15 17 3 2" xfId="26718"/>
    <cellStyle name="Normal 3 15 17 4" xfId="9125"/>
    <cellStyle name="Normal 3 15 17 4 2" xfId="26719"/>
    <cellStyle name="Normal 3 15 17 5" xfId="9126"/>
    <cellStyle name="Normal 3 15 17 5 2" xfId="26720"/>
    <cellStyle name="Normal 3 15 17 6" xfId="9127"/>
    <cellStyle name="Normal 3 15 17 6 2" xfId="26721"/>
    <cellStyle name="Normal 3 15 17 7" xfId="9128"/>
    <cellStyle name="Normal 3 15 17 7 2" xfId="26722"/>
    <cellStyle name="Normal 3 15 17 8" xfId="9129"/>
    <cellStyle name="Normal 3 15 17 8 2" xfId="26723"/>
    <cellStyle name="Normal 3 15 17 9" xfId="9130"/>
    <cellStyle name="Normal 3 15 17 9 2" xfId="26724"/>
    <cellStyle name="Normal 3 15 18" xfId="9131"/>
    <cellStyle name="Normal 3 15 18 10" xfId="9132"/>
    <cellStyle name="Normal 3 15 18 10 2" xfId="26726"/>
    <cellStyle name="Normal 3 15 18 11" xfId="9133"/>
    <cellStyle name="Normal 3 15 18 11 2" xfId="26727"/>
    <cellStyle name="Normal 3 15 18 12" xfId="9134"/>
    <cellStyle name="Normal 3 15 18 12 2" xfId="26728"/>
    <cellStyle name="Normal 3 15 18 13" xfId="9135"/>
    <cellStyle name="Normal 3 15 18 13 2" xfId="26729"/>
    <cellStyle name="Normal 3 15 18 14" xfId="9136"/>
    <cellStyle name="Normal 3 15 18 14 2" xfId="26730"/>
    <cellStyle name="Normal 3 15 18 15" xfId="26725"/>
    <cellStyle name="Normal 3 15 18 2" xfId="9137"/>
    <cellStyle name="Normal 3 15 18 2 2" xfId="26731"/>
    <cellStyle name="Normal 3 15 18 3" xfId="9138"/>
    <cellStyle name="Normal 3 15 18 3 2" xfId="26732"/>
    <cellStyle name="Normal 3 15 18 4" xfId="9139"/>
    <cellStyle name="Normal 3 15 18 4 2" xfId="26733"/>
    <cellStyle name="Normal 3 15 18 5" xfId="9140"/>
    <cellStyle name="Normal 3 15 18 5 2" xfId="26734"/>
    <cellStyle name="Normal 3 15 18 6" xfId="9141"/>
    <cellStyle name="Normal 3 15 18 6 2" xfId="26735"/>
    <cellStyle name="Normal 3 15 18 7" xfId="9142"/>
    <cellStyle name="Normal 3 15 18 7 2" xfId="26736"/>
    <cellStyle name="Normal 3 15 18 8" xfId="9143"/>
    <cellStyle name="Normal 3 15 18 8 2" xfId="26737"/>
    <cellStyle name="Normal 3 15 18 9" xfId="9144"/>
    <cellStyle name="Normal 3 15 18 9 2" xfId="26738"/>
    <cellStyle name="Normal 3 15 2" xfId="9145"/>
    <cellStyle name="Normal 3 15 2 10" xfId="9146"/>
    <cellStyle name="Normal 3 15 2 10 2" xfId="26740"/>
    <cellStyle name="Normal 3 15 2 11" xfId="9147"/>
    <cellStyle name="Normal 3 15 2 11 2" xfId="26741"/>
    <cellStyle name="Normal 3 15 2 12" xfId="9148"/>
    <cellStyle name="Normal 3 15 2 12 2" xfId="26742"/>
    <cellStyle name="Normal 3 15 2 13" xfId="9149"/>
    <cellStyle name="Normal 3 15 2 13 2" xfId="26743"/>
    <cellStyle name="Normal 3 15 2 14" xfId="9150"/>
    <cellStyle name="Normal 3 15 2 14 2" xfId="26744"/>
    <cellStyle name="Normal 3 15 2 15" xfId="9151"/>
    <cellStyle name="Normal 3 15 2 15 2" xfId="26745"/>
    <cellStyle name="Normal 3 15 2 16" xfId="9152"/>
    <cellStyle name="Normal 3 15 2 16 2" xfId="26746"/>
    <cellStyle name="Normal 3 15 2 17" xfId="9153"/>
    <cellStyle name="Normal 3 15 2 17 2" xfId="26747"/>
    <cellStyle name="Normal 3 15 2 18" xfId="26739"/>
    <cellStyle name="Normal 3 15 2 2" xfId="9154"/>
    <cellStyle name="Normal 3 15 2 3" xfId="9155"/>
    <cellStyle name="Normal 3 15 2 4" xfId="9156"/>
    <cellStyle name="Normal 3 15 2 5" xfId="9157"/>
    <cellStyle name="Normal 3 15 2 5 2" xfId="26748"/>
    <cellStyle name="Normal 3 15 2 6" xfId="9158"/>
    <cellStyle name="Normal 3 15 2 6 2" xfId="26749"/>
    <cellStyle name="Normal 3 15 2 7" xfId="9159"/>
    <cellStyle name="Normal 3 15 2 7 2" xfId="26750"/>
    <cellStyle name="Normal 3 15 2 8" xfId="9160"/>
    <cellStyle name="Normal 3 15 2 8 2" xfId="26751"/>
    <cellStyle name="Normal 3 15 2 9" xfId="9161"/>
    <cellStyle name="Normal 3 15 2 9 2" xfId="26752"/>
    <cellStyle name="Normal 3 15 3" xfId="9162"/>
    <cellStyle name="Normal 3 15 4" xfId="9163"/>
    <cellStyle name="Normal 3 15 5" xfId="9164"/>
    <cellStyle name="Normal 3 15 6" xfId="9165"/>
    <cellStyle name="Normal 3 15 6 10" xfId="9166"/>
    <cellStyle name="Normal 3 15 6 10 2" xfId="26754"/>
    <cellStyle name="Normal 3 15 6 11" xfId="9167"/>
    <cellStyle name="Normal 3 15 6 11 2" xfId="26755"/>
    <cellStyle name="Normal 3 15 6 12" xfId="9168"/>
    <cellStyle name="Normal 3 15 6 12 2" xfId="26756"/>
    <cellStyle name="Normal 3 15 6 13" xfId="9169"/>
    <cellStyle name="Normal 3 15 6 13 2" xfId="26757"/>
    <cellStyle name="Normal 3 15 6 14" xfId="9170"/>
    <cellStyle name="Normal 3 15 6 14 2" xfId="26758"/>
    <cellStyle name="Normal 3 15 6 15" xfId="9171"/>
    <cellStyle name="Normal 3 15 6 15 2" xfId="26759"/>
    <cellStyle name="Normal 3 15 6 16" xfId="26753"/>
    <cellStyle name="Normal 3 15 6 2" xfId="9172"/>
    <cellStyle name="Normal 3 15 6 2 10" xfId="9173"/>
    <cellStyle name="Normal 3 15 6 2 10 2" xfId="26761"/>
    <cellStyle name="Normal 3 15 6 2 11" xfId="9174"/>
    <cellStyle name="Normal 3 15 6 2 11 2" xfId="26762"/>
    <cellStyle name="Normal 3 15 6 2 12" xfId="9175"/>
    <cellStyle name="Normal 3 15 6 2 12 2" xfId="26763"/>
    <cellStyle name="Normal 3 15 6 2 13" xfId="9176"/>
    <cellStyle name="Normal 3 15 6 2 13 2" xfId="26764"/>
    <cellStyle name="Normal 3 15 6 2 14" xfId="9177"/>
    <cellStyle name="Normal 3 15 6 2 14 2" xfId="26765"/>
    <cellStyle name="Normal 3 15 6 2 15" xfId="26760"/>
    <cellStyle name="Normal 3 15 6 2 2" xfId="9178"/>
    <cellStyle name="Normal 3 15 6 2 2 2" xfId="26766"/>
    <cellStyle name="Normal 3 15 6 2 3" xfId="9179"/>
    <cellStyle name="Normal 3 15 6 2 3 2" xfId="26767"/>
    <cellStyle name="Normal 3 15 6 2 4" xfId="9180"/>
    <cellStyle name="Normal 3 15 6 2 4 2" xfId="26768"/>
    <cellStyle name="Normal 3 15 6 2 5" xfId="9181"/>
    <cellStyle name="Normal 3 15 6 2 5 2" xfId="26769"/>
    <cellStyle name="Normal 3 15 6 2 6" xfId="9182"/>
    <cellStyle name="Normal 3 15 6 2 6 2" xfId="26770"/>
    <cellStyle name="Normal 3 15 6 2 7" xfId="9183"/>
    <cellStyle name="Normal 3 15 6 2 7 2" xfId="26771"/>
    <cellStyle name="Normal 3 15 6 2 8" xfId="9184"/>
    <cellStyle name="Normal 3 15 6 2 8 2" xfId="26772"/>
    <cellStyle name="Normal 3 15 6 2 9" xfId="9185"/>
    <cellStyle name="Normal 3 15 6 2 9 2" xfId="26773"/>
    <cellStyle name="Normal 3 15 6 3" xfId="9186"/>
    <cellStyle name="Normal 3 15 6 3 2" xfId="26774"/>
    <cellStyle name="Normal 3 15 6 4" xfId="9187"/>
    <cellStyle name="Normal 3 15 6 4 2" xfId="26775"/>
    <cellStyle name="Normal 3 15 6 5" xfId="9188"/>
    <cellStyle name="Normal 3 15 6 5 2" xfId="26776"/>
    <cellStyle name="Normal 3 15 6 6" xfId="9189"/>
    <cellStyle name="Normal 3 15 6 6 2" xfId="26777"/>
    <cellStyle name="Normal 3 15 6 7" xfId="9190"/>
    <cellStyle name="Normal 3 15 6 7 2" xfId="26778"/>
    <cellStyle name="Normal 3 15 6 8" xfId="9191"/>
    <cellStyle name="Normal 3 15 6 8 2" xfId="26779"/>
    <cellStyle name="Normal 3 15 6 9" xfId="9192"/>
    <cellStyle name="Normal 3 15 6 9 2" xfId="26780"/>
    <cellStyle name="Normal 3 15 7" xfId="9193"/>
    <cellStyle name="Normal 3 15 7 10" xfId="9194"/>
    <cellStyle name="Normal 3 15 7 10 2" xfId="26782"/>
    <cellStyle name="Normal 3 15 7 11" xfId="9195"/>
    <cellStyle name="Normal 3 15 7 11 2" xfId="26783"/>
    <cellStyle name="Normal 3 15 7 12" xfId="9196"/>
    <cellStyle name="Normal 3 15 7 12 2" xfId="26784"/>
    <cellStyle name="Normal 3 15 7 13" xfId="9197"/>
    <cellStyle name="Normal 3 15 7 13 2" xfId="26785"/>
    <cellStyle name="Normal 3 15 7 14" xfId="9198"/>
    <cellStyle name="Normal 3 15 7 14 2" xfId="26786"/>
    <cellStyle name="Normal 3 15 7 15" xfId="9199"/>
    <cellStyle name="Normal 3 15 7 15 2" xfId="26787"/>
    <cellStyle name="Normal 3 15 7 16" xfId="26781"/>
    <cellStyle name="Normal 3 15 7 2" xfId="9200"/>
    <cellStyle name="Normal 3 15 7 2 10" xfId="9201"/>
    <cellStyle name="Normal 3 15 7 2 10 2" xfId="26789"/>
    <cellStyle name="Normal 3 15 7 2 11" xfId="9202"/>
    <cellStyle name="Normal 3 15 7 2 11 2" xfId="26790"/>
    <cellStyle name="Normal 3 15 7 2 12" xfId="9203"/>
    <cellStyle name="Normal 3 15 7 2 12 2" xfId="26791"/>
    <cellStyle name="Normal 3 15 7 2 13" xfId="9204"/>
    <cellStyle name="Normal 3 15 7 2 13 2" xfId="26792"/>
    <cellStyle name="Normal 3 15 7 2 14" xfId="9205"/>
    <cellStyle name="Normal 3 15 7 2 14 2" xfId="26793"/>
    <cellStyle name="Normal 3 15 7 2 15" xfId="26788"/>
    <cellStyle name="Normal 3 15 7 2 2" xfId="9206"/>
    <cellStyle name="Normal 3 15 7 2 2 2" xfId="26794"/>
    <cellStyle name="Normal 3 15 7 2 3" xfId="9207"/>
    <cellStyle name="Normal 3 15 7 2 3 2" xfId="26795"/>
    <cellStyle name="Normal 3 15 7 2 4" xfId="9208"/>
    <cellStyle name="Normal 3 15 7 2 4 2" xfId="26796"/>
    <cellStyle name="Normal 3 15 7 2 5" xfId="9209"/>
    <cellStyle name="Normal 3 15 7 2 5 2" xfId="26797"/>
    <cellStyle name="Normal 3 15 7 2 6" xfId="9210"/>
    <cellStyle name="Normal 3 15 7 2 6 2" xfId="26798"/>
    <cellStyle name="Normal 3 15 7 2 7" xfId="9211"/>
    <cellStyle name="Normal 3 15 7 2 7 2" xfId="26799"/>
    <cellStyle name="Normal 3 15 7 2 8" xfId="9212"/>
    <cellStyle name="Normal 3 15 7 2 8 2" xfId="26800"/>
    <cellStyle name="Normal 3 15 7 2 9" xfId="9213"/>
    <cellStyle name="Normal 3 15 7 2 9 2" xfId="26801"/>
    <cellStyle name="Normal 3 15 7 3" xfId="9214"/>
    <cellStyle name="Normal 3 15 7 3 2" xfId="26802"/>
    <cellStyle name="Normal 3 15 7 4" xfId="9215"/>
    <cellStyle name="Normal 3 15 7 4 2" xfId="26803"/>
    <cellStyle name="Normal 3 15 7 5" xfId="9216"/>
    <cellStyle name="Normal 3 15 7 5 2" xfId="26804"/>
    <cellStyle name="Normal 3 15 7 6" xfId="9217"/>
    <cellStyle name="Normal 3 15 7 6 2" xfId="26805"/>
    <cellStyle name="Normal 3 15 7 7" xfId="9218"/>
    <cellStyle name="Normal 3 15 7 7 2" xfId="26806"/>
    <cellStyle name="Normal 3 15 7 8" xfId="9219"/>
    <cellStyle name="Normal 3 15 7 8 2" xfId="26807"/>
    <cellStyle name="Normal 3 15 7 9" xfId="9220"/>
    <cellStyle name="Normal 3 15 7 9 2" xfId="26808"/>
    <cellStyle name="Normal 3 15 8" xfId="9221"/>
    <cellStyle name="Normal 3 15 8 10" xfId="9222"/>
    <cellStyle name="Normal 3 15 8 10 2" xfId="26810"/>
    <cellStyle name="Normal 3 15 8 11" xfId="9223"/>
    <cellStyle name="Normal 3 15 8 11 2" xfId="26811"/>
    <cellStyle name="Normal 3 15 8 12" xfId="9224"/>
    <cellStyle name="Normal 3 15 8 12 2" xfId="26812"/>
    <cellStyle name="Normal 3 15 8 13" xfId="9225"/>
    <cellStyle name="Normal 3 15 8 13 2" xfId="26813"/>
    <cellStyle name="Normal 3 15 8 14" xfId="9226"/>
    <cellStyle name="Normal 3 15 8 14 2" xfId="26814"/>
    <cellStyle name="Normal 3 15 8 15" xfId="9227"/>
    <cellStyle name="Normal 3 15 8 15 2" xfId="26815"/>
    <cellStyle name="Normal 3 15 8 16" xfId="26809"/>
    <cellStyle name="Normal 3 15 8 2" xfId="9228"/>
    <cellStyle name="Normal 3 15 8 2 10" xfId="9229"/>
    <cellStyle name="Normal 3 15 8 2 10 2" xfId="26817"/>
    <cellStyle name="Normal 3 15 8 2 11" xfId="9230"/>
    <cellStyle name="Normal 3 15 8 2 11 2" xfId="26818"/>
    <cellStyle name="Normal 3 15 8 2 12" xfId="9231"/>
    <cellStyle name="Normal 3 15 8 2 12 2" xfId="26819"/>
    <cellStyle name="Normal 3 15 8 2 13" xfId="9232"/>
    <cellStyle name="Normal 3 15 8 2 13 2" xfId="26820"/>
    <cellStyle name="Normal 3 15 8 2 14" xfId="9233"/>
    <cellStyle name="Normal 3 15 8 2 14 2" xfId="26821"/>
    <cellStyle name="Normal 3 15 8 2 15" xfId="26816"/>
    <cellStyle name="Normal 3 15 8 2 2" xfId="9234"/>
    <cellStyle name="Normal 3 15 8 2 2 2" xfId="26822"/>
    <cellStyle name="Normal 3 15 8 2 3" xfId="9235"/>
    <cellStyle name="Normal 3 15 8 2 3 2" xfId="26823"/>
    <cellStyle name="Normal 3 15 8 2 4" xfId="9236"/>
    <cellStyle name="Normal 3 15 8 2 4 2" xfId="26824"/>
    <cellStyle name="Normal 3 15 8 2 5" xfId="9237"/>
    <cellStyle name="Normal 3 15 8 2 5 2" xfId="26825"/>
    <cellStyle name="Normal 3 15 8 2 6" xfId="9238"/>
    <cellStyle name="Normal 3 15 8 2 6 2" xfId="26826"/>
    <cellStyle name="Normal 3 15 8 2 7" xfId="9239"/>
    <cellStyle name="Normal 3 15 8 2 7 2" xfId="26827"/>
    <cellStyle name="Normal 3 15 8 2 8" xfId="9240"/>
    <cellStyle name="Normal 3 15 8 2 8 2" xfId="26828"/>
    <cellStyle name="Normal 3 15 8 2 9" xfId="9241"/>
    <cellStyle name="Normal 3 15 8 2 9 2" xfId="26829"/>
    <cellStyle name="Normal 3 15 8 3" xfId="9242"/>
    <cellStyle name="Normal 3 15 8 3 2" xfId="26830"/>
    <cellStyle name="Normal 3 15 8 4" xfId="9243"/>
    <cellStyle name="Normal 3 15 8 4 2" xfId="26831"/>
    <cellStyle name="Normal 3 15 8 5" xfId="9244"/>
    <cellStyle name="Normal 3 15 8 5 2" xfId="26832"/>
    <cellStyle name="Normal 3 15 8 6" xfId="9245"/>
    <cellStyle name="Normal 3 15 8 6 2" xfId="26833"/>
    <cellStyle name="Normal 3 15 8 7" xfId="9246"/>
    <cellStyle name="Normal 3 15 8 7 2" xfId="26834"/>
    <cellStyle name="Normal 3 15 8 8" xfId="9247"/>
    <cellStyle name="Normal 3 15 8 8 2" xfId="26835"/>
    <cellStyle name="Normal 3 15 8 9" xfId="9248"/>
    <cellStyle name="Normal 3 15 8 9 2" xfId="26836"/>
    <cellStyle name="Normal 3 15 9" xfId="9249"/>
    <cellStyle name="Normal 3 15 9 10" xfId="9250"/>
    <cellStyle name="Normal 3 15 9 10 2" xfId="26838"/>
    <cellStyle name="Normal 3 15 9 11" xfId="9251"/>
    <cellStyle name="Normal 3 15 9 11 2" xfId="26839"/>
    <cellStyle name="Normal 3 15 9 12" xfId="9252"/>
    <cellStyle name="Normal 3 15 9 12 2" xfId="26840"/>
    <cellStyle name="Normal 3 15 9 13" xfId="9253"/>
    <cellStyle name="Normal 3 15 9 13 2" xfId="26841"/>
    <cellStyle name="Normal 3 15 9 14" xfId="9254"/>
    <cellStyle name="Normal 3 15 9 14 2" xfId="26842"/>
    <cellStyle name="Normal 3 15 9 15" xfId="26837"/>
    <cellStyle name="Normal 3 15 9 2" xfId="9255"/>
    <cellStyle name="Normal 3 15 9 2 2" xfId="26843"/>
    <cellStyle name="Normal 3 15 9 3" xfId="9256"/>
    <cellStyle name="Normal 3 15 9 3 2" xfId="26844"/>
    <cellStyle name="Normal 3 15 9 4" xfId="9257"/>
    <cellStyle name="Normal 3 15 9 4 2" xfId="26845"/>
    <cellStyle name="Normal 3 15 9 5" xfId="9258"/>
    <cellStyle name="Normal 3 15 9 5 2" xfId="26846"/>
    <cellStyle name="Normal 3 15 9 6" xfId="9259"/>
    <cellStyle name="Normal 3 15 9 6 2" xfId="26847"/>
    <cellStyle name="Normal 3 15 9 7" xfId="9260"/>
    <cellStyle name="Normal 3 15 9 7 2" xfId="26848"/>
    <cellStyle name="Normal 3 15 9 8" xfId="9261"/>
    <cellStyle name="Normal 3 15 9 8 2" xfId="26849"/>
    <cellStyle name="Normal 3 15 9 9" xfId="9262"/>
    <cellStyle name="Normal 3 15 9 9 2" xfId="26850"/>
    <cellStyle name="Normal 3 16" xfId="9263"/>
    <cellStyle name="Normal 3 16 10" xfId="9264"/>
    <cellStyle name="Normal 3 16 10 10" xfId="9265"/>
    <cellStyle name="Normal 3 16 10 10 2" xfId="26852"/>
    <cellStyle name="Normal 3 16 10 11" xfId="9266"/>
    <cellStyle name="Normal 3 16 10 11 2" xfId="26853"/>
    <cellStyle name="Normal 3 16 10 12" xfId="9267"/>
    <cellStyle name="Normal 3 16 10 12 2" xfId="26854"/>
    <cellStyle name="Normal 3 16 10 13" xfId="9268"/>
    <cellStyle name="Normal 3 16 10 13 2" xfId="26855"/>
    <cellStyle name="Normal 3 16 10 14" xfId="9269"/>
    <cellStyle name="Normal 3 16 10 14 2" xfId="26856"/>
    <cellStyle name="Normal 3 16 10 15" xfId="26851"/>
    <cellStyle name="Normal 3 16 10 2" xfId="9270"/>
    <cellStyle name="Normal 3 16 10 2 2" xfId="26857"/>
    <cellStyle name="Normal 3 16 10 3" xfId="9271"/>
    <cellStyle name="Normal 3 16 10 3 2" xfId="26858"/>
    <cellStyle name="Normal 3 16 10 4" xfId="9272"/>
    <cellStyle name="Normal 3 16 10 4 2" xfId="26859"/>
    <cellStyle name="Normal 3 16 10 5" xfId="9273"/>
    <cellStyle name="Normal 3 16 10 5 2" xfId="26860"/>
    <cellStyle name="Normal 3 16 10 6" xfId="9274"/>
    <cellStyle name="Normal 3 16 10 6 2" xfId="26861"/>
    <cellStyle name="Normal 3 16 10 7" xfId="9275"/>
    <cellStyle name="Normal 3 16 10 7 2" xfId="26862"/>
    <cellStyle name="Normal 3 16 10 8" xfId="9276"/>
    <cellStyle name="Normal 3 16 10 8 2" xfId="26863"/>
    <cellStyle name="Normal 3 16 10 9" xfId="9277"/>
    <cellStyle name="Normal 3 16 10 9 2" xfId="26864"/>
    <cellStyle name="Normal 3 16 11" xfId="9278"/>
    <cellStyle name="Normal 3 16 11 10" xfId="9279"/>
    <cellStyle name="Normal 3 16 11 10 2" xfId="26866"/>
    <cellStyle name="Normal 3 16 11 11" xfId="9280"/>
    <cellStyle name="Normal 3 16 11 11 2" xfId="26867"/>
    <cellStyle name="Normal 3 16 11 12" xfId="9281"/>
    <cellStyle name="Normal 3 16 11 12 2" xfId="26868"/>
    <cellStyle name="Normal 3 16 11 13" xfId="9282"/>
    <cellStyle name="Normal 3 16 11 13 2" xfId="26869"/>
    <cellStyle name="Normal 3 16 11 14" xfId="9283"/>
    <cellStyle name="Normal 3 16 11 14 2" xfId="26870"/>
    <cellStyle name="Normal 3 16 11 15" xfId="26865"/>
    <cellStyle name="Normal 3 16 11 2" xfId="9284"/>
    <cellStyle name="Normal 3 16 11 2 2" xfId="26871"/>
    <cellStyle name="Normal 3 16 11 3" xfId="9285"/>
    <cellStyle name="Normal 3 16 11 3 2" xfId="26872"/>
    <cellStyle name="Normal 3 16 11 4" xfId="9286"/>
    <cellStyle name="Normal 3 16 11 4 2" xfId="26873"/>
    <cellStyle name="Normal 3 16 11 5" xfId="9287"/>
    <cellStyle name="Normal 3 16 11 5 2" xfId="26874"/>
    <cellStyle name="Normal 3 16 11 6" xfId="9288"/>
    <cellStyle name="Normal 3 16 11 6 2" xfId="26875"/>
    <cellStyle name="Normal 3 16 11 7" xfId="9289"/>
    <cellStyle name="Normal 3 16 11 7 2" xfId="26876"/>
    <cellStyle name="Normal 3 16 11 8" xfId="9290"/>
    <cellStyle name="Normal 3 16 11 8 2" xfId="26877"/>
    <cellStyle name="Normal 3 16 11 9" xfId="9291"/>
    <cellStyle name="Normal 3 16 11 9 2" xfId="26878"/>
    <cellStyle name="Normal 3 16 12" xfId="9292"/>
    <cellStyle name="Normal 3 16 12 10" xfId="9293"/>
    <cellStyle name="Normal 3 16 12 10 2" xfId="26880"/>
    <cellStyle name="Normal 3 16 12 11" xfId="9294"/>
    <cellStyle name="Normal 3 16 12 11 2" xfId="26881"/>
    <cellStyle name="Normal 3 16 12 12" xfId="9295"/>
    <cellStyle name="Normal 3 16 12 12 2" xfId="26882"/>
    <cellStyle name="Normal 3 16 12 13" xfId="9296"/>
    <cellStyle name="Normal 3 16 12 13 2" xfId="26883"/>
    <cellStyle name="Normal 3 16 12 14" xfId="9297"/>
    <cellStyle name="Normal 3 16 12 14 2" xfId="26884"/>
    <cellStyle name="Normal 3 16 12 15" xfId="26879"/>
    <cellStyle name="Normal 3 16 12 2" xfId="9298"/>
    <cellStyle name="Normal 3 16 12 2 2" xfId="26885"/>
    <cellStyle name="Normal 3 16 12 3" xfId="9299"/>
    <cellStyle name="Normal 3 16 12 3 2" xfId="26886"/>
    <cellStyle name="Normal 3 16 12 4" xfId="9300"/>
    <cellStyle name="Normal 3 16 12 4 2" xfId="26887"/>
    <cellStyle name="Normal 3 16 12 5" xfId="9301"/>
    <cellStyle name="Normal 3 16 12 5 2" xfId="26888"/>
    <cellStyle name="Normal 3 16 12 6" xfId="9302"/>
    <cellStyle name="Normal 3 16 12 6 2" xfId="26889"/>
    <cellStyle name="Normal 3 16 12 7" xfId="9303"/>
    <cellStyle name="Normal 3 16 12 7 2" xfId="26890"/>
    <cellStyle name="Normal 3 16 12 8" xfId="9304"/>
    <cellStyle name="Normal 3 16 12 8 2" xfId="26891"/>
    <cellStyle name="Normal 3 16 12 9" xfId="9305"/>
    <cellStyle name="Normal 3 16 12 9 2" xfId="26892"/>
    <cellStyle name="Normal 3 16 13" xfId="9306"/>
    <cellStyle name="Normal 3 16 13 10" xfId="9307"/>
    <cellStyle name="Normal 3 16 13 10 2" xfId="26894"/>
    <cellStyle name="Normal 3 16 13 11" xfId="9308"/>
    <cellStyle name="Normal 3 16 13 11 2" xfId="26895"/>
    <cellStyle name="Normal 3 16 13 12" xfId="9309"/>
    <cellStyle name="Normal 3 16 13 12 2" xfId="26896"/>
    <cellStyle name="Normal 3 16 13 13" xfId="9310"/>
    <cellStyle name="Normal 3 16 13 13 2" xfId="26897"/>
    <cellStyle name="Normal 3 16 13 14" xfId="9311"/>
    <cellStyle name="Normal 3 16 13 14 2" xfId="26898"/>
    <cellStyle name="Normal 3 16 13 15" xfId="26893"/>
    <cellStyle name="Normal 3 16 13 2" xfId="9312"/>
    <cellStyle name="Normal 3 16 13 2 2" xfId="26899"/>
    <cellStyle name="Normal 3 16 13 3" xfId="9313"/>
    <cellStyle name="Normal 3 16 13 3 2" xfId="26900"/>
    <cellStyle name="Normal 3 16 13 4" xfId="9314"/>
    <cellStyle name="Normal 3 16 13 4 2" xfId="26901"/>
    <cellStyle name="Normal 3 16 13 5" xfId="9315"/>
    <cellStyle name="Normal 3 16 13 5 2" xfId="26902"/>
    <cellStyle name="Normal 3 16 13 6" xfId="9316"/>
    <cellStyle name="Normal 3 16 13 6 2" xfId="26903"/>
    <cellStyle name="Normal 3 16 13 7" xfId="9317"/>
    <cellStyle name="Normal 3 16 13 7 2" xfId="26904"/>
    <cellStyle name="Normal 3 16 13 8" xfId="9318"/>
    <cellStyle name="Normal 3 16 13 8 2" xfId="26905"/>
    <cellStyle name="Normal 3 16 13 9" xfId="9319"/>
    <cellStyle name="Normal 3 16 13 9 2" xfId="26906"/>
    <cellStyle name="Normal 3 16 14" xfId="9320"/>
    <cellStyle name="Normal 3 16 14 10" xfId="9321"/>
    <cellStyle name="Normal 3 16 14 10 2" xfId="26908"/>
    <cellStyle name="Normal 3 16 14 11" xfId="9322"/>
    <cellStyle name="Normal 3 16 14 11 2" xfId="26909"/>
    <cellStyle name="Normal 3 16 14 12" xfId="9323"/>
    <cellStyle name="Normal 3 16 14 12 2" xfId="26910"/>
    <cellStyle name="Normal 3 16 14 13" xfId="9324"/>
    <cellStyle name="Normal 3 16 14 13 2" xfId="26911"/>
    <cellStyle name="Normal 3 16 14 14" xfId="9325"/>
    <cellStyle name="Normal 3 16 14 14 2" xfId="26912"/>
    <cellStyle name="Normal 3 16 14 15" xfId="26907"/>
    <cellStyle name="Normal 3 16 14 2" xfId="9326"/>
    <cellStyle name="Normal 3 16 14 2 2" xfId="26913"/>
    <cellStyle name="Normal 3 16 14 3" xfId="9327"/>
    <cellStyle name="Normal 3 16 14 3 2" xfId="26914"/>
    <cellStyle name="Normal 3 16 14 4" xfId="9328"/>
    <cellStyle name="Normal 3 16 14 4 2" xfId="26915"/>
    <cellStyle name="Normal 3 16 14 5" xfId="9329"/>
    <cellStyle name="Normal 3 16 14 5 2" xfId="26916"/>
    <cellStyle name="Normal 3 16 14 6" xfId="9330"/>
    <cellStyle name="Normal 3 16 14 6 2" xfId="26917"/>
    <cellStyle name="Normal 3 16 14 7" xfId="9331"/>
    <cellStyle name="Normal 3 16 14 7 2" xfId="26918"/>
    <cellStyle name="Normal 3 16 14 8" xfId="9332"/>
    <cellStyle name="Normal 3 16 14 8 2" xfId="26919"/>
    <cellStyle name="Normal 3 16 14 9" xfId="9333"/>
    <cellStyle name="Normal 3 16 14 9 2" xfId="26920"/>
    <cellStyle name="Normal 3 16 15" xfId="9334"/>
    <cellStyle name="Normal 3 16 16" xfId="9335"/>
    <cellStyle name="Normal 3 16 17" xfId="9336"/>
    <cellStyle name="Normal 3 16 17 10" xfId="9337"/>
    <cellStyle name="Normal 3 16 17 10 2" xfId="26922"/>
    <cellStyle name="Normal 3 16 17 11" xfId="9338"/>
    <cellStyle name="Normal 3 16 17 11 2" xfId="26923"/>
    <cellStyle name="Normal 3 16 17 12" xfId="9339"/>
    <cellStyle name="Normal 3 16 17 12 2" xfId="26924"/>
    <cellStyle name="Normal 3 16 17 13" xfId="9340"/>
    <cellStyle name="Normal 3 16 17 13 2" xfId="26925"/>
    <cellStyle name="Normal 3 16 17 14" xfId="9341"/>
    <cellStyle name="Normal 3 16 17 14 2" xfId="26926"/>
    <cellStyle name="Normal 3 16 17 15" xfId="26921"/>
    <cellStyle name="Normal 3 16 17 2" xfId="9342"/>
    <cellStyle name="Normal 3 16 17 2 2" xfId="26927"/>
    <cellStyle name="Normal 3 16 17 3" xfId="9343"/>
    <cellStyle name="Normal 3 16 17 3 2" xfId="26928"/>
    <cellStyle name="Normal 3 16 17 4" xfId="9344"/>
    <cellStyle name="Normal 3 16 17 4 2" xfId="26929"/>
    <cellStyle name="Normal 3 16 17 5" xfId="9345"/>
    <cellStyle name="Normal 3 16 17 5 2" xfId="26930"/>
    <cellStyle name="Normal 3 16 17 6" xfId="9346"/>
    <cellStyle name="Normal 3 16 17 6 2" xfId="26931"/>
    <cellStyle name="Normal 3 16 17 7" xfId="9347"/>
    <cellStyle name="Normal 3 16 17 7 2" xfId="26932"/>
    <cellStyle name="Normal 3 16 17 8" xfId="9348"/>
    <cellStyle name="Normal 3 16 17 8 2" xfId="26933"/>
    <cellStyle name="Normal 3 16 17 9" xfId="9349"/>
    <cellStyle name="Normal 3 16 17 9 2" xfId="26934"/>
    <cellStyle name="Normal 3 16 18" xfId="9350"/>
    <cellStyle name="Normal 3 16 18 10" xfId="9351"/>
    <cellStyle name="Normal 3 16 18 10 2" xfId="26936"/>
    <cellStyle name="Normal 3 16 18 11" xfId="9352"/>
    <cellStyle name="Normal 3 16 18 11 2" xfId="26937"/>
    <cellStyle name="Normal 3 16 18 12" xfId="9353"/>
    <cellStyle name="Normal 3 16 18 12 2" xfId="26938"/>
    <cellStyle name="Normal 3 16 18 13" xfId="9354"/>
    <cellStyle name="Normal 3 16 18 13 2" xfId="26939"/>
    <cellStyle name="Normal 3 16 18 14" xfId="9355"/>
    <cellStyle name="Normal 3 16 18 14 2" xfId="26940"/>
    <cellStyle name="Normal 3 16 18 15" xfId="26935"/>
    <cellStyle name="Normal 3 16 18 2" xfId="9356"/>
    <cellStyle name="Normal 3 16 18 2 2" xfId="26941"/>
    <cellStyle name="Normal 3 16 18 3" xfId="9357"/>
    <cellStyle name="Normal 3 16 18 3 2" xfId="26942"/>
    <cellStyle name="Normal 3 16 18 4" xfId="9358"/>
    <cellStyle name="Normal 3 16 18 4 2" xfId="26943"/>
    <cellStyle name="Normal 3 16 18 5" xfId="9359"/>
    <cellStyle name="Normal 3 16 18 5 2" xfId="26944"/>
    <cellStyle name="Normal 3 16 18 6" xfId="9360"/>
    <cellStyle name="Normal 3 16 18 6 2" xfId="26945"/>
    <cellStyle name="Normal 3 16 18 7" xfId="9361"/>
    <cellStyle name="Normal 3 16 18 7 2" xfId="26946"/>
    <cellStyle name="Normal 3 16 18 8" xfId="9362"/>
    <cellStyle name="Normal 3 16 18 8 2" xfId="26947"/>
    <cellStyle name="Normal 3 16 18 9" xfId="9363"/>
    <cellStyle name="Normal 3 16 18 9 2" xfId="26948"/>
    <cellStyle name="Normal 3 16 2" xfId="9364"/>
    <cellStyle name="Normal 3 16 2 10" xfId="9365"/>
    <cellStyle name="Normal 3 16 2 10 2" xfId="26950"/>
    <cellStyle name="Normal 3 16 2 11" xfId="9366"/>
    <cellStyle name="Normal 3 16 2 11 2" xfId="26951"/>
    <cellStyle name="Normal 3 16 2 12" xfId="9367"/>
    <cellStyle name="Normal 3 16 2 12 2" xfId="26952"/>
    <cellStyle name="Normal 3 16 2 13" xfId="9368"/>
    <cellStyle name="Normal 3 16 2 13 2" xfId="26953"/>
    <cellStyle name="Normal 3 16 2 14" xfId="9369"/>
    <cellStyle name="Normal 3 16 2 14 2" xfId="26954"/>
    <cellStyle name="Normal 3 16 2 15" xfId="9370"/>
    <cellStyle name="Normal 3 16 2 15 2" xfId="26955"/>
    <cellStyle name="Normal 3 16 2 16" xfId="9371"/>
    <cellStyle name="Normal 3 16 2 16 2" xfId="26956"/>
    <cellStyle name="Normal 3 16 2 17" xfId="9372"/>
    <cellStyle name="Normal 3 16 2 17 2" xfId="26957"/>
    <cellStyle name="Normal 3 16 2 18" xfId="26949"/>
    <cellStyle name="Normal 3 16 2 2" xfId="9373"/>
    <cellStyle name="Normal 3 16 2 3" xfId="9374"/>
    <cellStyle name="Normal 3 16 2 4" xfId="9375"/>
    <cellStyle name="Normal 3 16 2 5" xfId="9376"/>
    <cellStyle name="Normal 3 16 2 5 2" xfId="26958"/>
    <cellStyle name="Normal 3 16 2 6" xfId="9377"/>
    <cellStyle name="Normal 3 16 2 6 2" xfId="26959"/>
    <cellStyle name="Normal 3 16 2 7" xfId="9378"/>
    <cellStyle name="Normal 3 16 2 7 2" xfId="26960"/>
    <cellStyle name="Normal 3 16 2 8" xfId="9379"/>
    <cellStyle name="Normal 3 16 2 8 2" xfId="26961"/>
    <cellStyle name="Normal 3 16 2 9" xfId="9380"/>
    <cellStyle name="Normal 3 16 2 9 2" xfId="26962"/>
    <cellStyle name="Normal 3 16 3" xfId="9381"/>
    <cellStyle name="Normal 3 16 4" xfId="9382"/>
    <cellStyle name="Normal 3 16 5" xfId="9383"/>
    <cellStyle name="Normal 3 16 6" xfId="9384"/>
    <cellStyle name="Normal 3 16 6 10" xfId="9385"/>
    <cellStyle name="Normal 3 16 6 10 2" xfId="26964"/>
    <cellStyle name="Normal 3 16 6 11" xfId="9386"/>
    <cellStyle name="Normal 3 16 6 11 2" xfId="26965"/>
    <cellStyle name="Normal 3 16 6 12" xfId="9387"/>
    <cellStyle name="Normal 3 16 6 12 2" xfId="26966"/>
    <cellStyle name="Normal 3 16 6 13" xfId="9388"/>
    <cellStyle name="Normal 3 16 6 13 2" xfId="26967"/>
    <cellStyle name="Normal 3 16 6 14" xfId="9389"/>
    <cellStyle name="Normal 3 16 6 14 2" xfId="26968"/>
    <cellStyle name="Normal 3 16 6 15" xfId="9390"/>
    <cellStyle name="Normal 3 16 6 15 2" xfId="26969"/>
    <cellStyle name="Normal 3 16 6 16" xfId="26963"/>
    <cellStyle name="Normal 3 16 6 2" xfId="9391"/>
    <cellStyle name="Normal 3 16 6 2 10" xfId="9392"/>
    <cellStyle name="Normal 3 16 6 2 10 2" xfId="26971"/>
    <cellStyle name="Normal 3 16 6 2 11" xfId="9393"/>
    <cellStyle name="Normal 3 16 6 2 11 2" xfId="26972"/>
    <cellStyle name="Normal 3 16 6 2 12" xfId="9394"/>
    <cellStyle name="Normal 3 16 6 2 12 2" xfId="26973"/>
    <cellStyle name="Normal 3 16 6 2 13" xfId="9395"/>
    <cellStyle name="Normal 3 16 6 2 13 2" xfId="26974"/>
    <cellStyle name="Normal 3 16 6 2 14" xfId="9396"/>
    <cellStyle name="Normal 3 16 6 2 14 2" xfId="26975"/>
    <cellStyle name="Normal 3 16 6 2 15" xfId="26970"/>
    <cellStyle name="Normal 3 16 6 2 2" xfId="9397"/>
    <cellStyle name="Normal 3 16 6 2 2 2" xfId="26976"/>
    <cellStyle name="Normal 3 16 6 2 3" xfId="9398"/>
    <cellStyle name="Normal 3 16 6 2 3 2" xfId="26977"/>
    <cellStyle name="Normal 3 16 6 2 4" xfId="9399"/>
    <cellStyle name="Normal 3 16 6 2 4 2" xfId="26978"/>
    <cellStyle name="Normal 3 16 6 2 5" xfId="9400"/>
    <cellStyle name="Normal 3 16 6 2 5 2" xfId="26979"/>
    <cellStyle name="Normal 3 16 6 2 6" xfId="9401"/>
    <cellStyle name="Normal 3 16 6 2 6 2" xfId="26980"/>
    <cellStyle name="Normal 3 16 6 2 7" xfId="9402"/>
    <cellStyle name="Normal 3 16 6 2 7 2" xfId="26981"/>
    <cellStyle name="Normal 3 16 6 2 8" xfId="9403"/>
    <cellStyle name="Normal 3 16 6 2 8 2" xfId="26982"/>
    <cellStyle name="Normal 3 16 6 2 9" xfId="9404"/>
    <cellStyle name="Normal 3 16 6 2 9 2" xfId="26983"/>
    <cellStyle name="Normal 3 16 6 3" xfId="9405"/>
    <cellStyle name="Normal 3 16 6 3 2" xfId="26984"/>
    <cellStyle name="Normal 3 16 6 4" xfId="9406"/>
    <cellStyle name="Normal 3 16 6 4 2" xfId="26985"/>
    <cellStyle name="Normal 3 16 6 5" xfId="9407"/>
    <cellStyle name="Normal 3 16 6 5 2" xfId="26986"/>
    <cellStyle name="Normal 3 16 6 6" xfId="9408"/>
    <cellStyle name="Normal 3 16 6 6 2" xfId="26987"/>
    <cellStyle name="Normal 3 16 6 7" xfId="9409"/>
    <cellStyle name="Normal 3 16 6 7 2" xfId="26988"/>
    <cellStyle name="Normal 3 16 6 8" xfId="9410"/>
    <cellStyle name="Normal 3 16 6 8 2" xfId="26989"/>
    <cellStyle name="Normal 3 16 6 9" xfId="9411"/>
    <cellStyle name="Normal 3 16 6 9 2" xfId="26990"/>
    <cellStyle name="Normal 3 16 7" xfId="9412"/>
    <cellStyle name="Normal 3 16 7 10" xfId="9413"/>
    <cellStyle name="Normal 3 16 7 10 2" xfId="26992"/>
    <cellStyle name="Normal 3 16 7 11" xfId="9414"/>
    <cellStyle name="Normal 3 16 7 11 2" xfId="26993"/>
    <cellStyle name="Normal 3 16 7 12" xfId="9415"/>
    <cellStyle name="Normal 3 16 7 12 2" xfId="26994"/>
    <cellStyle name="Normal 3 16 7 13" xfId="9416"/>
    <cellStyle name="Normal 3 16 7 13 2" xfId="26995"/>
    <cellStyle name="Normal 3 16 7 14" xfId="9417"/>
    <cellStyle name="Normal 3 16 7 14 2" xfId="26996"/>
    <cellStyle name="Normal 3 16 7 15" xfId="9418"/>
    <cellStyle name="Normal 3 16 7 15 2" xfId="26997"/>
    <cellStyle name="Normal 3 16 7 16" xfId="26991"/>
    <cellStyle name="Normal 3 16 7 2" xfId="9419"/>
    <cellStyle name="Normal 3 16 7 2 10" xfId="9420"/>
    <cellStyle name="Normal 3 16 7 2 10 2" xfId="26999"/>
    <cellStyle name="Normal 3 16 7 2 11" xfId="9421"/>
    <cellStyle name="Normal 3 16 7 2 11 2" xfId="27000"/>
    <cellStyle name="Normal 3 16 7 2 12" xfId="9422"/>
    <cellStyle name="Normal 3 16 7 2 12 2" xfId="27001"/>
    <cellStyle name="Normal 3 16 7 2 13" xfId="9423"/>
    <cellStyle name="Normal 3 16 7 2 13 2" xfId="27002"/>
    <cellStyle name="Normal 3 16 7 2 14" xfId="9424"/>
    <cellStyle name="Normal 3 16 7 2 14 2" xfId="27003"/>
    <cellStyle name="Normal 3 16 7 2 15" xfId="26998"/>
    <cellStyle name="Normal 3 16 7 2 2" xfId="9425"/>
    <cellStyle name="Normal 3 16 7 2 2 2" xfId="27004"/>
    <cellStyle name="Normal 3 16 7 2 3" xfId="9426"/>
    <cellStyle name="Normal 3 16 7 2 3 2" xfId="27005"/>
    <cellStyle name="Normal 3 16 7 2 4" xfId="9427"/>
    <cellStyle name="Normal 3 16 7 2 4 2" xfId="27006"/>
    <cellStyle name="Normal 3 16 7 2 5" xfId="9428"/>
    <cellStyle name="Normal 3 16 7 2 5 2" xfId="27007"/>
    <cellStyle name="Normal 3 16 7 2 6" xfId="9429"/>
    <cellStyle name="Normal 3 16 7 2 6 2" xfId="27008"/>
    <cellStyle name="Normal 3 16 7 2 7" xfId="9430"/>
    <cellStyle name="Normal 3 16 7 2 7 2" xfId="27009"/>
    <cellStyle name="Normal 3 16 7 2 8" xfId="9431"/>
    <cellStyle name="Normal 3 16 7 2 8 2" xfId="27010"/>
    <cellStyle name="Normal 3 16 7 2 9" xfId="9432"/>
    <cellStyle name="Normal 3 16 7 2 9 2" xfId="27011"/>
    <cellStyle name="Normal 3 16 7 3" xfId="9433"/>
    <cellStyle name="Normal 3 16 7 3 2" xfId="27012"/>
    <cellStyle name="Normal 3 16 7 4" xfId="9434"/>
    <cellStyle name="Normal 3 16 7 4 2" xfId="27013"/>
    <cellStyle name="Normal 3 16 7 5" xfId="9435"/>
    <cellStyle name="Normal 3 16 7 5 2" xfId="27014"/>
    <cellStyle name="Normal 3 16 7 6" xfId="9436"/>
    <cellStyle name="Normal 3 16 7 6 2" xfId="27015"/>
    <cellStyle name="Normal 3 16 7 7" xfId="9437"/>
    <cellStyle name="Normal 3 16 7 7 2" xfId="27016"/>
    <cellStyle name="Normal 3 16 7 8" xfId="9438"/>
    <cellStyle name="Normal 3 16 7 8 2" xfId="27017"/>
    <cellStyle name="Normal 3 16 7 9" xfId="9439"/>
    <cellStyle name="Normal 3 16 7 9 2" xfId="27018"/>
    <cellStyle name="Normal 3 16 8" xfId="9440"/>
    <cellStyle name="Normal 3 16 8 10" xfId="9441"/>
    <cellStyle name="Normal 3 16 8 10 2" xfId="27020"/>
    <cellStyle name="Normal 3 16 8 11" xfId="9442"/>
    <cellStyle name="Normal 3 16 8 11 2" xfId="27021"/>
    <cellStyle name="Normal 3 16 8 12" xfId="9443"/>
    <cellStyle name="Normal 3 16 8 12 2" xfId="27022"/>
    <cellStyle name="Normal 3 16 8 13" xfId="9444"/>
    <cellStyle name="Normal 3 16 8 13 2" xfId="27023"/>
    <cellStyle name="Normal 3 16 8 14" xfId="9445"/>
    <cellStyle name="Normal 3 16 8 14 2" xfId="27024"/>
    <cellStyle name="Normal 3 16 8 15" xfId="9446"/>
    <cellStyle name="Normal 3 16 8 15 2" xfId="27025"/>
    <cellStyle name="Normal 3 16 8 16" xfId="27019"/>
    <cellStyle name="Normal 3 16 8 2" xfId="9447"/>
    <cellStyle name="Normal 3 16 8 2 10" xfId="9448"/>
    <cellStyle name="Normal 3 16 8 2 10 2" xfId="27027"/>
    <cellStyle name="Normal 3 16 8 2 11" xfId="9449"/>
    <cellStyle name="Normal 3 16 8 2 11 2" xfId="27028"/>
    <cellStyle name="Normal 3 16 8 2 12" xfId="9450"/>
    <cellStyle name="Normal 3 16 8 2 12 2" xfId="27029"/>
    <cellStyle name="Normal 3 16 8 2 13" xfId="9451"/>
    <cellStyle name="Normal 3 16 8 2 13 2" xfId="27030"/>
    <cellStyle name="Normal 3 16 8 2 14" xfId="9452"/>
    <cellStyle name="Normal 3 16 8 2 14 2" xfId="27031"/>
    <cellStyle name="Normal 3 16 8 2 15" xfId="27026"/>
    <cellStyle name="Normal 3 16 8 2 2" xfId="9453"/>
    <cellStyle name="Normal 3 16 8 2 2 2" xfId="27032"/>
    <cellStyle name="Normal 3 16 8 2 3" xfId="9454"/>
    <cellStyle name="Normal 3 16 8 2 3 2" xfId="27033"/>
    <cellStyle name="Normal 3 16 8 2 4" xfId="9455"/>
    <cellStyle name="Normal 3 16 8 2 4 2" xfId="27034"/>
    <cellStyle name="Normal 3 16 8 2 5" xfId="9456"/>
    <cellStyle name="Normal 3 16 8 2 5 2" xfId="27035"/>
    <cellStyle name="Normal 3 16 8 2 6" xfId="9457"/>
    <cellStyle name="Normal 3 16 8 2 6 2" xfId="27036"/>
    <cellStyle name="Normal 3 16 8 2 7" xfId="9458"/>
    <cellStyle name="Normal 3 16 8 2 7 2" xfId="27037"/>
    <cellStyle name="Normal 3 16 8 2 8" xfId="9459"/>
    <cellStyle name="Normal 3 16 8 2 8 2" xfId="27038"/>
    <cellStyle name="Normal 3 16 8 2 9" xfId="9460"/>
    <cellStyle name="Normal 3 16 8 2 9 2" xfId="27039"/>
    <cellStyle name="Normal 3 16 8 3" xfId="9461"/>
    <cellStyle name="Normal 3 16 8 3 2" xfId="27040"/>
    <cellStyle name="Normal 3 16 8 4" xfId="9462"/>
    <cellStyle name="Normal 3 16 8 4 2" xfId="27041"/>
    <cellStyle name="Normal 3 16 8 5" xfId="9463"/>
    <cellStyle name="Normal 3 16 8 5 2" xfId="27042"/>
    <cellStyle name="Normal 3 16 8 6" xfId="9464"/>
    <cellStyle name="Normal 3 16 8 6 2" xfId="27043"/>
    <cellStyle name="Normal 3 16 8 7" xfId="9465"/>
    <cellStyle name="Normal 3 16 8 7 2" xfId="27044"/>
    <cellStyle name="Normal 3 16 8 8" xfId="9466"/>
    <cellStyle name="Normal 3 16 8 8 2" xfId="27045"/>
    <cellStyle name="Normal 3 16 8 9" xfId="9467"/>
    <cellStyle name="Normal 3 16 8 9 2" xfId="27046"/>
    <cellStyle name="Normal 3 16 9" xfId="9468"/>
    <cellStyle name="Normal 3 16 9 10" xfId="9469"/>
    <cellStyle name="Normal 3 16 9 10 2" xfId="27048"/>
    <cellStyle name="Normal 3 16 9 11" xfId="9470"/>
    <cellStyle name="Normal 3 16 9 11 2" xfId="27049"/>
    <cellStyle name="Normal 3 16 9 12" xfId="9471"/>
    <cellStyle name="Normal 3 16 9 12 2" xfId="27050"/>
    <cellStyle name="Normal 3 16 9 13" xfId="9472"/>
    <cellStyle name="Normal 3 16 9 13 2" xfId="27051"/>
    <cellStyle name="Normal 3 16 9 14" xfId="9473"/>
    <cellStyle name="Normal 3 16 9 14 2" xfId="27052"/>
    <cellStyle name="Normal 3 16 9 15" xfId="27047"/>
    <cellStyle name="Normal 3 16 9 2" xfId="9474"/>
    <cellStyle name="Normal 3 16 9 2 2" xfId="27053"/>
    <cellStyle name="Normal 3 16 9 3" xfId="9475"/>
    <cellStyle name="Normal 3 16 9 3 2" xfId="27054"/>
    <cellStyle name="Normal 3 16 9 4" xfId="9476"/>
    <cellStyle name="Normal 3 16 9 4 2" xfId="27055"/>
    <cellStyle name="Normal 3 16 9 5" xfId="9477"/>
    <cellStyle name="Normal 3 16 9 5 2" xfId="27056"/>
    <cellStyle name="Normal 3 16 9 6" xfId="9478"/>
    <cellStyle name="Normal 3 16 9 6 2" xfId="27057"/>
    <cellStyle name="Normal 3 16 9 7" xfId="9479"/>
    <cellStyle name="Normal 3 16 9 7 2" xfId="27058"/>
    <cellStyle name="Normal 3 16 9 8" xfId="9480"/>
    <cellStyle name="Normal 3 16 9 8 2" xfId="27059"/>
    <cellStyle name="Normal 3 16 9 9" xfId="9481"/>
    <cellStyle name="Normal 3 16 9 9 2" xfId="27060"/>
    <cellStyle name="Normal 3 17" xfId="9482"/>
    <cellStyle name="Normal 3 17 10" xfId="9483"/>
    <cellStyle name="Normal 3 17 10 10" xfId="9484"/>
    <cellStyle name="Normal 3 17 10 10 2" xfId="27062"/>
    <cellStyle name="Normal 3 17 10 11" xfId="9485"/>
    <cellStyle name="Normal 3 17 10 11 2" xfId="27063"/>
    <cellStyle name="Normal 3 17 10 12" xfId="9486"/>
    <cellStyle name="Normal 3 17 10 12 2" xfId="27064"/>
    <cellStyle name="Normal 3 17 10 13" xfId="9487"/>
    <cellStyle name="Normal 3 17 10 13 2" xfId="27065"/>
    <cellStyle name="Normal 3 17 10 14" xfId="9488"/>
    <cellStyle name="Normal 3 17 10 14 2" xfId="27066"/>
    <cellStyle name="Normal 3 17 10 15" xfId="27061"/>
    <cellStyle name="Normal 3 17 10 2" xfId="9489"/>
    <cellStyle name="Normal 3 17 10 2 2" xfId="27067"/>
    <cellStyle name="Normal 3 17 10 3" xfId="9490"/>
    <cellStyle name="Normal 3 17 10 3 2" xfId="27068"/>
    <cellStyle name="Normal 3 17 10 4" xfId="9491"/>
    <cellStyle name="Normal 3 17 10 4 2" xfId="27069"/>
    <cellStyle name="Normal 3 17 10 5" xfId="9492"/>
    <cellStyle name="Normal 3 17 10 5 2" xfId="27070"/>
    <cellStyle name="Normal 3 17 10 6" xfId="9493"/>
    <cellStyle name="Normal 3 17 10 6 2" xfId="27071"/>
    <cellStyle name="Normal 3 17 10 7" xfId="9494"/>
    <cellStyle name="Normal 3 17 10 7 2" xfId="27072"/>
    <cellStyle name="Normal 3 17 10 8" xfId="9495"/>
    <cellStyle name="Normal 3 17 10 8 2" xfId="27073"/>
    <cellStyle name="Normal 3 17 10 9" xfId="9496"/>
    <cellStyle name="Normal 3 17 10 9 2" xfId="27074"/>
    <cellStyle name="Normal 3 17 11" xfId="9497"/>
    <cellStyle name="Normal 3 17 11 10" xfId="9498"/>
    <cellStyle name="Normal 3 17 11 10 2" xfId="27076"/>
    <cellStyle name="Normal 3 17 11 11" xfId="9499"/>
    <cellStyle name="Normal 3 17 11 11 2" xfId="27077"/>
    <cellStyle name="Normal 3 17 11 12" xfId="9500"/>
    <cellStyle name="Normal 3 17 11 12 2" xfId="27078"/>
    <cellStyle name="Normal 3 17 11 13" xfId="9501"/>
    <cellStyle name="Normal 3 17 11 13 2" xfId="27079"/>
    <cellStyle name="Normal 3 17 11 14" xfId="9502"/>
    <cellStyle name="Normal 3 17 11 14 2" xfId="27080"/>
    <cellStyle name="Normal 3 17 11 15" xfId="27075"/>
    <cellStyle name="Normal 3 17 11 2" xfId="9503"/>
    <cellStyle name="Normal 3 17 11 2 2" xfId="27081"/>
    <cellStyle name="Normal 3 17 11 3" xfId="9504"/>
    <cellStyle name="Normal 3 17 11 3 2" xfId="27082"/>
    <cellStyle name="Normal 3 17 11 4" xfId="9505"/>
    <cellStyle name="Normal 3 17 11 4 2" xfId="27083"/>
    <cellStyle name="Normal 3 17 11 5" xfId="9506"/>
    <cellStyle name="Normal 3 17 11 5 2" xfId="27084"/>
    <cellStyle name="Normal 3 17 11 6" xfId="9507"/>
    <cellStyle name="Normal 3 17 11 6 2" xfId="27085"/>
    <cellStyle name="Normal 3 17 11 7" xfId="9508"/>
    <cellStyle name="Normal 3 17 11 7 2" xfId="27086"/>
    <cellStyle name="Normal 3 17 11 8" xfId="9509"/>
    <cellStyle name="Normal 3 17 11 8 2" xfId="27087"/>
    <cellStyle name="Normal 3 17 11 9" xfId="9510"/>
    <cellStyle name="Normal 3 17 11 9 2" xfId="27088"/>
    <cellStyle name="Normal 3 17 12" xfId="9511"/>
    <cellStyle name="Normal 3 17 12 10" xfId="9512"/>
    <cellStyle name="Normal 3 17 12 10 2" xfId="27090"/>
    <cellStyle name="Normal 3 17 12 11" xfId="9513"/>
    <cellStyle name="Normal 3 17 12 11 2" xfId="27091"/>
    <cellStyle name="Normal 3 17 12 12" xfId="9514"/>
    <cellStyle name="Normal 3 17 12 12 2" xfId="27092"/>
    <cellStyle name="Normal 3 17 12 13" xfId="9515"/>
    <cellStyle name="Normal 3 17 12 13 2" xfId="27093"/>
    <cellStyle name="Normal 3 17 12 14" xfId="9516"/>
    <cellStyle name="Normal 3 17 12 14 2" xfId="27094"/>
    <cellStyle name="Normal 3 17 12 15" xfId="27089"/>
    <cellStyle name="Normal 3 17 12 2" xfId="9517"/>
    <cellStyle name="Normal 3 17 12 2 2" xfId="27095"/>
    <cellStyle name="Normal 3 17 12 3" xfId="9518"/>
    <cellStyle name="Normal 3 17 12 3 2" xfId="27096"/>
    <cellStyle name="Normal 3 17 12 4" xfId="9519"/>
    <cellStyle name="Normal 3 17 12 4 2" xfId="27097"/>
    <cellStyle name="Normal 3 17 12 5" xfId="9520"/>
    <cellStyle name="Normal 3 17 12 5 2" xfId="27098"/>
    <cellStyle name="Normal 3 17 12 6" xfId="9521"/>
    <cellStyle name="Normal 3 17 12 6 2" xfId="27099"/>
    <cellStyle name="Normal 3 17 12 7" xfId="9522"/>
    <cellStyle name="Normal 3 17 12 7 2" xfId="27100"/>
    <cellStyle name="Normal 3 17 12 8" xfId="9523"/>
    <cellStyle name="Normal 3 17 12 8 2" xfId="27101"/>
    <cellStyle name="Normal 3 17 12 9" xfId="9524"/>
    <cellStyle name="Normal 3 17 12 9 2" xfId="27102"/>
    <cellStyle name="Normal 3 17 13" xfId="9525"/>
    <cellStyle name="Normal 3 17 13 10" xfId="9526"/>
    <cellStyle name="Normal 3 17 13 10 2" xfId="27104"/>
    <cellStyle name="Normal 3 17 13 11" xfId="9527"/>
    <cellStyle name="Normal 3 17 13 11 2" xfId="27105"/>
    <cellStyle name="Normal 3 17 13 12" xfId="9528"/>
    <cellStyle name="Normal 3 17 13 12 2" xfId="27106"/>
    <cellStyle name="Normal 3 17 13 13" xfId="9529"/>
    <cellStyle name="Normal 3 17 13 13 2" xfId="27107"/>
    <cellStyle name="Normal 3 17 13 14" xfId="9530"/>
    <cellStyle name="Normal 3 17 13 14 2" xfId="27108"/>
    <cellStyle name="Normal 3 17 13 15" xfId="27103"/>
    <cellStyle name="Normal 3 17 13 2" xfId="9531"/>
    <cellStyle name="Normal 3 17 13 2 2" xfId="27109"/>
    <cellStyle name="Normal 3 17 13 3" xfId="9532"/>
    <cellStyle name="Normal 3 17 13 3 2" xfId="27110"/>
    <cellStyle name="Normal 3 17 13 4" xfId="9533"/>
    <cellStyle name="Normal 3 17 13 4 2" xfId="27111"/>
    <cellStyle name="Normal 3 17 13 5" xfId="9534"/>
    <cellStyle name="Normal 3 17 13 5 2" xfId="27112"/>
    <cellStyle name="Normal 3 17 13 6" xfId="9535"/>
    <cellStyle name="Normal 3 17 13 6 2" xfId="27113"/>
    <cellStyle name="Normal 3 17 13 7" xfId="9536"/>
    <cellStyle name="Normal 3 17 13 7 2" xfId="27114"/>
    <cellStyle name="Normal 3 17 13 8" xfId="9537"/>
    <cellStyle name="Normal 3 17 13 8 2" xfId="27115"/>
    <cellStyle name="Normal 3 17 13 9" xfId="9538"/>
    <cellStyle name="Normal 3 17 13 9 2" xfId="27116"/>
    <cellStyle name="Normal 3 17 14" xfId="9539"/>
    <cellStyle name="Normal 3 17 14 10" xfId="9540"/>
    <cellStyle name="Normal 3 17 14 10 2" xfId="27118"/>
    <cellStyle name="Normal 3 17 14 11" xfId="9541"/>
    <cellStyle name="Normal 3 17 14 11 2" xfId="27119"/>
    <cellStyle name="Normal 3 17 14 12" xfId="9542"/>
    <cellStyle name="Normal 3 17 14 12 2" xfId="27120"/>
    <cellStyle name="Normal 3 17 14 13" xfId="9543"/>
    <cellStyle name="Normal 3 17 14 13 2" xfId="27121"/>
    <cellStyle name="Normal 3 17 14 14" xfId="9544"/>
    <cellStyle name="Normal 3 17 14 14 2" xfId="27122"/>
    <cellStyle name="Normal 3 17 14 15" xfId="27117"/>
    <cellStyle name="Normal 3 17 14 2" xfId="9545"/>
    <cellStyle name="Normal 3 17 14 2 2" xfId="27123"/>
    <cellStyle name="Normal 3 17 14 3" xfId="9546"/>
    <cellStyle name="Normal 3 17 14 3 2" xfId="27124"/>
    <cellStyle name="Normal 3 17 14 4" xfId="9547"/>
    <cellStyle name="Normal 3 17 14 4 2" xfId="27125"/>
    <cellStyle name="Normal 3 17 14 5" xfId="9548"/>
    <cellStyle name="Normal 3 17 14 5 2" xfId="27126"/>
    <cellStyle name="Normal 3 17 14 6" xfId="9549"/>
    <cellStyle name="Normal 3 17 14 6 2" xfId="27127"/>
    <cellStyle name="Normal 3 17 14 7" xfId="9550"/>
    <cellStyle name="Normal 3 17 14 7 2" xfId="27128"/>
    <cellStyle name="Normal 3 17 14 8" xfId="9551"/>
    <cellStyle name="Normal 3 17 14 8 2" xfId="27129"/>
    <cellStyle name="Normal 3 17 14 9" xfId="9552"/>
    <cellStyle name="Normal 3 17 14 9 2" xfId="27130"/>
    <cellStyle name="Normal 3 17 15" xfId="9553"/>
    <cellStyle name="Normal 3 17 16" xfId="9554"/>
    <cellStyle name="Normal 3 17 17" xfId="9555"/>
    <cellStyle name="Normal 3 17 17 10" xfId="9556"/>
    <cellStyle name="Normal 3 17 17 10 2" xfId="27132"/>
    <cellStyle name="Normal 3 17 17 11" xfId="9557"/>
    <cellStyle name="Normal 3 17 17 11 2" xfId="27133"/>
    <cellStyle name="Normal 3 17 17 12" xfId="9558"/>
    <cellStyle name="Normal 3 17 17 12 2" xfId="27134"/>
    <cellStyle name="Normal 3 17 17 13" xfId="9559"/>
    <cellStyle name="Normal 3 17 17 13 2" xfId="27135"/>
    <cellStyle name="Normal 3 17 17 14" xfId="9560"/>
    <cellStyle name="Normal 3 17 17 14 2" xfId="27136"/>
    <cellStyle name="Normal 3 17 17 15" xfId="27131"/>
    <cellStyle name="Normal 3 17 17 2" xfId="9561"/>
    <cellStyle name="Normal 3 17 17 2 2" xfId="27137"/>
    <cellStyle name="Normal 3 17 17 3" xfId="9562"/>
    <cellStyle name="Normal 3 17 17 3 2" xfId="27138"/>
    <cellStyle name="Normal 3 17 17 4" xfId="9563"/>
    <cellStyle name="Normal 3 17 17 4 2" xfId="27139"/>
    <cellStyle name="Normal 3 17 17 5" xfId="9564"/>
    <cellStyle name="Normal 3 17 17 5 2" xfId="27140"/>
    <cellStyle name="Normal 3 17 17 6" xfId="9565"/>
    <cellStyle name="Normal 3 17 17 6 2" xfId="27141"/>
    <cellStyle name="Normal 3 17 17 7" xfId="9566"/>
    <cellStyle name="Normal 3 17 17 7 2" xfId="27142"/>
    <cellStyle name="Normal 3 17 17 8" xfId="9567"/>
    <cellStyle name="Normal 3 17 17 8 2" xfId="27143"/>
    <cellStyle name="Normal 3 17 17 9" xfId="9568"/>
    <cellStyle name="Normal 3 17 17 9 2" xfId="27144"/>
    <cellStyle name="Normal 3 17 18" xfId="9569"/>
    <cellStyle name="Normal 3 17 18 10" xfId="9570"/>
    <cellStyle name="Normal 3 17 18 10 2" xfId="27146"/>
    <cellStyle name="Normal 3 17 18 11" xfId="9571"/>
    <cellStyle name="Normal 3 17 18 11 2" xfId="27147"/>
    <cellStyle name="Normal 3 17 18 12" xfId="9572"/>
    <cellStyle name="Normal 3 17 18 12 2" xfId="27148"/>
    <cellStyle name="Normal 3 17 18 13" xfId="9573"/>
    <cellStyle name="Normal 3 17 18 13 2" xfId="27149"/>
    <cellStyle name="Normal 3 17 18 14" xfId="9574"/>
    <cellStyle name="Normal 3 17 18 14 2" xfId="27150"/>
    <cellStyle name="Normal 3 17 18 15" xfId="27145"/>
    <cellStyle name="Normal 3 17 18 2" xfId="9575"/>
    <cellStyle name="Normal 3 17 18 2 2" xfId="27151"/>
    <cellStyle name="Normal 3 17 18 3" xfId="9576"/>
    <cellStyle name="Normal 3 17 18 3 2" xfId="27152"/>
    <cellStyle name="Normal 3 17 18 4" xfId="9577"/>
    <cellStyle name="Normal 3 17 18 4 2" xfId="27153"/>
    <cellStyle name="Normal 3 17 18 5" xfId="9578"/>
    <cellStyle name="Normal 3 17 18 5 2" xfId="27154"/>
    <cellStyle name="Normal 3 17 18 6" xfId="9579"/>
    <cellStyle name="Normal 3 17 18 6 2" xfId="27155"/>
    <cellStyle name="Normal 3 17 18 7" xfId="9580"/>
    <cellStyle name="Normal 3 17 18 7 2" xfId="27156"/>
    <cellStyle name="Normal 3 17 18 8" xfId="9581"/>
    <cellStyle name="Normal 3 17 18 8 2" xfId="27157"/>
    <cellStyle name="Normal 3 17 18 9" xfId="9582"/>
    <cellStyle name="Normal 3 17 18 9 2" xfId="27158"/>
    <cellStyle name="Normal 3 17 2" xfId="9583"/>
    <cellStyle name="Normal 3 17 2 10" xfId="9584"/>
    <cellStyle name="Normal 3 17 2 10 2" xfId="27160"/>
    <cellStyle name="Normal 3 17 2 11" xfId="9585"/>
    <cellStyle name="Normal 3 17 2 11 2" xfId="27161"/>
    <cellStyle name="Normal 3 17 2 12" xfId="9586"/>
    <cellStyle name="Normal 3 17 2 12 2" xfId="27162"/>
    <cellStyle name="Normal 3 17 2 13" xfId="9587"/>
    <cellStyle name="Normal 3 17 2 13 2" xfId="27163"/>
    <cellStyle name="Normal 3 17 2 14" xfId="9588"/>
    <cellStyle name="Normal 3 17 2 14 2" xfId="27164"/>
    <cellStyle name="Normal 3 17 2 15" xfId="9589"/>
    <cellStyle name="Normal 3 17 2 15 2" xfId="27165"/>
    <cellStyle name="Normal 3 17 2 16" xfId="9590"/>
    <cellStyle name="Normal 3 17 2 16 2" xfId="27166"/>
    <cellStyle name="Normal 3 17 2 17" xfId="9591"/>
    <cellStyle name="Normal 3 17 2 17 2" xfId="27167"/>
    <cellStyle name="Normal 3 17 2 18" xfId="27159"/>
    <cellStyle name="Normal 3 17 2 2" xfId="9592"/>
    <cellStyle name="Normal 3 17 2 3" xfId="9593"/>
    <cellStyle name="Normal 3 17 2 4" xfId="9594"/>
    <cellStyle name="Normal 3 17 2 5" xfId="9595"/>
    <cellStyle name="Normal 3 17 2 5 2" xfId="27168"/>
    <cellStyle name="Normal 3 17 2 6" xfId="9596"/>
    <cellStyle name="Normal 3 17 2 6 2" xfId="27169"/>
    <cellStyle name="Normal 3 17 2 7" xfId="9597"/>
    <cellStyle name="Normal 3 17 2 7 2" xfId="27170"/>
    <cellStyle name="Normal 3 17 2 8" xfId="9598"/>
    <cellStyle name="Normal 3 17 2 8 2" xfId="27171"/>
    <cellStyle name="Normal 3 17 2 9" xfId="9599"/>
    <cellStyle name="Normal 3 17 2 9 2" xfId="27172"/>
    <cellStyle name="Normal 3 17 3" xfId="9600"/>
    <cellStyle name="Normal 3 17 4" xfId="9601"/>
    <cellStyle name="Normal 3 17 5" xfId="9602"/>
    <cellStyle name="Normal 3 17 6" xfId="9603"/>
    <cellStyle name="Normal 3 17 6 10" xfId="9604"/>
    <cellStyle name="Normal 3 17 6 10 2" xfId="27174"/>
    <cellStyle name="Normal 3 17 6 11" xfId="9605"/>
    <cellStyle name="Normal 3 17 6 11 2" xfId="27175"/>
    <cellStyle name="Normal 3 17 6 12" xfId="9606"/>
    <cellStyle name="Normal 3 17 6 12 2" xfId="27176"/>
    <cellStyle name="Normal 3 17 6 13" xfId="9607"/>
    <cellStyle name="Normal 3 17 6 13 2" xfId="27177"/>
    <cellStyle name="Normal 3 17 6 14" xfId="9608"/>
    <cellStyle name="Normal 3 17 6 14 2" xfId="27178"/>
    <cellStyle name="Normal 3 17 6 15" xfId="9609"/>
    <cellStyle name="Normal 3 17 6 15 2" xfId="27179"/>
    <cellStyle name="Normal 3 17 6 16" xfId="27173"/>
    <cellStyle name="Normal 3 17 6 2" xfId="9610"/>
    <cellStyle name="Normal 3 17 6 2 10" xfId="9611"/>
    <cellStyle name="Normal 3 17 6 2 10 2" xfId="27181"/>
    <cellStyle name="Normal 3 17 6 2 11" xfId="9612"/>
    <cellStyle name="Normal 3 17 6 2 11 2" xfId="27182"/>
    <cellStyle name="Normal 3 17 6 2 12" xfId="9613"/>
    <cellStyle name="Normal 3 17 6 2 12 2" xfId="27183"/>
    <cellStyle name="Normal 3 17 6 2 13" xfId="9614"/>
    <cellStyle name="Normal 3 17 6 2 13 2" xfId="27184"/>
    <cellStyle name="Normal 3 17 6 2 14" xfId="9615"/>
    <cellStyle name="Normal 3 17 6 2 14 2" xfId="27185"/>
    <cellStyle name="Normal 3 17 6 2 15" xfId="27180"/>
    <cellStyle name="Normal 3 17 6 2 2" xfId="9616"/>
    <cellStyle name="Normal 3 17 6 2 2 2" xfId="27186"/>
    <cellStyle name="Normal 3 17 6 2 3" xfId="9617"/>
    <cellStyle name="Normal 3 17 6 2 3 2" xfId="27187"/>
    <cellStyle name="Normal 3 17 6 2 4" xfId="9618"/>
    <cellStyle name="Normal 3 17 6 2 4 2" xfId="27188"/>
    <cellStyle name="Normal 3 17 6 2 5" xfId="9619"/>
    <cellStyle name="Normal 3 17 6 2 5 2" xfId="27189"/>
    <cellStyle name="Normal 3 17 6 2 6" xfId="9620"/>
    <cellStyle name="Normal 3 17 6 2 6 2" xfId="27190"/>
    <cellStyle name="Normal 3 17 6 2 7" xfId="9621"/>
    <cellStyle name="Normal 3 17 6 2 7 2" xfId="27191"/>
    <cellStyle name="Normal 3 17 6 2 8" xfId="9622"/>
    <cellStyle name="Normal 3 17 6 2 8 2" xfId="27192"/>
    <cellStyle name="Normal 3 17 6 2 9" xfId="9623"/>
    <cellStyle name="Normal 3 17 6 2 9 2" xfId="27193"/>
    <cellStyle name="Normal 3 17 6 3" xfId="9624"/>
    <cellStyle name="Normal 3 17 6 3 2" xfId="27194"/>
    <cellStyle name="Normal 3 17 6 4" xfId="9625"/>
    <cellStyle name="Normal 3 17 6 4 2" xfId="27195"/>
    <cellStyle name="Normal 3 17 6 5" xfId="9626"/>
    <cellStyle name="Normal 3 17 6 5 2" xfId="27196"/>
    <cellStyle name="Normal 3 17 6 6" xfId="9627"/>
    <cellStyle name="Normal 3 17 6 6 2" xfId="27197"/>
    <cellStyle name="Normal 3 17 6 7" xfId="9628"/>
    <cellStyle name="Normal 3 17 6 7 2" xfId="27198"/>
    <cellStyle name="Normal 3 17 6 8" xfId="9629"/>
    <cellStyle name="Normal 3 17 6 8 2" xfId="27199"/>
    <cellStyle name="Normal 3 17 6 9" xfId="9630"/>
    <cellStyle name="Normal 3 17 6 9 2" xfId="27200"/>
    <cellStyle name="Normal 3 17 7" xfId="9631"/>
    <cellStyle name="Normal 3 17 7 10" xfId="9632"/>
    <cellStyle name="Normal 3 17 7 10 2" xfId="27202"/>
    <cellStyle name="Normal 3 17 7 11" xfId="9633"/>
    <cellStyle name="Normal 3 17 7 11 2" xfId="27203"/>
    <cellStyle name="Normal 3 17 7 12" xfId="9634"/>
    <cellStyle name="Normal 3 17 7 12 2" xfId="27204"/>
    <cellStyle name="Normal 3 17 7 13" xfId="9635"/>
    <cellStyle name="Normal 3 17 7 13 2" xfId="27205"/>
    <cellStyle name="Normal 3 17 7 14" xfId="9636"/>
    <cellStyle name="Normal 3 17 7 14 2" xfId="27206"/>
    <cellStyle name="Normal 3 17 7 15" xfId="9637"/>
    <cellStyle name="Normal 3 17 7 15 2" xfId="27207"/>
    <cellStyle name="Normal 3 17 7 16" xfId="27201"/>
    <cellStyle name="Normal 3 17 7 2" xfId="9638"/>
    <cellStyle name="Normal 3 17 7 2 10" xfId="9639"/>
    <cellStyle name="Normal 3 17 7 2 10 2" xfId="27209"/>
    <cellStyle name="Normal 3 17 7 2 11" xfId="9640"/>
    <cellStyle name="Normal 3 17 7 2 11 2" xfId="27210"/>
    <cellStyle name="Normal 3 17 7 2 12" xfId="9641"/>
    <cellStyle name="Normal 3 17 7 2 12 2" xfId="27211"/>
    <cellStyle name="Normal 3 17 7 2 13" xfId="9642"/>
    <cellStyle name="Normal 3 17 7 2 13 2" xfId="27212"/>
    <cellStyle name="Normal 3 17 7 2 14" xfId="9643"/>
    <cellStyle name="Normal 3 17 7 2 14 2" xfId="27213"/>
    <cellStyle name="Normal 3 17 7 2 15" xfId="27208"/>
    <cellStyle name="Normal 3 17 7 2 2" xfId="9644"/>
    <cellStyle name="Normal 3 17 7 2 2 2" xfId="27214"/>
    <cellStyle name="Normal 3 17 7 2 3" xfId="9645"/>
    <cellStyle name="Normal 3 17 7 2 3 2" xfId="27215"/>
    <cellStyle name="Normal 3 17 7 2 4" xfId="9646"/>
    <cellStyle name="Normal 3 17 7 2 4 2" xfId="27216"/>
    <cellStyle name="Normal 3 17 7 2 5" xfId="9647"/>
    <cellStyle name="Normal 3 17 7 2 5 2" xfId="27217"/>
    <cellStyle name="Normal 3 17 7 2 6" xfId="9648"/>
    <cellStyle name="Normal 3 17 7 2 6 2" xfId="27218"/>
    <cellStyle name="Normal 3 17 7 2 7" xfId="9649"/>
    <cellStyle name="Normal 3 17 7 2 7 2" xfId="27219"/>
    <cellStyle name="Normal 3 17 7 2 8" xfId="9650"/>
    <cellStyle name="Normal 3 17 7 2 8 2" xfId="27220"/>
    <cellStyle name="Normal 3 17 7 2 9" xfId="9651"/>
    <cellStyle name="Normal 3 17 7 2 9 2" xfId="27221"/>
    <cellStyle name="Normal 3 17 7 3" xfId="9652"/>
    <cellStyle name="Normal 3 17 7 3 2" xfId="27222"/>
    <cellStyle name="Normal 3 17 7 4" xfId="9653"/>
    <cellStyle name="Normal 3 17 7 4 2" xfId="27223"/>
    <cellStyle name="Normal 3 17 7 5" xfId="9654"/>
    <cellStyle name="Normal 3 17 7 5 2" xfId="27224"/>
    <cellStyle name="Normal 3 17 7 6" xfId="9655"/>
    <cellStyle name="Normal 3 17 7 6 2" xfId="27225"/>
    <cellStyle name="Normal 3 17 7 7" xfId="9656"/>
    <cellStyle name="Normal 3 17 7 7 2" xfId="27226"/>
    <cellStyle name="Normal 3 17 7 8" xfId="9657"/>
    <cellStyle name="Normal 3 17 7 8 2" xfId="27227"/>
    <cellStyle name="Normal 3 17 7 9" xfId="9658"/>
    <cellStyle name="Normal 3 17 7 9 2" xfId="27228"/>
    <cellStyle name="Normal 3 17 8" xfId="9659"/>
    <cellStyle name="Normal 3 17 8 10" xfId="9660"/>
    <cellStyle name="Normal 3 17 8 10 2" xfId="27230"/>
    <cellStyle name="Normal 3 17 8 11" xfId="9661"/>
    <cellStyle name="Normal 3 17 8 11 2" xfId="27231"/>
    <cellStyle name="Normal 3 17 8 12" xfId="9662"/>
    <cellStyle name="Normal 3 17 8 12 2" xfId="27232"/>
    <cellStyle name="Normal 3 17 8 13" xfId="9663"/>
    <cellStyle name="Normal 3 17 8 13 2" xfId="27233"/>
    <cellStyle name="Normal 3 17 8 14" xfId="9664"/>
    <cellStyle name="Normal 3 17 8 14 2" xfId="27234"/>
    <cellStyle name="Normal 3 17 8 15" xfId="9665"/>
    <cellStyle name="Normal 3 17 8 15 2" xfId="27235"/>
    <cellStyle name="Normal 3 17 8 16" xfId="27229"/>
    <cellStyle name="Normal 3 17 8 2" xfId="9666"/>
    <cellStyle name="Normal 3 17 8 2 10" xfId="9667"/>
    <cellStyle name="Normal 3 17 8 2 10 2" xfId="27237"/>
    <cellStyle name="Normal 3 17 8 2 11" xfId="9668"/>
    <cellStyle name="Normal 3 17 8 2 11 2" xfId="27238"/>
    <cellStyle name="Normal 3 17 8 2 12" xfId="9669"/>
    <cellStyle name="Normal 3 17 8 2 12 2" xfId="27239"/>
    <cellStyle name="Normal 3 17 8 2 13" xfId="9670"/>
    <cellStyle name="Normal 3 17 8 2 13 2" xfId="27240"/>
    <cellStyle name="Normal 3 17 8 2 14" xfId="9671"/>
    <cellStyle name="Normal 3 17 8 2 14 2" xfId="27241"/>
    <cellStyle name="Normal 3 17 8 2 15" xfId="27236"/>
    <cellStyle name="Normal 3 17 8 2 2" xfId="9672"/>
    <cellStyle name="Normal 3 17 8 2 2 2" xfId="27242"/>
    <cellStyle name="Normal 3 17 8 2 3" xfId="9673"/>
    <cellStyle name="Normal 3 17 8 2 3 2" xfId="27243"/>
    <cellStyle name="Normal 3 17 8 2 4" xfId="9674"/>
    <cellStyle name="Normal 3 17 8 2 4 2" xfId="27244"/>
    <cellStyle name="Normal 3 17 8 2 5" xfId="9675"/>
    <cellStyle name="Normal 3 17 8 2 5 2" xfId="27245"/>
    <cellStyle name="Normal 3 17 8 2 6" xfId="9676"/>
    <cellStyle name="Normal 3 17 8 2 6 2" xfId="27246"/>
    <cellStyle name="Normal 3 17 8 2 7" xfId="9677"/>
    <cellStyle name="Normal 3 17 8 2 7 2" xfId="27247"/>
    <cellStyle name="Normal 3 17 8 2 8" xfId="9678"/>
    <cellStyle name="Normal 3 17 8 2 8 2" xfId="27248"/>
    <cellStyle name="Normal 3 17 8 2 9" xfId="9679"/>
    <cellStyle name="Normal 3 17 8 2 9 2" xfId="27249"/>
    <cellStyle name="Normal 3 17 8 3" xfId="9680"/>
    <cellStyle name="Normal 3 17 8 3 2" xfId="27250"/>
    <cellStyle name="Normal 3 17 8 4" xfId="9681"/>
    <cellStyle name="Normal 3 17 8 4 2" xfId="27251"/>
    <cellStyle name="Normal 3 17 8 5" xfId="9682"/>
    <cellStyle name="Normal 3 17 8 5 2" xfId="27252"/>
    <cellStyle name="Normal 3 17 8 6" xfId="9683"/>
    <cellStyle name="Normal 3 17 8 6 2" xfId="27253"/>
    <cellStyle name="Normal 3 17 8 7" xfId="9684"/>
    <cellStyle name="Normal 3 17 8 7 2" xfId="27254"/>
    <cellStyle name="Normal 3 17 8 8" xfId="9685"/>
    <cellStyle name="Normal 3 17 8 8 2" xfId="27255"/>
    <cellStyle name="Normal 3 17 8 9" xfId="9686"/>
    <cellStyle name="Normal 3 17 8 9 2" xfId="27256"/>
    <cellStyle name="Normal 3 17 9" xfId="9687"/>
    <cellStyle name="Normal 3 17 9 10" xfId="9688"/>
    <cellStyle name="Normal 3 17 9 10 2" xfId="27258"/>
    <cellStyle name="Normal 3 17 9 11" xfId="9689"/>
    <cellStyle name="Normal 3 17 9 11 2" xfId="27259"/>
    <cellStyle name="Normal 3 17 9 12" xfId="9690"/>
    <cellStyle name="Normal 3 17 9 12 2" xfId="27260"/>
    <cellStyle name="Normal 3 17 9 13" xfId="9691"/>
    <cellStyle name="Normal 3 17 9 13 2" xfId="27261"/>
    <cellStyle name="Normal 3 17 9 14" xfId="9692"/>
    <cellStyle name="Normal 3 17 9 14 2" xfId="27262"/>
    <cellStyle name="Normal 3 17 9 15" xfId="27257"/>
    <cellStyle name="Normal 3 17 9 2" xfId="9693"/>
    <cellStyle name="Normal 3 17 9 2 2" xfId="27263"/>
    <cellStyle name="Normal 3 17 9 3" xfId="9694"/>
    <cellStyle name="Normal 3 17 9 3 2" xfId="27264"/>
    <cellStyle name="Normal 3 17 9 4" xfId="9695"/>
    <cellStyle name="Normal 3 17 9 4 2" xfId="27265"/>
    <cellStyle name="Normal 3 17 9 5" xfId="9696"/>
    <cellStyle name="Normal 3 17 9 5 2" xfId="27266"/>
    <cellStyle name="Normal 3 17 9 6" xfId="9697"/>
    <cellStyle name="Normal 3 17 9 6 2" xfId="27267"/>
    <cellStyle name="Normal 3 17 9 7" xfId="9698"/>
    <cellStyle name="Normal 3 17 9 7 2" xfId="27268"/>
    <cellStyle name="Normal 3 17 9 8" xfId="9699"/>
    <cellStyle name="Normal 3 17 9 8 2" xfId="27269"/>
    <cellStyle name="Normal 3 17 9 9" xfId="9700"/>
    <cellStyle name="Normal 3 17 9 9 2" xfId="27270"/>
    <cellStyle name="Normal 3 18" xfId="9701"/>
    <cellStyle name="Normal 3 18 10" xfId="9702"/>
    <cellStyle name="Normal 3 18 10 10" xfId="9703"/>
    <cellStyle name="Normal 3 18 10 10 2" xfId="27273"/>
    <cellStyle name="Normal 3 18 10 11" xfId="9704"/>
    <cellStyle name="Normal 3 18 10 11 2" xfId="27274"/>
    <cellStyle name="Normal 3 18 10 12" xfId="9705"/>
    <cellStyle name="Normal 3 18 10 12 2" xfId="27275"/>
    <cellStyle name="Normal 3 18 10 13" xfId="9706"/>
    <cellStyle name="Normal 3 18 10 13 2" xfId="27276"/>
    <cellStyle name="Normal 3 18 10 14" xfId="9707"/>
    <cellStyle name="Normal 3 18 10 14 2" xfId="27277"/>
    <cellStyle name="Normal 3 18 10 15" xfId="27272"/>
    <cellStyle name="Normal 3 18 10 2" xfId="9708"/>
    <cellStyle name="Normal 3 18 10 2 2" xfId="27278"/>
    <cellStyle name="Normal 3 18 10 3" xfId="9709"/>
    <cellStyle name="Normal 3 18 10 3 2" xfId="27279"/>
    <cellStyle name="Normal 3 18 10 4" xfId="9710"/>
    <cellStyle name="Normal 3 18 10 4 2" xfId="27280"/>
    <cellStyle name="Normal 3 18 10 5" xfId="9711"/>
    <cellStyle name="Normal 3 18 10 5 2" xfId="27281"/>
    <cellStyle name="Normal 3 18 10 6" xfId="9712"/>
    <cellStyle name="Normal 3 18 10 6 2" xfId="27282"/>
    <cellStyle name="Normal 3 18 10 7" xfId="9713"/>
    <cellStyle name="Normal 3 18 10 7 2" xfId="27283"/>
    <cellStyle name="Normal 3 18 10 8" xfId="9714"/>
    <cellStyle name="Normal 3 18 10 8 2" xfId="27284"/>
    <cellStyle name="Normal 3 18 10 9" xfId="9715"/>
    <cellStyle name="Normal 3 18 10 9 2" xfId="27285"/>
    <cellStyle name="Normal 3 18 11" xfId="9716"/>
    <cellStyle name="Normal 3 18 11 10" xfId="9717"/>
    <cellStyle name="Normal 3 18 11 10 2" xfId="27287"/>
    <cellStyle name="Normal 3 18 11 11" xfId="9718"/>
    <cellStyle name="Normal 3 18 11 11 2" xfId="27288"/>
    <cellStyle name="Normal 3 18 11 12" xfId="9719"/>
    <cellStyle name="Normal 3 18 11 12 2" xfId="27289"/>
    <cellStyle name="Normal 3 18 11 13" xfId="9720"/>
    <cellStyle name="Normal 3 18 11 13 2" xfId="27290"/>
    <cellStyle name="Normal 3 18 11 14" xfId="9721"/>
    <cellStyle name="Normal 3 18 11 14 2" xfId="27291"/>
    <cellStyle name="Normal 3 18 11 15" xfId="27286"/>
    <cellStyle name="Normal 3 18 11 2" xfId="9722"/>
    <cellStyle name="Normal 3 18 11 2 2" xfId="27292"/>
    <cellStyle name="Normal 3 18 11 3" xfId="9723"/>
    <cellStyle name="Normal 3 18 11 3 2" xfId="27293"/>
    <cellStyle name="Normal 3 18 11 4" xfId="9724"/>
    <cellStyle name="Normal 3 18 11 4 2" xfId="27294"/>
    <cellStyle name="Normal 3 18 11 5" xfId="9725"/>
    <cellStyle name="Normal 3 18 11 5 2" xfId="27295"/>
    <cellStyle name="Normal 3 18 11 6" xfId="9726"/>
    <cellStyle name="Normal 3 18 11 6 2" xfId="27296"/>
    <cellStyle name="Normal 3 18 11 7" xfId="9727"/>
    <cellStyle name="Normal 3 18 11 7 2" xfId="27297"/>
    <cellStyle name="Normal 3 18 11 8" xfId="9728"/>
    <cellStyle name="Normal 3 18 11 8 2" xfId="27298"/>
    <cellStyle name="Normal 3 18 11 9" xfId="9729"/>
    <cellStyle name="Normal 3 18 11 9 2" xfId="27299"/>
    <cellStyle name="Normal 3 18 12" xfId="9730"/>
    <cellStyle name="Normal 3 18 12 10" xfId="9731"/>
    <cellStyle name="Normal 3 18 12 10 2" xfId="27301"/>
    <cellStyle name="Normal 3 18 12 11" xfId="9732"/>
    <cellStyle name="Normal 3 18 12 11 2" xfId="27302"/>
    <cellStyle name="Normal 3 18 12 12" xfId="9733"/>
    <cellStyle name="Normal 3 18 12 12 2" xfId="27303"/>
    <cellStyle name="Normal 3 18 12 13" xfId="9734"/>
    <cellStyle name="Normal 3 18 12 13 2" xfId="27304"/>
    <cellStyle name="Normal 3 18 12 14" xfId="9735"/>
    <cellStyle name="Normal 3 18 12 14 2" xfId="27305"/>
    <cellStyle name="Normal 3 18 12 15" xfId="27300"/>
    <cellStyle name="Normal 3 18 12 2" xfId="9736"/>
    <cellStyle name="Normal 3 18 12 2 2" xfId="27306"/>
    <cellStyle name="Normal 3 18 12 3" xfId="9737"/>
    <cellStyle name="Normal 3 18 12 3 2" xfId="27307"/>
    <cellStyle name="Normal 3 18 12 4" xfId="9738"/>
    <cellStyle name="Normal 3 18 12 4 2" xfId="27308"/>
    <cellStyle name="Normal 3 18 12 5" xfId="9739"/>
    <cellStyle name="Normal 3 18 12 5 2" xfId="27309"/>
    <cellStyle name="Normal 3 18 12 6" xfId="9740"/>
    <cellStyle name="Normal 3 18 12 6 2" xfId="27310"/>
    <cellStyle name="Normal 3 18 12 7" xfId="9741"/>
    <cellStyle name="Normal 3 18 12 7 2" xfId="27311"/>
    <cellStyle name="Normal 3 18 12 8" xfId="9742"/>
    <cellStyle name="Normal 3 18 12 8 2" xfId="27312"/>
    <cellStyle name="Normal 3 18 12 9" xfId="9743"/>
    <cellStyle name="Normal 3 18 12 9 2" xfId="27313"/>
    <cellStyle name="Normal 3 18 13" xfId="9744"/>
    <cellStyle name="Normal 3 18 13 10" xfId="9745"/>
    <cellStyle name="Normal 3 18 13 10 2" xfId="27315"/>
    <cellStyle name="Normal 3 18 13 11" xfId="9746"/>
    <cellStyle name="Normal 3 18 13 11 2" xfId="27316"/>
    <cellStyle name="Normal 3 18 13 12" xfId="9747"/>
    <cellStyle name="Normal 3 18 13 12 2" xfId="27317"/>
    <cellStyle name="Normal 3 18 13 13" xfId="9748"/>
    <cellStyle name="Normal 3 18 13 13 2" xfId="27318"/>
    <cellStyle name="Normal 3 18 13 14" xfId="9749"/>
    <cellStyle name="Normal 3 18 13 14 2" xfId="27319"/>
    <cellStyle name="Normal 3 18 13 15" xfId="27314"/>
    <cellStyle name="Normal 3 18 13 2" xfId="9750"/>
    <cellStyle name="Normal 3 18 13 2 2" xfId="27320"/>
    <cellStyle name="Normal 3 18 13 3" xfId="9751"/>
    <cellStyle name="Normal 3 18 13 3 2" xfId="27321"/>
    <cellStyle name="Normal 3 18 13 4" xfId="9752"/>
    <cellStyle name="Normal 3 18 13 4 2" xfId="27322"/>
    <cellStyle name="Normal 3 18 13 5" xfId="9753"/>
    <cellStyle name="Normal 3 18 13 5 2" xfId="27323"/>
    <cellStyle name="Normal 3 18 13 6" xfId="9754"/>
    <cellStyle name="Normal 3 18 13 6 2" xfId="27324"/>
    <cellStyle name="Normal 3 18 13 7" xfId="9755"/>
    <cellStyle name="Normal 3 18 13 7 2" xfId="27325"/>
    <cellStyle name="Normal 3 18 13 8" xfId="9756"/>
    <cellStyle name="Normal 3 18 13 8 2" xfId="27326"/>
    <cellStyle name="Normal 3 18 13 9" xfId="9757"/>
    <cellStyle name="Normal 3 18 13 9 2" xfId="27327"/>
    <cellStyle name="Normal 3 18 14" xfId="9758"/>
    <cellStyle name="Normal 3 18 14 10" xfId="9759"/>
    <cellStyle name="Normal 3 18 14 10 2" xfId="27329"/>
    <cellStyle name="Normal 3 18 14 11" xfId="9760"/>
    <cellStyle name="Normal 3 18 14 11 2" xfId="27330"/>
    <cellStyle name="Normal 3 18 14 12" xfId="9761"/>
    <cellStyle name="Normal 3 18 14 12 2" xfId="27331"/>
    <cellStyle name="Normal 3 18 14 13" xfId="9762"/>
    <cellStyle name="Normal 3 18 14 13 2" xfId="27332"/>
    <cellStyle name="Normal 3 18 14 14" xfId="9763"/>
    <cellStyle name="Normal 3 18 14 14 2" xfId="27333"/>
    <cellStyle name="Normal 3 18 14 15" xfId="27328"/>
    <cellStyle name="Normal 3 18 14 2" xfId="9764"/>
    <cellStyle name="Normal 3 18 14 2 2" xfId="27334"/>
    <cellStyle name="Normal 3 18 14 3" xfId="9765"/>
    <cellStyle name="Normal 3 18 14 3 2" xfId="27335"/>
    <cellStyle name="Normal 3 18 14 4" xfId="9766"/>
    <cellStyle name="Normal 3 18 14 4 2" xfId="27336"/>
    <cellStyle name="Normal 3 18 14 5" xfId="9767"/>
    <cellStyle name="Normal 3 18 14 5 2" xfId="27337"/>
    <cellStyle name="Normal 3 18 14 6" xfId="9768"/>
    <cellStyle name="Normal 3 18 14 6 2" xfId="27338"/>
    <cellStyle name="Normal 3 18 14 7" xfId="9769"/>
    <cellStyle name="Normal 3 18 14 7 2" xfId="27339"/>
    <cellStyle name="Normal 3 18 14 8" xfId="9770"/>
    <cellStyle name="Normal 3 18 14 8 2" xfId="27340"/>
    <cellStyle name="Normal 3 18 14 9" xfId="9771"/>
    <cellStyle name="Normal 3 18 14 9 2" xfId="27341"/>
    <cellStyle name="Normal 3 18 15" xfId="9772"/>
    <cellStyle name="Normal 3 18 15 2" xfId="27342"/>
    <cellStyle name="Normal 3 18 16" xfId="9773"/>
    <cellStyle name="Normal 3 18 16 2" xfId="27343"/>
    <cellStyle name="Normal 3 18 17" xfId="9774"/>
    <cellStyle name="Normal 3 18 17 2" xfId="27344"/>
    <cellStyle name="Normal 3 18 18" xfId="9775"/>
    <cellStyle name="Normal 3 18 18 2" xfId="27345"/>
    <cellStyle name="Normal 3 18 19" xfId="9776"/>
    <cellStyle name="Normal 3 18 19 2" xfId="27346"/>
    <cellStyle name="Normal 3 18 2" xfId="9777"/>
    <cellStyle name="Normal 3 18 20" xfId="9778"/>
    <cellStyle name="Normal 3 18 20 2" xfId="27347"/>
    <cellStyle name="Normal 3 18 21" xfId="9779"/>
    <cellStyle name="Normal 3 18 21 2" xfId="27348"/>
    <cellStyle name="Normal 3 18 22" xfId="9780"/>
    <cellStyle name="Normal 3 18 22 2" xfId="27349"/>
    <cellStyle name="Normal 3 18 23" xfId="9781"/>
    <cellStyle name="Normal 3 18 23 2" xfId="27350"/>
    <cellStyle name="Normal 3 18 24" xfId="9782"/>
    <cellStyle name="Normal 3 18 24 2" xfId="27351"/>
    <cellStyle name="Normal 3 18 25" xfId="9783"/>
    <cellStyle name="Normal 3 18 25 2" xfId="27352"/>
    <cellStyle name="Normal 3 18 26" xfId="9784"/>
    <cellStyle name="Normal 3 18 26 2" xfId="27353"/>
    <cellStyle name="Normal 3 18 27" xfId="9785"/>
    <cellStyle name="Normal 3 18 27 2" xfId="27354"/>
    <cellStyle name="Normal 3 18 28" xfId="27271"/>
    <cellStyle name="Normal 3 18 3" xfId="9786"/>
    <cellStyle name="Normal 3 18 4" xfId="9787"/>
    <cellStyle name="Normal 3 18 5" xfId="9788"/>
    <cellStyle name="Normal 3 18 6" xfId="9789"/>
    <cellStyle name="Normal 3 18 6 10" xfId="9790"/>
    <cellStyle name="Normal 3 18 6 10 2" xfId="27356"/>
    <cellStyle name="Normal 3 18 6 11" xfId="9791"/>
    <cellStyle name="Normal 3 18 6 11 2" xfId="27357"/>
    <cellStyle name="Normal 3 18 6 12" xfId="9792"/>
    <cellStyle name="Normal 3 18 6 12 2" xfId="27358"/>
    <cellStyle name="Normal 3 18 6 13" xfId="9793"/>
    <cellStyle name="Normal 3 18 6 13 2" xfId="27359"/>
    <cellStyle name="Normal 3 18 6 14" xfId="9794"/>
    <cellStyle name="Normal 3 18 6 14 2" xfId="27360"/>
    <cellStyle name="Normal 3 18 6 15" xfId="9795"/>
    <cellStyle name="Normal 3 18 6 15 2" xfId="27361"/>
    <cellStyle name="Normal 3 18 6 16" xfId="27355"/>
    <cellStyle name="Normal 3 18 6 2" xfId="9796"/>
    <cellStyle name="Normal 3 18 6 2 10" xfId="9797"/>
    <cellStyle name="Normal 3 18 6 2 10 2" xfId="27363"/>
    <cellStyle name="Normal 3 18 6 2 11" xfId="9798"/>
    <cellStyle name="Normal 3 18 6 2 11 2" xfId="27364"/>
    <cellStyle name="Normal 3 18 6 2 12" xfId="9799"/>
    <cellStyle name="Normal 3 18 6 2 12 2" xfId="27365"/>
    <cellStyle name="Normal 3 18 6 2 13" xfId="9800"/>
    <cellStyle name="Normal 3 18 6 2 13 2" xfId="27366"/>
    <cellStyle name="Normal 3 18 6 2 14" xfId="9801"/>
    <cellStyle name="Normal 3 18 6 2 14 2" xfId="27367"/>
    <cellStyle name="Normal 3 18 6 2 15" xfId="27362"/>
    <cellStyle name="Normal 3 18 6 2 2" xfId="9802"/>
    <cellStyle name="Normal 3 18 6 2 2 2" xfId="27368"/>
    <cellStyle name="Normal 3 18 6 2 3" xfId="9803"/>
    <cellStyle name="Normal 3 18 6 2 3 2" xfId="27369"/>
    <cellStyle name="Normal 3 18 6 2 4" xfId="9804"/>
    <cellStyle name="Normal 3 18 6 2 4 2" xfId="27370"/>
    <cellStyle name="Normal 3 18 6 2 5" xfId="9805"/>
    <cellStyle name="Normal 3 18 6 2 5 2" xfId="27371"/>
    <cellStyle name="Normal 3 18 6 2 6" xfId="9806"/>
    <cellStyle name="Normal 3 18 6 2 6 2" xfId="27372"/>
    <cellStyle name="Normal 3 18 6 2 7" xfId="9807"/>
    <cellStyle name="Normal 3 18 6 2 7 2" xfId="27373"/>
    <cellStyle name="Normal 3 18 6 2 8" xfId="9808"/>
    <cellStyle name="Normal 3 18 6 2 8 2" xfId="27374"/>
    <cellStyle name="Normal 3 18 6 2 9" xfId="9809"/>
    <cellStyle name="Normal 3 18 6 2 9 2" xfId="27375"/>
    <cellStyle name="Normal 3 18 6 3" xfId="9810"/>
    <cellStyle name="Normal 3 18 6 3 2" xfId="27376"/>
    <cellStyle name="Normal 3 18 6 4" xfId="9811"/>
    <cellStyle name="Normal 3 18 6 4 2" xfId="27377"/>
    <cellStyle name="Normal 3 18 6 5" xfId="9812"/>
    <cellStyle name="Normal 3 18 6 5 2" xfId="27378"/>
    <cellStyle name="Normal 3 18 6 6" xfId="9813"/>
    <cellStyle name="Normal 3 18 6 6 2" xfId="27379"/>
    <cellStyle name="Normal 3 18 6 7" xfId="9814"/>
    <cellStyle name="Normal 3 18 6 7 2" xfId="27380"/>
    <cellStyle name="Normal 3 18 6 8" xfId="9815"/>
    <cellStyle name="Normal 3 18 6 8 2" xfId="27381"/>
    <cellStyle name="Normal 3 18 6 9" xfId="9816"/>
    <cellStyle name="Normal 3 18 6 9 2" xfId="27382"/>
    <cellStyle name="Normal 3 18 7" xfId="9817"/>
    <cellStyle name="Normal 3 18 7 10" xfId="9818"/>
    <cellStyle name="Normal 3 18 7 10 2" xfId="27384"/>
    <cellStyle name="Normal 3 18 7 11" xfId="9819"/>
    <cellStyle name="Normal 3 18 7 11 2" xfId="27385"/>
    <cellStyle name="Normal 3 18 7 12" xfId="9820"/>
    <cellStyle name="Normal 3 18 7 12 2" xfId="27386"/>
    <cellStyle name="Normal 3 18 7 13" xfId="9821"/>
    <cellStyle name="Normal 3 18 7 13 2" xfId="27387"/>
    <cellStyle name="Normal 3 18 7 14" xfId="9822"/>
    <cellStyle name="Normal 3 18 7 14 2" xfId="27388"/>
    <cellStyle name="Normal 3 18 7 15" xfId="9823"/>
    <cellStyle name="Normal 3 18 7 15 2" xfId="27389"/>
    <cellStyle name="Normal 3 18 7 16" xfId="27383"/>
    <cellStyle name="Normal 3 18 7 2" xfId="9824"/>
    <cellStyle name="Normal 3 18 7 2 10" xfId="9825"/>
    <cellStyle name="Normal 3 18 7 2 10 2" xfId="27391"/>
    <cellStyle name="Normal 3 18 7 2 11" xfId="9826"/>
    <cellStyle name="Normal 3 18 7 2 11 2" xfId="27392"/>
    <cellStyle name="Normal 3 18 7 2 12" xfId="9827"/>
    <cellStyle name="Normal 3 18 7 2 12 2" xfId="27393"/>
    <cellStyle name="Normal 3 18 7 2 13" xfId="9828"/>
    <cellStyle name="Normal 3 18 7 2 13 2" xfId="27394"/>
    <cellStyle name="Normal 3 18 7 2 14" xfId="9829"/>
    <cellStyle name="Normal 3 18 7 2 14 2" xfId="27395"/>
    <cellStyle name="Normal 3 18 7 2 15" xfId="27390"/>
    <cellStyle name="Normal 3 18 7 2 2" xfId="9830"/>
    <cellStyle name="Normal 3 18 7 2 2 2" xfId="27396"/>
    <cellStyle name="Normal 3 18 7 2 3" xfId="9831"/>
    <cellStyle name="Normal 3 18 7 2 3 2" xfId="27397"/>
    <cellStyle name="Normal 3 18 7 2 4" xfId="9832"/>
    <cellStyle name="Normal 3 18 7 2 4 2" xfId="27398"/>
    <cellStyle name="Normal 3 18 7 2 5" xfId="9833"/>
    <cellStyle name="Normal 3 18 7 2 5 2" xfId="27399"/>
    <cellStyle name="Normal 3 18 7 2 6" xfId="9834"/>
    <cellStyle name="Normal 3 18 7 2 6 2" xfId="27400"/>
    <cellStyle name="Normal 3 18 7 2 7" xfId="9835"/>
    <cellStyle name="Normal 3 18 7 2 7 2" xfId="27401"/>
    <cellStyle name="Normal 3 18 7 2 8" xfId="9836"/>
    <cellStyle name="Normal 3 18 7 2 8 2" xfId="27402"/>
    <cellStyle name="Normal 3 18 7 2 9" xfId="9837"/>
    <cellStyle name="Normal 3 18 7 2 9 2" xfId="27403"/>
    <cellStyle name="Normal 3 18 7 3" xfId="9838"/>
    <cellStyle name="Normal 3 18 7 3 2" xfId="27404"/>
    <cellStyle name="Normal 3 18 7 4" xfId="9839"/>
    <cellStyle name="Normal 3 18 7 4 2" xfId="27405"/>
    <cellStyle name="Normal 3 18 7 5" xfId="9840"/>
    <cellStyle name="Normal 3 18 7 5 2" xfId="27406"/>
    <cellStyle name="Normal 3 18 7 6" xfId="9841"/>
    <cellStyle name="Normal 3 18 7 6 2" xfId="27407"/>
    <cellStyle name="Normal 3 18 7 7" xfId="9842"/>
    <cellStyle name="Normal 3 18 7 7 2" xfId="27408"/>
    <cellStyle name="Normal 3 18 7 8" xfId="9843"/>
    <cellStyle name="Normal 3 18 7 8 2" xfId="27409"/>
    <cellStyle name="Normal 3 18 7 9" xfId="9844"/>
    <cellStyle name="Normal 3 18 7 9 2" xfId="27410"/>
    <cellStyle name="Normal 3 18 8" xfId="9845"/>
    <cellStyle name="Normal 3 18 8 10" xfId="9846"/>
    <cellStyle name="Normal 3 18 8 10 2" xfId="27412"/>
    <cellStyle name="Normal 3 18 8 11" xfId="9847"/>
    <cellStyle name="Normal 3 18 8 11 2" xfId="27413"/>
    <cellStyle name="Normal 3 18 8 12" xfId="9848"/>
    <cellStyle name="Normal 3 18 8 12 2" xfId="27414"/>
    <cellStyle name="Normal 3 18 8 13" xfId="9849"/>
    <cellStyle name="Normal 3 18 8 13 2" xfId="27415"/>
    <cellStyle name="Normal 3 18 8 14" xfId="9850"/>
    <cellStyle name="Normal 3 18 8 14 2" xfId="27416"/>
    <cellStyle name="Normal 3 18 8 15" xfId="9851"/>
    <cellStyle name="Normal 3 18 8 15 2" xfId="27417"/>
    <cellStyle name="Normal 3 18 8 16" xfId="27411"/>
    <cellStyle name="Normal 3 18 8 2" xfId="9852"/>
    <cellStyle name="Normal 3 18 8 2 10" xfId="9853"/>
    <cellStyle name="Normal 3 18 8 2 10 2" xfId="27419"/>
    <cellStyle name="Normal 3 18 8 2 11" xfId="9854"/>
    <cellStyle name="Normal 3 18 8 2 11 2" xfId="27420"/>
    <cellStyle name="Normal 3 18 8 2 12" xfId="9855"/>
    <cellStyle name="Normal 3 18 8 2 12 2" xfId="27421"/>
    <cellStyle name="Normal 3 18 8 2 13" xfId="9856"/>
    <cellStyle name="Normal 3 18 8 2 13 2" xfId="27422"/>
    <cellStyle name="Normal 3 18 8 2 14" xfId="9857"/>
    <cellStyle name="Normal 3 18 8 2 14 2" xfId="27423"/>
    <cellStyle name="Normal 3 18 8 2 15" xfId="27418"/>
    <cellStyle name="Normal 3 18 8 2 2" xfId="9858"/>
    <cellStyle name="Normal 3 18 8 2 2 2" xfId="27424"/>
    <cellStyle name="Normal 3 18 8 2 3" xfId="9859"/>
    <cellStyle name="Normal 3 18 8 2 3 2" xfId="27425"/>
    <cellStyle name="Normal 3 18 8 2 4" xfId="9860"/>
    <cellStyle name="Normal 3 18 8 2 4 2" xfId="27426"/>
    <cellStyle name="Normal 3 18 8 2 5" xfId="9861"/>
    <cellStyle name="Normal 3 18 8 2 5 2" xfId="27427"/>
    <cellStyle name="Normal 3 18 8 2 6" xfId="9862"/>
    <cellStyle name="Normal 3 18 8 2 6 2" xfId="27428"/>
    <cellStyle name="Normal 3 18 8 2 7" xfId="9863"/>
    <cellStyle name="Normal 3 18 8 2 7 2" xfId="27429"/>
    <cellStyle name="Normal 3 18 8 2 8" xfId="9864"/>
    <cellStyle name="Normal 3 18 8 2 8 2" xfId="27430"/>
    <cellStyle name="Normal 3 18 8 2 9" xfId="9865"/>
    <cellStyle name="Normal 3 18 8 2 9 2" xfId="27431"/>
    <cellStyle name="Normal 3 18 8 3" xfId="9866"/>
    <cellStyle name="Normal 3 18 8 3 2" xfId="27432"/>
    <cellStyle name="Normal 3 18 8 4" xfId="9867"/>
    <cellStyle name="Normal 3 18 8 4 2" xfId="27433"/>
    <cellStyle name="Normal 3 18 8 5" xfId="9868"/>
    <cellStyle name="Normal 3 18 8 5 2" xfId="27434"/>
    <cellStyle name="Normal 3 18 8 6" xfId="9869"/>
    <cellStyle name="Normal 3 18 8 6 2" xfId="27435"/>
    <cellStyle name="Normal 3 18 8 7" xfId="9870"/>
    <cellStyle name="Normal 3 18 8 7 2" xfId="27436"/>
    <cellStyle name="Normal 3 18 8 8" xfId="9871"/>
    <cellStyle name="Normal 3 18 8 8 2" xfId="27437"/>
    <cellStyle name="Normal 3 18 8 9" xfId="9872"/>
    <cellStyle name="Normal 3 18 8 9 2" xfId="27438"/>
    <cellStyle name="Normal 3 18 9" xfId="9873"/>
    <cellStyle name="Normal 3 18 9 10" xfId="9874"/>
    <cellStyle name="Normal 3 18 9 10 2" xfId="27440"/>
    <cellStyle name="Normal 3 18 9 11" xfId="9875"/>
    <cellStyle name="Normal 3 18 9 11 2" xfId="27441"/>
    <cellStyle name="Normal 3 18 9 12" xfId="9876"/>
    <cellStyle name="Normal 3 18 9 12 2" xfId="27442"/>
    <cellStyle name="Normal 3 18 9 13" xfId="9877"/>
    <cellStyle name="Normal 3 18 9 13 2" xfId="27443"/>
    <cellStyle name="Normal 3 18 9 14" xfId="9878"/>
    <cellStyle name="Normal 3 18 9 14 2" xfId="27444"/>
    <cellStyle name="Normal 3 18 9 15" xfId="27439"/>
    <cellStyle name="Normal 3 18 9 2" xfId="9879"/>
    <cellStyle name="Normal 3 18 9 2 2" xfId="27445"/>
    <cellStyle name="Normal 3 18 9 3" xfId="9880"/>
    <cellStyle name="Normal 3 18 9 3 2" xfId="27446"/>
    <cellStyle name="Normal 3 18 9 4" xfId="9881"/>
    <cellStyle name="Normal 3 18 9 4 2" xfId="27447"/>
    <cellStyle name="Normal 3 18 9 5" xfId="9882"/>
    <cellStyle name="Normal 3 18 9 5 2" xfId="27448"/>
    <cellStyle name="Normal 3 18 9 6" xfId="9883"/>
    <cellStyle name="Normal 3 18 9 6 2" xfId="27449"/>
    <cellStyle name="Normal 3 18 9 7" xfId="9884"/>
    <cellStyle name="Normal 3 18 9 7 2" xfId="27450"/>
    <cellStyle name="Normal 3 18 9 8" xfId="9885"/>
    <cellStyle name="Normal 3 18 9 8 2" xfId="27451"/>
    <cellStyle name="Normal 3 18 9 9" xfId="9886"/>
    <cellStyle name="Normal 3 18 9 9 2" xfId="27452"/>
    <cellStyle name="Normal 3 19" xfId="9887"/>
    <cellStyle name="Normal 3 19 10" xfId="9888"/>
    <cellStyle name="Normal 3 19 10 10" xfId="9889"/>
    <cellStyle name="Normal 3 19 10 10 2" xfId="27455"/>
    <cellStyle name="Normal 3 19 10 11" xfId="9890"/>
    <cellStyle name="Normal 3 19 10 11 2" xfId="27456"/>
    <cellStyle name="Normal 3 19 10 12" xfId="9891"/>
    <cellStyle name="Normal 3 19 10 12 2" xfId="27457"/>
    <cellStyle name="Normal 3 19 10 13" xfId="9892"/>
    <cellStyle name="Normal 3 19 10 13 2" xfId="27458"/>
    <cellStyle name="Normal 3 19 10 14" xfId="9893"/>
    <cellStyle name="Normal 3 19 10 14 2" xfId="27459"/>
    <cellStyle name="Normal 3 19 10 15" xfId="27454"/>
    <cellStyle name="Normal 3 19 10 2" xfId="9894"/>
    <cellStyle name="Normal 3 19 10 2 2" xfId="27460"/>
    <cellStyle name="Normal 3 19 10 3" xfId="9895"/>
    <cellStyle name="Normal 3 19 10 3 2" xfId="27461"/>
    <cellStyle name="Normal 3 19 10 4" xfId="9896"/>
    <cellStyle name="Normal 3 19 10 4 2" xfId="27462"/>
    <cellStyle name="Normal 3 19 10 5" xfId="9897"/>
    <cellStyle name="Normal 3 19 10 5 2" xfId="27463"/>
    <cellStyle name="Normal 3 19 10 6" xfId="9898"/>
    <cellStyle name="Normal 3 19 10 6 2" xfId="27464"/>
    <cellStyle name="Normal 3 19 10 7" xfId="9899"/>
    <cellStyle name="Normal 3 19 10 7 2" xfId="27465"/>
    <cellStyle name="Normal 3 19 10 8" xfId="9900"/>
    <cellStyle name="Normal 3 19 10 8 2" xfId="27466"/>
    <cellStyle name="Normal 3 19 10 9" xfId="9901"/>
    <cellStyle name="Normal 3 19 10 9 2" xfId="27467"/>
    <cellStyle name="Normal 3 19 11" xfId="9902"/>
    <cellStyle name="Normal 3 19 11 10" xfId="9903"/>
    <cellStyle name="Normal 3 19 11 10 2" xfId="27469"/>
    <cellStyle name="Normal 3 19 11 11" xfId="9904"/>
    <cellStyle name="Normal 3 19 11 11 2" xfId="27470"/>
    <cellStyle name="Normal 3 19 11 12" xfId="9905"/>
    <cellStyle name="Normal 3 19 11 12 2" xfId="27471"/>
    <cellStyle name="Normal 3 19 11 13" xfId="9906"/>
    <cellStyle name="Normal 3 19 11 13 2" xfId="27472"/>
    <cellStyle name="Normal 3 19 11 14" xfId="9907"/>
    <cellStyle name="Normal 3 19 11 14 2" xfId="27473"/>
    <cellStyle name="Normal 3 19 11 15" xfId="27468"/>
    <cellStyle name="Normal 3 19 11 2" xfId="9908"/>
    <cellStyle name="Normal 3 19 11 2 2" xfId="27474"/>
    <cellStyle name="Normal 3 19 11 3" xfId="9909"/>
    <cellStyle name="Normal 3 19 11 3 2" xfId="27475"/>
    <cellStyle name="Normal 3 19 11 4" xfId="9910"/>
    <cellStyle name="Normal 3 19 11 4 2" xfId="27476"/>
    <cellStyle name="Normal 3 19 11 5" xfId="9911"/>
    <cellStyle name="Normal 3 19 11 5 2" xfId="27477"/>
    <cellStyle name="Normal 3 19 11 6" xfId="9912"/>
    <cellStyle name="Normal 3 19 11 6 2" xfId="27478"/>
    <cellStyle name="Normal 3 19 11 7" xfId="9913"/>
    <cellStyle name="Normal 3 19 11 7 2" xfId="27479"/>
    <cellStyle name="Normal 3 19 11 8" xfId="9914"/>
    <cellStyle name="Normal 3 19 11 8 2" xfId="27480"/>
    <cellStyle name="Normal 3 19 11 9" xfId="9915"/>
    <cellStyle name="Normal 3 19 11 9 2" xfId="27481"/>
    <cellStyle name="Normal 3 19 12" xfId="9916"/>
    <cellStyle name="Normal 3 19 12 10" xfId="9917"/>
    <cellStyle name="Normal 3 19 12 10 2" xfId="27483"/>
    <cellStyle name="Normal 3 19 12 11" xfId="9918"/>
    <cellStyle name="Normal 3 19 12 11 2" xfId="27484"/>
    <cellStyle name="Normal 3 19 12 12" xfId="9919"/>
    <cellStyle name="Normal 3 19 12 12 2" xfId="27485"/>
    <cellStyle name="Normal 3 19 12 13" xfId="9920"/>
    <cellStyle name="Normal 3 19 12 13 2" xfId="27486"/>
    <cellStyle name="Normal 3 19 12 14" xfId="9921"/>
    <cellStyle name="Normal 3 19 12 14 2" xfId="27487"/>
    <cellStyle name="Normal 3 19 12 15" xfId="27482"/>
    <cellStyle name="Normal 3 19 12 2" xfId="9922"/>
    <cellStyle name="Normal 3 19 12 2 2" xfId="27488"/>
    <cellStyle name="Normal 3 19 12 3" xfId="9923"/>
    <cellStyle name="Normal 3 19 12 3 2" xfId="27489"/>
    <cellStyle name="Normal 3 19 12 4" xfId="9924"/>
    <cellStyle name="Normal 3 19 12 4 2" xfId="27490"/>
    <cellStyle name="Normal 3 19 12 5" xfId="9925"/>
    <cellStyle name="Normal 3 19 12 5 2" xfId="27491"/>
    <cellStyle name="Normal 3 19 12 6" xfId="9926"/>
    <cellStyle name="Normal 3 19 12 6 2" xfId="27492"/>
    <cellStyle name="Normal 3 19 12 7" xfId="9927"/>
    <cellStyle name="Normal 3 19 12 7 2" xfId="27493"/>
    <cellStyle name="Normal 3 19 12 8" xfId="9928"/>
    <cellStyle name="Normal 3 19 12 8 2" xfId="27494"/>
    <cellStyle name="Normal 3 19 12 9" xfId="9929"/>
    <cellStyle name="Normal 3 19 12 9 2" xfId="27495"/>
    <cellStyle name="Normal 3 19 13" xfId="9930"/>
    <cellStyle name="Normal 3 19 13 10" xfId="9931"/>
    <cellStyle name="Normal 3 19 13 10 2" xfId="27497"/>
    <cellStyle name="Normal 3 19 13 11" xfId="9932"/>
    <cellStyle name="Normal 3 19 13 11 2" xfId="27498"/>
    <cellStyle name="Normal 3 19 13 12" xfId="9933"/>
    <cellStyle name="Normal 3 19 13 12 2" xfId="27499"/>
    <cellStyle name="Normal 3 19 13 13" xfId="9934"/>
    <cellStyle name="Normal 3 19 13 13 2" xfId="27500"/>
    <cellStyle name="Normal 3 19 13 14" xfId="9935"/>
    <cellStyle name="Normal 3 19 13 14 2" xfId="27501"/>
    <cellStyle name="Normal 3 19 13 15" xfId="27496"/>
    <cellStyle name="Normal 3 19 13 2" xfId="9936"/>
    <cellStyle name="Normal 3 19 13 2 2" xfId="27502"/>
    <cellStyle name="Normal 3 19 13 3" xfId="9937"/>
    <cellStyle name="Normal 3 19 13 3 2" xfId="27503"/>
    <cellStyle name="Normal 3 19 13 4" xfId="9938"/>
    <cellStyle name="Normal 3 19 13 4 2" xfId="27504"/>
    <cellStyle name="Normal 3 19 13 5" xfId="9939"/>
    <cellStyle name="Normal 3 19 13 5 2" xfId="27505"/>
    <cellStyle name="Normal 3 19 13 6" xfId="9940"/>
    <cellStyle name="Normal 3 19 13 6 2" xfId="27506"/>
    <cellStyle name="Normal 3 19 13 7" xfId="9941"/>
    <cellStyle name="Normal 3 19 13 7 2" xfId="27507"/>
    <cellStyle name="Normal 3 19 13 8" xfId="9942"/>
    <cellStyle name="Normal 3 19 13 8 2" xfId="27508"/>
    <cellStyle name="Normal 3 19 13 9" xfId="9943"/>
    <cellStyle name="Normal 3 19 13 9 2" xfId="27509"/>
    <cellStyle name="Normal 3 19 14" xfId="9944"/>
    <cellStyle name="Normal 3 19 14 10" xfId="9945"/>
    <cellStyle name="Normal 3 19 14 10 2" xfId="27511"/>
    <cellStyle name="Normal 3 19 14 11" xfId="9946"/>
    <cellStyle name="Normal 3 19 14 11 2" xfId="27512"/>
    <cellStyle name="Normal 3 19 14 12" xfId="9947"/>
    <cellStyle name="Normal 3 19 14 12 2" xfId="27513"/>
    <cellStyle name="Normal 3 19 14 13" xfId="9948"/>
    <cellStyle name="Normal 3 19 14 13 2" xfId="27514"/>
    <cellStyle name="Normal 3 19 14 14" xfId="9949"/>
    <cellStyle name="Normal 3 19 14 14 2" xfId="27515"/>
    <cellStyle name="Normal 3 19 14 15" xfId="27510"/>
    <cellStyle name="Normal 3 19 14 2" xfId="9950"/>
    <cellStyle name="Normal 3 19 14 2 2" xfId="27516"/>
    <cellStyle name="Normal 3 19 14 3" xfId="9951"/>
    <cellStyle name="Normal 3 19 14 3 2" xfId="27517"/>
    <cellStyle name="Normal 3 19 14 4" xfId="9952"/>
    <cellStyle name="Normal 3 19 14 4 2" xfId="27518"/>
    <cellStyle name="Normal 3 19 14 5" xfId="9953"/>
    <cellStyle name="Normal 3 19 14 5 2" xfId="27519"/>
    <cellStyle name="Normal 3 19 14 6" xfId="9954"/>
    <cellStyle name="Normal 3 19 14 6 2" xfId="27520"/>
    <cellStyle name="Normal 3 19 14 7" xfId="9955"/>
    <cellStyle name="Normal 3 19 14 7 2" xfId="27521"/>
    <cellStyle name="Normal 3 19 14 8" xfId="9956"/>
    <cellStyle name="Normal 3 19 14 8 2" xfId="27522"/>
    <cellStyle name="Normal 3 19 14 9" xfId="9957"/>
    <cellStyle name="Normal 3 19 14 9 2" xfId="27523"/>
    <cellStyle name="Normal 3 19 15" xfId="9958"/>
    <cellStyle name="Normal 3 19 15 2" xfId="27524"/>
    <cellStyle name="Normal 3 19 16" xfId="9959"/>
    <cellStyle name="Normal 3 19 16 2" xfId="27525"/>
    <cellStyle name="Normal 3 19 17" xfId="9960"/>
    <cellStyle name="Normal 3 19 17 2" xfId="27526"/>
    <cellStyle name="Normal 3 19 18" xfId="9961"/>
    <cellStyle name="Normal 3 19 18 2" xfId="27527"/>
    <cellStyle name="Normal 3 19 19" xfId="9962"/>
    <cellStyle name="Normal 3 19 19 2" xfId="27528"/>
    <cellStyle name="Normal 3 19 2" xfId="9963"/>
    <cellStyle name="Normal 3 19 20" xfId="9964"/>
    <cellStyle name="Normal 3 19 20 2" xfId="27529"/>
    <cellStyle name="Normal 3 19 21" xfId="9965"/>
    <cellStyle name="Normal 3 19 21 2" xfId="27530"/>
    <cellStyle name="Normal 3 19 22" xfId="9966"/>
    <cellStyle name="Normal 3 19 22 2" xfId="27531"/>
    <cellStyle name="Normal 3 19 23" xfId="9967"/>
    <cellStyle name="Normal 3 19 23 2" xfId="27532"/>
    <cellStyle name="Normal 3 19 24" xfId="9968"/>
    <cellStyle name="Normal 3 19 24 2" xfId="27533"/>
    <cellStyle name="Normal 3 19 25" xfId="9969"/>
    <cellStyle name="Normal 3 19 25 2" xfId="27534"/>
    <cellStyle name="Normal 3 19 26" xfId="9970"/>
    <cellStyle name="Normal 3 19 26 2" xfId="27535"/>
    <cellStyle name="Normal 3 19 27" xfId="9971"/>
    <cellStyle name="Normal 3 19 27 2" xfId="27536"/>
    <cellStyle name="Normal 3 19 28" xfId="27453"/>
    <cellStyle name="Normal 3 19 3" xfId="9972"/>
    <cellStyle name="Normal 3 19 4" xfId="9973"/>
    <cellStyle name="Normal 3 19 5" xfId="9974"/>
    <cellStyle name="Normal 3 19 6" xfId="9975"/>
    <cellStyle name="Normal 3 19 6 10" xfId="9976"/>
    <cellStyle name="Normal 3 19 6 10 2" xfId="27538"/>
    <cellStyle name="Normal 3 19 6 11" xfId="9977"/>
    <cellStyle name="Normal 3 19 6 11 2" xfId="27539"/>
    <cellStyle name="Normal 3 19 6 12" xfId="9978"/>
    <cellStyle name="Normal 3 19 6 12 2" xfId="27540"/>
    <cellStyle name="Normal 3 19 6 13" xfId="9979"/>
    <cellStyle name="Normal 3 19 6 13 2" xfId="27541"/>
    <cellStyle name="Normal 3 19 6 14" xfId="9980"/>
    <cellStyle name="Normal 3 19 6 14 2" xfId="27542"/>
    <cellStyle name="Normal 3 19 6 15" xfId="9981"/>
    <cellStyle name="Normal 3 19 6 15 2" xfId="27543"/>
    <cellStyle name="Normal 3 19 6 16" xfId="27537"/>
    <cellStyle name="Normal 3 19 6 2" xfId="9982"/>
    <cellStyle name="Normal 3 19 6 2 10" xfId="9983"/>
    <cellStyle name="Normal 3 19 6 2 10 2" xfId="27545"/>
    <cellStyle name="Normal 3 19 6 2 11" xfId="9984"/>
    <cellStyle name="Normal 3 19 6 2 11 2" xfId="27546"/>
    <cellStyle name="Normal 3 19 6 2 12" xfId="9985"/>
    <cellStyle name="Normal 3 19 6 2 12 2" xfId="27547"/>
    <cellStyle name="Normal 3 19 6 2 13" xfId="9986"/>
    <cellStyle name="Normal 3 19 6 2 13 2" xfId="27548"/>
    <cellStyle name="Normal 3 19 6 2 14" xfId="9987"/>
    <cellStyle name="Normal 3 19 6 2 14 2" xfId="27549"/>
    <cellStyle name="Normal 3 19 6 2 15" xfId="27544"/>
    <cellStyle name="Normal 3 19 6 2 2" xfId="9988"/>
    <cellStyle name="Normal 3 19 6 2 2 2" xfId="27550"/>
    <cellStyle name="Normal 3 19 6 2 3" xfId="9989"/>
    <cellStyle name="Normal 3 19 6 2 3 2" xfId="27551"/>
    <cellStyle name="Normal 3 19 6 2 4" xfId="9990"/>
    <cellStyle name="Normal 3 19 6 2 4 2" xfId="27552"/>
    <cellStyle name="Normal 3 19 6 2 5" xfId="9991"/>
    <cellStyle name="Normal 3 19 6 2 5 2" xfId="27553"/>
    <cellStyle name="Normal 3 19 6 2 6" xfId="9992"/>
    <cellStyle name="Normal 3 19 6 2 6 2" xfId="27554"/>
    <cellStyle name="Normal 3 19 6 2 7" xfId="9993"/>
    <cellStyle name="Normal 3 19 6 2 7 2" xfId="27555"/>
    <cellStyle name="Normal 3 19 6 2 8" xfId="9994"/>
    <cellStyle name="Normal 3 19 6 2 8 2" xfId="27556"/>
    <cellStyle name="Normal 3 19 6 2 9" xfId="9995"/>
    <cellStyle name="Normal 3 19 6 2 9 2" xfId="27557"/>
    <cellStyle name="Normal 3 19 6 3" xfId="9996"/>
    <cellStyle name="Normal 3 19 6 3 2" xfId="27558"/>
    <cellStyle name="Normal 3 19 6 4" xfId="9997"/>
    <cellStyle name="Normal 3 19 6 4 2" xfId="27559"/>
    <cellStyle name="Normal 3 19 6 5" xfId="9998"/>
    <cellStyle name="Normal 3 19 6 5 2" xfId="27560"/>
    <cellStyle name="Normal 3 19 6 6" xfId="9999"/>
    <cellStyle name="Normal 3 19 6 6 2" xfId="27561"/>
    <cellStyle name="Normal 3 19 6 7" xfId="10000"/>
    <cellStyle name="Normal 3 19 6 7 2" xfId="27562"/>
    <cellStyle name="Normal 3 19 6 8" xfId="10001"/>
    <cellStyle name="Normal 3 19 6 8 2" xfId="27563"/>
    <cellStyle name="Normal 3 19 6 9" xfId="10002"/>
    <cellStyle name="Normal 3 19 6 9 2" xfId="27564"/>
    <cellStyle name="Normal 3 19 7" xfId="10003"/>
    <cellStyle name="Normal 3 19 7 10" xfId="10004"/>
    <cellStyle name="Normal 3 19 7 10 2" xfId="27566"/>
    <cellStyle name="Normal 3 19 7 11" xfId="10005"/>
    <cellStyle name="Normal 3 19 7 11 2" xfId="27567"/>
    <cellStyle name="Normal 3 19 7 12" xfId="10006"/>
    <cellStyle name="Normal 3 19 7 12 2" xfId="27568"/>
    <cellStyle name="Normal 3 19 7 13" xfId="10007"/>
    <cellStyle name="Normal 3 19 7 13 2" xfId="27569"/>
    <cellStyle name="Normal 3 19 7 14" xfId="10008"/>
    <cellStyle name="Normal 3 19 7 14 2" xfId="27570"/>
    <cellStyle name="Normal 3 19 7 15" xfId="10009"/>
    <cellStyle name="Normal 3 19 7 15 2" xfId="27571"/>
    <cellStyle name="Normal 3 19 7 16" xfId="27565"/>
    <cellStyle name="Normal 3 19 7 2" xfId="10010"/>
    <cellStyle name="Normal 3 19 7 2 10" xfId="10011"/>
    <cellStyle name="Normal 3 19 7 2 10 2" xfId="27573"/>
    <cellStyle name="Normal 3 19 7 2 11" xfId="10012"/>
    <cellStyle name="Normal 3 19 7 2 11 2" xfId="27574"/>
    <cellStyle name="Normal 3 19 7 2 12" xfId="10013"/>
    <cellStyle name="Normal 3 19 7 2 12 2" xfId="27575"/>
    <cellStyle name="Normal 3 19 7 2 13" xfId="10014"/>
    <cellStyle name="Normal 3 19 7 2 13 2" xfId="27576"/>
    <cellStyle name="Normal 3 19 7 2 14" xfId="10015"/>
    <cellStyle name="Normal 3 19 7 2 14 2" xfId="27577"/>
    <cellStyle name="Normal 3 19 7 2 15" xfId="27572"/>
    <cellStyle name="Normal 3 19 7 2 2" xfId="10016"/>
    <cellStyle name="Normal 3 19 7 2 2 2" xfId="27578"/>
    <cellStyle name="Normal 3 19 7 2 3" xfId="10017"/>
    <cellStyle name="Normal 3 19 7 2 3 2" xfId="27579"/>
    <cellStyle name="Normal 3 19 7 2 4" xfId="10018"/>
    <cellStyle name="Normal 3 19 7 2 4 2" xfId="27580"/>
    <cellStyle name="Normal 3 19 7 2 5" xfId="10019"/>
    <cellStyle name="Normal 3 19 7 2 5 2" xfId="27581"/>
    <cellStyle name="Normal 3 19 7 2 6" xfId="10020"/>
    <cellStyle name="Normal 3 19 7 2 6 2" xfId="27582"/>
    <cellStyle name="Normal 3 19 7 2 7" xfId="10021"/>
    <cellStyle name="Normal 3 19 7 2 7 2" xfId="27583"/>
    <cellStyle name="Normal 3 19 7 2 8" xfId="10022"/>
    <cellStyle name="Normal 3 19 7 2 8 2" xfId="27584"/>
    <cellStyle name="Normal 3 19 7 2 9" xfId="10023"/>
    <cellStyle name="Normal 3 19 7 2 9 2" xfId="27585"/>
    <cellStyle name="Normal 3 19 7 3" xfId="10024"/>
    <cellStyle name="Normal 3 19 7 3 2" xfId="27586"/>
    <cellStyle name="Normal 3 19 7 4" xfId="10025"/>
    <cellStyle name="Normal 3 19 7 4 2" xfId="27587"/>
    <cellStyle name="Normal 3 19 7 5" xfId="10026"/>
    <cellStyle name="Normal 3 19 7 5 2" xfId="27588"/>
    <cellStyle name="Normal 3 19 7 6" xfId="10027"/>
    <cellStyle name="Normal 3 19 7 6 2" xfId="27589"/>
    <cellStyle name="Normal 3 19 7 7" xfId="10028"/>
    <cellStyle name="Normal 3 19 7 7 2" xfId="27590"/>
    <cellStyle name="Normal 3 19 7 8" xfId="10029"/>
    <cellStyle name="Normal 3 19 7 8 2" xfId="27591"/>
    <cellStyle name="Normal 3 19 7 9" xfId="10030"/>
    <cellStyle name="Normal 3 19 7 9 2" xfId="27592"/>
    <cellStyle name="Normal 3 19 8" xfId="10031"/>
    <cellStyle name="Normal 3 19 8 10" xfId="10032"/>
    <cellStyle name="Normal 3 19 8 10 2" xfId="27594"/>
    <cellStyle name="Normal 3 19 8 11" xfId="10033"/>
    <cellStyle name="Normal 3 19 8 11 2" xfId="27595"/>
    <cellStyle name="Normal 3 19 8 12" xfId="10034"/>
    <cellStyle name="Normal 3 19 8 12 2" xfId="27596"/>
    <cellStyle name="Normal 3 19 8 13" xfId="10035"/>
    <cellStyle name="Normal 3 19 8 13 2" xfId="27597"/>
    <cellStyle name="Normal 3 19 8 14" xfId="10036"/>
    <cellStyle name="Normal 3 19 8 14 2" xfId="27598"/>
    <cellStyle name="Normal 3 19 8 15" xfId="10037"/>
    <cellStyle name="Normal 3 19 8 15 2" xfId="27599"/>
    <cellStyle name="Normal 3 19 8 16" xfId="27593"/>
    <cellStyle name="Normal 3 19 8 2" xfId="10038"/>
    <cellStyle name="Normal 3 19 8 2 10" xfId="10039"/>
    <cellStyle name="Normal 3 19 8 2 10 2" xfId="27601"/>
    <cellStyle name="Normal 3 19 8 2 11" xfId="10040"/>
    <cellStyle name="Normal 3 19 8 2 11 2" xfId="27602"/>
    <cellStyle name="Normal 3 19 8 2 12" xfId="10041"/>
    <cellStyle name="Normal 3 19 8 2 12 2" xfId="27603"/>
    <cellStyle name="Normal 3 19 8 2 13" xfId="10042"/>
    <cellStyle name="Normal 3 19 8 2 13 2" xfId="27604"/>
    <cellStyle name="Normal 3 19 8 2 14" xfId="10043"/>
    <cellStyle name="Normal 3 19 8 2 14 2" xfId="27605"/>
    <cellStyle name="Normal 3 19 8 2 15" xfId="27600"/>
    <cellStyle name="Normal 3 19 8 2 2" xfId="10044"/>
    <cellStyle name="Normal 3 19 8 2 2 2" xfId="27606"/>
    <cellStyle name="Normal 3 19 8 2 3" xfId="10045"/>
    <cellStyle name="Normal 3 19 8 2 3 2" xfId="27607"/>
    <cellStyle name="Normal 3 19 8 2 4" xfId="10046"/>
    <cellStyle name="Normal 3 19 8 2 4 2" xfId="27608"/>
    <cellStyle name="Normal 3 19 8 2 5" xfId="10047"/>
    <cellStyle name="Normal 3 19 8 2 5 2" xfId="27609"/>
    <cellStyle name="Normal 3 19 8 2 6" xfId="10048"/>
    <cellStyle name="Normal 3 19 8 2 6 2" xfId="27610"/>
    <cellStyle name="Normal 3 19 8 2 7" xfId="10049"/>
    <cellStyle name="Normal 3 19 8 2 7 2" xfId="27611"/>
    <cellStyle name="Normal 3 19 8 2 8" xfId="10050"/>
    <cellStyle name="Normal 3 19 8 2 8 2" xfId="27612"/>
    <cellStyle name="Normal 3 19 8 2 9" xfId="10051"/>
    <cellStyle name="Normal 3 19 8 2 9 2" xfId="27613"/>
    <cellStyle name="Normal 3 19 8 3" xfId="10052"/>
    <cellStyle name="Normal 3 19 8 3 2" xfId="27614"/>
    <cellStyle name="Normal 3 19 8 4" xfId="10053"/>
    <cellStyle name="Normal 3 19 8 4 2" xfId="27615"/>
    <cellStyle name="Normal 3 19 8 5" xfId="10054"/>
    <cellStyle name="Normal 3 19 8 5 2" xfId="27616"/>
    <cellStyle name="Normal 3 19 8 6" xfId="10055"/>
    <cellStyle name="Normal 3 19 8 6 2" xfId="27617"/>
    <cellStyle name="Normal 3 19 8 7" xfId="10056"/>
    <cellStyle name="Normal 3 19 8 7 2" xfId="27618"/>
    <cellStyle name="Normal 3 19 8 8" xfId="10057"/>
    <cellStyle name="Normal 3 19 8 8 2" xfId="27619"/>
    <cellStyle name="Normal 3 19 8 9" xfId="10058"/>
    <cellStyle name="Normal 3 19 8 9 2" xfId="27620"/>
    <cellStyle name="Normal 3 19 9" xfId="10059"/>
    <cellStyle name="Normal 3 19 9 10" xfId="10060"/>
    <cellStyle name="Normal 3 19 9 10 2" xfId="27622"/>
    <cellStyle name="Normal 3 19 9 11" xfId="10061"/>
    <cellStyle name="Normal 3 19 9 11 2" xfId="27623"/>
    <cellStyle name="Normal 3 19 9 12" xfId="10062"/>
    <cellStyle name="Normal 3 19 9 12 2" xfId="27624"/>
    <cellStyle name="Normal 3 19 9 13" xfId="10063"/>
    <cellStyle name="Normal 3 19 9 13 2" xfId="27625"/>
    <cellStyle name="Normal 3 19 9 14" xfId="10064"/>
    <cellStyle name="Normal 3 19 9 14 2" xfId="27626"/>
    <cellStyle name="Normal 3 19 9 15" xfId="27621"/>
    <cellStyle name="Normal 3 19 9 2" xfId="10065"/>
    <cellStyle name="Normal 3 19 9 2 2" xfId="27627"/>
    <cellStyle name="Normal 3 19 9 3" xfId="10066"/>
    <cellStyle name="Normal 3 19 9 3 2" xfId="27628"/>
    <cellStyle name="Normal 3 19 9 4" xfId="10067"/>
    <cellStyle name="Normal 3 19 9 4 2" xfId="27629"/>
    <cellStyle name="Normal 3 19 9 5" xfId="10068"/>
    <cellStyle name="Normal 3 19 9 5 2" xfId="27630"/>
    <cellStyle name="Normal 3 19 9 6" xfId="10069"/>
    <cellStyle name="Normal 3 19 9 6 2" xfId="27631"/>
    <cellStyle name="Normal 3 19 9 7" xfId="10070"/>
    <cellStyle name="Normal 3 19 9 7 2" xfId="27632"/>
    <cellStyle name="Normal 3 19 9 8" xfId="10071"/>
    <cellStyle name="Normal 3 19 9 8 2" xfId="27633"/>
    <cellStyle name="Normal 3 19 9 9" xfId="10072"/>
    <cellStyle name="Normal 3 19 9 9 2" xfId="27634"/>
    <cellStyle name="Normal 3 2" xfId="53"/>
    <cellStyle name="Normal 3 2 10" xfId="177"/>
    <cellStyle name="Normal 3 2 10 2" xfId="502"/>
    <cellStyle name="Normal 3 2 11" xfId="10073"/>
    <cellStyle name="Normal 3 2 12" xfId="10074"/>
    <cellStyle name="Normal 3 2 13" xfId="10075"/>
    <cellStyle name="Normal 3 2 14" xfId="10076"/>
    <cellStyle name="Normal 3 2 15" xfId="10077"/>
    <cellStyle name="Normal 3 2 16" xfId="10078"/>
    <cellStyle name="Normal 3 2 17" xfId="10079"/>
    <cellStyle name="Normal 3 2 18" xfId="10080"/>
    <cellStyle name="Normal 3 2 19" xfId="10081"/>
    <cellStyle name="Normal 3 2 2" xfId="54"/>
    <cellStyle name="Normal 3 2 2 2" xfId="37668"/>
    <cellStyle name="Normal 3 2 2 3" xfId="27635"/>
    <cellStyle name="Normal 3 2 20" xfId="10082"/>
    <cellStyle name="Normal 3 2 21" xfId="10083"/>
    <cellStyle name="Normal 3 2 22" xfId="10084"/>
    <cellStyle name="Normal 3 2 23" xfId="10085"/>
    <cellStyle name="Normal 3 2 24" xfId="10086"/>
    <cellStyle name="Normal 3 2 25" xfId="10087"/>
    <cellStyle name="Normal 3 2 25 10" xfId="10088"/>
    <cellStyle name="Normal 3 2 25 10 2" xfId="27637"/>
    <cellStyle name="Normal 3 2 25 11" xfId="10089"/>
    <cellStyle name="Normal 3 2 25 11 2" xfId="27638"/>
    <cellStyle name="Normal 3 2 25 12" xfId="10090"/>
    <cellStyle name="Normal 3 2 25 12 2" xfId="27639"/>
    <cellStyle name="Normal 3 2 25 13" xfId="10091"/>
    <cellStyle name="Normal 3 2 25 13 2" xfId="27640"/>
    <cellStyle name="Normal 3 2 25 14" xfId="10092"/>
    <cellStyle name="Normal 3 2 25 14 2" xfId="27641"/>
    <cellStyle name="Normal 3 2 25 15" xfId="10093"/>
    <cellStyle name="Normal 3 2 25 15 2" xfId="27642"/>
    <cellStyle name="Normal 3 2 25 16" xfId="27636"/>
    <cellStyle name="Normal 3 2 25 2" xfId="10094"/>
    <cellStyle name="Normal 3 2 25 2 10" xfId="10095"/>
    <cellStyle name="Normal 3 2 25 2 10 2" xfId="27644"/>
    <cellStyle name="Normal 3 2 25 2 11" xfId="10096"/>
    <cellStyle name="Normal 3 2 25 2 11 2" xfId="27645"/>
    <cellStyle name="Normal 3 2 25 2 12" xfId="10097"/>
    <cellStyle name="Normal 3 2 25 2 12 2" xfId="27646"/>
    <cellStyle name="Normal 3 2 25 2 13" xfId="10098"/>
    <cellStyle name="Normal 3 2 25 2 13 2" xfId="27647"/>
    <cellStyle name="Normal 3 2 25 2 14" xfId="10099"/>
    <cellStyle name="Normal 3 2 25 2 14 2" xfId="27648"/>
    <cellStyle name="Normal 3 2 25 2 15" xfId="27643"/>
    <cellStyle name="Normal 3 2 25 2 2" xfId="10100"/>
    <cellStyle name="Normal 3 2 25 2 2 2" xfId="27649"/>
    <cellStyle name="Normal 3 2 25 2 3" xfId="10101"/>
    <cellStyle name="Normal 3 2 25 2 3 2" xfId="27650"/>
    <cellStyle name="Normal 3 2 25 2 4" xfId="10102"/>
    <cellStyle name="Normal 3 2 25 2 4 2" xfId="27651"/>
    <cellStyle name="Normal 3 2 25 2 5" xfId="10103"/>
    <cellStyle name="Normal 3 2 25 2 5 2" xfId="27652"/>
    <cellStyle name="Normal 3 2 25 2 6" xfId="10104"/>
    <cellStyle name="Normal 3 2 25 2 6 2" xfId="27653"/>
    <cellStyle name="Normal 3 2 25 2 7" xfId="10105"/>
    <cellStyle name="Normal 3 2 25 2 7 2" xfId="27654"/>
    <cellStyle name="Normal 3 2 25 2 8" xfId="10106"/>
    <cellStyle name="Normal 3 2 25 2 8 2" xfId="27655"/>
    <cellStyle name="Normal 3 2 25 2 9" xfId="10107"/>
    <cellStyle name="Normal 3 2 25 2 9 2" xfId="27656"/>
    <cellStyle name="Normal 3 2 25 3" xfId="10108"/>
    <cellStyle name="Normal 3 2 25 3 2" xfId="27657"/>
    <cellStyle name="Normal 3 2 25 4" xfId="10109"/>
    <cellStyle name="Normal 3 2 25 4 2" xfId="27658"/>
    <cellStyle name="Normal 3 2 25 5" xfId="10110"/>
    <cellStyle name="Normal 3 2 25 5 2" xfId="27659"/>
    <cellStyle name="Normal 3 2 25 6" xfId="10111"/>
    <cellStyle name="Normal 3 2 25 6 2" xfId="27660"/>
    <cellStyle name="Normal 3 2 25 7" xfId="10112"/>
    <cellStyle name="Normal 3 2 25 7 2" xfId="27661"/>
    <cellStyle name="Normal 3 2 25 8" xfId="10113"/>
    <cellStyle name="Normal 3 2 25 8 2" xfId="27662"/>
    <cellStyle name="Normal 3 2 25 9" xfId="10114"/>
    <cellStyle name="Normal 3 2 25 9 2" xfId="27663"/>
    <cellStyle name="Normal 3 2 26" xfId="10115"/>
    <cellStyle name="Normal 3 2 26 10" xfId="10116"/>
    <cellStyle name="Normal 3 2 26 10 2" xfId="27665"/>
    <cellStyle name="Normal 3 2 26 11" xfId="10117"/>
    <cellStyle name="Normal 3 2 26 11 2" xfId="27666"/>
    <cellStyle name="Normal 3 2 26 12" xfId="10118"/>
    <cellStyle name="Normal 3 2 26 12 2" xfId="27667"/>
    <cellStyle name="Normal 3 2 26 13" xfId="10119"/>
    <cellStyle name="Normal 3 2 26 13 2" xfId="27668"/>
    <cellStyle name="Normal 3 2 26 14" xfId="10120"/>
    <cellStyle name="Normal 3 2 26 14 2" xfId="27669"/>
    <cellStyle name="Normal 3 2 26 15" xfId="10121"/>
    <cellStyle name="Normal 3 2 26 15 2" xfId="27670"/>
    <cellStyle name="Normal 3 2 26 16" xfId="27664"/>
    <cellStyle name="Normal 3 2 26 2" xfId="10122"/>
    <cellStyle name="Normal 3 2 26 2 10" xfId="10123"/>
    <cellStyle name="Normal 3 2 26 2 10 2" xfId="27672"/>
    <cellStyle name="Normal 3 2 26 2 11" xfId="10124"/>
    <cellStyle name="Normal 3 2 26 2 11 2" xfId="27673"/>
    <cellStyle name="Normal 3 2 26 2 12" xfId="10125"/>
    <cellStyle name="Normal 3 2 26 2 12 2" xfId="27674"/>
    <cellStyle name="Normal 3 2 26 2 13" xfId="10126"/>
    <cellStyle name="Normal 3 2 26 2 13 2" xfId="27675"/>
    <cellStyle name="Normal 3 2 26 2 14" xfId="10127"/>
    <cellStyle name="Normal 3 2 26 2 14 2" xfId="27676"/>
    <cellStyle name="Normal 3 2 26 2 15" xfId="27671"/>
    <cellStyle name="Normal 3 2 26 2 2" xfId="10128"/>
    <cellStyle name="Normal 3 2 26 2 2 2" xfId="27677"/>
    <cellStyle name="Normal 3 2 26 2 3" xfId="10129"/>
    <cellStyle name="Normal 3 2 26 2 3 2" xfId="27678"/>
    <cellStyle name="Normal 3 2 26 2 4" xfId="10130"/>
    <cellStyle name="Normal 3 2 26 2 4 2" xfId="27679"/>
    <cellStyle name="Normal 3 2 26 2 5" xfId="10131"/>
    <cellStyle name="Normal 3 2 26 2 5 2" xfId="27680"/>
    <cellStyle name="Normal 3 2 26 2 6" xfId="10132"/>
    <cellStyle name="Normal 3 2 26 2 6 2" xfId="27681"/>
    <cellStyle name="Normal 3 2 26 2 7" xfId="10133"/>
    <cellStyle name="Normal 3 2 26 2 7 2" xfId="27682"/>
    <cellStyle name="Normal 3 2 26 2 8" xfId="10134"/>
    <cellStyle name="Normal 3 2 26 2 8 2" xfId="27683"/>
    <cellStyle name="Normal 3 2 26 2 9" xfId="10135"/>
    <cellStyle name="Normal 3 2 26 2 9 2" xfId="27684"/>
    <cellStyle name="Normal 3 2 26 3" xfId="10136"/>
    <cellStyle name="Normal 3 2 26 3 2" xfId="27685"/>
    <cellStyle name="Normal 3 2 26 4" xfId="10137"/>
    <cellStyle name="Normal 3 2 26 4 2" xfId="27686"/>
    <cellStyle name="Normal 3 2 26 5" xfId="10138"/>
    <cellStyle name="Normal 3 2 26 5 2" xfId="27687"/>
    <cellStyle name="Normal 3 2 26 6" xfId="10139"/>
    <cellStyle name="Normal 3 2 26 6 2" xfId="27688"/>
    <cellStyle name="Normal 3 2 26 7" xfId="10140"/>
    <cellStyle name="Normal 3 2 26 7 2" xfId="27689"/>
    <cellStyle name="Normal 3 2 26 8" xfId="10141"/>
    <cellStyle name="Normal 3 2 26 8 2" xfId="27690"/>
    <cellStyle name="Normal 3 2 26 9" xfId="10142"/>
    <cellStyle name="Normal 3 2 26 9 2" xfId="27691"/>
    <cellStyle name="Normal 3 2 27" xfId="10143"/>
    <cellStyle name="Normal 3 2 27 10" xfId="10144"/>
    <cellStyle name="Normal 3 2 27 10 2" xfId="27693"/>
    <cellStyle name="Normal 3 2 27 11" xfId="10145"/>
    <cellStyle name="Normal 3 2 27 11 2" xfId="27694"/>
    <cellStyle name="Normal 3 2 27 12" xfId="10146"/>
    <cellStyle name="Normal 3 2 27 12 2" xfId="27695"/>
    <cellStyle name="Normal 3 2 27 13" xfId="10147"/>
    <cellStyle name="Normal 3 2 27 13 2" xfId="27696"/>
    <cellStyle name="Normal 3 2 27 14" xfId="10148"/>
    <cellStyle name="Normal 3 2 27 14 2" xfId="27697"/>
    <cellStyle name="Normal 3 2 27 15" xfId="10149"/>
    <cellStyle name="Normal 3 2 27 15 2" xfId="27698"/>
    <cellStyle name="Normal 3 2 27 16" xfId="27692"/>
    <cellStyle name="Normal 3 2 27 2" xfId="10150"/>
    <cellStyle name="Normal 3 2 27 2 10" xfId="10151"/>
    <cellStyle name="Normal 3 2 27 2 10 2" xfId="27700"/>
    <cellStyle name="Normal 3 2 27 2 11" xfId="10152"/>
    <cellStyle name="Normal 3 2 27 2 11 2" xfId="27701"/>
    <cellStyle name="Normal 3 2 27 2 12" xfId="10153"/>
    <cellStyle name="Normal 3 2 27 2 12 2" xfId="27702"/>
    <cellStyle name="Normal 3 2 27 2 13" xfId="10154"/>
    <cellStyle name="Normal 3 2 27 2 13 2" xfId="27703"/>
    <cellStyle name="Normal 3 2 27 2 14" xfId="10155"/>
    <cellStyle name="Normal 3 2 27 2 14 2" xfId="27704"/>
    <cellStyle name="Normal 3 2 27 2 15" xfId="27699"/>
    <cellStyle name="Normal 3 2 27 2 2" xfId="10156"/>
    <cellStyle name="Normal 3 2 27 2 2 2" xfId="27705"/>
    <cellStyle name="Normal 3 2 27 2 3" xfId="10157"/>
    <cellStyle name="Normal 3 2 27 2 3 2" xfId="27706"/>
    <cellStyle name="Normal 3 2 27 2 4" xfId="10158"/>
    <cellStyle name="Normal 3 2 27 2 4 2" xfId="27707"/>
    <cellStyle name="Normal 3 2 27 2 5" xfId="10159"/>
    <cellStyle name="Normal 3 2 27 2 5 2" xfId="27708"/>
    <cellStyle name="Normal 3 2 27 2 6" xfId="10160"/>
    <cellStyle name="Normal 3 2 27 2 6 2" xfId="27709"/>
    <cellStyle name="Normal 3 2 27 2 7" xfId="10161"/>
    <cellStyle name="Normal 3 2 27 2 7 2" xfId="27710"/>
    <cellStyle name="Normal 3 2 27 2 8" xfId="10162"/>
    <cellStyle name="Normal 3 2 27 2 8 2" xfId="27711"/>
    <cellStyle name="Normal 3 2 27 2 9" xfId="10163"/>
    <cellStyle name="Normal 3 2 27 2 9 2" xfId="27712"/>
    <cellStyle name="Normal 3 2 27 3" xfId="10164"/>
    <cellStyle name="Normal 3 2 27 3 2" xfId="27713"/>
    <cellStyle name="Normal 3 2 27 4" xfId="10165"/>
    <cellStyle name="Normal 3 2 27 4 2" xfId="27714"/>
    <cellStyle name="Normal 3 2 27 5" xfId="10166"/>
    <cellStyle name="Normal 3 2 27 5 2" xfId="27715"/>
    <cellStyle name="Normal 3 2 27 6" xfId="10167"/>
    <cellStyle name="Normal 3 2 27 6 2" xfId="27716"/>
    <cellStyle name="Normal 3 2 27 7" xfId="10168"/>
    <cellStyle name="Normal 3 2 27 7 2" xfId="27717"/>
    <cellStyle name="Normal 3 2 27 8" xfId="10169"/>
    <cellStyle name="Normal 3 2 27 8 2" xfId="27718"/>
    <cellStyle name="Normal 3 2 27 9" xfId="10170"/>
    <cellStyle name="Normal 3 2 27 9 2" xfId="27719"/>
    <cellStyle name="Normal 3 2 28" xfId="10171"/>
    <cellStyle name="Normal 3 2 28 10" xfId="10172"/>
    <cellStyle name="Normal 3 2 28 10 2" xfId="27721"/>
    <cellStyle name="Normal 3 2 28 11" xfId="10173"/>
    <cellStyle name="Normal 3 2 28 11 2" xfId="27722"/>
    <cellStyle name="Normal 3 2 28 12" xfId="10174"/>
    <cellStyle name="Normal 3 2 28 12 2" xfId="27723"/>
    <cellStyle name="Normal 3 2 28 13" xfId="10175"/>
    <cellStyle name="Normal 3 2 28 13 2" xfId="27724"/>
    <cellStyle name="Normal 3 2 28 14" xfId="10176"/>
    <cellStyle name="Normal 3 2 28 14 2" xfId="27725"/>
    <cellStyle name="Normal 3 2 28 15" xfId="27720"/>
    <cellStyle name="Normal 3 2 28 2" xfId="10177"/>
    <cellStyle name="Normal 3 2 28 2 2" xfId="27726"/>
    <cellStyle name="Normal 3 2 28 3" xfId="10178"/>
    <cellStyle name="Normal 3 2 28 3 2" xfId="27727"/>
    <cellStyle name="Normal 3 2 28 4" xfId="10179"/>
    <cellStyle name="Normal 3 2 28 4 2" xfId="27728"/>
    <cellStyle name="Normal 3 2 28 5" xfId="10180"/>
    <cellStyle name="Normal 3 2 28 5 2" xfId="27729"/>
    <cellStyle name="Normal 3 2 28 6" xfId="10181"/>
    <cellStyle name="Normal 3 2 28 6 2" xfId="27730"/>
    <cellStyle name="Normal 3 2 28 7" xfId="10182"/>
    <cellStyle name="Normal 3 2 28 7 2" xfId="27731"/>
    <cellStyle name="Normal 3 2 28 8" xfId="10183"/>
    <cellStyle name="Normal 3 2 28 8 2" xfId="27732"/>
    <cellStyle name="Normal 3 2 28 9" xfId="10184"/>
    <cellStyle name="Normal 3 2 28 9 2" xfId="27733"/>
    <cellStyle name="Normal 3 2 29" xfId="10185"/>
    <cellStyle name="Normal 3 2 29 10" xfId="10186"/>
    <cellStyle name="Normal 3 2 29 10 2" xfId="27735"/>
    <cellStyle name="Normal 3 2 29 11" xfId="10187"/>
    <cellStyle name="Normal 3 2 29 11 2" xfId="27736"/>
    <cellStyle name="Normal 3 2 29 12" xfId="10188"/>
    <cellStyle name="Normal 3 2 29 12 2" xfId="27737"/>
    <cellStyle name="Normal 3 2 29 13" xfId="10189"/>
    <cellStyle name="Normal 3 2 29 13 2" xfId="27738"/>
    <cellStyle name="Normal 3 2 29 14" xfId="10190"/>
    <cellStyle name="Normal 3 2 29 14 2" xfId="27739"/>
    <cellStyle name="Normal 3 2 29 15" xfId="27734"/>
    <cellStyle name="Normal 3 2 29 2" xfId="10191"/>
    <cellStyle name="Normal 3 2 29 2 2" xfId="27740"/>
    <cellStyle name="Normal 3 2 29 3" xfId="10192"/>
    <cellStyle name="Normal 3 2 29 3 2" xfId="27741"/>
    <cellStyle name="Normal 3 2 29 4" xfId="10193"/>
    <cellStyle name="Normal 3 2 29 4 2" xfId="27742"/>
    <cellStyle name="Normal 3 2 29 5" xfId="10194"/>
    <cellStyle name="Normal 3 2 29 5 2" xfId="27743"/>
    <cellStyle name="Normal 3 2 29 6" xfId="10195"/>
    <cellStyle name="Normal 3 2 29 6 2" xfId="27744"/>
    <cellStyle name="Normal 3 2 29 7" xfId="10196"/>
    <cellStyle name="Normal 3 2 29 7 2" xfId="27745"/>
    <cellStyle name="Normal 3 2 29 8" xfId="10197"/>
    <cellStyle name="Normal 3 2 29 8 2" xfId="27746"/>
    <cellStyle name="Normal 3 2 29 9" xfId="10198"/>
    <cellStyle name="Normal 3 2 29 9 2" xfId="27747"/>
    <cellStyle name="Normal 3 2 3" xfId="55"/>
    <cellStyle name="Normal 3 2 3 10" xfId="10199"/>
    <cellStyle name="Normal 3 2 3 10 2" xfId="27749"/>
    <cellStyle name="Normal 3 2 3 11" xfId="10200"/>
    <cellStyle name="Normal 3 2 3 11 2" xfId="27750"/>
    <cellStyle name="Normal 3 2 3 12" xfId="10201"/>
    <cellStyle name="Normal 3 2 3 12 2" xfId="27751"/>
    <cellStyle name="Normal 3 2 3 13" xfId="10202"/>
    <cellStyle name="Normal 3 2 3 13 2" xfId="27752"/>
    <cellStyle name="Normal 3 2 3 14" xfId="10203"/>
    <cellStyle name="Normal 3 2 3 14 2" xfId="27753"/>
    <cellStyle name="Normal 3 2 3 15" xfId="10204"/>
    <cellStyle name="Normal 3 2 3 15 2" xfId="27754"/>
    <cellStyle name="Normal 3 2 3 16" xfId="10205"/>
    <cellStyle name="Normal 3 2 3 16 2" xfId="27755"/>
    <cellStyle name="Normal 3 2 3 17" xfId="10206"/>
    <cellStyle name="Normal 3 2 3 17 2" xfId="27756"/>
    <cellStyle name="Normal 3 2 3 18" xfId="37669"/>
    <cellStyle name="Normal 3 2 3 19" xfId="27748"/>
    <cellStyle name="Normal 3 2 3 2" xfId="10207"/>
    <cellStyle name="Normal 3 2 3 3" xfId="10208"/>
    <cellStyle name="Normal 3 2 3 4" xfId="10209"/>
    <cellStyle name="Normal 3 2 3 5" xfId="10210"/>
    <cellStyle name="Normal 3 2 3 5 2" xfId="27757"/>
    <cellStyle name="Normal 3 2 3 6" xfId="10211"/>
    <cellStyle name="Normal 3 2 3 6 2" xfId="27758"/>
    <cellStyle name="Normal 3 2 3 7" xfId="10212"/>
    <cellStyle name="Normal 3 2 3 7 2" xfId="27759"/>
    <cellStyle name="Normal 3 2 3 8" xfId="10213"/>
    <cellStyle name="Normal 3 2 3 8 2" xfId="27760"/>
    <cellStyle name="Normal 3 2 3 9" xfId="10214"/>
    <cellStyle name="Normal 3 2 3 9 2" xfId="27761"/>
    <cellStyle name="Normal 3 2 30" xfId="10215"/>
    <cellStyle name="Normal 3 2 30 10" xfId="10216"/>
    <cellStyle name="Normal 3 2 30 10 2" xfId="27763"/>
    <cellStyle name="Normal 3 2 30 11" xfId="10217"/>
    <cellStyle name="Normal 3 2 30 11 2" xfId="27764"/>
    <cellStyle name="Normal 3 2 30 12" xfId="10218"/>
    <cellStyle name="Normal 3 2 30 12 2" xfId="27765"/>
    <cellStyle name="Normal 3 2 30 13" xfId="10219"/>
    <cellStyle name="Normal 3 2 30 13 2" xfId="27766"/>
    <cellStyle name="Normal 3 2 30 14" xfId="10220"/>
    <cellStyle name="Normal 3 2 30 14 2" xfId="27767"/>
    <cellStyle name="Normal 3 2 30 15" xfId="27762"/>
    <cellStyle name="Normal 3 2 30 2" xfId="10221"/>
    <cellStyle name="Normal 3 2 30 2 2" xfId="27768"/>
    <cellStyle name="Normal 3 2 30 3" xfId="10222"/>
    <cellStyle name="Normal 3 2 30 3 2" xfId="27769"/>
    <cellStyle name="Normal 3 2 30 4" xfId="10223"/>
    <cellStyle name="Normal 3 2 30 4 2" xfId="27770"/>
    <cellStyle name="Normal 3 2 30 5" xfId="10224"/>
    <cellStyle name="Normal 3 2 30 5 2" xfId="27771"/>
    <cellStyle name="Normal 3 2 30 6" xfId="10225"/>
    <cellStyle name="Normal 3 2 30 6 2" xfId="27772"/>
    <cellStyle name="Normal 3 2 30 7" xfId="10226"/>
    <cellStyle name="Normal 3 2 30 7 2" xfId="27773"/>
    <cellStyle name="Normal 3 2 30 8" xfId="10227"/>
    <cellStyle name="Normal 3 2 30 8 2" xfId="27774"/>
    <cellStyle name="Normal 3 2 30 9" xfId="10228"/>
    <cellStyle name="Normal 3 2 30 9 2" xfId="27775"/>
    <cellStyle name="Normal 3 2 31" xfId="10229"/>
    <cellStyle name="Normal 3 2 31 10" xfId="10230"/>
    <cellStyle name="Normal 3 2 31 10 2" xfId="27777"/>
    <cellStyle name="Normal 3 2 31 11" xfId="10231"/>
    <cellStyle name="Normal 3 2 31 11 2" xfId="27778"/>
    <cellStyle name="Normal 3 2 31 12" xfId="10232"/>
    <cellStyle name="Normal 3 2 31 12 2" xfId="27779"/>
    <cellStyle name="Normal 3 2 31 13" xfId="10233"/>
    <cellStyle name="Normal 3 2 31 13 2" xfId="27780"/>
    <cellStyle name="Normal 3 2 31 14" xfId="10234"/>
    <cellStyle name="Normal 3 2 31 14 2" xfId="27781"/>
    <cellStyle name="Normal 3 2 31 15" xfId="27776"/>
    <cellStyle name="Normal 3 2 31 2" xfId="10235"/>
    <cellStyle name="Normal 3 2 31 2 2" xfId="27782"/>
    <cellStyle name="Normal 3 2 31 3" xfId="10236"/>
    <cellStyle name="Normal 3 2 31 3 2" xfId="27783"/>
    <cellStyle name="Normal 3 2 31 4" xfId="10237"/>
    <cellStyle name="Normal 3 2 31 4 2" xfId="27784"/>
    <cellStyle name="Normal 3 2 31 5" xfId="10238"/>
    <cellStyle name="Normal 3 2 31 5 2" xfId="27785"/>
    <cellStyle name="Normal 3 2 31 6" xfId="10239"/>
    <cellStyle name="Normal 3 2 31 6 2" xfId="27786"/>
    <cellStyle name="Normal 3 2 31 7" xfId="10240"/>
    <cellStyle name="Normal 3 2 31 7 2" xfId="27787"/>
    <cellStyle name="Normal 3 2 31 8" xfId="10241"/>
    <cellStyle name="Normal 3 2 31 8 2" xfId="27788"/>
    <cellStyle name="Normal 3 2 31 9" xfId="10242"/>
    <cellStyle name="Normal 3 2 31 9 2" xfId="27789"/>
    <cellStyle name="Normal 3 2 32" xfId="10243"/>
    <cellStyle name="Normal 3 2 32 10" xfId="10244"/>
    <cellStyle name="Normal 3 2 32 10 2" xfId="27791"/>
    <cellStyle name="Normal 3 2 32 11" xfId="10245"/>
    <cellStyle name="Normal 3 2 32 11 2" xfId="27792"/>
    <cellStyle name="Normal 3 2 32 12" xfId="10246"/>
    <cellStyle name="Normal 3 2 32 12 2" xfId="27793"/>
    <cellStyle name="Normal 3 2 32 13" xfId="10247"/>
    <cellStyle name="Normal 3 2 32 13 2" xfId="27794"/>
    <cellStyle name="Normal 3 2 32 14" xfId="10248"/>
    <cellStyle name="Normal 3 2 32 14 2" xfId="27795"/>
    <cellStyle name="Normal 3 2 32 15" xfId="27790"/>
    <cellStyle name="Normal 3 2 32 2" xfId="10249"/>
    <cellStyle name="Normal 3 2 32 2 2" xfId="27796"/>
    <cellStyle name="Normal 3 2 32 3" xfId="10250"/>
    <cellStyle name="Normal 3 2 32 3 2" xfId="27797"/>
    <cellStyle name="Normal 3 2 32 4" xfId="10251"/>
    <cellStyle name="Normal 3 2 32 4 2" xfId="27798"/>
    <cellStyle name="Normal 3 2 32 5" xfId="10252"/>
    <cellStyle name="Normal 3 2 32 5 2" xfId="27799"/>
    <cellStyle name="Normal 3 2 32 6" xfId="10253"/>
    <cellStyle name="Normal 3 2 32 6 2" xfId="27800"/>
    <cellStyle name="Normal 3 2 32 7" xfId="10254"/>
    <cellStyle name="Normal 3 2 32 7 2" xfId="27801"/>
    <cellStyle name="Normal 3 2 32 8" xfId="10255"/>
    <cellStyle name="Normal 3 2 32 8 2" xfId="27802"/>
    <cellStyle name="Normal 3 2 32 9" xfId="10256"/>
    <cellStyle name="Normal 3 2 32 9 2" xfId="27803"/>
    <cellStyle name="Normal 3 2 33" xfId="10257"/>
    <cellStyle name="Normal 3 2 33 10" xfId="10258"/>
    <cellStyle name="Normal 3 2 33 10 2" xfId="27805"/>
    <cellStyle name="Normal 3 2 33 11" xfId="10259"/>
    <cellStyle name="Normal 3 2 33 11 2" xfId="27806"/>
    <cellStyle name="Normal 3 2 33 12" xfId="10260"/>
    <cellStyle name="Normal 3 2 33 12 2" xfId="27807"/>
    <cellStyle name="Normal 3 2 33 13" xfId="10261"/>
    <cellStyle name="Normal 3 2 33 13 2" xfId="27808"/>
    <cellStyle name="Normal 3 2 33 14" xfId="10262"/>
    <cellStyle name="Normal 3 2 33 14 2" xfId="27809"/>
    <cellStyle name="Normal 3 2 33 15" xfId="27804"/>
    <cellStyle name="Normal 3 2 33 2" xfId="10263"/>
    <cellStyle name="Normal 3 2 33 2 2" xfId="27810"/>
    <cellStyle name="Normal 3 2 33 3" xfId="10264"/>
    <cellStyle name="Normal 3 2 33 3 2" xfId="27811"/>
    <cellStyle name="Normal 3 2 33 4" xfId="10265"/>
    <cellStyle name="Normal 3 2 33 4 2" xfId="27812"/>
    <cellStyle name="Normal 3 2 33 5" xfId="10266"/>
    <cellStyle name="Normal 3 2 33 5 2" xfId="27813"/>
    <cellStyle name="Normal 3 2 33 6" xfId="10267"/>
    <cellStyle name="Normal 3 2 33 6 2" xfId="27814"/>
    <cellStyle name="Normal 3 2 33 7" xfId="10268"/>
    <cellStyle name="Normal 3 2 33 7 2" xfId="27815"/>
    <cellStyle name="Normal 3 2 33 8" xfId="10269"/>
    <cellStyle name="Normal 3 2 33 8 2" xfId="27816"/>
    <cellStyle name="Normal 3 2 33 9" xfId="10270"/>
    <cellStyle name="Normal 3 2 33 9 2" xfId="27817"/>
    <cellStyle name="Normal 3 2 34" xfId="10271"/>
    <cellStyle name="Normal 3 2 35" xfId="10272"/>
    <cellStyle name="Normal 3 2 36" xfId="10273"/>
    <cellStyle name="Normal 3 2 36 10" xfId="10274"/>
    <cellStyle name="Normal 3 2 36 10 2" xfId="27819"/>
    <cellStyle name="Normal 3 2 36 11" xfId="10275"/>
    <cellStyle name="Normal 3 2 36 11 2" xfId="27820"/>
    <cellStyle name="Normal 3 2 36 12" xfId="10276"/>
    <cellStyle name="Normal 3 2 36 12 2" xfId="27821"/>
    <cellStyle name="Normal 3 2 36 13" xfId="10277"/>
    <cellStyle name="Normal 3 2 36 13 2" xfId="27822"/>
    <cellStyle name="Normal 3 2 36 14" xfId="10278"/>
    <cellStyle name="Normal 3 2 36 14 2" xfId="27823"/>
    <cellStyle name="Normal 3 2 36 15" xfId="27818"/>
    <cellStyle name="Normal 3 2 36 2" xfId="10279"/>
    <cellStyle name="Normal 3 2 36 2 2" xfId="27824"/>
    <cellStyle name="Normal 3 2 36 3" xfId="10280"/>
    <cellStyle name="Normal 3 2 36 3 2" xfId="27825"/>
    <cellStyle name="Normal 3 2 36 4" xfId="10281"/>
    <cellStyle name="Normal 3 2 36 4 2" xfId="27826"/>
    <cellStyle name="Normal 3 2 36 5" xfId="10282"/>
    <cellStyle name="Normal 3 2 36 5 2" xfId="27827"/>
    <cellStyle name="Normal 3 2 36 6" xfId="10283"/>
    <cellStyle name="Normal 3 2 36 6 2" xfId="27828"/>
    <cellStyle name="Normal 3 2 36 7" xfId="10284"/>
    <cellStyle name="Normal 3 2 36 7 2" xfId="27829"/>
    <cellStyle name="Normal 3 2 36 8" xfId="10285"/>
    <cellStyle name="Normal 3 2 36 8 2" xfId="27830"/>
    <cellStyle name="Normal 3 2 36 9" xfId="10286"/>
    <cellStyle name="Normal 3 2 36 9 2" xfId="27831"/>
    <cellStyle name="Normal 3 2 37" xfId="10287"/>
    <cellStyle name="Normal 3 2 37 10" xfId="10288"/>
    <cellStyle name="Normal 3 2 37 10 2" xfId="27833"/>
    <cellStyle name="Normal 3 2 37 11" xfId="10289"/>
    <cellStyle name="Normal 3 2 37 11 2" xfId="27834"/>
    <cellStyle name="Normal 3 2 37 12" xfId="10290"/>
    <cellStyle name="Normal 3 2 37 12 2" xfId="27835"/>
    <cellStyle name="Normal 3 2 37 13" xfId="10291"/>
    <cellStyle name="Normal 3 2 37 13 2" xfId="27836"/>
    <cellStyle name="Normal 3 2 37 14" xfId="10292"/>
    <cellStyle name="Normal 3 2 37 14 2" xfId="27837"/>
    <cellStyle name="Normal 3 2 37 15" xfId="27832"/>
    <cellStyle name="Normal 3 2 37 2" xfId="10293"/>
    <cellStyle name="Normal 3 2 37 2 2" xfId="27838"/>
    <cellStyle name="Normal 3 2 37 3" xfId="10294"/>
    <cellStyle name="Normal 3 2 37 3 2" xfId="27839"/>
    <cellStyle name="Normal 3 2 37 4" xfId="10295"/>
    <cellStyle name="Normal 3 2 37 4 2" xfId="27840"/>
    <cellStyle name="Normal 3 2 37 5" xfId="10296"/>
    <cellStyle name="Normal 3 2 37 5 2" xfId="27841"/>
    <cellStyle name="Normal 3 2 37 6" xfId="10297"/>
    <cellStyle name="Normal 3 2 37 6 2" xfId="27842"/>
    <cellStyle name="Normal 3 2 37 7" xfId="10298"/>
    <cellStyle name="Normal 3 2 37 7 2" xfId="27843"/>
    <cellStyle name="Normal 3 2 37 8" xfId="10299"/>
    <cellStyle name="Normal 3 2 37 8 2" xfId="27844"/>
    <cellStyle name="Normal 3 2 37 9" xfId="10300"/>
    <cellStyle name="Normal 3 2 37 9 2" xfId="27845"/>
    <cellStyle name="Normal 3 2 38" xfId="37667"/>
    <cellStyle name="Normal 3 2 4" xfId="56"/>
    <cellStyle name="Normal 3 2 4 2" xfId="37670"/>
    <cellStyle name="Normal 3 2 4 3" xfId="27846"/>
    <cellStyle name="Normal 3 2 5" xfId="57"/>
    <cellStyle name="Normal 3 2 5 2" xfId="37671"/>
    <cellStyle name="Normal 3 2 5 3" xfId="27847"/>
    <cellStyle name="Normal 3 2 6" xfId="58"/>
    <cellStyle name="Normal 3 2 6 2" xfId="37672"/>
    <cellStyle name="Normal 3 2 6 3" xfId="27848"/>
    <cellStyle name="Normal 3 2 7" xfId="59"/>
    <cellStyle name="Normal 3 2 7 2" xfId="37673"/>
    <cellStyle name="Normal 3 2 7 3" xfId="27849"/>
    <cellStyle name="Normal 3 2 8" xfId="60"/>
    <cellStyle name="Normal 3 2 8 2" xfId="37674"/>
    <cellStyle name="Normal 3 2 8 3" xfId="27850"/>
    <cellStyle name="Normal 3 2 9" xfId="61"/>
    <cellStyle name="Normal 3 2 9 2" xfId="37675"/>
    <cellStyle name="Normal 3 2 9 3" xfId="27851"/>
    <cellStyle name="Normal 3 20" xfId="10301"/>
    <cellStyle name="Normal 3 20 10" xfId="10302"/>
    <cellStyle name="Normal 3 20 10 10" xfId="10303"/>
    <cellStyle name="Normal 3 20 10 10 2" xfId="27854"/>
    <cellStyle name="Normal 3 20 10 11" xfId="10304"/>
    <cellStyle name="Normal 3 20 10 11 2" xfId="27855"/>
    <cellStyle name="Normal 3 20 10 12" xfId="10305"/>
    <cellStyle name="Normal 3 20 10 12 2" xfId="27856"/>
    <cellStyle name="Normal 3 20 10 13" xfId="10306"/>
    <cellStyle name="Normal 3 20 10 13 2" xfId="27857"/>
    <cellStyle name="Normal 3 20 10 14" xfId="10307"/>
    <cellStyle name="Normal 3 20 10 14 2" xfId="27858"/>
    <cellStyle name="Normal 3 20 10 15" xfId="27853"/>
    <cellStyle name="Normal 3 20 10 2" xfId="10308"/>
    <cellStyle name="Normal 3 20 10 2 2" xfId="27859"/>
    <cellStyle name="Normal 3 20 10 3" xfId="10309"/>
    <cellStyle name="Normal 3 20 10 3 2" xfId="27860"/>
    <cellStyle name="Normal 3 20 10 4" xfId="10310"/>
    <cellStyle name="Normal 3 20 10 4 2" xfId="27861"/>
    <cellStyle name="Normal 3 20 10 5" xfId="10311"/>
    <cellStyle name="Normal 3 20 10 5 2" xfId="27862"/>
    <cellStyle name="Normal 3 20 10 6" xfId="10312"/>
    <cellStyle name="Normal 3 20 10 6 2" xfId="27863"/>
    <cellStyle name="Normal 3 20 10 7" xfId="10313"/>
    <cellStyle name="Normal 3 20 10 7 2" xfId="27864"/>
    <cellStyle name="Normal 3 20 10 8" xfId="10314"/>
    <cellStyle name="Normal 3 20 10 8 2" xfId="27865"/>
    <cellStyle name="Normal 3 20 10 9" xfId="10315"/>
    <cellStyle name="Normal 3 20 10 9 2" xfId="27866"/>
    <cellStyle name="Normal 3 20 11" xfId="10316"/>
    <cellStyle name="Normal 3 20 11 10" xfId="10317"/>
    <cellStyle name="Normal 3 20 11 10 2" xfId="27868"/>
    <cellStyle name="Normal 3 20 11 11" xfId="10318"/>
    <cellStyle name="Normal 3 20 11 11 2" xfId="27869"/>
    <cellStyle name="Normal 3 20 11 12" xfId="10319"/>
    <cellStyle name="Normal 3 20 11 12 2" xfId="27870"/>
    <cellStyle name="Normal 3 20 11 13" xfId="10320"/>
    <cellStyle name="Normal 3 20 11 13 2" xfId="27871"/>
    <cellStyle name="Normal 3 20 11 14" xfId="10321"/>
    <cellStyle name="Normal 3 20 11 14 2" xfId="27872"/>
    <cellStyle name="Normal 3 20 11 15" xfId="27867"/>
    <cellStyle name="Normal 3 20 11 2" xfId="10322"/>
    <cellStyle name="Normal 3 20 11 2 2" xfId="27873"/>
    <cellStyle name="Normal 3 20 11 3" xfId="10323"/>
    <cellStyle name="Normal 3 20 11 3 2" xfId="27874"/>
    <cellStyle name="Normal 3 20 11 4" xfId="10324"/>
    <cellStyle name="Normal 3 20 11 4 2" xfId="27875"/>
    <cellStyle name="Normal 3 20 11 5" xfId="10325"/>
    <cellStyle name="Normal 3 20 11 5 2" xfId="27876"/>
    <cellStyle name="Normal 3 20 11 6" xfId="10326"/>
    <cellStyle name="Normal 3 20 11 6 2" xfId="27877"/>
    <cellStyle name="Normal 3 20 11 7" xfId="10327"/>
    <cellStyle name="Normal 3 20 11 7 2" xfId="27878"/>
    <cellStyle name="Normal 3 20 11 8" xfId="10328"/>
    <cellStyle name="Normal 3 20 11 8 2" xfId="27879"/>
    <cellStyle name="Normal 3 20 11 9" xfId="10329"/>
    <cellStyle name="Normal 3 20 11 9 2" xfId="27880"/>
    <cellStyle name="Normal 3 20 12" xfId="10330"/>
    <cellStyle name="Normal 3 20 12 10" xfId="10331"/>
    <cellStyle name="Normal 3 20 12 10 2" xfId="27882"/>
    <cellStyle name="Normal 3 20 12 11" xfId="10332"/>
    <cellStyle name="Normal 3 20 12 11 2" xfId="27883"/>
    <cellStyle name="Normal 3 20 12 12" xfId="10333"/>
    <cellStyle name="Normal 3 20 12 12 2" xfId="27884"/>
    <cellStyle name="Normal 3 20 12 13" xfId="10334"/>
    <cellStyle name="Normal 3 20 12 13 2" xfId="27885"/>
    <cellStyle name="Normal 3 20 12 14" xfId="10335"/>
    <cellStyle name="Normal 3 20 12 14 2" xfId="27886"/>
    <cellStyle name="Normal 3 20 12 15" xfId="27881"/>
    <cellStyle name="Normal 3 20 12 2" xfId="10336"/>
    <cellStyle name="Normal 3 20 12 2 2" xfId="27887"/>
    <cellStyle name="Normal 3 20 12 3" xfId="10337"/>
    <cellStyle name="Normal 3 20 12 3 2" xfId="27888"/>
    <cellStyle name="Normal 3 20 12 4" xfId="10338"/>
    <cellStyle name="Normal 3 20 12 4 2" xfId="27889"/>
    <cellStyle name="Normal 3 20 12 5" xfId="10339"/>
    <cellStyle name="Normal 3 20 12 5 2" xfId="27890"/>
    <cellStyle name="Normal 3 20 12 6" xfId="10340"/>
    <cellStyle name="Normal 3 20 12 6 2" xfId="27891"/>
    <cellStyle name="Normal 3 20 12 7" xfId="10341"/>
    <cellStyle name="Normal 3 20 12 7 2" xfId="27892"/>
    <cellStyle name="Normal 3 20 12 8" xfId="10342"/>
    <cellStyle name="Normal 3 20 12 8 2" xfId="27893"/>
    <cellStyle name="Normal 3 20 12 9" xfId="10343"/>
    <cellStyle name="Normal 3 20 12 9 2" xfId="27894"/>
    <cellStyle name="Normal 3 20 13" xfId="10344"/>
    <cellStyle name="Normal 3 20 13 10" xfId="10345"/>
    <cellStyle name="Normal 3 20 13 10 2" xfId="27896"/>
    <cellStyle name="Normal 3 20 13 11" xfId="10346"/>
    <cellStyle name="Normal 3 20 13 11 2" xfId="27897"/>
    <cellStyle name="Normal 3 20 13 12" xfId="10347"/>
    <cellStyle name="Normal 3 20 13 12 2" xfId="27898"/>
    <cellStyle name="Normal 3 20 13 13" xfId="10348"/>
    <cellStyle name="Normal 3 20 13 13 2" xfId="27899"/>
    <cellStyle name="Normal 3 20 13 14" xfId="10349"/>
    <cellStyle name="Normal 3 20 13 14 2" xfId="27900"/>
    <cellStyle name="Normal 3 20 13 15" xfId="27895"/>
    <cellStyle name="Normal 3 20 13 2" xfId="10350"/>
    <cellStyle name="Normal 3 20 13 2 2" xfId="27901"/>
    <cellStyle name="Normal 3 20 13 3" xfId="10351"/>
    <cellStyle name="Normal 3 20 13 3 2" xfId="27902"/>
    <cellStyle name="Normal 3 20 13 4" xfId="10352"/>
    <cellStyle name="Normal 3 20 13 4 2" xfId="27903"/>
    <cellStyle name="Normal 3 20 13 5" xfId="10353"/>
    <cellStyle name="Normal 3 20 13 5 2" xfId="27904"/>
    <cellStyle name="Normal 3 20 13 6" xfId="10354"/>
    <cellStyle name="Normal 3 20 13 6 2" xfId="27905"/>
    <cellStyle name="Normal 3 20 13 7" xfId="10355"/>
    <cellStyle name="Normal 3 20 13 7 2" xfId="27906"/>
    <cellStyle name="Normal 3 20 13 8" xfId="10356"/>
    <cellStyle name="Normal 3 20 13 8 2" xfId="27907"/>
    <cellStyle name="Normal 3 20 13 9" xfId="10357"/>
    <cellStyle name="Normal 3 20 13 9 2" xfId="27908"/>
    <cellStyle name="Normal 3 20 14" xfId="10358"/>
    <cellStyle name="Normal 3 20 14 10" xfId="10359"/>
    <cellStyle name="Normal 3 20 14 10 2" xfId="27910"/>
    <cellStyle name="Normal 3 20 14 11" xfId="10360"/>
    <cellStyle name="Normal 3 20 14 11 2" xfId="27911"/>
    <cellStyle name="Normal 3 20 14 12" xfId="10361"/>
    <cellStyle name="Normal 3 20 14 12 2" xfId="27912"/>
    <cellStyle name="Normal 3 20 14 13" xfId="10362"/>
    <cellStyle name="Normal 3 20 14 13 2" xfId="27913"/>
    <cellStyle name="Normal 3 20 14 14" xfId="10363"/>
    <cellStyle name="Normal 3 20 14 14 2" xfId="27914"/>
    <cellStyle name="Normal 3 20 14 15" xfId="27909"/>
    <cellStyle name="Normal 3 20 14 2" xfId="10364"/>
    <cellStyle name="Normal 3 20 14 2 2" xfId="27915"/>
    <cellStyle name="Normal 3 20 14 3" xfId="10365"/>
    <cellStyle name="Normal 3 20 14 3 2" xfId="27916"/>
    <cellStyle name="Normal 3 20 14 4" xfId="10366"/>
    <cellStyle name="Normal 3 20 14 4 2" xfId="27917"/>
    <cellStyle name="Normal 3 20 14 5" xfId="10367"/>
    <cellStyle name="Normal 3 20 14 5 2" xfId="27918"/>
    <cellStyle name="Normal 3 20 14 6" xfId="10368"/>
    <cellStyle name="Normal 3 20 14 6 2" xfId="27919"/>
    <cellStyle name="Normal 3 20 14 7" xfId="10369"/>
    <cellStyle name="Normal 3 20 14 7 2" xfId="27920"/>
    <cellStyle name="Normal 3 20 14 8" xfId="10370"/>
    <cellStyle name="Normal 3 20 14 8 2" xfId="27921"/>
    <cellStyle name="Normal 3 20 14 9" xfId="10371"/>
    <cellStyle name="Normal 3 20 14 9 2" xfId="27922"/>
    <cellStyle name="Normal 3 20 15" xfId="10372"/>
    <cellStyle name="Normal 3 20 15 2" xfId="27923"/>
    <cellStyle name="Normal 3 20 16" xfId="10373"/>
    <cellStyle name="Normal 3 20 16 2" xfId="27924"/>
    <cellStyle name="Normal 3 20 17" xfId="10374"/>
    <cellStyle name="Normal 3 20 17 2" xfId="27925"/>
    <cellStyle name="Normal 3 20 18" xfId="10375"/>
    <cellStyle name="Normal 3 20 18 2" xfId="27926"/>
    <cellStyle name="Normal 3 20 19" xfId="10376"/>
    <cellStyle name="Normal 3 20 19 2" xfId="27927"/>
    <cellStyle name="Normal 3 20 2" xfId="10377"/>
    <cellStyle name="Normal 3 20 20" xfId="10378"/>
    <cellStyle name="Normal 3 20 20 2" xfId="27928"/>
    <cellStyle name="Normal 3 20 21" xfId="10379"/>
    <cellStyle name="Normal 3 20 21 2" xfId="27929"/>
    <cellStyle name="Normal 3 20 22" xfId="10380"/>
    <cellStyle name="Normal 3 20 22 2" xfId="27930"/>
    <cellStyle name="Normal 3 20 23" xfId="10381"/>
    <cellStyle name="Normal 3 20 23 2" xfId="27931"/>
    <cellStyle name="Normal 3 20 24" xfId="10382"/>
    <cellStyle name="Normal 3 20 24 2" xfId="27932"/>
    <cellStyle name="Normal 3 20 25" xfId="10383"/>
    <cellStyle name="Normal 3 20 25 2" xfId="27933"/>
    <cellStyle name="Normal 3 20 26" xfId="10384"/>
    <cellStyle name="Normal 3 20 26 2" xfId="27934"/>
    <cellStyle name="Normal 3 20 27" xfId="10385"/>
    <cellStyle name="Normal 3 20 27 2" xfId="27935"/>
    <cellStyle name="Normal 3 20 28" xfId="27852"/>
    <cellStyle name="Normal 3 20 3" xfId="10386"/>
    <cellStyle name="Normal 3 20 4" xfId="10387"/>
    <cellStyle name="Normal 3 20 5" xfId="10388"/>
    <cellStyle name="Normal 3 20 6" xfId="10389"/>
    <cellStyle name="Normal 3 20 6 10" xfId="10390"/>
    <cellStyle name="Normal 3 20 6 10 2" xfId="27937"/>
    <cellStyle name="Normal 3 20 6 11" xfId="10391"/>
    <cellStyle name="Normal 3 20 6 11 2" xfId="27938"/>
    <cellStyle name="Normal 3 20 6 12" xfId="10392"/>
    <cellStyle name="Normal 3 20 6 12 2" xfId="27939"/>
    <cellStyle name="Normal 3 20 6 13" xfId="10393"/>
    <cellStyle name="Normal 3 20 6 13 2" xfId="27940"/>
    <cellStyle name="Normal 3 20 6 14" xfId="10394"/>
    <cellStyle name="Normal 3 20 6 14 2" xfId="27941"/>
    <cellStyle name="Normal 3 20 6 15" xfId="10395"/>
    <cellStyle name="Normal 3 20 6 15 2" xfId="27942"/>
    <cellStyle name="Normal 3 20 6 16" xfId="27936"/>
    <cellStyle name="Normal 3 20 6 2" xfId="10396"/>
    <cellStyle name="Normal 3 20 6 2 10" xfId="10397"/>
    <cellStyle name="Normal 3 20 6 2 10 2" xfId="27944"/>
    <cellStyle name="Normal 3 20 6 2 11" xfId="10398"/>
    <cellStyle name="Normal 3 20 6 2 11 2" xfId="27945"/>
    <cellStyle name="Normal 3 20 6 2 12" xfId="10399"/>
    <cellStyle name="Normal 3 20 6 2 12 2" xfId="27946"/>
    <cellStyle name="Normal 3 20 6 2 13" xfId="10400"/>
    <cellStyle name="Normal 3 20 6 2 13 2" xfId="27947"/>
    <cellStyle name="Normal 3 20 6 2 14" xfId="10401"/>
    <cellStyle name="Normal 3 20 6 2 14 2" xfId="27948"/>
    <cellStyle name="Normal 3 20 6 2 15" xfId="27943"/>
    <cellStyle name="Normal 3 20 6 2 2" xfId="10402"/>
    <cellStyle name="Normal 3 20 6 2 2 2" xfId="27949"/>
    <cellStyle name="Normal 3 20 6 2 3" xfId="10403"/>
    <cellStyle name="Normal 3 20 6 2 3 2" xfId="27950"/>
    <cellStyle name="Normal 3 20 6 2 4" xfId="10404"/>
    <cellStyle name="Normal 3 20 6 2 4 2" xfId="27951"/>
    <cellStyle name="Normal 3 20 6 2 5" xfId="10405"/>
    <cellStyle name="Normal 3 20 6 2 5 2" xfId="27952"/>
    <cellStyle name="Normal 3 20 6 2 6" xfId="10406"/>
    <cellStyle name="Normal 3 20 6 2 6 2" xfId="27953"/>
    <cellStyle name="Normal 3 20 6 2 7" xfId="10407"/>
    <cellStyle name="Normal 3 20 6 2 7 2" xfId="27954"/>
    <cellStyle name="Normal 3 20 6 2 8" xfId="10408"/>
    <cellStyle name="Normal 3 20 6 2 8 2" xfId="27955"/>
    <cellStyle name="Normal 3 20 6 2 9" xfId="10409"/>
    <cellStyle name="Normal 3 20 6 2 9 2" xfId="27956"/>
    <cellStyle name="Normal 3 20 6 3" xfId="10410"/>
    <cellStyle name="Normal 3 20 6 3 2" xfId="27957"/>
    <cellStyle name="Normal 3 20 6 4" xfId="10411"/>
    <cellStyle name="Normal 3 20 6 4 2" xfId="27958"/>
    <cellStyle name="Normal 3 20 6 5" xfId="10412"/>
    <cellStyle name="Normal 3 20 6 5 2" xfId="27959"/>
    <cellStyle name="Normal 3 20 6 6" xfId="10413"/>
    <cellStyle name="Normal 3 20 6 6 2" xfId="27960"/>
    <cellStyle name="Normal 3 20 6 7" xfId="10414"/>
    <cellStyle name="Normal 3 20 6 7 2" xfId="27961"/>
    <cellStyle name="Normal 3 20 6 8" xfId="10415"/>
    <cellStyle name="Normal 3 20 6 8 2" xfId="27962"/>
    <cellStyle name="Normal 3 20 6 9" xfId="10416"/>
    <cellStyle name="Normal 3 20 6 9 2" xfId="27963"/>
    <cellStyle name="Normal 3 20 7" xfId="10417"/>
    <cellStyle name="Normal 3 20 7 10" xfId="10418"/>
    <cellStyle name="Normal 3 20 7 10 2" xfId="27965"/>
    <cellStyle name="Normal 3 20 7 11" xfId="10419"/>
    <cellStyle name="Normal 3 20 7 11 2" xfId="27966"/>
    <cellStyle name="Normal 3 20 7 12" xfId="10420"/>
    <cellStyle name="Normal 3 20 7 12 2" xfId="27967"/>
    <cellStyle name="Normal 3 20 7 13" xfId="10421"/>
    <cellStyle name="Normal 3 20 7 13 2" xfId="27968"/>
    <cellStyle name="Normal 3 20 7 14" xfId="10422"/>
    <cellStyle name="Normal 3 20 7 14 2" xfId="27969"/>
    <cellStyle name="Normal 3 20 7 15" xfId="10423"/>
    <cellStyle name="Normal 3 20 7 15 2" xfId="27970"/>
    <cellStyle name="Normal 3 20 7 16" xfId="27964"/>
    <cellStyle name="Normal 3 20 7 2" xfId="10424"/>
    <cellStyle name="Normal 3 20 7 2 10" xfId="10425"/>
    <cellStyle name="Normal 3 20 7 2 10 2" xfId="27972"/>
    <cellStyle name="Normal 3 20 7 2 11" xfId="10426"/>
    <cellStyle name="Normal 3 20 7 2 11 2" xfId="27973"/>
    <cellStyle name="Normal 3 20 7 2 12" xfId="10427"/>
    <cellStyle name="Normal 3 20 7 2 12 2" xfId="27974"/>
    <cellStyle name="Normal 3 20 7 2 13" xfId="10428"/>
    <cellStyle name="Normal 3 20 7 2 13 2" xfId="27975"/>
    <cellStyle name="Normal 3 20 7 2 14" xfId="10429"/>
    <cellStyle name="Normal 3 20 7 2 14 2" xfId="27976"/>
    <cellStyle name="Normal 3 20 7 2 15" xfId="27971"/>
    <cellStyle name="Normal 3 20 7 2 2" xfId="10430"/>
    <cellStyle name="Normal 3 20 7 2 2 2" xfId="27977"/>
    <cellStyle name="Normal 3 20 7 2 3" xfId="10431"/>
    <cellStyle name="Normal 3 20 7 2 3 2" xfId="27978"/>
    <cellStyle name="Normal 3 20 7 2 4" xfId="10432"/>
    <cellStyle name="Normal 3 20 7 2 4 2" xfId="27979"/>
    <cellStyle name="Normal 3 20 7 2 5" xfId="10433"/>
    <cellStyle name="Normal 3 20 7 2 5 2" xfId="27980"/>
    <cellStyle name="Normal 3 20 7 2 6" xfId="10434"/>
    <cellStyle name="Normal 3 20 7 2 6 2" xfId="27981"/>
    <cellStyle name="Normal 3 20 7 2 7" xfId="10435"/>
    <cellStyle name="Normal 3 20 7 2 7 2" xfId="27982"/>
    <cellStyle name="Normal 3 20 7 2 8" xfId="10436"/>
    <cellStyle name="Normal 3 20 7 2 8 2" xfId="27983"/>
    <cellStyle name="Normal 3 20 7 2 9" xfId="10437"/>
    <cellStyle name="Normal 3 20 7 2 9 2" xfId="27984"/>
    <cellStyle name="Normal 3 20 7 3" xfId="10438"/>
    <cellStyle name="Normal 3 20 7 3 2" xfId="27985"/>
    <cellStyle name="Normal 3 20 7 4" xfId="10439"/>
    <cellStyle name="Normal 3 20 7 4 2" xfId="27986"/>
    <cellStyle name="Normal 3 20 7 5" xfId="10440"/>
    <cellStyle name="Normal 3 20 7 5 2" xfId="27987"/>
    <cellStyle name="Normal 3 20 7 6" xfId="10441"/>
    <cellStyle name="Normal 3 20 7 6 2" xfId="27988"/>
    <cellStyle name="Normal 3 20 7 7" xfId="10442"/>
    <cellStyle name="Normal 3 20 7 7 2" xfId="27989"/>
    <cellStyle name="Normal 3 20 7 8" xfId="10443"/>
    <cellStyle name="Normal 3 20 7 8 2" xfId="27990"/>
    <cellStyle name="Normal 3 20 7 9" xfId="10444"/>
    <cellStyle name="Normal 3 20 7 9 2" xfId="27991"/>
    <cellStyle name="Normal 3 20 8" xfId="10445"/>
    <cellStyle name="Normal 3 20 8 10" xfId="10446"/>
    <cellStyle name="Normal 3 20 8 10 2" xfId="27993"/>
    <cellStyle name="Normal 3 20 8 11" xfId="10447"/>
    <cellStyle name="Normal 3 20 8 11 2" xfId="27994"/>
    <cellStyle name="Normal 3 20 8 12" xfId="10448"/>
    <cellStyle name="Normal 3 20 8 12 2" xfId="27995"/>
    <cellStyle name="Normal 3 20 8 13" xfId="10449"/>
    <cellStyle name="Normal 3 20 8 13 2" xfId="27996"/>
    <cellStyle name="Normal 3 20 8 14" xfId="10450"/>
    <cellStyle name="Normal 3 20 8 14 2" xfId="27997"/>
    <cellStyle name="Normal 3 20 8 15" xfId="10451"/>
    <cellStyle name="Normal 3 20 8 15 2" xfId="27998"/>
    <cellStyle name="Normal 3 20 8 16" xfId="27992"/>
    <cellStyle name="Normal 3 20 8 2" xfId="10452"/>
    <cellStyle name="Normal 3 20 8 2 10" xfId="10453"/>
    <cellStyle name="Normal 3 20 8 2 10 2" xfId="28000"/>
    <cellStyle name="Normal 3 20 8 2 11" xfId="10454"/>
    <cellStyle name="Normal 3 20 8 2 11 2" xfId="28001"/>
    <cellStyle name="Normal 3 20 8 2 12" xfId="10455"/>
    <cellStyle name="Normal 3 20 8 2 12 2" xfId="28002"/>
    <cellStyle name="Normal 3 20 8 2 13" xfId="10456"/>
    <cellStyle name="Normal 3 20 8 2 13 2" xfId="28003"/>
    <cellStyle name="Normal 3 20 8 2 14" xfId="10457"/>
    <cellStyle name="Normal 3 20 8 2 14 2" xfId="28004"/>
    <cellStyle name="Normal 3 20 8 2 15" xfId="27999"/>
    <cellStyle name="Normal 3 20 8 2 2" xfId="10458"/>
    <cellStyle name="Normal 3 20 8 2 2 2" xfId="28005"/>
    <cellStyle name="Normal 3 20 8 2 3" xfId="10459"/>
    <cellStyle name="Normal 3 20 8 2 3 2" xfId="28006"/>
    <cellStyle name="Normal 3 20 8 2 4" xfId="10460"/>
    <cellStyle name="Normal 3 20 8 2 4 2" xfId="28007"/>
    <cellStyle name="Normal 3 20 8 2 5" xfId="10461"/>
    <cellStyle name="Normal 3 20 8 2 5 2" xfId="28008"/>
    <cellStyle name="Normal 3 20 8 2 6" xfId="10462"/>
    <cellStyle name="Normal 3 20 8 2 6 2" xfId="28009"/>
    <cellStyle name="Normal 3 20 8 2 7" xfId="10463"/>
    <cellStyle name="Normal 3 20 8 2 7 2" xfId="28010"/>
    <cellStyle name="Normal 3 20 8 2 8" xfId="10464"/>
    <cellStyle name="Normal 3 20 8 2 8 2" xfId="28011"/>
    <cellStyle name="Normal 3 20 8 2 9" xfId="10465"/>
    <cellStyle name="Normal 3 20 8 2 9 2" xfId="28012"/>
    <cellStyle name="Normal 3 20 8 3" xfId="10466"/>
    <cellStyle name="Normal 3 20 8 3 2" xfId="28013"/>
    <cellStyle name="Normal 3 20 8 4" xfId="10467"/>
    <cellStyle name="Normal 3 20 8 4 2" xfId="28014"/>
    <cellStyle name="Normal 3 20 8 5" xfId="10468"/>
    <cellStyle name="Normal 3 20 8 5 2" xfId="28015"/>
    <cellStyle name="Normal 3 20 8 6" xfId="10469"/>
    <cellStyle name="Normal 3 20 8 6 2" xfId="28016"/>
    <cellStyle name="Normal 3 20 8 7" xfId="10470"/>
    <cellStyle name="Normal 3 20 8 7 2" xfId="28017"/>
    <cellStyle name="Normal 3 20 8 8" xfId="10471"/>
    <cellStyle name="Normal 3 20 8 8 2" xfId="28018"/>
    <cellStyle name="Normal 3 20 8 9" xfId="10472"/>
    <cellStyle name="Normal 3 20 8 9 2" xfId="28019"/>
    <cellStyle name="Normal 3 20 9" xfId="10473"/>
    <cellStyle name="Normal 3 20 9 10" xfId="10474"/>
    <cellStyle name="Normal 3 20 9 10 2" xfId="28021"/>
    <cellStyle name="Normal 3 20 9 11" xfId="10475"/>
    <cellStyle name="Normal 3 20 9 11 2" xfId="28022"/>
    <cellStyle name="Normal 3 20 9 12" xfId="10476"/>
    <cellStyle name="Normal 3 20 9 12 2" xfId="28023"/>
    <cellStyle name="Normal 3 20 9 13" xfId="10477"/>
    <cellStyle name="Normal 3 20 9 13 2" xfId="28024"/>
    <cellStyle name="Normal 3 20 9 14" xfId="10478"/>
    <cellStyle name="Normal 3 20 9 14 2" xfId="28025"/>
    <cellStyle name="Normal 3 20 9 15" xfId="28020"/>
    <cellStyle name="Normal 3 20 9 2" xfId="10479"/>
    <cellStyle name="Normal 3 20 9 2 2" xfId="28026"/>
    <cellStyle name="Normal 3 20 9 3" xfId="10480"/>
    <cellStyle name="Normal 3 20 9 3 2" xfId="28027"/>
    <cellStyle name="Normal 3 20 9 4" xfId="10481"/>
    <cellStyle name="Normal 3 20 9 4 2" xfId="28028"/>
    <cellStyle name="Normal 3 20 9 5" xfId="10482"/>
    <cellStyle name="Normal 3 20 9 5 2" xfId="28029"/>
    <cellStyle name="Normal 3 20 9 6" xfId="10483"/>
    <cellStyle name="Normal 3 20 9 6 2" xfId="28030"/>
    <cellStyle name="Normal 3 20 9 7" xfId="10484"/>
    <cellStyle name="Normal 3 20 9 7 2" xfId="28031"/>
    <cellStyle name="Normal 3 20 9 8" xfId="10485"/>
    <cellStyle name="Normal 3 20 9 8 2" xfId="28032"/>
    <cellStyle name="Normal 3 20 9 9" xfId="10486"/>
    <cellStyle name="Normal 3 20 9 9 2" xfId="28033"/>
    <cellStyle name="Normal 3 21" xfId="10487"/>
    <cellStyle name="Normal 3 21 10" xfId="10488"/>
    <cellStyle name="Normal 3 21 10 10" xfId="10489"/>
    <cellStyle name="Normal 3 21 10 10 2" xfId="28036"/>
    <cellStyle name="Normal 3 21 10 11" xfId="10490"/>
    <cellStyle name="Normal 3 21 10 11 2" xfId="28037"/>
    <cellStyle name="Normal 3 21 10 12" xfId="10491"/>
    <cellStyle name="Normal 3 21 10 12 2" xfId="28038"/>
    <cellStyle name="Normal 3 21 10 13" xfId="10492"/>
    <cellStyle name="Normal 3 21 10 13 2" xfId="28039"/>
    <cellStyle name="Normal 3 21 10 14" xfId="10493"/>
    <cellStyle name="Normal 3 21 10 14 2" xfId="28040"/>
    <cellStyle name="Normal 3 21 10 15" xfId="28035"/>
    <cellStyle name="Normal 3 21 10 2" xfId="10494"/>
    <cellStyle name="Normal 3 21 10 2 2" xfId="28041"/>
    <cellStyle name="Normal 3 21 10 3" xfId="10495"/>
    <cellStyle name="Normal 3 21 10 3 2" xfId="28042"/>
    <cellStyle name="Normal 3 21 10 4" xfId="10496"/>
    <cellStyle name="Normal 3 21 10 4 2" xfId="28043"/>
    <cellStyle name="Normal 3 21 10 5" xfId="10497"/>
    <cellStyle name="Normal 3 21 10 5 2" xfId="28044"/>
    <cellStyle name="Normal 3 21 10 6" xfId="10498"/>
    <cellStyle name="Normal 3 21 10 6 2" xfId="28045"/>
    <cellStyle name="Normal 3 21 10 7" xfId="10499"/>
    <cellStyle name="Normal 3 21 10 7 2" xfId="28046"/>
    <cellStyle name="Normal 3 21 10 8" xfId="10500"/>
    <cellStyle name="Normal 3 21 10 8 2" xfId="28047"/>
    <cellStyle name="Normal 3 21 10 9" xfId="10501"/>
    <cellStyle name="Normal 3 21 10 9 2" xfId="28048"/>
    <cellStyle name="Normal 3 21 11" xfId="10502"/>
    <cellStyle name="Normal 3 21 11 10" xfId="10503"/>
    <cellStyle name="Normal 3 21 11 10 2" xfId="28050"/>
    <cellStyle name="Normal 3 21 11 11" xfId="10504"/>
    <cellStyle name="Normal 3 21 11 11 2" xfId="28051"/>
    <cellStyle name="Normal 3 21 11 12" xfId="10505"/>
    <cellStyle name="Normal 3 21 11 12 2" xfId="28052"/>
    <cellStyle name="Normal 3 21 11 13" xfId="10506"/>
    <cellStyle name="Normal 3 21 11 13 2" xfId="28053"/>
    <cellStyle name="Normal 3 21 11 14" xfId="10507"/>
    <cellStyle name="Normal 3 21 11 14 2" xfId="28054"/>
    <cellStyle name="Normal 3 21 11 15" xfId="28049"/>
    <cellStyle name="Normal 3 21 11 2" xfId="10508"/>
    <cellStyle name="Normal 3 21 11 2 2" xfId="28055"/>
    <cellStyle name="Normal 3 21 11 3" xfId="10509"/>
    <cellStyle name="Normal 3 21 11 3 2" xfId="28056"/>
    <cellStyle name="Normal 3 21 11 4" xfId="10510"/>
    <cellStyle name="Normal 3 21 11 4 2" xfId="28057"/>
    <cellStyle name="Normal 3 21 11 5" xfId="10511"/>
    <cellStyle name="Normal 3 21 11 5 2" xfId="28058"/>
    <cellStyle name="Normal 3 21 11 6" xfId="10512"/>
    <cellStyle name="Normal 3 21 11 6 2" xfId="28059"/>
    <cellStyle name="Normal 3 21 11 7" xfId="10513"/>
    <cellStyle name="Normal 3 21 11 7 2" xfId="28060"/>
    <cellStyle name="Normal 3 21 11 8" xfId="10514"/>
    <cellStyle name="Normal 3 21 11 8 2" xfId="28061"/>
    <cellStyle name="Normal 3 21 11 9" xfId="10515"/>
    <cellStyle name="Normal 3 21 11 9 2" xfId="28062"/>
    <cellStyle name="Normal 3 21 12" xfId="10516"/>
    <cellStyle name="Normal 3 21 12 10" xfId="10517"/>
    <cellStyle name="Normal 3 21 12 10 2" xfId="28064"/>
    <cellStyle name="Normal 3 21 12 11" xfId="10518"/>
    <cellStyle name="Normal 3 21 12 11 2" xfId="28065"/>
    <cellStyle name="Normal 3 21 12 12" xfId="10519"/>
    <cellStyle name="Normal 3 21 12 12 2" xfId="28066"/>
    <cellStyle name="Normal 3 21 12 13" xfId="10520"/>
    <cellStyle name="Normal 3 21 12 13 2" xfId="28067"/>
    <cellStyle name="Normal 3 21 12 14" xfId="10521"/>
    <cellStyle name="Normal 3 21 12 14 2" xfId="28068"/>
    <cellStyle name="Normal 3 21 12 15" xfId="28063"/>
    <cellStyle name="Normal 3 21 12 2" xfId="10522"/>
    <cellStyle name="Normal 3 21 12 2 2" xfId="28069"/>
    <cellStyle name="Normal 3 21 12 3" xfId="10523"/>
    <cellStyle name="Normal 3 21 12 3 2" xfId="28070"/>
    <cellStyle name="Normal 3 21 12 4" xfId="10524"/>
    <cellStyle name="Normal 3 21 12 4 2" xfId="28071"/>
    <cellStyle name="Normal 3 21 12 5" xfId="10525"/>
    <cellStyle name="Normal 3 21 12 5 2" xfId="28072"/>
    <cellStyle name="Normal 3 21 12 6" xfId="10526"/>
    <cellStyle name="Normal 3 21 12 6 2" xfId="28073"/>
    <cellStyle name="Normal 3 21 12 7" xfId="10527"/>
    <cellStyle name="Normal 3 21 12 7 2" xfId="28074"/>
    <cellStyle name="Normal 3 21 12 8" xfId="10528"/>
    <cellStyle name="Normal 3 21 12 8 2" xfId="28075"/>
    <cellStyle name="Normal 3 21 12 9" xfId="10529"/>
    <cellStyle name="Normal 3 21 12 9 2" xfId="28076"/>
    <cellStyle name="Normal 3 21 13" xfId="10530"/>
    <cellStyle name="Normal 3 21 13 10" xfId="10531"/>
    <cellStyle name="Normal 3 21 13 10 2" xfId="28078"/>
    <cellStyle name="Normal 3 21 13 11" xfId="10532"/>
    <cellStyle name="Normal 3 21 13 11 2" xfId="28079"/>
    <cellStyle name="Normal 3 21 13 12" xfId="10533"/>
    <cellStyle name="Normal 3 21 13 12 2" xfId="28080"/>
    <cellStyle name="Normal 3 21 13 13" xfId="10534"/>
    <cellStyle name="Normal 3 21 13 13 2" xfId="28081"/>
    <cellStyle name="Normal 3 21 13 14" xfId="10535"/>
    <cellStyle name="Normal 3 21 13 14 2" xfId="28082"/>
    <cellStyle name="Normal 3 21 13 15" xfId="28077"/>
    <cellStyle name="Normal 3 21 13 2" xfId="10536"/>
    <cellStyle name="Normal 3 21 13 2 2" xfId="28083"/>
    <cellStyle name="Normal 3 21 13 3" xfId="10537"/>
    <cellStyle name="Normal 3 21 13 3 2" xfId="28084"/>
    <cellStyle name="Normal 3 21 13 4" xfId="10538"/>
    <cellStyle name="Normal 3 21 13 4 2" xfId="28085"/>
    <cellStyle name="Normal 3 21 13 5" xfId="10539"/>
    <cellStyle name="Normal 3 21 13 5 2" xfId="28086"/>
    <cellStyle name="Normal 3 21 13 6" xfId="10540"/>
    <cellStyle name="Normal 3 21 13 6 2" xfId="28087"/>
    <cellStyle name="Normal 3 21 13 7" xfId="10541"/>
    <cellStyle name="Normal 3 21 13 7 2" xfId="28088"/>
    <cellStyle name="Normal 3 21 13 8" xfId="10542"/>
    <cellStyle name="Normal 3 21 13 8 2" xfId="28089"/>
    <cellStyle name="Normal 3 21 13 9" xfId="10543"/>
    <cellStyle name="Normal 3 21 13 9 2" xfId="28090"/>
    <cellStyle name="Normal 3 21 14" xfId="10544"/>
    <cellStyle name="Normal 3 21 14 10" xfId="10545"/>
    <cellStyle name="Normal 3 21 14 10 2" xfId="28092"/>
    <cellStyle name="Normal 3 21 14 11" xfId="10546"/>
    <cellStyle name="Normal 3 21 14 11 2" xfId="28093"/>
    <cellStyle name="Normal 3 21 14 12" xfId="10547"/>
    <cellStyle name="Normal 3 21 14 12 2" xfId="28094"/>
    <cellStyle name="Normal 3 21 14 13" xfId="10548"/>
    <cellStyle name="Normal 3 21 14 13 2" xfId="28095"/>
    <cellStyle name="Normal 3 21 14 14" xfId="10549"/>
    <cellStyle name="Normal 3 21 14 14 2" xfId="28096"/>
    <cellStyle name="Normal 3 21 14 15" xfId="28091"/>
    <cellStyle name="Normal 3 21 14 2" xfId="10550"/>
    <cellStyle name="Normal 3 21 14 2 2" xfId="28097"/>
    <cellStyle name="Normal 3 21 14 3" xfId="10551"/>
    <cellStyle name="Normal 3 21 14 3 2" xfId="28098"/>
    <cellStyle name="Normal 3 21 14 4" xfId="10552"/>
    <cellStyle name="Normal 3 21 14 4 2" xfId="28099"/>
    <cellStyle name="Normal 3 21 14 5" xfId="10553"/>
    <cellStyle name="Normal 3 21 14 5 2" xfId="28100"/>
    <cellStyle name="Normal 3 21 14 6" xfId="10554"/>
    <cellStyle name="Normal 3 21 14 6 2" xfId="28101"/>
    <cellStyle name="Normal 3 21 14 7" xfId="10555"/>
    <cellStyle name="Normal 3 21 14 7 2" xfId="28102"/>
    <cellStyle name="Normal 3 21 14 8" xfId="10556"/>
    <cellStyle name="Normal 3 21 14 8 2" xfId="28103"/>
    <cellStyle name="Normal 3 21 14 9" xfId="10557"/>
    <cellStyle name="Normal 3 21 14 9 2" xfId="28104"/>
    <cellStyle name="Normal 3 21 15" xfId="10558"/>
    <cellStyle name="Normal 3 21 15 2" xfId="28105"/>
    <cellStyle name="Normal 3 21 16" xfId="10559"/>
    <cellStyle name="Normal 3 21 16 2" xfId="28106"/>
    <cellStyle name="Normal 3 21 17" xfId="10560"/>
    <cellStyle name="Normal 3 21 17 2" xfId="28107"/>
    <cellStyle name="Normal 3 21 18" xfId="10561"/>
    <cellStyle name="Normal 3 21 18 2" xfId="28108"/>
    <cellStyle name="Normal 3 21 19" xfId="10562"/>
    <cellStyle name="Normal 3 21 19 2" xfId="28109"/>
    <cellStyle name="Normal 3 21 2" xfId="10563"/>
    <cellStyle name="Normal 3 21 20" xfId="10564"/>
    <cellStyle name="Normal 3 21 20 2" xfId="28110"/>
    <cellStyle name="Normal 3 21 21" xfId="10565"/>
    <cellStyle name="Normal 3 21 21 2" xfId="28111"/>
    <cellStyle name="Normal 3 21 22" xfId="10566"/>
    <cellStyle name="Normal 3 21 22 2" xfId="28112"/>
    <cellStyle name="Normal 3 21 23" xfId="10567"/>
    <cellStyle name="Normal 3 21 23 2" xfId="28113"/>
    <cellStyle name="Normal 3 21 24" xfId="10568"/>
    <cellStyle name="Normal 3 21 24 2" xfId="28114"/>
    <cellStyle name="Normal 3 21 25" xfId="10569"/>
    <cellStyle name="Normal 3 21 25 2" xfId="28115"/>
    <cellStyle name="Normal 3 21 26" xfId="10570"/>
    <cellStyle name="Normal 3 21 26 2" xfId="28116"/>
    <cellStyle name="Normal 3 21 27" xfId="10571"/>
    <cellStyle name="Normal 3 21 27 2" xfId="28117"/>
    <cellStyle name="Normal 3 21 28" xfId="28034"/>
    <cellStyle name="Normal 3 21 3" xfId="10572"/>
    <cellStyle name="Normal 3 21 4" xfId="10573"/>
    <cellStyle name="Normal 3 21 5" xfId="10574"/>
    <cellStyle name="Normal 3 21 6" xfId="10575"/>
    <cellStyle name="Normal 3 21 6 10" xfId="10576"/>
    <cellStyle name="Normal 3 21 6 10 2" xfId="28119"/>
    <cellStyle name="Normal 3 21 6 11" xfId="10577"/>
    <cellStyle name="Normal 3 21 6 11 2" xfId="28120"/>
    <cellStyle name="Normal 3 21 6 12" xfId="10578"/>
    <cellStyle name="Normal 3 21 6 12 2" xfId="28121"/>
    <cellStyle name="Normal 3 21 6 13" xfId="10579"/>
    <cellStyle name="Normal 3 21 6 13 2" xfId="28122"/>
    <cellStyle name="Normal 3 21 6 14" xfId="10580"/>
    <cellStyle name="Normal 3 21 6 14 2" xfId="28123"/>
    <cellStyle name="Normal 3 21 6 15" xfId="10581"/>
    <cellStyle name="Normal 3 21 6 15 2" xfId="28124"/>
    <cellStyle name="Normal 3 21 6 16" xfId="28118"/>
    <cellStyle name="Normal 3 21 6 2" xfId="10582"/>
    <cellStyle name="Normal 3 21 6 2 10" xfId="10583"/>
    <cellStyle name="Normal 3 21 6 2 10 2" xfId="28126"/>
    <cellStyle name="Normal 3 21 6 2 11" xfId="10584"/>
    <cellStyle name="Normal 3 21 6 2 11 2" xfId="28127"/>
    <cellStyle name="Normal 3 21 6 2 12" xfId="10585"/>
    <cellStyle name="Normal 3 21 6 2 12 2" xfId="28128"/>
    <cellStyle name="Normal 3 21 6 2 13" xfId="10586"/>
    <cellStyle name="Normal 3 21 6 2 13 2" xfId="28129"/>
    <cellStyle name="Normal 3 21 6 2 14" xfId="10587"/>
    <cellStyle name="Normal 3 21 6 2 14 2" xfId="28130"/>
    <cellStyle name="Normal 3 21 6 2 15" xfId="28125"/>
    <cellStyle name="Normal 3 21 6 2 2" xfId="10588"/>
    <cellStyle name="Normal 3 21 6 2 2 2" xfId="28131"/>
    <cellStyle name="Normal 3 21 6 2 3" xfId="10589"/>
    <cellStyle name="Normal 3 21 6 2 3 2" xfId="28132"/>
    <cellStyle name="Normal 3 21 6 2 4" xfId="10590"/>
    <cellStyle name="Normal 3 21 6 2 4 2" xfId="28133"/>
    <cellStyle name="Normal 3 21 6 2 5" xfId="10591"/>
    <cellStyle name="Normal 3 21 6 2 5 2" xfId="28134"/>
    <cellStyle name="Normal 3 21 6 2 6" xfId="10592"/>
    <cellStyle name="Normal 3 21 6 2 6 2" xfId="28135"/>
    <cellStyle name="Normal 3 21 6 2 7" xfId="10593"/>
    <cellStyle name="Normal 3 21 6 2 7 2" xfId="28136"/>
    <cellStyle name="Normal 3 21 6 2 8" xfId="10594"/>
    <cellStyle name="Normal 3 21 6 2 8 2" xfId="28137"/>
    <cellStyle name="Normal 3 21 6 2 9" xfId="10595"/>
    <cellStyle name="Normal 3 21 6 2 9 2" xfId="28138"/>
    <cellStyle name="Normal 3 21 6 3" xfId="10596"/>
    <cellStyle name="Normal 3 21 6 3 2" xfId="28139"/>
    <cellStyle name="Normal 3 21 6 4" xfId="10597"/>
    <cellStyle name="Normal 3 21 6 4 2" xfId="28140"/>
    <cellStyle name="Normal 3 21 6 5" xfId="10598"/>
    <cellStyle name="Normal 3 21 6 5 2" xfId="28141"/>
    <cellStyle name="Normal 3 21 6 6" xfId="10599"/>
    <cellStyle name="Normal 3 21 6 6 2" xfId="28142"/>
    <cellStyle name="Normal 3 21 6 7" xfId="10600"/>
    <cellStyle name="Normal 3 21 6 7 2" xfId="28143"/>
    <cellStyle name="Normal 3 21 6 8" xfId="10601"/>
    <cellStyle name="Normal 3 21 6 8 2" xfId="28144"/>
    <cellStyle name="Normal 3 21 6 9" xfId="10602"/>
    <cellStyle name="Normal 3 21 6 9 2" xfId="28145"/>
    <cellStyle name="Normal 3 21 7" xfId="10603"/>
    <cellStyle name="Normal 3 21 7 10" xfId="10604"/>
    <cellStyle name="Normal 3 21 7 10 2" xfId="28147"/>
    <cellStyle name="Normal 3 21 7 11" xfId="10605"/>
    <cellStyle name="Normal 3 21 7 11 2" xfId="28148"/>
    <cellStyle name="Normal 3 21 7 12" xfId="10606"/>
    <cellStyle name="Normal 3 21 7 12 2" xfId="28149"/>
    <cellStyle name="Normal 3 21 7 13" xfId="10607"/>
    <cellStyle name="Normal 3 21 7 13 2" xfId="28150"/>
    <cellStyle name="Normal 3 21 7 14" xfId="10608"/>
    <cellStyle name="Normal 3 21 7 14 2" xfId="28151"/>
    <cellStyle name="Normal 3 21 7 15" xfId="10609"/>
    <cellStyle name="Normal 3 21 7 15 2" xfId="28152"/>
    <cellStyle name="Normal 3 21 7 16" xfId="28146"/>
    <cellStyle name="Normal 3 21 7 2" xfId="10610"/>
    <cellStyle name="Normal 3 21 7 2 10" xfId="10611"/>
    <cellStyle name="Normal 3 21 7 2 10 2" xfId="28154"/>
    <cellStyle name="Normal 3 21 7 2 11" xfId="10612"/>
    <cellStyle name="Normal 3 21 7 2 11 2" xfId="28155"/>
    <cellStyle name="Normal 3 21 7 2 12" xfId="10613"/>
    <cellStyle name="Normal 3 21 7 2 12 2" xfId="28156"/>
    <cellStyle name="Normal 3 21 7 2 13" xfId="10614"/>
    <cellStyle name="Normal 3 21 7 2 13 2" xfId="28157"/>
    <cellStyle name="Normal 3 21 7 2 14" xfId="10615"/>
    <cellStyle name="Normal 3 21 7 2 14 2" xfId="28158"/>
    <cellStyle name="Normal 3 21 7 2 15" xfId="28153"/>
    <cellStyle name="Normal 3 21 7 2 2" xfId="10616"/>
    <cellStyle name="Normal 3 21 7 2 2 2" xfId="28159"/>
    <cellStyle name="Normal 3 21 7 2 3" xfId="10617"/>
    <cellStyle name="Normal 3 21 7 2 3 2" xfId="28160"/>
    <cellStyle name="Normal 3 21 7 2 4" xfId="10618"/>
    <cellStyle name="Normal 3 21 7 2 4 2" xfId="28161"/>
    <cellStyle name="Normal 3 21 7 2 5" xfId="10619"/>
    <cellStyle name="Normal 3 21 7 2 5 2" xfId="28162"/>
    <cellStyle name="Normal 3 21 7 2 6" xfId="10620"/>
    <cellStyle name="Normal 3 21 7 2 6 2" xfId="28163"/>
    <cellStyle name="Normal 3 21 7 2 7" xfId="10621"/>
    <cellStyle name="Normal 3 21 7 2 7 2" xfId="28164"/>
    <cellStyle name="Normal 3 21 7 2 8" xfId="10622"/>
    <cellStyle name="Normal 3 21 7 2 8 2" xfId="28165"/>
    <cellStyle name="Normal 3 21 7 2 9" xfId="10623"/>
    <cellStyle name="Normal 3 21 7 2 9 2" xfId="28166"/>
    <cellStyle name="Normal 3 21 7 3" xfId="10624"/>
    <cellStyle name="Normal 3 21 7 3 2" xfId="28167"/>
    <cellStyle name="Normal 3 21 7 4" xfId="10625"/>
    <cellStyle name="Normal 3 21 7 4 2" xfId="28168"/>
    <cellStyle name="Normal 3 21 7 5" xfId="10626"/>
    <cellStyle name="Normal 3 21 7 5 2" xfId="28169"/>
    <cellStyle name="Normal 3 21 7 6" xfId="10627"/>
    <cellStyle name="Normal 3 21 7 6 2" xfId="28170"/>
    <cellStyle name="Normal 3 21 7 7" xfId="10628"/>
    <cellStyle name="Normal 3 21 7 7 2" xfId="28171"/>
    <cellStyle name="Normal 3 21 7 8" xfId="10629"/>
    <cellStyle name="Normal 3 21 7 8 2" xfId="28172"/>
    <cellStyle name="Normal 3 21 7 9" xfId="10630"/>
    <cellStyle name="Normal 3 21 7 9 2" xfId="28173"/>
    <cellStyle name="Normal 3 21 8" xfId="10631"/>
    <cellStyle name="Normal 3 21 8 10" xfId="10632"/>
    <cellStyle name="Normal 3 21 8 10 2" xfId="28175"/>
    <cellStyle name="Normal 3 21 8 11" xfId="10633"/>
    <cellStyle name="Normal 3 21 8 11 2" xfId="28176"/>
    <cellStyle name="Normal 3 21 8 12" xfId="10634"/>
    <cellStyle name="Normal 3 21 8 12 2" xfId="28177"/>
    <cellStyle name="Normal 3 21 8 13" xfId="10635"/>
    <cellStyle name="Normal 3 21 8 13 2" xfId="28178"/>
    <cellStyle name="Normal 3 21 8 14" xfId="10636"/>
    <cellStyle name="Normal 3 21 8 14 2" xfId="28179"/>
    <cellStyle name="Normal 3 21 8 15" xfId="10637"/>
    <cellStyle name="Normal 3 21 8 15 2" xfId="28180"/>
    <cellStyle name="Normal 3 21 8 16" xfId="28174"/>
    <cellStyle name="Normal 3 21 8 2" xfId="10638"/>
    <cellStyle name="Normal 3 21 8 2 10" xfId="10639"/>
    <cellStyle name="Normal 3 21 8 2 10 2" xfId="28182"/>
    <cellStyle name="Normal 3 21 8 2 11" xfId="10640"/>
    <cellStyle name="Normal 3 21 8 2 11 2" xfId="28183"/>
    <cellStyle name="Normal 3 21 8 2 12" xfId="10641"/>
    <cellStyle name="Normal 3 21 8 2 12 2" xfId="28184"/>
    <cellStyle name="Normal 3 21 8 2 13" xfId="10642"/>
    <cellStyle name="Normal 3 21 8 2 13 2" xfId="28185"/>
    <cellStyle name="Normal 3 21 8 2 14" xfId="10643"/>
    <cellStyle name="Normal 3 21 8 2 14 2" xfId="28186"/>
    <cellStyle name="Normal 3 21 8 2 15" xfId="28181"/>
    <cellStyle name="Normal 3 21 8 2 2" xfId="10644"/>
    <cellStyle name="Normal 3 21 8 2 2 2" xfId="28187"/>
    <cellStyle name="Normal 3 21 8 2 3" xfId="10645"/>
    <cellStyle name="Normal 3 21 8 2 3 2" xfId="28188"/>
    <cellStyle name="Normal 3 21 8 2 4" xfId="10646"/>
    <cellStyle name="Normal 3 21 8 2 4 2" xfId="28189"/>
    <cellStyle name="Normal 3 21 8 2 5" xfId="10647"/>
    <cellStyle name="Normal 3 21 8 2 5 2" xfId="28190"/>
    <cellStyle name="Normal 3 21 8 2 6" xfId="10648"/>
    <cellStyle name="Normal 3 21 8 2 6 2" xfId="28191"/>
    <cellStyle name="Normal 3 21 8 2 7" xfId="10649"/>
    <cellStyle name="Normal 3 21 8 2 7 2" xfId="28192"/>
    <cellStyle name="Normal 3 21 8 2 8" xfId="10650"/>
    <cellStyle name="Normal 3 21 8 2 8 2" xfId="28193"/>
    <cellStyle name="Normal 3 21 8 2 9" xfId="10651"/>
    <cellStyle name="Normal 3 21 8 2 9 2" xfId="28194"/>
    <cellStyle name="Normal 3 21 8 3" xfId="10652"/>
    <cellStyle name="Normal 3 21 8 3 2" xfId="28195"/>
    <cellStyle name="Normal 3 21 8 4" xfId="10653"/>
    <cellStyle name="Normal 3 21 8 4 2" xfId="28196"/>
    <cellStyle name="Normal 3 21 8 5" xfId="10654"/>
    <cellStyle name="Normal 3 21 8 5 2" xfId="28197"/>
    <cellStyle name="Normal 3 21 8 6" xfId="10655"/>
    <cellStyle name="Normal 3 21 8 6 2" xfId="28198"/>
    <cellStyle name="Normal 3 21 8 7" xfId="10656"/>
    <cellStyle name="Normal 3 21 8 7 2" xfId="28199"/>
    <cellStyle name="Normal 3 21 8 8" xfId="10657"/>
    <cellStyle name="Normal 3 21 8 8 2" xfId="28200"/>
    <cellStyle name="Normal 3 21 8 9" xfId="10658"/>
    <cellStyle name="Normal 3 21 8 9 2" xfId="28201"/>
    <cellStyle name="Normal 3 21 9" xfId="10659"/>
    <cellStyle name="Normal 3 21 9 10" xfId="10660"/>
    <cellStyle name="Normal 3 21 9 10 2" xfId="28203"/>
    <cellStyle name="Normal 3 21 9 11" xfId="10661"/>
    <cellStyle name="Normal 3 21 9 11 2" xfId="28204"/>
    <cellStyle name="Normal 3 21 9 12" xfId="10662"/>
    <cellStyle name="Normal 3 21 9 12 2" xfId="28205"/>
    <cellStyle name="Normal 3 21 9 13" xfId="10663"/>
    <cellStyle name="Normal 3 21 9 13 2" xfId="28206"/>
    <cellStyle name="Normal 3 21 9 14" xfId="10664"/>
    <cellStyle name="Normal 3 21 9 14 2" xfId="28207"/>
    <cellStyle name="Normal 3 21 9 15" xfId="28202"/>
    <cellStyle name="Normal 3 21 9 2" xfId="10665"/>
    <cellStyle name="Normal 3 21 9 2 2" xfId="28208"/>
    <cellStyle name="Normal 3 21 9 3" xfId="10666"/>
    <cellStyle name="Normal 3 21 9 3 2" xfId="28209"/>
    <cellStyle name="Normal 3 21 9 4" xfId="10667"/>
    <cellStyle name="Normal 3 21 9 4 2" xfId="28210"/>
    <cellStyle name="Normal 3 21 9 5" xfId="10668"/>
    <cellStyle name="Normal 3 21 9 5 2" xfId="28211"/>
    <cellStyle name="Normal 3 21 9 6" xfId="10669"/>
    <cellStyle name="Normal 3 21 9 6 2" xfId="28212"/>
    <cellStyle name="Normal 3 21 9 7" xfId="10670"/>
    <cellStyle name="Normal 3 21 9 7 2" xfId="28213"/>
    <cellStyle name="Normal 3 21 9 8" xfId="10671"/>
    <cellStyle name="Normal 3 21 9 8 2" xfId="28214"/>
    <cellStyle name="Normal 3 21 9 9" xfId="10672"/>
    <cellStyle name="Normal 3 21 9 9 2" xfId="28215"/>
    <cellStyle name="Normal 3 22" xfId="10673"/>
    <cellStyle name="Normal 3 22 10" xfId="10674"/>
    <cellStyle name="Normal 3 22 10 10" xfId="10675"/>
    <cellStyle name="Normal 3 22 10 10 2" xfId="28218"/>
    <cellStyle name="Normal 3 22 10 11" xfId="10676"/>
    <cellStyle name="Normal 3 22 10 11 2" xfId="28219"/>
    <cellStyle name="Normal 3 22 10 12" xfId="10677"/>
    <cellStyle name="Normal 3 22 10 12 2" xfId="28220"/>
    <cellStyle name="Normal 3 22 10 13" xfId="10678"/>
    <cellStyle name="Normal 3 22 10 13 2" xfId="28221"/>
    <cellStyle name="Normal 3 22 10 14" xfId="10679"/>
    <cellStyle name="Normal 3 22 10 14 2" xfId="28222"/>
    <cellStyle name="Normal 3 22 10 15" xfId="28217"/>
    <cellStyle name="Normal 3 22 10 2" xfId="10680"/>
    <cellStyle name="Normal 3 22 10 2 2" xfId="28223"/>
    <cellStyle name="Normal 3 22 10 3" xfId="10681"/>
    <cellStyle name="Normal 3 22 10 3 2" xfId="28224"/>
    <cellStyle name="Normal 3 22 10 4" xfId="10682"/>
    <cellStyle name="Normal 3 22 10 4 2" xfId="28225"/>
    <cellStyle name="Normal 3 22 10 5" xfId="10683"/>
    <cellStyle name="Normal 3 22 10 5 2" xfId="28226"/>
    <cellStyle name="Normal 3 22 10 6" xfId="10684"/>
    <cellStyle name="Normal 3 22 10 6 2" xfId="28227"/>
    <cellStyle name="Normal 3 22 10 7" xfId="10685"/>
    <cellStyle name="Normal 3 22 10 7 2" xfId="28228"/>
    <cellStyle name="Normal 3 22 10 8" xfId="10686"/>
    <cellStyle name="Normal 3 22 10 8 2" xfId="28229"/>
    <cellStyle name="Normal 3 22 10 9" xfId="10687"/>
    <cellStyle name="Normal 3 22 10 9 2" xfId="28230"/>
    <cellStyle name="Normal 3 22 11" xfId="10688"/>
    <cellStyle name="Normal 3 22 11 10" xfId="10689"/>
    <cellStyle name="Normal 3 22 11 10 2" xfId="28232"/>
    <cellStyle name="Normal 3 22 11 11" xfId="10690"/>
    <cellStyle name="Normal 3 22 11 11 2" xfId="28233"/>
    <cellStyle name="Normal 3 22 11 12" xfId="10691"/>
    <cellStyle name="Normal 3 22 11 12 2" xfId="28234"/>
    <cellStyle name="Normal 3 22 11 13" xfId="10692"/>
    <cellStyle name="Normal 3 22 11 13 2" xfId="28235"/>
    <cellStyle name="Normal 3 22 11 14" xfId="10693"/>
    <cellStyle name="Normal 3 22 11 14 2" xfId="28236"/>
    <cellStyle name="Normal 3 22 11 15" xfId="28231"/>
    <cellStyle name="Normal 3 22 11 2" xfId="10694"/>
    <cellStyle name="Normal 3 22 11 2 2" xfId="28237"/>
    <cellStyle name="Normal 3 22 11 3" xfId="10695"/>
    <cellStyle name="Normal 3 22 11 3 2" xfId="28238"/>
    <cellStyle name="Normal 3 22 11 4" xfId="10696"/>
    <cellStyle name="Normal 3 22 11 4 2" xfId="28239"/>
    <cellStyle name="Normal 3 22 11 5" xfId="10697"/>
    <cellStyle name="Normal 3 22 11 5 2" xfId="28240"/>
    <cellStyle name="Normal 3 22 11 6" xfId="10698"/>
    <cellStyle name="Normal 3 22 11 6 2" xfId="28241"/>
    <cellStyle name="Normal 3 22 11 7" xfId="10699"/>
    <cellStyle name="Normal 3 22 11 7 2" xfId="28242"/>
    <cellStyle name="Normal 3 22 11 8" xfId="10700"/>
    <cellStyle name="Normal 3 22 11 8 2" xfId="28243"/>
    <cellStyle name="Normal 3 22 11 9" xfId="10701"/>
    <cellStyle name="Normal 3 22 11 9 2" xfId="28244"/>
    <cellStyle name="Normal 3 22 12" xfId="10702"/>
    <cellStyle name="Normal 3 22 12 10" xfId="10703"/>
    <cellStyle name="Normal 3 22 12 10 2" xfId="28246"/>
    <cellStyle name="Normal 3 22 12 11" xfId="10704"/>
    <cellStyle name="Normal 3 22 12 11 2" xfId="28247"/>
    <cellStyle name="Normal 3 22 12 12" xfId="10705"/>
    <cellStyle name="Normal 3 22 12 12 2" xfId="28248"/>
    <cellStyle name="Normal 3 22 12 13" xfId="10706"/>
    <cellStyle name="Normal 3 22 12 13 2" xfId="28249"/>
    <cellStyle name="Normal 3 22 12 14" xfId="10707"/>
    <cellStyle name="Normal 3 22 12 14 2" xfId="28250"/>
    <cellStyle name="Normal 3 22 12 15" xfId="28245"/>
    <cellStyle name="Normal 3 22 12 2" xfId="10708"/>
    <cellStyle name="Normal 3 22 12 2 2" xfId="28251"/>
    <cellStyle name="Normal 3 22 12 3" xfId="10709"/>
    <cellStyle name="Normal 3 22 12 3 2" xfId="28252"/>
    <cellStyle name="Normal 3 22 12 4" xfId="10710"/>
    <cellStyle name="Normal 3 22 12 4 2" xfId="28253"/>
    <cellStyle name="Normal 3 22 12 5" xfId="10711"/>
    <cellStyle name="Normal 3 22 12 5 2" xfId="28254"/>
    <cellStyle name="Normal 3 22 12 6" xfId="10712"/>
    <cellStyle name="Normal 3 22 12 6 2" xfId="28255"/>
    <cellStyle name="Normal 3 22 12 7" xfId="10713"/>
    <cellStyle name="Normal 3 22 12 7 2" xfId="28256"/>
    <cellStyle name="Normal 3 22 12 8" xfId="10714"/>
    <cellStyle name="Normal 3 22 12 8 2" xfId="28257"/>
    <cellStyle name="Normal 3 22 12 9" xfId="10715"/>
    <cellStyle name="Normal 3 22 12 9 2" xfId="28258"/>
    <cellStyle name="Normal 3 22 13" xfId="10716"/>
    <cellStyle name="Normal 3 22 13 10" xfId="10717"/>
    <cellStyle name="Normal 3 22 13 10 2" xfId="28260"/>
    <cellStyle name="Normal 3 22 13 11" xfId="10718"/>
    <cellStyle name="Normal 3 22 13 11 2" xfId="28261"/>
    <cellStyle name="Normal 3 22 13 12" xfId="10719"/>
    <cellStyle name="Normal 3 22 13 12 2" xfId="28262"/>
    <cellStyle name="Normal 3 22 13 13" xfId="10720"/>
    <cellStyle name="Normal 3 22 13 13 2" xfId="28263"/>
    <cellStyle name="Normal 3 22 13 14" xfId="10721"/>
    <cellStyle name="Normal 3 22 13 14 2" xfId="28264"/>
    <cellStyle name="Normal 3 22 13 15" xfId="28259"/>
    <cellStyle name="Normal 3 22 13 2" xfId="10722"/>
    <cellStyle name="Normal 3 22 13 2 2" xfId="28265"/>
    <cellStyle name="Normal 3 22 13 3" xfId="10723"/>
    <cellStyle name="Normal 3 22 13 3 2" xfId="28266"/>
    <cellStyle name="Normal 3 22 13 4" xfId="10724"/>
    <cellStyle name="Normal 3 22 13 4 2" xfId="28267"/>
    <cellStyle name="Normal 3 22 13 5" xfId="10725"/>
    <cellStyle name="Normal 3 22 13 5 2" xfId="28268"/>
    <cellStyle name="Normal 3 22 13 6" xfId="10726"/>
    <cellStyle name="Normal 3 22 13 6 2" xfId="28269"/>
    <cellStyle name="Normal 3 22 13 7" xfId="10727"/>
    <cellStyle name="Normal 3 22 13 7 2" xfId="28270"/>
    <cellStyle name="Normal 3 22 13 8" xfId="10728"/>
    <cellStyle name="Normal 3 22 13 8 2" xfId="28271"/>
    <cellStyle name="Normal 3 22 13 9" xfId="10729"/>
    <cellStyle name="Normal 3 22 13 9 2" xfId="28272"/>
    <cellStyle name="Normal 3 22 14" xfId="10730"/>
    <cellStyle name="Normal 3 22 14 10" xfId="10731"/>
    <cellStyle name="Normal 3 22 14 10 2" xfId="28274"/>
    <cellStyle name="Normal 3 22 14 11" xfId="10732"/>
    <cellStyle name="Normal 3 22 14 11 2" xfId="28275"/>
    <cellStyle name="Normal 3 22 14 12" xfId="10733"/>
    <cellStyle name="Normal 3 22 14 12 2" xfId="28276"/>
    <cellStyle name="Normal 3 22 14 13" xfId="10734"/>
    <cellStyle name="Normal 3 22 14 13 2" xfId="28277"/>
    <cellStyle name="Normal 3 22 14 14" xfId="10735"/>
    <cellStyle name="Normal 3 22 14 14 2" xfId="28278"/>
    <cellStyle name="Normal 3 22 14 15" xfId="28273"/>
    <cellStyle name="Normal 3 22 14 2" xfId="10736"/>
    <cellStyle name="Normal 3 22 14 2 2" xfId="28279"/>
    <cellStyle name="Normal 3 22 14 3" xfId="10737"/>
    <cellStyle name="Normal 3 22 14 3 2" xfId="28280"/>
    <cellStyle name="Normal 3 22 14 4" xfId="10738"/>
    <cellStyle name="Normal 3 22 14 4 2" xfId="28281"/>
    <cellStyle name="Normal 3 22 14 5" xfId="10739"/>
    <cellStyle name="Normal 3 22 14 5 2" xfId="28282"/>
    <cellStyle name="Normal 3 22 14 6" xfId="10740"/>
    <cellStyle name="Normal 3 22 14 6 2" xfId="28283"/>
    <cellStyle name="Normal 3 22 14 7" xfId="10741"/>
    <cellStyle name="Normal 3 22 14 7 2" xfId="28284"/>
    <cellStyle name="Normal 3 22 14 8" xfId="10742"/>
    <cellStyle name="Normal 3 22 14 8 2" xfId="28285"/>
    <cellStyle name="Normal 3 22 14 9" xfId="10743"/>
    <cellStyle name="Normal 3 22 14 9 2" xfId="28286"/>
    <cellStyle name="Normal 3 22 15" xfId="10744"/>
    <cellStyle name="Normal 3 22 15 2" xfId="28287"/>
    <cellStyle name="Normal 3 22 16" xfId="10745"/>
    <cellStyle name="Normal 3 22 16 2" xfId="28288"/>
    <cellStyle name="Normal 3 22 17" xfId="10746"/>
    <cellStyle name="Normal 3 22 17 2" xfId="28289"/>
    <cellStyle name="Normal 3 22 18" xfId="10747"/>
    <cellStyle name="Normal 3 22 18 2" xfId="28290"/>
    <cellStyle name="Normal 3 22 19" xfId="10748"/>
    <cellStyle name="Normal 3 22 19 2" xfId="28291"/>
    <cellStyle name="Normal 3 22 2" xfId="10749"/>
    <cellStyle name="Normal 3 22 20" xfId="10750"/>
    <cellStyle name="Normal 3 22 20 2" xfId="28292"/>
    <cellStyle name="Normal 3 22 21" xfId="10751"/>
    <cellStyle name="Normal 3 22 21 2" xfId="28293"/>
    <cellStyle name="Normal 3 22 22" xfId="10752"/>
    <cellStyle name="Normal 3 22 22 2" xfId="28294"/>
    <cellStyle name="Normal 3 22 23" xfId="10753"/>
    <cellStyle name="Normal 3 22 23 2" xfId="28295"/>
    <cellStyle name="Normal 3 22 24" xfId="10754"/>
    <cellStyle name="Normal 3 22 24 2" xfId="28296"/>
    <cellStyle name="Normal 3 22 25" xfId="10755"/>
    <cellStyle name="Normal 3 22 25 2" xfId="28297"/>
    <cellStyle name="Normal 3 22 26" xfId="10756"/>
    <cellStyle name="Normal 3 22 26 2" xfId="28298"/>
    <cellStyle name="Normal 3 22 27" xfId="10757"/>
    <cellStyle name="Normal 3 22 27 2" xfId="28299"/>
    <cellStyle name="Normal 3 22 28" xfId="28216"/>
    <cellStyle name="Normal 3 22 3" xfId="10758"/>
    <cellStyle name="Normal 3 22 4" xfId="10759"/>
    <cellStyle name="Normal 3 22 5" xfId="10760"/>
    <cellStyle name="Normal 3 22 6" xfId="10761"/>
    <cellStyle name="Normal 3 22 6 10" xfId="10762"/>
    <cellStyle name="Normal 3 22 6 10 2" xfId="28301"/>
    <cellStyle name="Normal 3 22 6 11" xfId="10763"/>
    <cellStyle name="Normal 3 22 6 11 2" xfId="28302"/>
    <cellStyle name="Normal 3 22 6 12" xfId="10764"/>
    <cellStyle name="Normal 3 22 6 12 2" xfId="28303"/>
    <cellStyle name="Normal 3 22 6 13" xfId="10765"/>
    <cellStyle name="Normal 3 22 6 13 2" xfId="28304"/>
    <cellStyle name="Normal 3 22 6 14" xfId="10766"/>
    <cellStyle name="Normal 3 22 6 14 2" xfId="28305"/>
    <cellStyle name="Normal 3 22 6 15" xfId="10767"/>
    <cellStyle name="Normal 3 22 6 15 2" xfId="28306"/>
    <cellStyle name="Normal 3 22 6 16" xfId="28300"/>
    <cellStyle name="Normal 3 22 6 2" xfId="10768"/>
    <cellStyle name="Normal 3 22 6 2 10" xfId="10769"/>
    <cellStyle name="Normal 3 22 6 2 10 2" xfId="28308"/>
    <cellStyle name="Normal 3 22 6 2 11" xfId="10770"/>
    <cellStyle name="Normal 3 22 6 2 11 2" xfId="28309"/>
    <cellStyle name="Normal 3 22 6 2 12" xfId="10771"/>
    <cellStyle name="Normal 3 22 6 2 12 2" xfId="28310"/>
    <cellStyle name="Normal 3 22 6 2 13" xfId="10772"/>
    <cellStyle name="Normal 3 22 6 2 13 2" xfId="28311"/>
    <cellStyle name="Normal 3 22 6 2 14" xfId="10773"/>
    <cellStyle name="Normal 3 22 6 2 14 2" xfId="28312"/>
    <cellStyle name="Normal 3 22 6 2 15" xfId="28307"/>
    <cellStyle name="Normal 3 22 6 2 2" xfId="10774"/>
    <cellStyle name="Normal 3 22 6 2 2 2" xfId="28313"/>
    <cellStyle name="Normal 3 22 6 2 3" xfId="10775"/>
    <cellStyle name="Normal 3 22 6 2 3 2" xfId="28314"/>
    <cellStyle name="Normal 3 22 6 2 4" xfId="10776"/>
    <cellStyle name="Normal 3 22 6 2 4 2" xfId="28315"/>
    <cellStyle name="Normal 3 22 6 2 5" xfId="10777"/>
    <cellStyle name="Normal 3 22 6 2 5 2" xfId="28316"/>
    <cellStyle name="Normal 3 22 6 2 6" xfId="10778"/>
    <cellStyle name="Normal 3 22 6 2 6 2" xfId="28317"/>
    <cellStyle name="Normal 3 22 6 2 7" xfId="10779"/>
    <cellStyle name="Normal 3 22 6 2 7 2" xfId="28318"/>
    <cellStyle name="Normal 3 22 6 2 8" xfId="10780"/>
    <cellStyle name="Normal 3 22 6 2 8 2" xfId="28319"/>
    <cellStyle name="Normal 3 22 6 2 9" xfId="10781"/>
    <cellStyle name="Normal 3 22 6 2 9 2" xfId="28320"/>
    <cellStyle name="Normal 3 22 6 3" xfId="10782"/>
    <cellStyle name="Normal 3 22 6 3 2" xfId="28321"/>
    <cellStyle name="Normal 3 22 6 4" xfId="10783"/>
    <cellStyle name="Normal 3 22 6 4 2" xfId="28322"/>
    <cellStyle name="Normal 3 22 6 5" xfId="10784"/>
    <cellStyle name="Normal 3 22 6 5 2" xfId="28323"/>
    <cellStyle name="Normal 3 22 6 6" xfId="10785"/>
    <cellStyle name="Normal 3 22 6 6 2" xfId="28324"/>
    <cellStyle name="Normal 3 22 6 7" xfId="10786"/>
    <cellStyle name="Normal 3 22 6 7 2" xfId="28325"/>
    <cellStyle name="Normal 3 22 6 8" xfId="10787"/>
    <cellStyle name="Normal 3 22 6 8 2" xfId="28326"/>
    <cellStyle name="Normal 3 22 6 9" xfId="10788"/>
    <cellStyle name="Normal 3 22 6 9 2" xfId="28327"/>
    <cellStyle name="Normal 3 22 7" xfId="10789"/>
    <cellStyle name="Normal 3 22 7 10" xfId="10790"/>
    <cellStyle name="Normal 3 22 7 10 2" xfId="28329"/>
    <cellStyle name="Normal 3 22 7 11" xfId="10791"/>
    <cellStyle name="Normal 3 22 7 11 2" xfId="28330"/>
    <cellStyle name="Normal 3 22 7 12" xfId="10792"/>
    <cellStyle name="Normal 3 22 7 12 2" xfId="28331"/>
    <cellStyle name="Normal 3 22 7 13" xfId="10793"/>
    <cellStyle name="Normal 3 22 7 13 2" xfId="28332"/>
    <cellStyle name="Normal 3 22 7 14" xfId="10794"/>
    <cellStyle name="Normal 3 22 7 14 2" xfId="28333"/>
    <cellStyle name="Normal 3 22 7 15" xfId="10795"/>
    <cellStyle name="Normal 3 22 7 15 2" xfId="28334"/>
    <cellStyle name="Normal 3 22 7 16" xfId="28328"/>
    <cellStyle name="Normal 3 22 7 2" xfId="10796"/>
    <cellStyle name="Normal 3 22 7 2 10" xfId="10797"/>
    <cellStyle name="Normal 3 22 7 2 10 2" xfId="28336"/>
    <cellStyle name="Normal 3 22 7 2 11" xfId="10798"/>
    <cellStyle name="Normal 3 22 7 2 11 2" xfId="28337"/>
    <cellStyle name="Normal 3 22 7 2 12" xfId="10799"/>
    <cellStyle name="Normal 3 22 7 2 12 2" xfId="28338"/>
    <cellStyle name="Normal 3 22 7 2 13" xfId="10800"/>
    <cellStyle name="Normal 3 22 7 2 13 2" xfId="28339"/>
    <cellStyle name="Normal 3 22 7 2 14" xfId="10801"/>
    <cellStyle name="Normal 3 22 7 2 14 2" xfId="28340"/>
    <cellStyle name="Normal 3 22 7 2 15" xfId="28335"/>
    <cellStyle name="Normal 3 22 7 2 2" xfId="10802"/>
    <cellStyle name="Normal 3 22 7 2 2 2" xfId="28341"/>
    <cellStyle name="Normal 3 22 7 2 3" xfId="10803"/>
    <cellStyle name="Normal 3 22 7 2 3 2" xfId="28342"/>
    <cellStyle name="Normal 3 22 7 2 4" xfId="10804"/>
    <cellStyle name="Normal 3 22 7 2 4 2" xfId="28343"/>
    <cellStyle name="Normal 3 22 7 2 5" xfId="10805"/>
    <cellStyle name="Normal 3 22 7 2 5 2" xfId="28344"/>
    <cellStyle name="Normal 3 22 7 2 6" xfId="10806"/>
    <cellStyle name="Normal 3 22 7 2 6 2" xfId="28345"/>
    <cellStyle name="Normal 3 22 7 2 7" xfId="10807"/>
    <cellStyle name="Normal 3 22 7 2 7 2" xfId="28346"/>
    <cellStyle name="Normal 3 22 7 2 8" xfId="10808"/>
    <cellStyle name="Normal 3 22 7 2 8 2" xfId="28347"/>
    <cellStyle name="Normal 3 22 7 2 9" xfId="10809"/>
    <cellStyle name="Normal 3 22 7 2 9 2" xfId="28348"/>
    <cellStyle name="Normal 3 22 7 3" xfId="10810"/>
    <cellStyle name="Normal 3 22 7 3 2" xfId="28349"/>
    <cellStyle name="Normal 3 22 7 4" xfId="10811"/>
    <cellStyle name="Normal 3 22 7 4 2" xfId="28350"/>
    <cellStyle name="Normal 3 22 7 5" xfId="10812"/>
    <cellStyle name="Normal 3 22 7 5 2" xfId="28351"/>
    <cellStyle name="Normal 3 22 7 6" xfId="10813"/>
    <cellStyle name="Normal 3 22 7 6 2" xfId="28352"/>
    <cellStyle name="Normal 3 22 7 7" xfId="10814"/>
    <cellStyle name="Normal 3 22 7 7 2" xfId="28353"/>
    <cellStyle name="Normal 3 22 7 8" xfId="10815"/>
    <cellStyle name="Normal 3 22 7 8 2" xfId="28354"/>
    <cellStyle name="Normal 3 22 7 9" xfId="10816"/>
    <cellStyle name="Normal 3 22 7 9 2" xfId="28355"/>
    <cellStyle name="Normal 3 22 8" xfId="10817"/>
    <cellStyle name="Normal 3 22 8 10" xfId="10818"/>
    <cellStyle name="Normal 3 22 8 10 2" xfId="28357"/>
    <cellStyle name="Normal 3 22 8 11" xfId="10819"/>
    <cellStyle name="Normal 3 22 8 11 2" xfId="28358"/>
    <cellStyle name="Normal 3 22 8 12" xfId="10820"/>
    <cellStyle name="Normal 3 22 8 12 2" xfId="28359"/>
    <cellStyle name="Normal 3 22 8 13" xfId="10821"/>
    <cellStyle name="Normal 3 22 8 13 2" xfId="28360"/>
    <cellStyle name="Normal 3 22 8 14" xfId="10822"/>
    <cellStyle name="Normal 3 22 8 14 2" xfId="28361"/>
    <cellStyle name="Normal 3 22 8 15" xfId="10823"/>
    <cellStyle name="Normal 3 22 8 15 2" xfId="28362"/>
    <cellStyle name="Normal 3 22 8 16" xfId="28356"/>
    <cellStyle name="Normal 3 22 8 2" xfId="10824"/>
    <cellStyle name="Normal 3 22 8 2 10" xfId="10825"/>
    <cellStyle name="Normal 3 22 8 2 10 2" xfId="28364"/>
    <cellStyle name="Normal 3 22 8 2 11" xfId="10826"/>
    <cellStyle name="Normal 3 22 8 2 11 2" xfId="28365"/>
    <cellStyle name="Normal 3 22 8 2 12" xfId="10827"/>
    <cellStyle name="Normal 3 22 8 2 12 2" xfId="28366"/>
    <cellStyle name="Normal 3 22 8 2 13" xfId="10828"/>
    <cellStyle name="Normal 3 22 8 2 13 2" xfId="28367"/>
    <cellStyle name="Normal 3 22 8 2 14" xfId="10829"/>
    <cellStyle name="Normal 3 22 8 2 14 2" xfId="28368"/>
    <cellStyle name="Normal 3 22 8 2 15" xfId="28363"/>
    <cellStyle name="Normal 3 22 8 2 2" xfId="10830"/>
    <cellStyle name="Normal 3 22 8 2 2 2" xfId="28369"/>
    <cellStyle name="Normal 3 22 8 2 3" xfId="10831"/>
    <cellStyle name="Normal 3 22 8 2 3 2" xfId="28370"/>
    <cellStyle name="Normal 3 22 8 2 4" xfId="10832"/>
    <cellStyle name="Normal 3 22 8 2 4 2" xfId="28371"/>
    <cellStyle name="Normal 3 22 8 2 5" xfId="10833"/>
    <cellStyle name="Normal 3 22 8 2 5 2" xfId="28372"/>
    <cellStyle name="Normal 3 22 8 2 6" xfId="10834"/>
    <cellStyle name="Normal 3 22 8 2 6 2" xfId="28373"/>
    <cellStyle name="Normal 3 22 8 2 7" xfId="10835"/>
    <cellStyle name="Normal 3 22 8 2 7 2" xfId="28374"/>
    <cellStyle name="Normal 3 22 8 2 8" xfId="10836"/>
    <cellStyle name="Normal 3 22 8 2 8 2" xfId="28375"/>
    <cellStyle name="Normal 3 22 8 2 9" xfId="10837"/>
    <cellStyle name="Normal 3 22 8 2 9 2" xfId="28376"/>
    <cellStyle name="Normal 3 22 8 3" xfId="10838"/>
    <cellStyle name="Normal 3 22 8 3 2" xfId="28377"/>
    <cellStyle name="Normal 3 22 8 4" xfId="10839"/>
    <cellStyle name="Normal 3 22 8 4 2" xfId="28378"/>
    <cellStyle name="Normal 3 22 8 5" xfId="10840"/>
    <cellStyle name="Normal 3 22 8 5 2" xfId="28379"/>
    <cellStyle name="Normal 3 22 8 6" xfId="10841"/>
    <cellStyle name="Normal 3 22 8 6 2" xfId="28380"/>
    <cellStyle name="Normal 3 22 8 7" xfId="10842"/>
    <cellStyle name="Normal 3 22 8 7 2" xfId="28381"/>
    <cellStyle name="Normal 3 22 8 8" xfId="10843"/>
    <cellStyle name="Normal 3 22 8 8 2" xfId="28382"/>
    <cellStyle name="Normal 3 22 8 9" xfId="10844"/>
    <cellStyle name="Normal 3 22 8 9 2" xfId="28383"/>
    <cellStyle name="Normal 3 22 9" xfId="10845"/>
    <cellStyle name="Normal 3 22 9 10" xfId="10846"/>
    <cellStyle name="Normal 3 22 9 10 2" xfId="28385"/>
    <cellStyle name="Normal 3 22 9 11" xfId="10847"/>
    <cellStyle name="Normal 3 22 9 11 2" xfId="28386"/>
    <cellStyle name="Normal 3 22 9 12" xfId="10848"/>
    <cellStyle name="Normal 3 22 9 12 2" xfId="28387"/>
    <cellStyle name="Normal 3 22 9 13" xfId="10849"/>
    <cellStyle name="Normal 3 22 9 13 2" xfId="28388"/>
    <cellStyle name="Normal 3 22 9 14" xfId="10850"/>
    <cellStyle name="Normal 3 22 9 14 2" xfId="28389"/>
    <cellStyle name="Normal 3 22 9 15" xfId="28384"/>
    <cellStyle name="Normal 3 22 9 2" xfId="10851"/>
    <cellStyle name="Normal 3 22 9 2 2" xfId="28390"/>
    <cellStyle name="Normal 3 22 9 3" xfId="10852"/>
    <cellStyle name="Normal 3 22 9 3 2" xfId="28391"/>
    <cellStyle name="Normal 3 22 9 4" xfId="10853"/>
    <cellStyle name="Normal 3 22 9 4 2" xfId="28392"/>
    <cellStyle name="Normal 3 22 9 5" xfId="10854"/>
    <cellStyle name="Normal 3 22 9 5 2" xfId="28393"/>
    <cellStyle name="Normal 3 22 9 6" xfId="10855"/>
    <cellStyle name="Normal 3 22 9 6 2" xfId="28394"/>
    <cellStyle name="Normal 3 22 9 7" xfId="10856"/>
    <cellStyle name="Normal 3 22 9 7 2" xfId="28395"/>
    <cellStyle name="Normal 3 22 9 8" xfId="10857"/>
    <cellStyle name="Normal 3 22 9 8 2" xfId="28396"/>
    <cellStyle name="Normal 3 22 9 9" xfId="10858"/>
    <cellStyle name="Normal 3 22 9 9 2" xfId="28397"/>
    <cellStyle name="Normal 3 23" xfId="10859"/>
    <cellStyle name="Normal 3 24" xfId="10860"/>
    <cellStyle name="Normal 3 25" xfId="10861"/>
    <cellStyle name="Normal 3 26" xfId="10862"/>
    <cellStyle name="Normal 3 27" xfId="10863"/>
    <cellStyle name="Normal 3 28" xfId="10864"/>
    <cellStyle name="Normal 3 29" xfId="10865"/>
    <cellStyle name="Normal 3 3" xfId="62"/>
    <cellStyle name="Normal 3 3 10" xfId="10867"/>
    <cellStyle name="Normal 3 3 10 10" xfId="10868"/>
    <cellStyle name="Normal 3 3 10 10 10" xfId="10869"/>
    <cellStyle name="Normal 3 3 10 10 10 2" xfId="28400"/>
    <cellStyle name="Normal 3 3 10 10 11" xfId="10870"/>
    <cellStyle name="Normal 3 3 10 10 11 2" xfId="28401"/>
    <cellStyle name="Normal 3 3 10 10 12" xfId="10871"/>
    <cellStyle name="Normal 3 3 10 10 12 2" xfId="28402"/>
    <cellStyle name="Normal 3 3 10 10 13" xfId="10872"/>
    <cellStyle name="Normal 3 3 10 10 13 2" xfId="28403"/>
    <cellStyle name="Normal 3 3 10 10 14" xfId="10873"/>
    <cellStyle name="Normal 3 3 10 10 14 2" xfId="28404"/>
    <cellStyle name="Normal 3 3 10 10 15" xfId="28399"/>
    <cellStyle name="Normal 3 3 10 10 2" xfId="10874"/>
    <cellStyle name="Normal 3 3 10 10 2 2" xfId="28405"/>
    <cellStyle name="Normal 3 3 10 10 3" xfId="10875"/>
    <cellStyle name="Normal 3 3 10 10 3 2" xfId="28406"/>
    <cellStyle name="Normal 3 3 10 10 4" xfId="10876"/>
    <cellStyle name="Normal 3 3 10 10 4 2" xfId="28407"/>
    <cellStyle name="Normal 3 3 10 10 5" xfId="10877"/>
    <cellStyle name="Normal 3 3 10 10 5 2" xfId="28408"/>
    <cellStyle name="Normal 3 3 10 10 6" xfId="10878"/>
    <cellStyle name="Normal 3 3 10 10 6 2" xfId="28409"/>
    <cellStyle name="Normal 3 3 10 10 7" xfId="10879"/>
    <cellStyle name="Normal 3 3 10 10 7 2" xfId="28410"/>
    <cellStyle name="Normal 3 3 10 10 8" xfId="10880"/>
    <cellStyle name="Normal 3 3 10 10 8 2" xfId="28411"/>
    <cellStyle name="Normal 3 3 10 10 9" xfId="10881"/>
    <cellStyle name="Normal 3 3 10 10 9 2" xfId="28412"/>
    <cellStyle name="Normal 3 3 10 11" xfId="10882"/>
    <cellStyle name="Normal 3 3 10 11 2" xfId="28413"/>
    <cellStyle name="Normal 3 3 10 12" xfId="10883"/>
    <cellStyle name="Normal 3 3 10 12 2" xfId="28414"/>
    <cellStyle name="Normal 3 3 10 13" xfId="10884"/>
    <cellStyle name="Normal 3 3 10 13 2" xfId="28415"/>
    <cellStyle name="Normal 3 3 10 14" xfId="10885"/>
    <cellStyle name="Normal 3 3 10 14 2" xfId="28416"/>
    <cellStyle name="Normal 3 3 10 15" xfId="10886"/>
    <cellStyle name="Normal 3 3 10 15 2" xfId="28417"/>
    <cellStyle name="Normal 3 3 10 16" xfId="10887"/>
    <cellStyle name="Normal 3 3 10 16 2" xfId="28418"/>
    <cellStyle name="Normal 3 3 10 17" xfId="10888"/>
    <cellStyle name="Normal 3 3 10 17 2" xfId="28419"/>
    <cellStyle name="Normal 3 3 10 18" xfId="10889"/>
    <cellStyle name="Normal 3 3 10 18 2" xfId="28420"/>
    <cellStyle name="Normal 3 3 10 19" xfId="10890"/>
    <cellStyle name="Normal 3 3 10 19 2" xfId="28421"/>
    <cellStyle name="Normal 3 3 10 2" xfId="10891"/>
    <cellStyle name="Normal 3 3 10 2 10" xfId="10892"/>
    <cellStyle name="Normal 3 3 10 2 10 2" xfId="28423"/>
    <cellStyle name="Normal 3 3 10 2 11" xfId="10893"/>
    <cellStyle name="Normal 3 3 10 2 11 2" xfId="28424"/>
    <cellStyle name="Normal 3 3 10 2 12" xfId="10894"/>
    <cellStyle name="Normal 3 3 10 2 12 2" xfId="28425"/>
    <cellStyle name="Normal 3 3 10 2 13" xfId="10895"/>
    <cellStyle name="Normal 3 3 10 2 13 2" xfId="28426"/>
    <cellStyle name="Normal 3 3 10 2 14" xfId="10896"/>
    <cellStyle name="Normal 3 3 10 2 14 2" xfId="28427"/>
    <cellStyle name="Normal 3 3 10 2 15" xfId="10897"/>
    <cellStyle name="Normal 3 3 10 2 15 2" xfId="28428"/>
    <cellStyle name="Normal 3 3 10 2 16" xfId="28422"/>
    <cellStyle name="Normal 3 3 10 2 2" xfId="10898"/>
    <cellStyle name="Normal 3 3 10 2 2 10" xfId="10899"/>
    <cellStyle name="Normal 3 3 10 2 2 10 2" xfId="28430"/>
    <cellStyle name="Normal 3 3 10 2 2 11" xfId="10900"/>
    <cellStyle name="Normal 3 3 10 2 2 11 2" xfId="28431"/>
    <cellStyle name="Normal 3 3 10 2 2 12" xfId="10901"/>
    <cellStyle name="Normal 3 3 10 2 2 12 2" xfId="28432"/>
    <cellStyle name="Normal 3 3 10 2 2 13" xfId="10902"/>
    <cellStyle name="Normal 3 3 10 2 2 13 2" xfId="28433"/>
    <cellStyle name="Normal 3 3 10 2 2 14" xfId="10903"/>
    <cellStyle name="Normal 3 3 10 2 2 14 2" xfId="28434"/>
    <cellStyle name="Normal 3 3 10 2 2 15" xfId="28429"/>
    <cellStyle name="Normal 3 3 10 2 2 2" xfId="10904"/>
    <cellStyle name="Normal 3 3 10 2 2 2 2" xfId="28435"/>
    <cellStyle name="Normal 3 3 10 2 2 3" xfId="10905"/>
    <cellStyle name="Normal 3 3 10 2 2 3 2" xfId="28436"/>
    <cellStyle name="Normal 3 3 10 2 2 4" xfId="10906"/>
    <cellStyle name="Normal 3 3 10 2 2 4 2" xfId="28437"/>
    <cellStyle name="Normal 3 3 10 2 2 5" xfId="10907"/>
    <cellStyle name="Normal 3 3 10 2 2 5 2" xfId="28438"/>
    <cellStyle name="Normal 3 3 10 2 2 6" xfId="10908"/>
    <cellStyle name="Normal 3 3 10 2 2 6 2" xfId="28439"/>
    <cellStyle name="Normal 3 3 10 2 2 7" xfId="10909"/>
    <cellStyle name="Normal 3 3 10 2 2 7 2" xfId="28440"/>
    <cellStyle name="Normal 3 3 10 2 2 8" xfId="10910"/>
    <cellStyle name="Normal 3 3 10 2 2 8 2" xfId="28441"/>
    <cellStyle name="Normal 3 3 10 2 2 9" xfId="10911"/>
    <cellStyle name="Normal 3 3 10 2 2 9 2" xfId="28442"/>
    <cellStyle name="Normal 3 3 10 2 3" xfId="10912"/>
    <cellStyle name="Normal 3 3 10 2 3 2" xfId="28443"/>
    <cellStyle name="Normal 3 3 10 2 4" xfId="10913"/>
    <cellStyle name="Normal 3 3 10 2 4 2" xfId="28444"/>
    <cellStyle name="Normal 3 3 10 2 5" xfId="10914"/>
    <cellStyle name="Normal 3 3 10 2 5 2" xfId="28445"/>
    <cellStyle name="Normal 3 3 10 2 6" xfId="10915"/>
    <cellStyle name="Normal 3 3 10 2 6 2" xfId="28446"/>
    <cellStyle name="Normal 3 3 10 2 7" xfId="10916"/>
    <cellStyle name="Normal 3 3 10 2 7 2" xfId="28447"/>
    <cellStyle name="Normal 3 3 10 2 8" xfId="10917"/>
    <cellStyle name="Normal 3 3 10 2 8 2" xfId="28448"/>
    <cellStyle name="Normal 3 3 10 2 9" xfId="10918"/>
    <cellStyle name="Normal 3 3 10 2 9 2" xfId="28449"/>
    <cellStyle name="Normal 3 3 10 20" xfId="10919"/>
    <cellStyle name="Normal 3 3 10 20 2" xfId="28450"/>
    <cellStyle name="Normal 3 3 10 21" xfId="10920"/>
    <cellStyle name="Normal 3 3 10 21 2" xfId="28451"/>
    <cellStyle name="Normal 3 3 10 22" xfId="10921"/>
    <cellStyle name="Normal 3 3 10 22 2" xfId="28452"/>
    <cellStyle name="Normal 3 3 10 23" xfId="10922"/>
    <cellStyle name="Normal 3 3 10 23 2" xfId="28453"/>
    <cellStyle name="Normal 3 3 10 24" xfId="28398"/>
    <cellStyle name="Normal 3 3 10 3" xfId="10923"/>
    <cellStyle name="Normal 3 3 10 3 10" xfId="10924"/>
    <cellStyle name="Normal 3 3 10 3 10 2" xfId="28455"/>
    <cellStyle name="Normal 3 3 10 3 11" xfId="10925"/>
    <cellStyle name="Normal 3 3 10 3 11 2" xfId="28456"/>
    <cellStyle name="Normal 3 3 10 3 12" xfId="10926"/>
    <cellStyle name="Normal 3 3 10 3 12 2" xfId="28457"/>
    <cellStyle name="Normal 3 3 10 3 13" xfId="10927"/>
    <cellStyle name="Normal 3 3 10 3 13 2" xfId="28458"/>
    <cellStyle name="Normal 3 3 10 3 14" xfId="10928"/>
    <cellStyle name="Normal 3 3 10 3 14 2" xfId="28459"/>
    <cellStyle name="Normal 3 3 10 3 15" xfId="10929"/>
    <cellStyle name="Normal 3 3 10 3 15 2" xfId="28460"/>
    <cellStyle name="Normal 3 3 10 3 16" xfId="28454"/>
    <cellStyle name="Normal 3 3 10 3 2" xfId="10930"/>
    <cellStyle name="Normal 3 3 10 3 2 10" xfId="10931"/>
    <cellStyle name="Normal 3 3 10 3 2 10 2" xfId="28462"/>
    <cellStyle name="Normal 3 3 10 3 2 11" xfId="10932"/>
    <cellStyle name="Normal 3 3 10 3 2 11 2" xfId="28463"/>
    <cellStyle name="Normal 3 3 10 3 2 12" xfId="10933"/>
    <cellStyle name="Normal 3 3 10 3 2 12 2" xfId="28464"/>
    <cellStyle name="Normal 3 3 10 3 2 13" xfId="10934"/>
    <cellStyle name="Normal 3 3 10 3 2 13 2" xfId="28465"/>
    <cellStyle name="Normal 3 3 10 3 2 14" xfId="10935"/>
    <cellStyle name="Normal 3 3 10 3 2 14 2" xfId="28466"/>
    <cellStyle name="Normal 3 3 10 3 2 15" xfId="28461"/>
    <cellStyle name="Normal 3 3 10 3 2 2" xfId="10936"/>
    <cellStyle name="Normal 3 3 10 3 2 2 2" xfId="28467"/>
    <cellStyle name="Normal 3 3 10 3 2 3" xfId="10937"/>
    <cellStyle name="Normal 3 3 10 3 2 3 2" xfId="28468"/>
    <cellStyle name="Normal 3 3 10 3 2 4" xfId="10938"/>
    <cellStyle name="Normal 3 3 10 3 2 4 2" xfId="28469"/>
    <cellStyle name="Normal 3 3 10 3 2 5" xfId="10939"/>
    <cellStyle name="Normal 3 3 10 3 2 5 2" xfId="28470"/>
    <cellStyle name="Normal 3 3 10 3 2 6" xfId="10940"/>
    <cellStyle name="Normal 3 3 10 3 2 6 2" xfId="28471"/>
    <cellStyle name="Normal 3 3 10 3 2 7" xfId="10941"/>
    <cellStyle name="Normal 3 3 10 3 2 7 2" xfId="28472"/>
    <cellStyle name="Normal 3 3 10 3 2 8" xfId="10942"/>
    <cellStyle name="Normal 3 3 10 3 2 8 2" xfId="28473"/>
    <cellStyle name="Normal 3 3 10 3 2 9" xfId="10943"/>
    <cellStyle name="Normal 3 3 10 3 2 9 2" xfId="28474"/>
    <cellStyle name="Normal 3 3 10 3 3" xfId="10944"/>
    <cellStyle name="Normal 3 3 10 3 3 2" xfId="28475"/>
    <cellStyle name="Normal 3 3 10 3 4" xfId="10945"/>
    <cellStyle name="Normal 3 3 10 3 4 2" xfId="28476"/>
    <cellStyle name="Normal 3 3 10 3 5" xfId="10946"/>
    <cellStyle name="Normal 3 3 10 3 5 2" xfId="28477"/>
    <cellStyle name="Normal 3 3 10 3 6" xfId="10947"/>
    <cellStyle name="Normal 3 3 10 3 6 2" xfId="28478"/>
    <cellStyle name="Normal 3 3 10 3 7" xfId="10948"/>
    <cellStyle name="Normal 3 3 10 3 7 2" xfId="28479"/>
    <cellStyle name="Normal 3 3 10 3 8" xfId="10949"/>
    <cellStyle name="Normal 3 3 10 3 8 2" xfId="28480"/>
    <cellStyle name="Normal 3 3 10 3 9" xfId="10950"/>
    <cellStyle name="Normal 3 3 10 3 9 2" xfId="28481"/>
    <cellStyle name="Normal 3 3 10 4" xfId="10951"/>
    <cellStyle name="Normal 3 3 10 4 10" xfId="10952"/>
    <cellStyle name="Normal 3 3 10 4 10 2" xfId="28483"/>
    <cellStyle name="Normal 3 3 10 4 11" xfId="10953"/>
    <cellStyle name="Normal 3 3 10 4 11 2" xfId="28484"/>
    <cellStyle name="Normal 3 3 10 4 12" xfId="10954"/>
    <cellStyle name="Normal 3 3 10 4 12 2" xfId="28485"/>
    <cellStyle name="Normal 3 3 10 4 13" xfId="10955"/>
    <cellStyle name="Normal 3 3 10 4 13 2" xfId="28486"/>
    <cellStyle name="Normal 3 3 10 4 14" xfId="10956"/>
    <cellStyle name="Normal 3 3 10 4 14 2" xfId="28487"/>
    <cellStyle name="Normal 3 3 10 4 15" xfId="10957"/>
    <cellStyle name="Normal 3 3 10 4 15 2" xfId="28488"/>
    <cellStyle name="Normal 3 3 10 4 16" xfId="28482"/>
    <cellStyle name="Normal 3 3 10 4 2" xfId="10958"/>
    <cellStyle name="Normal 3 3 10 4 2 10" xfId="10959"/>
    <cellStyle name="Normal 3 3 10 4 2 10 2" xfId="28490"/>
    <cellStyle name="Normal 3 3 10 4 2 11" xfId="10960"/>
    <cellStyle name="Normal 3 3 10 4 2 11 2" xfId="28491"/>
    <cellStyle name="Normal 3 3 10 4 2 12" xfId="10961"/>
    <cellStyle name="Normal 3 3 10 4 2 12 2" xfId="28492"/>
    <cellStyle name="Normal 3 3 10 4 2 13" xfId="10962"/>
    <cellStyle name="Normal 3 3 10 4 2 13 2" xfId="28493"/>
    <cellStyle name="Normal 3 3 10 4 2 14" xfId="10963"/>
    <cellStyle name="Normal 3 3 10 4 2 14 2" xfId="28494"/>
    <cellStyle name="Normal 3 3 10 4 2 15" xfId="28489"/>
    <cellStyle name="Normal 3 3 10 4 2 2" xfId="10964"/>
    <cellStyle name="Normal 3 3 10 4 2 2 2" xfId="28495"/>
    <cellStyle name="Normal 3 3 10 4 2 3" xfId="10965"/>
    <cellStyle name="Normal 3 3 10 4 2 3 2" xfId="28496"/>
    <cellStyle name="Normal 3 3 10 4 2 4" xfId="10966"/>
    <cellStyle name="Normal 3 3 10 4 2 4 2" xfId="28497"/>
    <cellStyle name="Normal 3 3 10 4 2 5" xfId="10967"/>
    <cellStyle name="Normal 3 3 10 4 2 5 2" xfId="28498"/>
    <cellStyle name="Normal 3 3 10 4 2 6" xfId="10968"/>
    <cellStyle name="Normal 3 3 10 4 2 6 2" xfId="28499"/>
    <cellStyle name="Normal 3 3 10 4 2 7" xfId="10969"/>
    <cellStyle name="Normal 3 3 10 4 2 7 2" xfId="28500"/>
    <cellStyle name="Normal 3 3 10 4 2 8" xfId="10970"/>
    <cellStyle name="Normal 3 3 10 4 2 8 2" xfId="28501"/>
    <cellStyle name="Normal 3 3 10 4 2 9" xfId="10971"/>
    <cellStyle name="Normal 3 3 10 4 2 9 2" xfId="28502"/>
    <cellStyle name="Normal 3 3 10 4 3" xfId="10972"/>
    <cellStyle name="Normal 3 3 10 4 3 2" xfId="28503"/>
    <cellStyle name="Normal 3 3 10 4 4" xfId="10973"/>
    <cellStyle name="Normal 3 3 10 4 4 2" xfId="28504"/>
    <cellStyle name="Normal 3 3 10 4 5" xfId="10974"/>
    <cellStyle name="Normal 3 3 10 4 5 2" xfId="28505"/>
    <cellStyle name="Normal 3 3 10 4 6" xfId="10975"/>
    <cellStyle name="Normal 3 3 10 4 6 2" xfId="28506"/>
    <cellStyle name="Normal 3 3 10 4 7" xfId="10976"/>
    <cellStyle name="Normal 3 3 10 4 7 2" xfId="28507"/>
    <cellStyle name="Normal 3 3 10 4 8" xfId="10977"/>
    <cellStyle name="Normal 3 3 10 4 8 2" xfId="28508"/>
    <cellStyle name="Normal 3 3 10 4 9" xfId="10978"/>
    <cellStyle name="Normal 3 3 10 4 9 2" xfId="28509"/>
    <cellStyle name="Normal 3 3 10 5" xfId="10979"/>
    <cellStyle name="Normal 3 3 10 5 10" xfId="10980"/>
    <cellStyle name="Normal 3 3 10 5 10 2" xfId="28511"/>
    <cellStyle name="Normal 3 3 10 5 11" xfId="10981"/>
    <cellStyle name="Normal 3 3 10 5 11 2" xfId="28512"/>
    <cellStyle name="Normal 3 3 10 5 12" xfId="10982"/>
    <cellStyle name="Normal 3 3 10 5 12 2" xfId="28513"/>
    <cellStyle name="Normal 3 3 10 5 13" xfId="10983"/>
    <cellStyle name="Normal 3 3 10 5 13 2" xfId="28514"/>
    <cellStyle name="Normal 3 3 10 5 14" xfId="10984"/>
    <cellStyle name="Normal 3 3 10 5 14 2" xfId="28515"/>
    <cellStyle name="Normal 3 3 10 5 15" xfId="28510"/>
    <cellStyle name="Normal 3 3 10 5 2" xfId="10985"/>
    <cellStyle name="Normal 3 3 10 5 2 2" xfId="28516"/>
    <cellStyle name="Normal 3 3 10 5 3" xfId="10986"/>
    <cellStyle name="Normal 3 3 10 5 3 2" xfId="28517"/>
    <cellStyle name="Normal 3 3 10 5 4" xfId="10987"/>
    <cellStyle name="Normal 3 3 10 5 4 2" xfId="28518"/>
    <cellStyle name="Normal 3 3 10 5 5" xfId="10988"/>
    <cellStyle name="Normal 3 3 10 5 5 2" xfId="28519"/>
    <cellStyle name="Normal 3 3 10 5 6" xfId="10989"/>
    <cellStyle name="Normal 3 3 10 5 6 2" xfId="28520"/>
    <cellStyle name="Normal 3 3 10 5 7" xfId="10990"/>
    <cellStyle name="Normal 3 3 10 5 7 2" xfId="28521"/>
    <cellStyle name="Normal 3 3 10 5 8" xfId="10991"/>
    <cellStyle name="Normal 3 3 10 5 8 2" xfId="28522"/>
    <cellStyle name="Normal 3 3 10 5 9" xfId="10992"/>
    <cellStyle name="Normal 3 3 10 5 9 2" xfId="28523"/>
    <cellStyle name="Normal 3 3 10 6" xfId="10993"/>
    <cellStyle name="Normal 3 3 10 6 10" xfId="10994"/>
    <cellStyle name="Normal 3 3 10 6 10 2" xfId="28525"/>
    <cellStyle name="Normal 3 3 10 6 11" xfId="10995"/>
    <cellStyle name="Normal 3 3 10 6 11 2" xfId="28526"/>
    <cellStyle name="Normal 3 3 10 6 12" xfId="10996"/>
    <cellStyle name="Normal 3 3 10 6 12 2" xfId="28527"/>
    <cellStyle name="Normal 3 3 10 6 13" xfId="10997"/>
    <cellStyle name="Normal 3 3 10 6 13 2" xfId="28528"/>
    <cellStyle name="Normal 3 3 10 6 14" xfId="10998"/>
    <cellStyle name="Normal 3 3 10 6 14 2" xfId="28529"/>
    <cellStyle name="Normal 3 3 10 6 15" xfId="28524"/>
    <cellStyle name="Normal 3 3 10 6 2" xfId="10999"/>
    <cellStyle name="Normal 3 3 10 6 2 2" xfId="28530"/>
    <cellStyle name="Normal 3 3 10 6 3" xfId="11000"/>
    <cellStyle name="Normal 3 3 10 6 3 2" xfId="28531"/>
    <cellStyle name="Normal 3 3 10 6 4" xfId="11001"/>
    <cellStyle name="Normal 3 3 10 6 4 2" xfId="28532"/>
    <cellStyle name="Normal 3 3 10 6 5" xfId="11002"/>
    <cellStyle name="Normal 3 3 10 6 5 2" xfId="28533"/>
    <cellStyle name="Normal 3 3 10 6 6" xfId="11003"/>
    <cellStyle name="Normal 3 3 10 6 6 2" xfId="28534"/>
    <cellStyle name="Normal 3 3 10 6 7" xfId="11004"/>
    <cellStyle name="Normal 3 3 10 6 7 2" xfId="28535"/>
    <cellStyle name="Normal 3 3 10 6 8" xfId="11005"/>
    <cellStyle name="Normal 3 3 10 6 8 2" xfId="28536"/>
    <cellStyle name="Normal 3 3 10 6 9" xfId="11006"/>
    <cellStyle name="Normal 3 3 10 6 9 2" xfId="28537"/>
    <cellStyle name="Normal 3 3 10 7" xfId="11007"/>
    <cellStyle name="Normal 3 3 10 7 10" xfId="11008"/>
    <cellStyle name="Normal 3 3 10 7 10 2" xfId="28539"/>
    <cellStyle name="Normal 3 3 10 7 11" xfId="11009"/>
    <cellStyle name="Normal 3 3 10 7 11 2" xfId="28540"/>
    <cellStyle name="Normal 3 3 10 7 12" xfId="11010"/>
    <cellStyle name="Normal 3 3 10 7 12 2" xfId="28541"/>
    <cellStyle name="Normal 3 3 10 7 13" xfId="11011"/>
    <cellStyle name="Normal 3 3 10 7 13 2" xfId="28542"/>
    <cellStyle name="Normal 3 3 10 7 14" xfId="11012"/>
    <cellStyle name="Normal 3 3 10 7 14 2" xfId="28543"/>
    <cellStyle name="Normal 3 3 10 7 15" xfId="28538"/>
    <cellStyle name="Normal 3 3 10 7 2" xfId="11013"/>
    <cellStyle name="Normal 3 3 10 7 2 2" xfId="28544"/>
    <cellStyle name="Normal 3 3 10 7 3" xfId="11014"/>
    <cellStyle name="Normal 3 3 10 7 3 2" xfId="28545"/>
    <cellStyle name="Normal 3 3 10 7 4" xfId="11015"/>
    <cellStyle name="Normal 3 3 10 7 4 2" xfId="28546"/>
    <cellStyle name="Normal 3 3 10 7 5" xfId="11016"/>
    <cellStyle name="Normal 3 3 10 7 5 2" xfId="28547"/>
    <cellStyle name="Normal 3 3 10 7 6" xfId="11017"/>
    <cellStyle name="Normal 3 3 10 7 6 2" xfId="28548"/>
    <cellStyle name="Normal 3 3 10 7 7" xfId="11018"/>
    <cellStyle name="Normal 3 3 10 7 7 2" xfId="28549"/>
    <cellStyle name="Normal 3 3 10 7 8" xfId="11019"/>
    <cellStyle name="Normal 3 3 10 7 8 2" xfId="28550"/>
    <cellStyle name="Normal 3 3 10 7 9" xfId="11020"/>
    <cellStyle name="Normal 3 3 10 7 9 2" xfId="28551"/>
    <cellStyle name="Normal 3 3 10 8" xfId="11021"/>
    <cellStyle name="Normal 3 3 10 8 10" xfId="11022"/>
    <cellStyle name="Normal 3 3 10 8 10 2" xfId="28553"/>
    <cellStyle name="Normal 3 3 10 8 11" xfId="11023"/>
    <cellStyle name="Normal 3 3 10 8 11 2" xfId="28554"/>
    <cellStyle name="Normal 3 3 10 8 12" xfId="11024"/>
    <cellStyle name="Normal 3 3 10 8 12 2" xfId="28555"/>
    <cellStyle name="Normal 3 3 10 8 13" xfId="11025"/>
    <cellStyle name="Normal 3 3 10 8 13 2" xfId="28556"/>
    <cellStyle name="Normal 3 3 10 8 14" xfId="11026"/>
    <cellStyle name="Normal 3 3 10 8 14 2" xfId="28557"/>
    <cellStyle name="Normal 3 3 10 8 15" xfId="28552"/>
    <cellStyle name="Normal 3 3 10 8 2" xfId="11027"/>
    <cellStyle name="Normal 3 3 10 8 2 2" xfId="28558"/>
    <cellStyle name="Normal 3 3 10 8 3" xfId="11028"/>
    <cellStyle name="Normal 3 3 10 8 3 2" xfId="28559"/>
    <cellStyle name="Normal 3 3 10 8 4" xfId="11029"/>
    <cellStyle name="Normal 3 3 10 8 4 2" xfId="28560"/>
    <cellStyle name="Normal 3 3 10 8 5" xfId="11030"/>
    <cellStyle name="Normal 3 3 10 8 5 2" xfId="28561"/>
    <cellStyle name="Normal 3 3 10 8 6" xfId="11031"/>
    <cellStyle name="Normal 3 3 10 8 6 2" xfId="28562"/>
    <cellStyle name="Normal 3 3 10 8 7" xfId="11032"/>
    <cellStyle name="Normal 3 3 10 8 7 2" xfId="28563"/>
    <cellStyle name="Normal 3 3 10 8 8" xfId="11033"/>
    <cellStyle name="Normal 3 3 10 8 8 2" xfId="28564"/>
    <cellStyle name="Normal 3 3 10 8 9" xfId="11034"/>
    <cellStyle name="Normal 3 3 10 8 9 2" xfId="28565"/>
    <cellStyle name="Normal 3 3 10 9" xfId="11035"/>
    <cellStyle name="Normal 3 3 10 9 10" xfId="11036"/>
    <cellStyle name="Normal 3 3 10 9 10 2" xfId="28567"/>
    <cellStyle name="Normal 3 3 10 9 11" xfId="11037"/>
    <cellStyle name="Normal 3 3 10 9 11 2" xfId="28568"/>
    <cellStyle name="Normal 3 3 10 9 12" xfId="11038"/>
    <cellStyle name="Normal 3 3 10 9 12 2" xfId="28569"/>
    <cellStyle name="Normal 3 3 10 9 13" xfId="11039"/>
    <cellStyle name="Normal 3 3 10 9 13 2" xfId="28570"/>
    <cellStyle name="Normal 3 3 10 9 14" xfId="11040"/>
    <cellStyle name="Normal 3 3 10 9 14 2" xfId="28571"/>
    <cellStyle name="Normal 3 3 10 9 15" xfId="28566"/>
    <cellStyle name="Normal 3 3 10 9 2" xfId="11041"/>
    <cellStyle name="Normal 3 3 10 9 2 2" xfId="28572"/>
    <cellStyle name="Normal 3 3 10 9 3" xfId="11042"/>
    <cellStyle name="Normal 3 3 10 9 3 2" xfId="28573"/>
    <cellStyle name="Normal 3 3 10 9 4" xfId="11043"/>
    <cellStyle name="Normal 3 3 10 9 4 2" xfId="28574"/>
    <cellStyle name="Normal 3 3 10 9 5" xfId="11044"/>
    <cellStyle name="Normal 3 3 10 9 5 2" xfId="28575"/>
    <cellStyle name="Normal 3 3 10 9 6" xfId="11045"/>
    <cellStyle name="Normal 3 3 10 9 6 2" xfId="28576"/>
    <cellStyle name="Normal 3 3 10 9 7" xfId="11046"/>
    <cellStyle name="Normal 3 3 10 9 7 2" xfId="28577"/>
    <cellStyle name="Normal 3 3 10 9 8" xfId="11047"/>
    <cellStyle name="Normal 3 3 10 9 8 2" xfId="28578"/>
    <cellStyle name="Normal 3 3 10 9 9" xfId="11048"/>
    <cellStyle name="Normal 3 3 10 9 9 2" xfId="28579"/>
    <cellStyle name="Normal 3 3 11" xfId="11049"/>
    <cellStyle name="Normal 3 3 11 10" xfId="11050"/>
    <cellStyle name="Normal 3 3 11 10 10" xfId="11051"/>
    <cellStyle name="Normal 3 3 11 10 10 2" xfId="28582"/>
    <cellStyle name="Normal 3 3 11 10 11" xfId="11052"/>
    <cellStyle name="Normal 3 3 11 10 11 2" xfId="28583"/>
    <cellStyle name="Normal 3 3 11 10 12" xfId="11053"/>
    <cellStyle name="Normal 3 3 11 10 12 2" xfId="28584"/>
    <cellStyle name="Normal 3 3 11 10 13" xfId="11054"/>
    <cellStyle name="Normal 3 3 11 10 13 2" xfId="28585"/>
    <cellStyle name="Normal 3 3 11 10 14" xfId="11055"/>
    <cellStyle name="Normal 3 3 11 10 14 2" xfId="28586"/>
    <cellStyle name="Normal 3 3 11 10 15" xfId="28581"/>
    <cellStyle name="Normal 3 3 11 10 2" xfId="11056"/>
    <cellStyle name="Normal 3 3 11 10 2 2" xfId="28587"/>
    <cellStyle name="Normal 3 3 11 10 3" xfId="11057"/>
    <cellStyle name="Normal 3 3 11 10 3 2" xfId="28588"/>
    <cellStyle name="Normal 3 3 11 10 4" xfId="11058"/>
    <cellStyle name="Normal 3 3 11 10 4 2" xfId="28589"/>
    <cellStyle name="Normal 3 3 11 10 5" xfId="11059"/>
    <cellStyle name="Normal 3 3 11 10 5 2" xfId="28590"/>
    <cellStyle name="Normal 3 3 11 10 6" xfId="11060"/>
    <cellStyle name="Normal 3 3 11 10 6 2" xfId="28591"/>
    <cellStyle name="Normal 3 3 11 10 7" xfId="11061"/>
    <cellStyle name="Normal 3 3 11 10 7 2" xfId="28592"/>
    <cellStyle name="Normal 3 3 11 10 8" xfId="11062"/>
    <cellStyle name="Normal 3 3 11 10 8 2" xfId="28593"/>
    <cellStyle name="Normal 3 3 11 10 9" xfId="11063"/>
    <cellStyle name="Normal 3 3 11 10 9 2" xfId="28594"/>
    <cellStyle name="Normal 3 3 11 11" xfId="11064"/>
    <cellStyle name="Normal 3 3 11 11 2" xfId="28595"/>
    <cellStyle name="Normal 3 3 11 12" xfId="11065"/>
    <cellStyle name="Normal 3 3 11 12 2" xfId="28596"/>
    <cellStyle name="Normal 3 3 11 13" xfId="11066"/>
    <cellStyle name="Normal 3 3 11 13 2" xfId="28597"/>
    <cellStyle name="Normal 3 3 11 14" xfId="11067"/>
    <cellStyle name="Normal 3 3 11 14 2" xfId="28598"/>
    <cellStyle name="Normal 3 3 11 15" xfId="11068"/>
    <cellStyle name="Normal 3 3 11 15 2" xfId="28599"/>
    <cellStyle name="Normal 3 3 11 16" xfId="11069"/>
    <cellStyle name="Normal 3 3 11 16 2" xfId="28600"/>
    <cellStyle name="Normal 3 3 11 17" xfId="11070"/>
    <cellStyle name="Normal 3 3 11 17 2" xfId="28601"/>
    <cellStyle name="Normal 3 3 11 18" xfId="11071"/>
    <cellStyle name="Normal 3 3 11 18 2" xfId="28602"/>
    <cellStyle name="Normal 3 3 11 19" xfId="11072"/>
    <cellStyle name="Normal 3 3 11 19 2" xfId="28603"/>
    <cellStyle name="Normal 3 3 11 2" xfId="11073"/>
    <cellStyle name="Normal 3 3 11 2 10" xfId="11074"/>
    <cellStyle name="Normal 3 3 11 2 10 2" xfId="28605"/>
    <cellStyle name="Normal 3 3 11 2 11" xfId="11075"/>
    <cellStyle name="Normal 3 3 11 2 11 2" xfId="28606"/>
    <cellStyle name="Normal 3 3 11 2 12" xfId="11076"/>
    <cellStyle name="Normal 3 3 11 2 12 2" xfId="28607"/>
    <cellStyle name="Normal 3 3 11 2 13" xfId="11077"/>
    <cellStyle name="Normal 3 3 11 2 13 2" xfId="28608"/>
    <cellStyle name="Normal 3 3 11 2 14" xfId="11078"/>
    <cellStyle name="Normal 3 3 11 2 14 2" xfId="28609"/>
    <cellStyle name="Normal 3 3 11 2 15" xfId="11079"/>
    <cellStyle name="Normal 3 3 11 2 15 2" xfId="28610"/>
    <cellStyle name="Normal 3 3 11 2 16" xfId="28604"/>
    <cellStyle name="Normal 3 3 11 2 2" xfId="11080"/>
    <cellStyle name="Normal 3 3 11 2 2 10" xfId="11081"/>
    <cellStyle name="Normal 3 3 11 2 2 10 2" xfId="28612"/>
    <cellStyle name="Normal 3 3 11 2 2 11" xfId="11082"/>
    <cellStyle name="Normal 3 3 11 2 2 11 2" xfId="28613"/>
    <cellStyle name="Normal 3 3 11 2 2 12" xfId="11083"/>
    <cellStyle name="Normal 3 3 11 2 2 12 2" xfId="28614"/>
    <cellStyle name="Normal 3 3 11 2 2 13" xfId="11084"/>
    <cellStyle name="Normal 3 3 11 2 2 13 2" xfId="28615"/>
    <cellStyle name="Normal 3 3 11 2 2 14" xfId="11085"/>
    <cellStyle name="Normal 3 3 11 2 2 14 2" xfId="28616"/>
    <cellStyle name="Normal 3 3 11 2 2 15" xfId="28611"/>
    <cellStyle name="Normal 3 3 11 2 2 2" xfId="11086"/>
    <cellStyle name="Normal 3 3 11 2 2 2 2" xfId="28617"/>
    <cellStyle name="Normal 3 3 11 2 2 3" xfId="11087"/>
    <cellStyle name="Normal 3 3 11 2 2 3 2" xfId="28618"/>
    <cellStyle name="Normal 3 3 11 2 2 4" xfId="11088"/>
    <cellStyle name="Normal 3 3 11 2 2 4 2" xfId="28619"/>
    <cellStyle name="Normal 3 3 11 2 2 5" xfId="11089"/>
    <cellStyle name="Normal 3 3 11 2 2 5 2" xfId="28620"/>
    <cellStyle name="Normal 3 3 11 2 2 6" xfId="11090"/>
    <cellStyle name="Normal 3 3 11 2 2 6 2" xfId="28621"/>
    <cellStyle name="Normal 3 3 11 2 2 7" xfId="11091"/>
    <cellStyle name="Normal 3 3 11 2 2 7 2" xfId="28622"/>
    <cellStyle name="Normal 3 3 11 2 2 8" xfId="11092"/>
    <cellStyle name="Normal 3 3 11 2 2 8 2" xfId="28623"/>
    <cellStyle name="Normal 3 3 11 2 2 9" xfId="11093"/>
    <cellStyle name="Normal 3 3 11 2 2 9 2" xfId="28624"/>
    <cellStyle name="Normal 3 3 11 2 3" xfId="11094"/>
    <cellStyle name="Normal 3 3 11 2 3 2" xfId="28625"/>
    <cellStyle name="Normal 3 3 11 2 4" xfId="11095"/>
    <cellStyle name="Normal 3 3 11 2 4 2" xfId="28626"/>
    <cellStyle name="Normal 3 3 11 2 5" xfId="11096"/>
    <cellStyle name="Normal 3 3 11 2 5 2" xfId="28627"/>
    <cellStyle name="Normal 3 3 11 2 6" xfId="11097"/>
    <cellStyle name="Normal 3 3 11 2 6 2" xfId="28628"/>
    <cellStyle name="Normal 3 3 11 2 7" xfId="11098"/>
    <cellStyle name="Normal 3 3 11 2 7 2" xfId="28629"/>
    <cellStyle name="Normal 3 3 11 2 8" xfId="11099"/>
    <cellStyle name="Normal 3 3 11 2 8 2" xfId="28630"/>
    <cellStyle name="Normal 3 3 11 2 9" xfId="11100"/>
    <cellStyle name="Normal 3 3 11 2 9 2" xfId="28631"/>
    <cellStyle name="Normal 3 3 11 20" xfId="11101"/>
    <cellStyle name="Normal 3 3 11 20 2" xfId="28632"/>
    <cellStyle name="Normal 3 3 11 21" xfId="11102"/>
    <cellStyle name="Normal 3 3 11 21 2" xfId="28633"/>
    <cellStyle name="Normal 3 3 11 22" xfId="11103"/>
    <cellStyle name="Normal 3 3 11 22 2" xfId="28634"/>
    <cellStyle name="Normal 3 3 11 23" xfId="11104"/>
    <cellStyle name="Normal 3 3 11 23 2" xfId="28635"/>
    <cellStyle name="Normal 3 3 11 24" xfId="28580"/>
    <cellStyle name="Normal 3 3 11 3" xfId="11105"/>
    <cellStyle name="Normal 3 3 11 3 10" xfId="11106"/>
    <cellStyle name="Normal 3 3 11 3 10 2" xfId="28637"/>
    <cellStyle name="Normal 3 3 11 3 11" xfId="11107"/>
    <cellStyle name="Normal 3 3 11 3 11 2" xfId="28638"/>
    <cellStyle name="Normal 3 3 11 3 12" xfId="11108"/>
    <cellStyle name="Normal 3 3 11 3 12 2" xfId="28639"/>
    <cellStyle name="Normal 3 3 11 3 13" xfId="11109"/>
    <cellStyle name="Normal 3 3 11 3 13 2" xfId="28640"/>
    <cellStyle name="Normal 3 3 11 3 14" xfId="11110"/>
    <cellStyle name="Normal 3 3 11 3 14 2" xfId="28641"/>
    <cellStyle name="Normal 3 3 11 3 15" xfId="11111"/>
    <cellStyle name="Normal 3 3 11 3 15 2" xfId="28642"/>
    <cellStyle name="Normal 3 3 11 3 16" xfId="28636"/>
    <cellStyle name="Normal 3 3 11 3 2" xfId="11112"/>
    <cellStyle name="Normal 3 3 11 3 2 10" xfId="11113"/>
    <cellStyle name="Normal 3 3 11 3 2 10 2" xfId="28644"/>
    <cellStyle name="Normal 3 3 11 3 2 11" xfId="11114"/>
    <cellStyle name="Normal 3 3 11 3 2 11 2" xfId="28645"/>
    <cellStyle name="Normal 3 3 11 3 2 12" xfId="11115"/>
    <cellStyle name="Normal 3 3 11 3 2 12 2" xfId="28646"/>
    <cellStyle name="Normal 3 3 11 3 2 13" xfId="11116"/>
    <cellStyle name="Normal 3 3 11 3 2 13 2" xfId="28647"/>
    <cellStyle name="Normal 3 3 11 3 2 14" xfId="11117"/>
    <cellStyle name="Normal 3 3 11 3 2 14 2" xfId="28648"/>
    <cellStyle name="Normal 3 3 11 3 2 15" xfId="28643"/>
    <cellStyle name="Normal 3 3 11 3 2 2" xfId="11118"/>
    <cellStyle name="Normal 3 3 11 3 2 2 2" xfId="28649"/>
    <cellStyle name="Normal 3 3 11 3 2 3" xfId="11119"/>
    <cellStyle name="Normal 3 3 11 3 2 3 2" xfId="28650"/>
    <cellStyle name="Normal 3 3 11 3 2 4" xfId="11120"/>
    <cellStyle name="Normal 3 3 11 3 2 4 2" xfId="28651"/>
    <cellStyle name="Normal 3 3 11 3 2 5" xfId="11121"/>
    <cellStyle name="Normal 3 3 11 3 2 5 2" xfId="28652"/>
    <cellStyle name="Normal 3 3 11 3 2 6" xfId="11122"/>
    <cellStyle name="Normal 3 3 11 3 2 6 2" xfId="28653"/>
    <cellStyle name="Normal 3 3 11 3 2 7" xfId="11123"/>
    <cellStyle name="Normal 3 3 11 3 2 7 2" xfId="28654"/>
    <cellStyle name="Normal 3 3 11 3 2 8" xfId="11124"/>
    <cellStyle name="Normal 3 3 11 3 2 8 2" xfId="28655"/>
    <cellStyle name="Normal 3 3 11 3 2 9" xfId="11125"/>
    <cellStyle name="Normal 3 3 11 3 2 9 2" xfId="28656"/>
    <cellStyle name="Normal 3 3 11 3 3" xfId="11126"/>
    <cellStyle name="Normal 3 3 11 3 3 2" xfId="28657"/>
    <cellStyle name="Normal 3 3 11 3 4" xfId="11127"/>
    <cellStyle name="Normal 3 3 11 3 4 2" xfId="28658"/>
    <cellStyle name="Normal 3 3 11 3 5" xfId="11128"/>
    <cellStyle name="Normal 3 3 11 3 5 2" xfId="28659"/>
    <cellStyle name="Normal 3 3 11 3 6" xfId="11129"/>
    <cellStyle name="Normal 3 3 11 3 6 2" xfId="28660"/>
    <cellStyle name="Normal 3 3 11 3 7" xfId="11130"/>
    <cellStyle name="Normal 3 3 11 3 7 2" xfId="28661"/>
    <cellStyle name="Normal 3 3 11 3 8" xfId="11131"/>
    <cellStyle name="Normal 3 3 11 3 8 2" xfId="28662"/>
    <cellStyle name="Normal 3 3 11 3 9" xfId="11132"/>
    <cellStyle name="Normal 3 3 11 3 9 2" xfId="28663"/>
    <cellStyle name="Normal 3 3 11 4" xfId="11133"/>
    <cellStyle name="Normal 3 3 11 4 10" xfId="11134"/>
    <cellStyle name="Normal 3 3 11 4 10 2" xfId="28665"/>
    <cellStyle name="Normal 3 3 11 4 11" xfId="11135"/>
    <cellStyle name="Normal 3 3 11 4 11 2" xfId="28666"/>
    <cellStyle name="Normal 3 3 11 4 12" xfId="11136"/>
    <cellStyle name="Normal 3 3 11 4 12 2" xfId="28667"/>
    <cellStyle name="Normal 3 3 11 4 13" xfId="11137"/>
    <cellStyle name="Normal 3 3 11 4 13 2" xfId="28668"/>
    <cellStyle name="Normal 3 3 11 4 14" xfId="11138"/>
    <cellStyle name="Normal 3 3 11 4 14 2" xfId="28669"/>
    <cellStyle name="Normal 3 3 11 4 15" xfId="11139"/>
    <cellStyle name="Normal 3 3 11 4 15 2" xfId="28670"/>
    <cellStyle name="Normal 3 3 11 4 16" xfId="28664"/>
    <cellStyle name="Normal 3 3 11 4 2" xfId="11140"/>
    <cellStyle name="Normal 3 3 11 4 2 10" xfId="11141"/>
    <cellStyle name="Normal 3 3 11 4 2 10 2" xfId="28672"/>
    <cellStyle name="Normal 3 3 11 4 2 11" xfId="11142"/>
    <cellStyle name="Normal 3 3 11 4 2 11 2" xfId="28673"/>
    <cellStyle name="Normal 3 3 11 4 2 12" xfId="11143"/>
    <cellStyle name="Normal 3 3 11 4 2 12 2" xfId="28674"/>
    <cellStyle name="Normal 3 3 11 4 2 13" xfId="11144"/>
    <cellStyle name="Normal 3 3 11 4 2 13 2" xfId="28675"/>
    <cellStyle name="Normal 3 3 11 4 2 14" xfId="11145"/>
    <cellStyle name="Normal 3 3 11 4 2 14 2" xfId="28676"/>
    <cellStyle name="Normal 3 3 11 4 2 15" xfId="28671"/>
    <cellStyle name="Normal 3 3 11 4 2 2" xfId="11146"/>
    <cellStyle name="Normal 3 3 11 4 2 2 2" xfId="28677"/>
    <cellStyle name="Normal 3 3 11 4 2 3" xfId="11147"/>
    <cellStyle name="Normal 3 3 11 4 2 3 2" xfId="28678"/>
    <cellStyle name="Normal 3 3 11 4 2 4" xfId="11148"/>
    <cellStyle name="Normal 3 3 11 4 2 4 2" xfId="28679"/>
    <cellStyle name="Normal 3 3 11 4 2 5" xfId="11149"/>
    <cellStyle name="Normal 3 3 11 4 2 5 2" xfId="28680"/>
    <cellStyle name="Normal 3 3 11 4 2 6" xfId="11150"/>
    <cellStyle name="Normal 3 3 11 4 2 6 2" xfId="28681"/>
    <cellStyle name="Normal 3 3 11 4 2 7" xfId="11151"/>
    <cellStyle name="Normal 3 3 11 4 2 7 2" xfId="28682"/>
    <cellStyle name="Normal 3 3 11 4 2 8" xfId="11152"/>
    <cellStyle name="Normal 3 3 11 4 2 8 2" xfId="28683"/>
    <cellStyle name="Normal 3 3 11 4 2 9" xfId="11153"/>
    <cellStyle name="Normal 3 3 11 4 2 9 2" xfId="28684"/>
    <cellStyle name="Normal 3 3 11 4 3" xfId="11154"/>
    <cellStyle name="Normal 3 3 11 4 3 2" xfId="28685"/>
    <cellStyle name="Normal 3 3 11 4 4" xfId="11155"/>
    <cellStyle name="Normal 3 3 11 4 4 2" xfId="28686"/>
    <cellStyle name="Normal 3 3 11 4 5" xfId="11156"/>
    <cellStyle name="Normal 3 3 11 4 5 2" xfId="28687"/>
    <cellStyle name="Normal 3 3 11 4 6" xfId="11157"/>
    <cellStyle name="Normal 3 3 11 4 6 2" xfId="28688"/>
    <cellStyle name="Normal 3 3 11 4 7" xfId="11158"/>
    <cellStyle name="Normal 3 3 11 4 7 2" xfId="28689"/>
    <cellStyle name="Normal 3 3 11 4 8" xfId="11159"/>
    <cellStyle name="Normal 3 3 11 4 8 2" xfId="28690"/>
    <cellStyle name="Normal 3 3 11 4 9" xfId="11160"/>
    <cellStyle name="Normal 3 3 11 4 9 2" xfId="28691"/>
    <cellStyle name="Normal 3 3 11 5" xfId="11161"/>
    <cellStyle name="Normal 3 3 11 5 10" xfId="11162"/>
    <cellStyle name="Normal 3 3 11 5 10 2" xfId="28693"/>
    <cellStyle name="Normal 3 3 11 5 11" xfId="11163"/>
    <cellStyle name="Normal 3 3 11 5 11 2" xfId="28694"/>
    <cellStyle name="Normal 3 3 11 5 12" xfId="11164"/>
    <cellStyle name="Normal 3 3 11 5 12 2" xfId="28695"/>
    <cellStyle name="Normal 3 3 11 5 13" xfId="11165"/>
    <cellStyle name="Normal 3 3 11 5 13 2" xfId="28696"/>
    <cellStyle name="Normal 3 3 11 5 14" xfId="11166"/>
    <cellStyle name="Normal 3 3 11 5 14 2" xfId="28697"/>
    <cellStyle name="Normal 3 3 11 5 15" xfId="28692"/>
    <cellStyle name="Normal 3 3 11 5 2" xfId="11167"/>
    <cellStyle name="Normal 3 3 11 5 2 2" xfId="28698"/>
    <cellStyle name="Normal 3 3 11 5 3" xfId="11168"/>
    <cellStyle name="Normal 3 3 11 5 3 2" xfId="28699"/>
    <cellStyle name="Normal 3 3 11 5 4" xfId="11169"/>
    <cellStyle name="Normal 3 3 11 5 4 2" xfId="28700"/>
    <cellStyle name="Normal 3 3 11 5 5" xfId="11170"/>
    <cellStyle name="Normal 3 3 11 5 5 2" xfId="28701"/>
    <cellStyle name="Normal 3 3 11 5 6" xfId="11171"/>
    <cellStyle name="Normal 3 3 11 5 6 2" xfId="28702"/>
    <cellStyle name="Normal 3 3 11 5 7" xfId="11172"/>
    <cellStyle name="Normal 3 3 11 5 7 2" xfId="28703"/>
    <cellStyle name="Normal 3 3 11 5 8" xfId="11173"/>
    <cellStyle name="Normal 3 3 11 5 8 2" xfId="28704"/>
    <cellStyle name="Normal 3 3 11 5 9" xfId="11174"/>
    <cellStyle name="Normal 3 3 11 5 9 2" xfId="28705"/>
    <cellStyle name="Normal 3 3 11 6" xfId="11175"/>
    <cellStyle name="Normal 3 3 11 6 10" xfId="11176"/>
    <cellStyle name="Normal 3 3 11 6 10 2" xfId="28707"/>
    <cellStyle name="Normal 3 3 11 6 11" xfId="11177"/>
    <cellStyle name="Normal 3 3 11 6 11 2" xfId="28708"/>
    <cellStyle name="Normal 3 3 11 6 12" xfId="11178"/>
    <cellStyle name="Normal 3 3 11 6 12 2" xfId="28709"/>
    <cellStyle name="Normal 3 3 11 6 13" xfId="11179"/>
    <cellStyle name="Normal 3 3 11 6 13 2" xfId="28710"/>
    <cellStyle name="Normal 3 3 11 6 14" xfId="11180"/>
    <cellStyle name="Normal 3 3 11 6 14 2" xfId="28711"/>
    <cellStyle name="Normal 3 3 11 6 15" xfId="28706"/>
    <cellStyle name="Normal 3 3 11 6 2" xfId="11181"/>
    <cellStyle name="Normal 3 3 11 6 2 2" xfId="28712"/>
    <cellStyle name="Normal 3 3 11 6 3" xfId="11182"/>
    <cellStyle name="Normal 3 3 11 6 3 2" xfId="28713"/>
    <cellStyle name="Normal 3 3 11 6 4" xfId="11183"/>
    <cellStyle name="Normal 3 3 11 6 4 2" xfId="28714"/>
    <cellStyle name="Normal 3 3 11 6 5" xfId="11184"/>
    <cellStyle name="Normal 3 3 11 6 5 2" xfId="28715"/>
    <cellStyle name="Normal 3 3 11 6 6" xfId="11185"/>
    <cellStyle name="Normal 3 3 11 6 6 2" xfId="28716"/>
    <cellStyle name="Normal 3 3 11 6 7" xfId="11186"/>
    <cellStyle name="Normal 3 3 11 6 7 2" xfId="28717"/>
    <cellStyle name="Normal 3 3 11 6 8" xfId="11187"/>
    <cellStyle name="Normal 3 3 11 6 8 2" xfId="28718"/>
    <cellStyle name="Normal 3 3 11 6 9" xfId="11188"/>
    <cellStyle name="Normal 3 3 11 6 9 2" xfId="28719"/>
    <cellStyle name="Normal 3 3 11 7" xfId="11189"/>
    <cellStyle name="Normal 3 3 11 7 10" xfId="11190"/>
    <cellStyle name="Normal 3 3 11 7 10 2" xfId="28721"/>
    <cellStyle name="Normal 3 3 11 7 11" xfId="11191"/>
    <cellStyle name="Normal 3 3 11 7 11 2" xfId="28722"/>
    <cellStyle name="Normal 3 3 11 7 12" xfId="11192"/>
    <cellStyle name="Normal 3 3 11 7 12 2" xfId="28723"/>
    <cellStyle name="Normal 3 3 11 7 13" xfId="11193"/>
    <cellStyle name="Normal 3 3 11 7 13 2" xfId="28724"/>
    <cellStyle name="Normal 3 3 11 7 14" xfId="11194"/>
    <cellStyle name="Normal 3 3 11 7 14 2" xfId="28725"/>
    <cellStyle name="Normal 3 3 11 7 15" xfId="28720"/>
    <cellStyle name="Normal 3 3 11 7 2" xfId="11195"/>
    <cellStyle name="Normal 3 3 11 7 2 2" xfId="28726"/>
    <cellStyle name="Normal 3 3 11 7 3" xfId="11196"/>
    <cellStyle name="Normal 3 3 11 7 3 2" xfId="28727"/>
    <cellStyle name="Normal 3 3 11 7 4" xfId="11197"/>
    <cellStyle name="Normal 3 3 11 7 4 2" xfId="28728"/>
    <cellStyle name="Normal 3 3 11 7 5" xfId="11198"/>
    <cellStyle name="Normal 3 3 11 7 5 2" xfId="28729"/>
    <cellStyle name="Normal 3 3 11 7 6" xfId="11199"/>
    <cellStyle name="Normal 3 3 11 7 6 2" xfId="28730"/>
    <cellStyle name="Normal 3 3 11 7 7" xfId="11200"/>
    <cellStyle name="Normal 3 3 11 7 7 2" xfId="28731"/>
    <cellStyle name="Normal 3 3 11 7 8" xfId="11201"/>
    <cellStyle name="Normal 3 3 11 7 8 2" xfId="28732"/>
    <cellStyle name="Normal 3 3 11 7 9" xfId="11202"/>
    <cellStyle name="Normal 3 3 11 7 9 2" xfId="28733"/>
    <cellStyle name="Normal 3 3 11 8" xfId="11203"/>
    <cellStyle name="Normal 3 3 11 8 10" xfId="11204"/>
    <cellStyle name="Normal 3 3 11 8 10 2" xfId="28735"/>
    <cellStyle name="Normal 3 3 11 8 11" xfId="11205"/>
    <cellStyle name="Normal 3 3 11 8 11 2" xfId="28736"/>
    <cellStyle name="Normal 3 3 11 8 12" xfId="11206"/>
    <cellStyle name="Normal 3 3 11 8 12 2" xfId="28737"/>
    <cellStyle name="Normal 3 3 11 8 13" xfId="11207"/>
    <cellStyle name="Normal 3 3 11 8 13 2" xfId="28738"/>
    <cellStyle name="Normal 3 3 11 8 14" xfId="11208"/>
    <cellStyle name="Normal 3 3 11 8 14 2" xfId="28739"/>
    <cellStyle name="Normal 3 3 11 8 15" xfId="28734"/>
    <cellStyle name="Normal 3 3 11 8 2" xfId="11209"/>
    <cellStyle name="Normal 3 3 11 8 2 2" xfId="28740"/>
    <cellStyle name="Normal 3 3 11 8 3" xfId="11210"/>
    <cellStyle name="Normal 3 3 11 8 3 2" xfId="28741"/>
    <cellStyle name="Normal 3 3 11 8 4" xfId="11211"/>
    <cellStyle name="Normal 3 3 11 8 4 2" xfId="28742"/>
    <cellStyle name="Normal 3 3 11 8 5" xfId="11212"/>
    <cellStyle name="Normal 3 3 11 8 5 2" xfId="28743"/>
    <cellStyle name="Normal 3 3 11 8 6" xfId="11213"/>
    <cellStyle name="Normal 3 3 11 8 6 2" xfId="28744"/>
    <cellStyle name="Normal 3 3 11 8 7" xfId="11214"/>
    <cellStyle name="Normal 3 3 11 8 7 2" xfId="28745"/>
    <cellStyle name="Normal 3 3 11 8 8" xfId="11215"/>
    <cellStyle name="Normal 3 3 11 8 8 2" xfId="28746"/>
    <cellStyle name="Normal 3 3 11 8 9" xfId="11216"/>
    <cellStyle name="Normal 3 3 11 8 9 2" xfId="28747"/>
    <cellStyle name="Normal 3 3 11 9" xfId="11217"/>
    <cellStyle name="Normal 3 3 11 9 10" xfId="11218"/>
    <cellStyle name="Normal 3 3 11 9 10 2" xfId="28749"/>
    <cellStyle name="Normal 3 3 11 9 11" xfId="11219"/>
    <cellStyle name="Normal 3 3 11 9 11 2" xfId="28750"/>
    <cellStyle name="Normal 3 3 11 9 12" xfId="11220"/>
    <cellStyle name="Normal 3 3 11 9 12 2" xfId="28751"/>
    <cellStyle name="Normal 3 3 11 9 13" xfId="11221"/>
    <cellStyle name="Normal 3 3 11 9 13 2" xfId="28752"/>
    <cellStyle name="Normal 3 3 11 9 14" xfId="11222"/>
    <cellStyle name="Normal 3 3 11 9 14 2" xfId="28753"/>
    <cellStyle name="Normal 3 3 11 9 15" xfId="28748"/>
    <cellStyle name="Normal 3 3 11 9 2" xfId="11223"/>
    <cellStyle name="Normal 3 3 11 9 2 2" xfId="28754"/>
    <cellStyle name="Normal 3 3 11 9 3" xfId="11224"/>
    <cellStyle name="Normal 3 3 11 9 3 2" xfId="28755"/>
    <cellStyle name="Normal 3 3 11 9 4" xfId="11225"/>
    <cellStyle name="Normal 3 3 11 9 4 2" xfId="28756"/>
    <cellStyle name="Normal 3 3 11 9 5" xfId="11226"/>
    <cellStyle name="Normal 3 3 11 9 5 2" xfId="28757"/>
    <cellStyle name="Normal 3 3 11 9 6" xfId="11227"/>
    <cellStyle name="Normal 3 3 11 9 6 2" xfId="28758"/>
    <cellStyle name="Normal 3 3 11 9 7" xfId="11228"/>
    <cellStyle name="Normal 3 3 11 9 7 2" xfId="28759"/>
    <cellStyle name="Normal 3 3 11 9 8" xfId="11229"/>
    <cellStyle name="Normal 3 3 11 9 8 2" xfId="28760"/>
    <cellStyle name="Normal 3 3 11 9 9" xfId="11230"/>
    <cellStyle name="Normal 3 3 11 9 9 2" xfId="28761"/>
    <cellStyle name="Normal 3 3 12" xfId="11231"/>
    <cellStyle name="Normal 3 3 12 10" xfId="11232"/>
    <cellStyle name="Normal 3 3 12 10 10" xfId="11233"/>
    <cellStyle name="Normal 3 3 12 10 10 2" xfId="28764"/>
    <cellStyle name="Normal 3 3 12 10 11" xfId="11234"/>
    <cellStyle name="Normal 3 3 12 10 11 2" xfId="28765"/>
    <cellStyle name="Normal 3 3 12 10 12" xfId="11235"/>
    <cellStyle name="Normal 3 3 12 10 12 2" xfId="28766"/>
    <cellStyle name="Normal 3 3 12 10 13" xfId="11236"/>
    <cellStyle name="Normal 3 3 12 10 13 2" xfId="28767"/>
    <cellStyle name="Normal 3 3 12 10 14" xfId="11237"/>
    <cellStyle name="Normal 3 3 12 10 14 2" xfId="28768"/>
    <cellStyle name="Normal 3 3 12 10 15" xfId="28763"/>
    <cellStyle name="Normal 3 3 12 10 2" xfId="11238"/>
    <cellStyle name="Normal 3 3 12 10 2 2" xfId="28769"/>
    <cellStyle name="Normal 3 3 12 10 3" xfId="11239"/>
    <cellStyle name="Normal 3 3 12 10 3 2" xfId="28770"/>
    <cellStyle name="Normal 3 3 12 10 4" xfId="11240"/>
    <cellStyle name="Normal 3 3 12 10 4 2" xfId="28771"/>
    <cellStyle name="Normal 3 3 12 10 5" xfId="11241"/>
    <cellStyle name="Normal 3 3 12 10 5 2" xfId="28772"/>
    <cellStyle name="Normal 3 3 12 10 6" xfId="11242"/>
    <cellStyle name="Normal 3 3 12 10 6 2" xfId="28773"/>
    <cellStyle name="Normal 3 3 12 10 7" xfId="11243"/>
    <cellStyle name="Normal 3 3 12 10 7 2" xfId="28774"/>
    <cellStyle name="Normal 3 3 12 10 8" xfId="11244"/>
    <cellStyle name="Normal 3 3 12 10 8 2" xfId="28775"/>
    <cellStyle name="Normal 3 3 12 10 9" xfId="11245"/>
    <cellStyle name="Normal 3 3 12 10 9 2" xfId="28776"/>
    <cellStyle name="Normal 3 3 12 11" xfId="11246"/>
    <cellStyle name="Normal 3 3 12 11 2" xfId="28777"/>
    <cellStyle name="Normal 3 3 12 12" xfId="11247"/>
    <cellStyle name="Normal 3 3 12 12 2" xfId="28778"/>
    <cellStyle name="Normal 3 3 12 13" xfId="11248"/>
    <cellStyle name="Normal 3 3 12 13 2" xfId="28779"/>
    <cellStyle name="Normal 3 3 12 14" xfId="11249"/>
    <cellStyle name="Normal 3 3 12 14 2" xfId="28780"/>
    <cellStyle name="Normal 3 3 12 15" xfId="11250"/>
    <cellStyle name="Normal 3 3 12 15 2" xfId="28781"/>
    <cellStyle name="Normal 3 3 12 16" xfId="11251"/>
    <cellStyle name="Normal 3 3 12 16 2" xfId="28782"/>
    <cellStyle name="Normal 3 3 12 17" xfId="11252"/>
    <cellStyle name="Normal 3 3 12 17 2" xfId="28783"/>
    <cellStyle name="Normal 3 3 12 18" xfId="11253"/>
    <cellStyle name="Normal 3 3 12 18 2" xfId="28784"/>
    <cellStyle name="Normal 3 3 12 19" xfId="11254"/>
    <cellStyle name="Normal 3 3 12 19 2" xfId="28785"/>
    <cellStyle name="Normal 3 3 12 2" xfId="11255"/>
    <cellStyle name="Normal 3 3 12 2 10" xfId="11256"/>
    <cellStyle name="Normal 3 3 12 2 10 2" xfId="28787"/>
    <cellStyle name="Normal 3 3 12 2 11" xfId="11257"/>
    <cellStyle name="Normal 3 3 12 2 11 2" xfId="28788"/>
    <cellStyle name="Normal 3 3 12 2 12" xfId="11258"/>
    <cellStyle name="Normal 3 3 12 2 12 2" xfId="28789"/>
    <cellStyle name="Normal 3 3 12 2 13" xfId="11259"/>
    <cellStyle name="Normal 3 3 12 2 13 2" xfId="28790"/>
    <cellStyle name="Normal 3 3 12 2 14" xfId="11260"/>
    <cellStyle name="Normal 3 3 12 2 14 2" xfId="28791"/>
    <cellStyle name="Normal 3 3 12 2 15" xfId="11261"/>
    <cellStyle name="Normal 3 3 12 2 15 2" xfId="28792"/>
    <cellStyle name="Normal 3 3 12 2 16" xfId="28786"/>
    <cellStyle name="Normal 3 3 12 2 2" xfId="11262"/>
    <cellStyle name="Normal 3 3 12 2 2 10" xfId="11263"/>
    <cellStyle name="Normal 3 3 12 2 2 10 2" xfId="28794"/>
    <cellStyle name="Normal 3 3 12 2 2 11" xfId="11264"/>
    <cellStyle name="Normal 3 3 12 2 2 11 2" xfId="28795"/>
    <cellStyle name="Normal 3 3 12 2 2 12" xfId="11265"/>
    <cellStyle name="Normal 3 3 12 2 2 12 2" xfId="28796"/>
    <cellStyle name="Normal 3 3 12 2 2 13" xfId="11266"/>
    <cellStyle name="Normal 3 3 12 2 2 13 2" xfId="28797"/>
    <cellStyle name="Normal 3 3 12 2 2 14" xfId="11267"/>
    <cellStyle name="Normal 3 3 12 2 2 14 2" xfId="28798"/>
    <cellStyle name="Normal 3 3 12 2 2 15" xfId="28793"/>
    <cellStyle name="Normal 3 3 12 2 2 2" xfId="11268"/>
    <cellStyle name="Normal 3 3 12 2 2 2 2" xfId="28799"/>
    <cellStyle name="Normal 3 3 12 2 2 3" xfId="11269"/>
    <cellStyle name="Normal 3 3 12 2 2 3 2" xfId="28800"/>
    <cellStyle name="Normal 3 3 12 2 2 4" xfId="11270"/>
    <cellStyle name="Normal 3 3 12 2 2 4 2" xfId="28801"/>
    <cellStyle name="Normal 3 3 12 2 2 5" xfId="11271"/>
    <cellStyle name="Normal 3 3 12 2 2 5 2" xfId="28802"/>
    <cellStyle name="Normal 3 3 12 2 2 6" xfId="11272"/>
    <cellStyle name="Normal 3 3 12 2 2 6 2" xfId="28803"/>
    <cellStyle name="Normal 3 3 12 2 2 7" xfId="11273"/>
    <cellStyle name="Normal 3 3 12 2 2 7 2" xfId="28804"/>
    <cellStyle name="Normal 3 3 12 2 2 8" xfId="11274"/>
    <cellStyle name="Normal 3 3 12 2 2 8 2" xfId="28805"/>
    <cellStyle name="Normal 3 3 12 2 2 9" xfId="11275"/>
    <cellStyle name="Normal 3 3 12 2 2 9 2" xfId="28806"/>
    <cellStyle name="Normal 3 3 12 2 3" xfId="11276"/>
    <cellStyle name="Normal 3 3 12 2 3 2" xfId="28807"/>
    <cellStyle name="Normal 3 3 12 2 4" xfId="11277"/>
    <cellStyle name="Normal 3 3 12 2 4 2" xfId="28808"/>
    <cellStyle name="Normal 3 3 12 2 5" xfId="11278"/>
    <cellStyle name="Normal 3 3 12 2 5 2" xfId="28809"/>
    <cellStyle name="Normal 3 3 12 2 6" xfId="11279"/>
    <cellStyle name="Normal 3 3 12 2 6 2" xfId="28810"/>
    <cellStyle name="Normal 3 3 12 2 7" xfId="11280"/>
    <cellStyle name="Normal 3 3 12 2 7 2" xfId="28811"/>
    <cellStyle name="Normal 3 3 12 2 8" xfId="11281"/>
    <cellStyle name="Normal 3 3 12 2 8 2" xfId="28812"/>
    <cellStyle name="Normal 3 3 12 2 9" xfId="11282"/>
    <cellStyle name="Normal 3 3 12 2 9 2" xfId="28813"/>
    <cellStyle name="Normal 3 3 12 20" xfId="11283"/>
    <cellStyle name="Normal 3 3 12 20 2" xfId="28814"/>
    <cellStyle name="Normal 3 3 12 21" xfId="11284"/>
    <cellStyle name="Normal 3 3 12 21 2" xfId="28815"/>
    <cellStyle name="Normal 3 3 12 22" xfId="11285"/>
    <cellStyle name="Normal 3 3 12 22 2" xfId="28816"/>
    <cellStyle name="Normal 3 3 12 23" xfId="11286"/>
    <cellStyle name="Normal 3 3 12 23 2" xfId="28817"/>
    <cellStyle name="Normal 3 3 12 24" xfId="28762"/>
    <cellStyle name="Normal 3 3 12 3" xfId="11287"/>
    <cellStyle name="Normal 3 3 12 3 10" xfId="11288"/>
    <cellStyle name="Normal 3 3 12 3 10 2" xfId="28819"/>
    <cellStyle name="Normal 3 3 12 3 11" xfId="11289"/>
    <cellStyle name="Normal 3 3 12 3 11 2" xfId="28820"/>
    <cellStyle name="Normal 3 3 12 3 12" xfId="11290"/>
    <cellStyle name="Normal 3 3 12 3 12 2" xfId="28821"/>
    <cellStyle name="Normal 3 3 12 3 13" xfId="11291"/>
    <cellStyle name="Normal 3 3 12 3 13 2" xfId="28822"/>
    <cellStyle name="Normal 3 3 12 3 14" xfId="11292"/>
    <cellStyle name="Normal 3 3 12 3 14 2" xfId="28823"/>
    <cellStyle name="Normal 3 3 12 3 15" xfId="11293"/>
    <cellStyle name="Normal 3 3 12 3 15 2" xfId="28824"/>
    <cellStyle name="Normal 3 3 12 3 16" xfId="28818"/>
    <cellStyle name="Normal 3 3 12 3 2" xfId="11294"/>
    <cellStyle name="Normal 3 3 12 3 2 10" xfId="11295"/>
    <cellStyle name="Normal 3 3 12 3 2 10 2" xfId="28826"/>
    <cellStyle name="Normal 3 3 12 3 2 11" xfId="11296"/>
    <cellStyle name="Normal 3 3 12 3 2 11 2" xfId="28827"/>
    <cellStyle name="Normal 3 3 12 3 2 12" xfId="11297"/>
    <cellStyle name="Normal 3 3 12 3 2 12 2" xfId="28828"/>
    <cellStyle name="Normal 3 3 12 3 2 13" xfId="11298"/>
    <cellStyle name="Normal 3 3 12 3 2 13 2" xfId="28829"/>
    <cellStyle name="Normal 3 3 12 3 2 14" xfId="11299"/>
    <cellStyle name="Normal 3 3 12 3 2 14 2" xfId="28830"/>
    <cellStyle name="Normal 3 3 12 3 2 15" xfId="28825"/>
    <cellStyle name="Normal 3 3 12 3 2 2" xfId="11300"/>
    <cellStyle name="Normal 3 3 12 3 2 2 2" xfId="28831"/>
    <cellStyle name="Normal 3 3 12 3 2 3" xfId="11301"/>
    <cellStyle name="Normal 3 3 12 3 2 3 2" xfId="28832"/>
    <cellStyle name="Normal 3 3 12 3 2 4" xfId="11302"/>
    <cellStyle name="Normal 3 3 12 3 2 4 2" xfId="28833"/>
    <cellStyle name="Normal 3 3 12 3 2 5" xfId="11303"/>
    <cellStyle name="Normal 3 3 12 3 2 5 2" xfId="28834"/>
    <cellStyle name="Normal 3 3 12 3 2 6" xfId="11304"/>
    <cellStyle name="Normal 3 3 12 3 2 6 2" xfId="28835"/>
    <cellStyle name="Normal 3 3 12 3 2 7" xfId="11305"/>
    <cellStyle name="Normal 3 3 12 3 2 7 2" xfId="28836"/>
    <cellStyle name="Normal 3 3 12 3 2 8" xfId="11306"/>
    <cellStyle name="Normal 3 3 12 3 2 8 2" xfId="28837"/>
    <cellStyle name="Normal 3 3 12 3 2 9" xfId="11307"/>
    <cellStyle name="Normal 3 3 12 3 2 9 2" xfId="28838"/>
    <cellStyle name="Normal 3 3 12 3 3" xfId="11308"/>
    <cellStyle name="Normal 3 3 12 3 3 2" xfId="28839"/>
    <cellStyle name="Normal 3 3 12 3 4" xfId="11309"/>
    <cellStyle name="Normal 3 3 12 3 4 2" xfId="28840"/>
    <cellStyle name="Normal 3 3 12 3 5" xfId="11310"/>
    <cellStyle name="Normal 3 3 12 3 5 2" xfId="28841"/>
    <cellStyle name="Normal 3 3 12 3 6" xfId="11311"/>
    <cellStyle name="Normal 3 3 12 3 6 2" xfId="28842"/>
    <cellStyle name="Normal 3 3 12 3 7" xfId="11312"/>
    <cellStyle name="Normal 3 3 12 3 7 2" xfId="28843"/>
    <cellStyle name="Normal 3 3 12 3 8" xfId="11313"/>
    <cellStyle name="Normal 3 3 12 3 8 2" xfId="28844"/>
    <cellStyle name="Normal 3 3 12 3 9" xfId="11314"/>
    <cellStyle name="Normal 3 3 12 3 9 2" xfId="28845"/>
    <cellStyle name="Normal 3 3 12 4" xfId="11315"/>
    <cellStyle name="Normal 3 3 12 4 10" xfId="11316"/>
    <cellStyle name="Normal 3 3 12 4 10 2" xfId="28847"/>
    <cellStyle name="Normal 3 3 12 4 11" xfId="11317"/>
    <cellStyle name="Normal 3 3 12 4 11 2" xfId="28848"/>
    <cellStyle name="Normal 3 3 12 4 12" xfId="11318"/>
    <cellStyle name="Normal 3 3 12 4 12 2" xfId="28849"/>
    <cellStyle name="Normal 3 3 12 4 13" xfId="11319"/>
    <cellStyle name="Normal 3 3 12 4 13 2" xfId="28850"/>
    <cellStyle name="Normal 3 3 12 4 14" xfId="11320"/>
    <cellStyle name="Normal 3 3 12 4 14 2" xfId="28851"/>
    <cellStyle name="Normal 3 3 12 4 15" xfId="11321"/>
    <cellStyle name="Normal 3 3 12 4 15 2" xfId="28852"/>
    <cellStyle name="Normal 3 3 12 4 16" xfId="28846"/>
    <cellStyle name="Normal 3 3 12 4 2" xfId="11322"/>
    <cellStyle name="Normal 3 3 12 4 2 10" xfId="11323"/>
    <cellStyle name="Normal 3 3 12 4 2 10 2" xfId="28854"/>
    <cellStyle name="Normal 3 3 12 4 2 11" xfId="11324"/>
    <cellStyle name="Normal 3 3 12 4 2 11 2" xfId="28855"/>
    <cellStyle name="Normal 3 3 12 4 2 12" xfId="11325"/>
    <cellStyle name="Normal 3 3 12 4 2 12 2" xfId="28856"/>
    <cellStyle name="Normal 3 3 12 4 2 13" xfId="11326"/>
    <cellStyle name="Normal 3 3 12 4 2 13 2" xfId="28857"/>
    <cellStyle name="Normal 3 3 12 4 2 14" xfId="11327"/>
    <cellStyle name="Normal 3 3 12 4 2 14 2" xfId="28858"/>
    <cellStyle name="Normal 3 3 12 4 2 15" xfId="28853"/>
    <cellStyle name="Normal 3 3 12 4 2 2" xfId="11328"/>
    <cellStyle name="Normal 3 3 12 4 2 2 2" xfId="28859"/>
    <cellStyle name="Normal 3 3 12 4 2 3" xfId="11329"/>
    <cellStyle name="Normal 3 3 12 4 2 3 2" xfId="28860"/>
    <cellStyle name="Normal 3 3 12 4 2 4" xfId="11330"/>
    <cellStyle name="Normal 3 3 12 4 2 4 2" xfId="28861"/>
    <cellStyle name="Normal 3 3 12 4 2 5" xfId="11331"/>
    <cellStyle name="Normal 3 3 12 4 2 5 2" xfId="28862"/>
    <cellStyle name="Normal 3 3 12 4 2 6" xfId="11332"/>
    <cellStyle name="Normal 3 3 12 4 2 6 2" xfId="28863"/>
    <cellStyle name="Normal 3 3 12 4 2 7" xfId="11333"/>
    <cellStyle name="Normal 3 3 12 4 2 7 2" xfId="28864"/>
    <cellStyle name="Normal 3 3 12 4 2 8" xfId="11334"/>
    <cellStyle name="Normal 3 3 12 4 2 8 2" xfId="28865"/>
    <cellStyle name="Normal 3 3 12 4 2 9" xfId="11335"/>
    <cellStyle name="Normal 3 3 12 4 2 9 2" xfId="28866"/>
    <cellStyle name="Normal 3 3 12 4 3" xfId="11336"/>
    <cellStyle name="Normal 3 3 12 4 3 2" xfId="28867"/>
    <cellStyle name="Normal 3 3 12 4 4" xfId="11337"/>
    <cellStyle name="Normal 3 3 12 4 4 2" xfId="28868"/>
    <cellStyle name="Normal 3 3 12 4 5" xfId="11338"/>
    <cellStyle name="Normal 3 3 12 4 5 2" xfId="28869"/>
    <cellStyle name="Normal 3 3 12 4 6" xfId="11339"/>
    <cellStyle name="Normal 3 3 12 4 6 2" xfId="28870"/>
    <cellStyle name="Normal 3 3 12 4 7" xfId="11340"/>
    <cellStyle name="Normal 3 3 12 4 7 2" xfId="28871"/>
    <cellStyle name="Normal 3 3 12 4 8" xfId="11341"/>
    <cellStyle name="Normal 3 3 12 4 8 2" xfId="28872"/>
    <cellStyle name="Normal 3 3 12 4 9" xfId="11342"/>
    <cellStyle name="Normal 3 3 12 4 9 2" xfId="28873"/>
    <cellStyle name="Normal 3 3 12 5" xfId="11343"/>
    <cellStyle name="Normal 3 3 12 5 10" xfId="11344"/>
    <cellStyle name="Normal 3 3 12 5 10 2" xfId="28875"/>
    <cellStyle name="Normal 3 3 12 5 11" xfId="11345"/>
    <cellStyle name="Normal 3 3 12 5 11 2" xfId="28876"/>
    <cellStyle name="Normal 3 3 12 5 12" xfId="11346"/>
    <cellStyle name="Normal 3 3 12 5 12 2" xfId="28877"/>
    <cellStyle name="Normal 3 3 12 5 13" xfId="11347"/>
    <cellStyle name="Normal 3 3 12 5 13 2" xfId="28878"/>
    <cellStyle name="Normal 3 3 12 5 14" xfId="11348"/>
    <cellStyle name="Normal 3 3 12 5 14 2" xfId="28879"/>
    <cellStyle name="Normal 3 3 12 5 15" xfId="28874"/>
    <cellStyle name="Normal 3 3 12 5 2" xfId="11349"/>
    <cellStyle name="Normal 3 3 12 5 2 2" xfId="28880"/>
    <cellStyle name="Normal 3 3 12 5 3" xfId="11350"/>
    <cellStyle name="Normal 3 3 12 5 3 2" xfId="28881"/>
    <cellStyle name="Normal 3 3 12 5 4" xfId="11351"/>
    <cellStyle name="Normal 3 3 12 5 4 2" xfId="28882"/>
    <cellStyle name="Normal 3 3 12 5 5" xfId="11352"/>
    <cellStyle name="Normal 3 3 12 5 5 2" xfId="28883"/>
    <cellStyle name="Normal 3 3 12 5 6" xfId="11353"/>
    <cellStyle name="Normal 3 3 12 5 6 2" xfId="28884"/>
    <cellStyle name="Normal 3 3 12 5 7" xfId="11354"/>
    <cellStyle name="Normal 3 3 12 5 7 2" xfId="28885"/>
    <cellStyle name="Normal 3 3 12 5 8" xfId="11355"/>
    <cellStyle name="Normal 3 3 12 5 8 2" xfId="28886"/>
    <cellStyle name="Normal 3 3 12 5 9" xfId="11356"/>
    <cellStyle name="Normal 3 3 12 5 9 2" xfId="28887"/>
    <cellStyle name="Normal 3 3 12 6" xfId="11357"/>
    <cellStyle name="Normal 3 3 12 6 10" xfId="11358"/>
    <cellStyle name="Normal 3 3 12 6 10 2" xfId="28889"/>
    <cellStyle name="Normal 3 3 12 6 11" xfId="11359"/>
    <cellStyle name="Normal 3 3 12 6 11 2" xfId="28890"/>
    <cellStyle name="Normal 3 3 12 6 12" xfId="11360"/>
    <cellStyle name="Normal 3 3 12 6 12 2" xfId="28891"/>
    <cellStyle name="Normal 3 3 12 6 13" xfId="11361"/>
    <cellStyle name="Normal 3 3 12 6 13 2" xfId="28892"/>
    <cellStyle name="Normal 3 3 12 6 14" xfId="11362"/>
    <cellStyle name="Normal 3 3 12 6 14 2" xfId="28893"/>
    <cellStyle name="Normal 3 3 12 6 15" xfId="28888"/>
    <cellStyle name="Normal 3 3 12 6 2" xfId="11363"/>
    <cellStyle name="Normal 3 3 12 6 2 2" xfId="28894"/>
    <cellStyle name="Normal 3 3 12 6 3" xfId="11364"/>
    <cellStyle name="Normal 3 3 12 6 3 2" xfId="28895"/>
    <cellStyle name="Normal 3 3 12 6 4" xfId="11365"/>
    <cellStyle name="Normal 3 3 12 6 4 2" xfId="28896"/>
    <cellStyle name="Normal 3 3 12 6 5" xfId="11366"/>
    <cellStyle name="Normal 3 3 12 6 5 2" xfId="28897"/>
    <cellStyle name="Normal 3 3 12 6 6" xfId="11367"/>
    <cellStyle name="Normal 3 3 12 6 6 2" xfId="28898"/>
    <cellStyle name="Normal 3 3 12 6 7" xfId="11368"/>
    <cellStyle name="Normal 3 3 12 6 7 2" xfId="28899"/>
    <cellStyle name="Normal 3 3 12 6 8" xfId="11369"/>
    <cellStyle name="Normal 3 3 12 6 8 2" xfId="28900"/>
    <cellStyle name="Normal 3 3 12 6 9" xfId="11370"/>
    <cellStyle name="Normal 3 3 12 6 9 2" xfId="28901"/>
    <cellStyle name="Normal 3 3 12 7" xfId="11371"/>
    <cellStyle name="Normal 3 3 12 7 10" xfId="11372"/>
    <cellStyle name="Normal 3 3 12 7 10 2" xfId="28903"/>
    <cellStyle name="Normal 3 3 12 7 11" xfId="11373"/>
    <cellStyle name="Normal 3 3 12 7 11 2" xfId="28904"/>
    <cellStyle name="Normal 3 3 12 7 12" xfId="11374"/>
    <cellStyle name="Normal 3 3 12 7 12 2" xfId="28905"/>
    <cellStyle name="Normal 3 3 12 7 13" xfId="11375"/>
    <cellStyle name="Normal 3 3 12 7 13 2" xfId="28906"/>
    <cellStyle name="Normal 3 3 12 7 14" xfId="11376"/>
    <cellStyle name="Normal 3 3 12 7 14 2" xfId="28907"/>
    <cellStyle name="Normal 3 3 12 7 15" xfId="28902"/>
    <cellStyle name="Normal 3 3 12 7 2" xfId="11377"/>
    <cellStyle name="Normal 3 3 12 7 2 2" xfId="28908"/>
    <cellStyle name="Normal 3 3 12 7 3" xfId="11378"/>
    <cellStyle name="Normal 3 3 12 7 3 2" xfId="28909"/>
    <cellStyle name="Normal 3 3 12 7 4" xfId="11379"/>
    <cellStyle name="Normal 3 3 12 7 4 2" xfId="28910"/>
    <cellStyle name="Normal 3 3 12 7 5" xfId="11380"/>
    <cellStyle name="Normal 3 3 12 7 5 2" xfId="28911"/>
    <cellStyle name="Normal 3 3 12 7 6" xfId="11381"/>
    <cellStyle name="Normal 3 3 12 7 6 2" xfId="28912"/>
    <cellStyle name="Normal 3 3 12 7 7" xfId="11382"/>
    <cellStyle name="Normal 3 3 12 7 7 2" xfId="28913"/>
    <cellStyle name="Normal 3 3 12 7 8" xfId="11383"/>
    <cellStyle name="Normal 3 3 12 7 8 2" xfId="28914"/>
    <cellStyle name="Normal 3 3 12 7 9" xfId="11384"/>
    <cellStyle name="Normal 3 3 12 7 9 2" xfId="28915"/>
    <cellStyle name="Normal 3 3 12 8" xfId="11385"/>
    <cellStyle name="Normal 3 3 12 8 10" xfId="11386"/>
    <cellStyle name="Normal 3 3 12 8 10 2" xfId="28917"/>
    <cellStyle name="Normal 3 3 12 8 11" xfId="11387"/>
    <cellStyle name="Normal 3 3 12 8 11 2" xfId="28918"/>
    <cellStyle name="Normal 3 3 12 8 12" xfId="11388"/>
    <cellStyle name="Normal 3 3 12 8 12 2" xfId="28919"/>
    <cellStyle name="Normal 3 3 12 8 13" xfId="11389"/>
    <cellStyle name="Normal 3 3 12 8 13 2" xfId="28920"/>
    <cellStyle name="Normal 3 3 12 8 14" xfId="11390"/>
    <cellStyle name="Normal 3 3 12 8 14 2" xfId="28921"/>
    <cellStyle name="Normal 3 3 12 8 15" xfId="28916"/>
    <cellStyle name="Normal 3 3 12 8 2" xfId="11391"/>
    <cellStyle name="Normal 3 3 12 8 2 2" xfId="28922"/>
    <cellStyle name="Normal 3 3 12 8 3" xfId="11392"/>
    <cellStyle name="Normal 3 3 12 8 3 2" xfId="28923"/>
    <cellStyle name="Normal 3 3 12 8 4" xfId="11393"/>
    <cellStyle name="Normal 3 3 12 8 4 2" xfId="28924"/>
    <cellStyle name="Normal 3 3 12 8 5" xfId="11394"/>
    <cellStyle name="Normal 3 3 12 8 5 2" xfId="28925"/>
    <cellStyle name="Normal 3 3 12 8 6" xfId="11395"/>
    <cellStyle name="Normal 3 3 12 8 6 2" xfId="28926"/>
    <cellStyle name="Normal 3 3 12 8 7" xfId="11396"/>
    <cellStyle name="Normal 3 3 12 8 7 2" xfId="28927"/>
    <cellStyle name="Normal 3 3 12 8 8" xfId="11397"/>
    <cellStyle name="Normal 3 3 12 8 8 2" xfId="28928"/>
    <cellStyle name="Normal 3 3 12 8 9" xfId="11398"/>
    <cellStyle name="Normal 3 3 12 8 9 2" xfId="28929"/>
    <cellStyle name="Normal 3 3 12 9" xfId="11399"/>
    <cellStyle name="Normal 3 3 12 9 10" xfId="11400"/>
    <cellStyle name="Normal 3 3 12 9 10 2" xfId="28931"/>
    <cellStyle name="Normal 3 3 12 9 11" xfId="11401"/>
    <cellStyle name="Normal 3 3 12 9 11 2" xfId="28932"/>
    <cellStyle name="Normal 3 3 12 9 12" xfId="11402"/>
    <cellStyle name="Normal 3 3 12 9 12 2" xfId="28933"/>
    <cellStyle name="Normal 3 3 12 9 13" xfId="11403"/>
    <cellStyle name="Normal 3 3 12 9 13 2" xfId="28934"/>
    <cellStyle name="Normal 3 3 12 9 14" xfId="11404"/>
    <cellStyle name="Normal 3 3 12 9 14 2" xfId="28935"/>
    <cellStyle name="Normal 3 3 12 9 15" xfId="28930"/>
    <cellStyle name="Normal 3 3 12 9 2" xfId="11405"/>
    <cellStyle name="Normal 3 3 12 9 2 2" xfId="28936"/>
    <cellStyle name="Normal 3 3 12 9 3" xfId="11406"/>
    <cellStyle name="Normal 3 3 12 9 3 2" xfId="28937"/>
    <cellStyle name="Normal 3 3 12 9 4" xfId="11407"/>
    <cellStyle name="Normal 3 3 12 9 4 2" xfId="28938"/>
    <cellStyle name="Normal 3 3 12 9 5" xfId="11408"/>
    <cellStyle name="Normal 3 3 12 9 5 2" xfId="28939"/>
    <cellStyle name="Normal 3 3 12 9 6" xfId="11409"/>
    <cellStyle name="Normal 3 3 12 9 6 2" xfId="28940"/>
    <cellStyle name="Normal 3 3 12 9 7" xfId="11410"/>
    <cellStyle name="Normal 3 3 12 9 7 2" xfId="28941"/>
    <cellStyle name="Normal 3 3 12 9 8" xfId="11411"/>
    <cellStyle name="Normal 3 3 12 9 8 2" xfId="28942"/>
    <cellStyle name="Normal 3 3 12 9 9" xfId="11412"/>
    <cellStyle name="Normal 3 3 12 9 9 2" xfId="28943"/>
    <cellStyle name="Normal 3 3 13" xfId="11413"/>
    <cellStyle name="Normal 3 3 13 10" xfId="11414"/>
    <cellStyle name="Normal 3 3 13 10 10" xfId="11415"/>
    <cellStyle name="Normal 3 3 13 10 10 2" xfId="28946"/>
    <cellStyle name="Normal 3 3 13 10 11" xfId="11416"/>
    <cellStyle name="Normal 3 3 13 10 11 2" xfId="28947"/>
    <cellStyle name="Normal 3 3 13 10 12" xfId="11417"/>
    <cellStyle name="Normal 3 3 13 10 12 2" xfId="28948"/>
    <cellStyle name="Normal 3 3 13 10 13" xfId="11418"/>
    <cellStyle name="Normal 3 3 13 10 13 2" xfId="28949"/>
    <cellStyle name="Normal 3 3 13 10 14" xfId="11419"/>
    <cellStyle name="Normal 3 3 13 10 14 2" xfId="28950"/>
    <cellStyle name="Normal 3 3 13 10 15" xfId="28945"/>
    <cellStyle name="Normal 3 3 13 10 2" xfId="11420"/>
    <cellStyle name="Normal 3 3 13 10 2 2" xfId="28951"/>
    <cellStyle name="Normal 3 3 13 10 3" xfId="11421"/>
    <cellStyle name="Normal 3 3 13 10 3 2" xfId="28952"/>
    <cellStyle name="Normal 3 3 13 10 4" xfId="11422"/>
    <cellStyle name="Normal 3 3 13 10 4 2" xfId="28953"/>
    <cellStyle name="Normal 3 3 13 10 5" xfId="11423"/>
    <cellStyle name="Normal 3 3 13 10 5 2" xfId="28954"/>
    <cellStyle name="Normal 3 3 13 10 6" xfId="11424"/>
    <cellStyle name="Normal 3 3 13 10 6 2" xfId="28955"/>
    <cellStyle name="Normal 3 3 13 10 7" xfId="11425"/>
    <cellStyle name="Normal 3 3 13 10 7 2" xfId="28956"/>
    <cellStyle name="Normal 3 3 13 10 8" xfId="11426"/>
    <cellStyle name="Normal 3 3 13 10 8 2" xfId="28957"/>
    <cellStyle name="Normal 3 3 13 10 9" xfId="11427"/>
    <cellStyle name="Normal 3 3 13 10 9 2" xfId="28958"/>
    <cellStyle name="Normal 3 3 13 11" xfId="11428"/>
    <cellStyle name="Normal 3 3 13 11 2" xfId="28959"/>
    <cellStyle name="Normal 3 3 13 12" xfId="11429"/>
    <cellStyle name="Normal 3 3 13 12 2" xfId="28960"/>
    <cellStyle name="Normal 3 3 13 13" xfId="11430"/>
    <cellStyle name="Normal 3 3 13 13 2" xfId="28961"/>
    <cellStyle name="Normal 3 3 13 14" xfId="11431"/>
    <cellStyle name="Normal 3 3 13 14 2" xfId="28962"/>
    <cellStyle name="Normal 3 3 13 15" xfId="11432"/>
    <cellStyle name="Normal 3 3 13 15 2" xfId="28963"/>
    <cellStyle name="Normal 3 3 13 16" xfId="11433"/>
    <cellStyle name="Normal 3 3 13 16 2" xfId="28964"/>
    <cellStyle name="Normal 3 3 13 17" xfId="11434"/>
    <cellStyle name="Normal 3 3 13 17 2" xfId="28965"/>
    <cellStyle name="Normal 3 3 13 18" xfId="11435"/>
    <cellStyle name="Normal 3 3 13 18 2" xfId="28966"/>
    <cellStyle name="Normal 3 3 13 19" xfId="11436"/>
    <cellStyle name="Normal 3 3 13 19 2" xfId="28967"/>
    <cellStyle name="Normal 3 3 13 2" xfId="11437"/>
    <cellStyle name="Normal 3 3 13 2 10" xfId="11438"/>
    <cellStyle name="Normal 3 3 13 2 10 2" xfId="28969"/>
    <cellStyle name="Normal 3 3 13 2 11" xfId="11439"/>
    <cellStyle name="Normal 3 3 13 2 11 2" xfId="28970"/>
    <cellStyle name="Normal 3 3 13 2 12" xfId="11440"/>
    <cellStyle name="Normal 3 3 13 2 12 2" xfId="28971"/>
    <cellStyle name="Normal 3 3 13 2 13" xfId="11441"/>
    <cellStyle name="Normal 3 3 13 2 13 2" xfId="28972"/>
    <cellStyle name="Normal 3 3 13 2 14" xfId="11442"/>
    <cellStyle name="Normal 3 3 13 2 14 2" xfId="28973"/>
    <cellStyle name="Normal 3 3 13 2 15" xfId="11443"/>
    <cellStyle name="Normal 3 3 13 2 15 2" xfId="28974"/>
    <cellStyle name="Normal 3 3 13 2 16" xfId="28968"/>
    <cellStyle name="Normal 3 3 13 2 2" xfId="11444"/>
    <cellStyle name="Normal 3 3 13 2 2 10" xfId="11445"/>
    <cellStyle name="Normal 3 3 13 2 2 10 2" xfId="28976"/>
    <cellStyle name="Normal 3 3 13 2 2 11" xfId="11446"/>
    <cellStyle name="Normal 3 3 13 2 2 11 2" xfId="28977"/>
    <cellStyle name="Normal 3 3 13 2 2 12" xfId="11447"/>
    <cellStyle name="Normal 3 3 13 2 2 12 2" xfId="28978"/>
    <cellStyle name="Normal 3 3 13 2 2 13" xfId="11448"/>
    <cellStyle name="Normal 3 3 13 2 2 13 2" xfId="28979"/>
    <cellStyle name="Normal 3 3 13 2 2 14" xfId="11449"/>
    <cellStyle name="Normal 3 3 13 2 2 14 2" xfId="28980"/>
    <cellStyle name="Normal 3 3 13 2 2 15" xfId="28975"/>
    <cellStyle name="Normal 3 3 13 2 2 2" xfId="11450"/>
    <cellStyle name="Normal 3 3 13 2 2 2 2" xfId="28981"/>
    <cellStyle name="Normal 3 3 13 2 2 3" xfId="11451"/>
    <cellStyle name="Normal 3 3 13 2 2 3 2" xfId="28982"/>
    <cellStyle name="Normal 3 3 13 2 2 4" xfId="11452"/>
    <cellStyle name="Normal 3 3 13 2 2 4 2" xfId="28983"/>
    <cellStyle name="Normal 3 3 13 2 2 5" xfId="11453"/>
    <cellStyle name="Normal 3 3 13 2 2 5 2" xfId="28984"/>
    <cellStyle name="Normal 3 3 13 2 2 6" xfId="11454"/>
    <cellStyle name="Normal 3 3 13 2 2 6 2" xfId="28985"/>
    <cellStyle name="Normal 3 3 13 2 2 7" xfId="11455"/>
    <cellStyle name="Normal 3 3 13 2 2 7 2" xfId="28986"/>
    <cellStyle name="Normal 3 3 13 2 2 8" xfId="11456"/>
    <cellStyle name="Normal 3 3 13 2 2 8 2" xfId="28987"/>
    <cellStyle name="Normal 3 3 13 2 2 9" xfId="11457"/>
    <cellStyle name="Normal 3 3 13 2 2 9 2" xfId="28988"/>
    <cellStyle name="Normal 3 3 13 2 3" xfId="11458"/>
    <cellStyle name="Normal 3 3 13 2 3 2" xfId="28989"/>
    <cellStyle name="Normal 3 3 13 2 4" xfId="11459"/>
    <cellStyle name="Normal 3 3 13 2 4 2" xfId="28990"/>
    <cellStyle name="Normal 3 3 13 2 5" xfId="11460"/>
    <cellStyle name="Normal 3 3 13 2 5 2" xfId="28991"/>
    <cellStyle name="Normal 3 3 13 2 6" xfId="11461"/>
    <cellStyle name="Normal 3 3 13 2 6 2" xfId="28992"/>
    <cellStyle name="Normal 3 3 13 2 7" xfId="11462"/>
    <cellStyle name="Normal 3 3 13 2 7 2" xfId="28993"/>
    <cellStyle name="Normal 3 3 13 2 8" xfId="11463"/>
    <cellStyle name="Normal 3 3 13 2 8 2" xfId="28994"/>
    <cellStyle name="Normal 3 3 13 2 9" xfId="11464"/>
    <cellStyle name="Normal 3 3 13 2 9 2" xfId="28995"/>
    <cellStyle name="Normal 3 3 13 20" xfId="11465"/>
    <cellStyle name="Normal 3 3 13 20 2" xfId="28996"/>
    <cellStyle name="Normal 3 3 13 21" xfId="11466"/>
    <cellStyle name="Normal 3 3 13 21 2" xfId="28997"/>
    <cellStyle name="Normal 3 3 13 22" xfId="11467"/>
    <cellStyle name="Normal 3 3 13 22 2" xfId="28998"/>
    <cellStyle name="Normal 3 3 13 23" xfId="11468"/>
    <cellStyle name="Normal 3 3 13 23 2" xfId="28999"/>
    <cellStyle name="Normal 3 3 13 24" xfId="28944"/>
    <cellStyle name="Normal 3 3 13 3" xfId="11469"/>
    <cellStyle name="Normal 3 3 13 3 10" xfId="11470"/>
    <cellStyle name="Normal 3 3 13 3 10 2" xfId="29001"/>
    <cellStyle name="Normal 3 3 13 3 11" xfId="11471"/>
    <cellStyle name="Normal 3 3 13 3 11 2" xfId="29002"/>
    <cellStyle name="Normal 3 3 13 3 12" xfId="11472"/>
    <cellStyle name="Normal 3 3 13 3 12 2" xfId="29003"/>
    <cellStyle name="Normal 3 3 13 3 13" xfId="11473"/>
    <cellStyle name="Normal 3 3 13 3 13 2" xfId="29004"/>
    <cellStyle name="Normal 3 3 13 3 14" xfId="11474"/>
    <cellStyle name="Normal 3 3 13 3 14 2" xfId="29005"/>
    <cellStyle name="Normal 3 3 13 3 15" xfId="11475"/>
    <cellStyle name="Normal 3 3 13 3 15 2" xfId="29006"/>
    <cellStyle name="Normal 3 3 13 3 16" xfId="29000"/>
    <cellStyle name="Normal 3 3 13 3 2" xfId="11476"/>
    <cellStyle name="Normal 3 3 13 3 2 10" xfId="11477"/>
    <cellStyle name="Normal 3 3 13 3 2 10 2" xfId="29008"/>
    <cellStyle name="Normal 3 3 13 3 2 11" xfId="11478"/>
    <cellStyle name="Normal 3 3 13 3 2 11 2" xfId="29009"/>
    <cellStyle name="Normal 3 3 13 3 2 12" xfId="11479"/>
    <cellStyle name="Normal 3 3 13 3 2 12 2" xfId="29010"/>
    <cellStyle name="Normal 3 3 13 3 2 13" xfId="11480"/>
    <cellStyle name="Normal 3 3 13 3 2 13 2" xfId="29011"/>
    <cellStyle name="Normal 3 3 13 3 2 14" xfId="11481"/>
    <cellStyle name="Normal 3 3 13 3 2 14 2" xfId="29012"/>
    <cellStyle name="Normal 3 3 13 3 2 15" xfId="29007"/>
    <cellStyle name="Normal 3 3 13 3 2 2" xfId="11482"/>
    <cellStyle name="Normal 3 3 13 3 2 2 2" xfId="29013"/>
    <cellStyle name="Normal 3 3 13 3 2 3" xfId="11483"/>
    <cellStyle name="Normal 3 3 13 3 2 3 2" xfId="29014"/>
    <cellStyle name="Normal 3 3 13 3 2 4" xfId="11484"/>
    <cellStyle name="Normal 3 3 13 3 2 4 2" xfId="29015"/>
    <cellStyle name="Normal 3 3 13 3 2 5" xfId="11485"/>
    <cellStyle name="Normal 3 3 13 3 2 5 2" xfId="29016"/>
    <cellStyle name="Normal 3 3 13 3 2 6" xfId="11486"/>
    <cellStyle name="Normal 3 3 13 3 2 6 2" xfId="29017"/>
    <cellStyle name="Normal 3 3 13 3 2 7" xfId="11487"/>
    <cellStyle name="Normal 3 3 13 3 2 7 2" xfId="29018"/>
    <cellStyle name="Normal 3 3 13 3 2 8" xfId="11488"/>
    <cellStyle name="Normal 3 3 13 3 2 8 2" xfId="29019"/>
    <cellStyle name="Normal 3 3 13 3 2 9" xfId="11489"/>
    <cellStyle name="Normal 3 3 13 3 2 9 2" xfId="29020"/>
    <cellStyle name="Normal 3 3 13 3 3" xfId="11490"/>
    <cellStyle name="Normal 3 3 13 3 3 2" xfId="29021"/>
    <cellStyle name="Normal 3 3 13 3 4" xfId="11491"/>
    <cellStyle name="Normal 3 3 13 3 4 2" xfId="29022"/>
    <cellStyle name="Normal 3 3 13 3 5" xfId="11492"/>
    <cellStyle name="Normal 3 3 13 3 5 2" xfId="29023"/>
    <cellStyle name="Normal 3 3 13 3 6" xfId="11493"/>
    <cellStyle name="Normal 3 3 13 3 6 2" xfId="29024"/>
    <cellStyle name="Normal 3 3 13 3 7" xfId="11494"/>
    <cellStyle name="Normal 3 3 13 3 7 2" xfId="29025"/>
    <cellStyle name="Normal 3 3 13 3 8" xfId="11495"/>
    <cellStyle name="Normal 3 3 13 3 8 2" xfId="29026"/>
    <cellStyle name="Normal 3 3 13 3 9" xfId="11496"/>
    <cellStyle name="Normal 3 3 13 3 9 2" xfId="29027"/>
    <cellStyle name="Normal 3 3 13 4" xfId="11497"/>
    <cellStyle name="Normal 3 3 13 4 10" xfId="11498"/>
    <cellStyle name="Normal 3 3 13 4 10 2" xfId="29029"/>
    <cellStyle name="Normal 3 3 13 4 11" xfId="11499"/>
    <cellStyle name="Normal 3 3 13 4 11 2" xfId="29030"/>
    <cellStyle name="Normal 3 3 13 4 12" xfId="11500"/>
    <cellStyle name="Normal 3 3 13 4 12 2" xfId="29031"/>
    <cellStyle name="Normal 3 3 13 4 13" xfId="11501"/>
    <cellStyle name="Normal 3 3 13 4 13 2" xfId="29032"/>
    <cellStyle name="Normal 3 3 13 4 14" xfId="11502"/>
    <cellStyle name="Normal 3 3 13 4 14 2" xfId="29033"/>
    <cellStyle name="Normal 3 3 13 4 15" xfId="11503"/>
    <cellStyle name="Normal 3 3 13 4 15 2" xfId="29034"/>
    <cellStyle name="Normal 3 3 13 4 16" xfId="29028"/>
    <cellStyle name="Normal 3 3 13 4 2" xfId="11504"/>
    <cellStyle name="Normal 3 3 13 4 2 10" xfId="11505"/>
    <cellStyle name="Normal 3 3 13 4 2 10 2" xfId="29036"/>
    <cellStyle name="Normal 3 3 13 4 2 11" xfId="11506"/>
    <cellStyle name="Normal 3 3 13 4 2 11 2" xfId="29037"/>
    <cellStyle name="Normal 3 3 13 4 2 12" xfId="11507"/>
    <cellStyle name="Normal 3 3 13 4 2 12 2" xfId="29038"/>
    <cellStyle name="Normal 3 3 13 4 2 13" xfId="11508"/>
    <cellStyle name="Normal 3 3 13 4 2 13 2" xfId="29039"/>
    <cellStyle name="Normal 3 3 13 4 2 14" xfId="11509"/>
    <cellStyle name="Normal 3 3 13 4 2 14 2" xfId="29040"/>
    <cellStyle name="Normal 3 3 13 4 2 15" xfId="29035"/>
    <cellStyle name="Normal 3 3 13 4 2 2" xfId="11510"/>
    <cellStyle name="Normal 3 3 13 4 2 2 2" xfId="29041"/>
    <cellStyle name="Normal 3 3 13 4 2 3" xfId="11511"/>
    <cellStyle name="Normal 3 3 13 4 2 3 2" xfId="29042"/>
    <cellStyle name="Normal 3 3 13 4 2 4" xfId="11512"/>
    <cellStyle name="Normal 3 3 13 4 2 4 2" xfId="29043"/>
    <cellStyle name="Normal 3 3 13 4 2 5" xfId="11513"/>
    <cellStyle name="Normal 3 3 13 4 2 5 2" xfId="29044"/>
    <cellStyle name="Normal 3 3 13 4 2 6" xfId="11514"/>
    <cellStyle name="Normal 3 3 13 4 2 6 2" xfId="29045"/>
    <cellStyle name="Normal 3 3 13 4 2 7" xfId="11515"/>
    <cellStyle name="Normal 3 3 13 4 2 7 2" xfId="29046"/>
    <cellStyle name="Normal 3 3 13 4 2 8" xfId="11516"/>
    <cellStyle name="Normal 3 3 13 4 2 8 2" xfId="29047"/>
    <cellStyle name="Normal 3 3 13 4 2 9" xfId="11517"/>
    <cellStyle name="Normal 3 3 13 4 2 9 2" xfId="29048"/>
    <cellStyle name="Normal 3 3 13 4 3" xfId="11518"/>
    <cellStyle name="Normal 3 3 13 4 3 2" xfId="29049"/>
    <cellStyle name="Normal 3 3 13 4 4" xfId="11519"/>
    <cellStyle name="Normal 3 3 13 4 4 2" xfId="29050"/>
    <cellStyle name="Normal 3 3 13 4 5" xfId="11520"/>
    <cellStyle name="Normal 3 3 13 4 5 2" xfId="29051"/>
    <cellStyle name="Normal 3 3 13 4 6" xfId="11521"/>
    <cellStyle name="Normal 3 3 13 4 6 2" xfId="29052"/>
    <cellStyle name="Normal 3 3 13 4 7" xfId="11522"/>
    <cellStyle name="Normal 3 3 13 4 7 2" xfId="29053"/>
    <cellStyle name="Normal 3 3 13 4 8" xfId="11523"/>
    <cellStyle name="Normal 3 3 13 4 8 2" xfId="29054"/>
    <cellStyle name="Normal 3 3 13 4 9" xfId="11524"/>
    <cellStyle name="Normal 3 3 13 4 9 2" xfId="29055"/>
    <cellStyle name="Normal 3 3 13 5" xfId="11525"/>
    <cellStyle name="Normal 3 3 13 5 10" xfId="11526"/>
    <cellStyle name="Normal 3 3 13 5 10 2" xfId="29057"/>
    <cellStyle name="Normal 3 3 13 5 11" xfId="11527"/>
    <cellStyle name="Normal 3 3 13 5 11 2" xfId="29058"/>
    <cellStyle name="Normal 3 3 13 5 12" xfId="11528"/>
    <cellStyle name="Normal 3 3 13 5 12 2" xfId="29059"/>
    <cellStyle name="Normal 3 3 13 5 13" xfId="11529"/>
    <cellStyle name="Normal 3 3 13 5 13 2" xfId="29060"/>
    <cellStyle name="Normal 3 3 13 5 14" xfId="11530"/>
    <cellStyle name="Normal 3 3 13 5 14 2" xfId="29061"/>
    <cellStyle name="Normal 3 3 13 5 15" xfId="29056"/>
    <cellStyle name="Normal 3 3 13 5 2" xfId="11531"/>
    <cellStyle name="Normal 3 3 13 5 2 2" xfId="29062"/>
    <cellStyle name="Normal 3 3 13 5 3" xfId="11532"/>
    <cellStyle name="Normal 3 3 13 5 3 2" xfId="29063"/>
    <cellStyle name="Normal 3 3 13 5 4" xfId="11533"/>
    <cellStyle name="Normal 3 3 13 5 4 2" xfId="29064"/>
    <cellStyle name="Normal 3 3 13 5 5" xfId="11534"/>
    <cellStyle name="Normal 3 3 13 5 5 2" xfId="29065"/>
    <cellStyle name="Normal 3 3 13 5 6" xfId="11535"/>
    <cellStyle name="Normal 3 3 13 5 6 2" xfId="29066"/>
    <cellStyle name="Normal 3 3 13 5 7" xfId="11536"/>
    <cellStyle name="Normal 3 3 13 5 7 2" xfId="29067"/>
    <cellStyle name="Normal 3 3 13 5 8" xfId="11537"/>
    <cellStyle name="Normal 3 3 13 5 8 2" xfId="29068"/>
    <cellStyle name="Normal 3 3 13 5 9" xfId="11538"/>
    <cellStyle name="Normal 3 3 13 5 9 2" xfId="29069"/>
    <cellStyle name="Normal 3 3 13 6" xfId="11539"/>
    <cellStyle name="Normal 3 3 13 6 10" xfId="11540"/>
    <cellStyle name="Normal 3 3 13 6 10 2" xfId="29071"/>
    <cellStyle name="Normal 3 3 13 6 11" xfId="11541"/>
    <cellStyle name="Normal 3 3 13 6 11 2" xfId="29072"/>
    <cellStyle name="Normal 3 3 13 6 12" xfId="11542"/>
    <cellStyle name="Normal 3 3 13 6 12 2" xfId="29073"/>
    <cellStyle name="Normal 3 3 13 6 13" xfId="11543"/>
    <cellStyle name="Normal 3 3 13 6 13 2" xfId="29074"/>
    <cellStyle name="Normal 3 3 13 6 14" xfId="11544"/>
    <cellStyle name="Normal 3 3 13 6 14 2" xfId="29075"/>
    <cellStyle name="Normal 3 3 13 6 15" xfId="29070"/>
    <cellStyle name="Normal 3 3 13 6 2" xfId="11545"/>
    <cellStyle name="Normal 3 3 13 6 2 2" xfId="29076"/>
    <cellStyle name="Normal 3 3 13 6 3" xfId="11546"/>
    <cellStyle name="Normal 3 3 13 6 3 2" xfId="29077"/>
    <cellStyle name="Normal 3 3 13 6 4" xfId="11547"/>
    <cellStyle name="Normal 3 3 13 6 4 2" xfId="29078"/>
    <cellStyle name="Normal 3 3 13 6 5" xfId="11548"/>
    <cellStyle name="Normal 3 3 13 6 5 2" xfId="29079"/>
    <cellStyle name="Normal 3 3 13 6 6" xfId="11549"/>
    <cellStyle name="Normal 3 3 13 6 6 2" xfId="29080"/>
    <cellStyle name="Normal 3 3 13 6 7" xfId="11550"/>
    <cellStyle name="Normal 3 3 13 6 7 2" xfId="29081"/>
    <cellStyle name="Normal 3 3 13 6 8" xfId="11551"/>
    <cellStyle name="Normal 3 3 13 6 8 2" xfId="29082"/>
    <cellStyle name="Normal 3 3 13 6 9" xfId="11552"/>
    <cellStyle name="Normal 3 3 13 6 9 2" xfId="29083"/>
    <cellStyle name="Normal 3 3 13 7" xfId="11553"/>
    <cellStyle name="Normal 3 3 13 7 10" xfId="11554"/>
    <cellStyle name="Normal 3 3 13 7 10 2" xfId="29085"/>
    <cellStyle name="Normal 3 3 13 7 11" xfId="11555"/>
    <cellStyle name="Normal 3 3 13 7 11 2" xfId="29086"/>
    <cellStyle name="Normal 3 3 13 7 12" xfId="11556"/>
    <cellStyle name="Normal 3 3 13 7 12 2" xfId="29087"/>
    <cellStyle name="Normal 3 3 13 7 13" xfId="11557"/>
    <cellStyle name="Normal 3 3 13 7 13 2" xfId="29088"/>
    <cellStyle name="Normal 3 3 13 7 14" xfId="11558"/>
    <cellStyle name="Normal 3 3 13 7 14 2" xfId="29089"/>
    <cellStyle name="Normal 3 3 13 7 15" xfId="29084"/>
    <cellStyle name="Normal 3 3 13 7 2" xfId="11559"/>
    <cellStyle name="Normal 3 3 13 7 2 2" xfId="29090"/>
    <cellStyle name="Normal 3 3 13 7 3" xfId="11560"/>
    <cellStyle name="Normal 3 3 13 7 3 2" xfId="29091"/>
    <cellStyle name="Normal 3 3 13 7 4" xfId="11561"/>
    <cellStyle name="Normal 3 3 13 7 4 2" xfId="29092"/>
    <cellStyle name="Normal 3 3 13 7 5" xfId="11562"/>
    <cellStyle name="Normal 3 3 13 7 5 2" xfId="29093"/>
    <cellStyle name="Normal 3 3 13 7 6" xfId="11563"/>
    <cellStyle name="Normal 3 3 13 7 6 2" xfId="29094"/>
    <cellStyle name="Normal 3 3 13 7 7" xfId="11564"/>
    <cellStyle name="Normal 3 3 13 7 7 2" xfId="29095"/>
    <cellStyle name="Normal 3 3 13 7 8" xfId="11565"/>
    <cellStyle name="Normal 3 3 13 7 8 2" xfId="29096"/>
    <cellStyle name="Normal 3 3 13 7 9" xfId="11566"/>
    <cellStyle name="Normal 3 3 13 7 9 2" xfId="29097"/>
    <cellStyle name="Normal 3 3 13 8" xfId="11567"/>
    <cellStyle name="Normal 3 3 13 8 10" xfId="11568"/>
    <cellStyle name="Normal 3 3 13 8 10 2" xfId="29099"/>
    <cellStyle name="Normal 3 3 13 8 11" xfId="11569"/>
    <cellStyle name="Normal 3 3 13 8 11 2" xfId="29100"/>
    <cellStyle name="Normal 3 3 13 8 12" xfId="11570"/>
    <cellStyle name="Normal 3 3 13 8 12 2" xfId="29101"/>
    <cellStyle name="Normal 3 3 13 8 13" xfId="11571"/>
    <cellStyle name="Normal 3 3 13 8 13 2" xfId="29102"/>
    <cellStyle name="Normal 3 3 13 8 14" xfId="11572"/>
    <cellStyle name="Normal 3 3 13 8 14 2" xfId="29103"/>
    <cellStyle name="Normal 3 3 13 8 15" xfId="29098"/>
    <cellStyle name="Normal 3 3 13 8 2" xfId="11573"/>
    <cellStyle name="Normal 3 3 13 8 2 2" xfId="29104"/>
    <cellStyle name="Normal 3 3 13 8 3" xfId="11574"/>
    <cellStyle name="Normal 3 3 13 8 3 2" xfId="29105"/>
    <cellStyle name="Normal 3 3 13 8 4" xfId="11575"/>
    <cellStyle name="Normal 3 3 13 8 4 2" xfId="29106"/>
    <cellStyle name="Normal 3 3 13 8 5" xfId="11576"/>
    <cellStyle name="Normal 3 3 13 8 5 2" xfId="29107"/>
    <cellStyle name="Normal 3 3 13 8 6" xfId="11577"/>
    <cellStyle name="Normal 3 3 13 8 6 2" xfId="29108"/>
    <cellStyle name="Normal 3 3 13 8 7" xfId="11578"/>
    <cellStyle name="Normal 3 3 13 8 7 2" xfId="29109"/>
    <cellStyle name="Normal 3 3 13 8 8" xfId="11579"/>
    <cellStyle name="Normal 3 3 13 8 8 2" xfId="29110"/>
    <cellStyle name="Normal 3 3 13 8 9" xfId="11580"/>
    <cellStyle name="Normal 3 3 13 8 9 2" xfId="29111"/>
    <cellStyle name="Normal 3 3 13 9" xfId="11581"/>
    <cellStyle name="Normal 3 3 13 9 10" xfId="11582"/>
    <cellStyle name="Normal 3 3 13 9 10 2" xfId="29113"/>
    <cellStyle name="Normal 3 3 13 9 11" xfId="11583"/>
    <cellStyle name="Normal 3 3 13 9 11 2" xfId="29114"/>
    <cellStyle name="Normal 3 3 13 9 12" xfId="11584"/>
    <cellStyle name="Normal 3 3 13 9 12 2" xfId="29115"/>
    <cellStyle name="Normal 3 3 13 9 13" xfId="11585"/>
    <cellStyle name="Normal 3 3 13 9 13 2" xfId="29116"/>
    <cellStyle name="Normal 3 3 13 9 14" xfId="11586"/>
    <cellStyle name="Normal 3 3 13 9 14 2" xfId="29117"/>
    <cellStyle name="Normal 3 3 13 9 15" xfId="29112"/>
    <cellStyle name="Normal 3 3 13 9 2" xfId="11587"/>
    <cellStyle name="Normal 3 3 13 9 2 2" xfId="29118"/>
    <cellStyle name="Normal 3 3 13 9 3" xfId="11588"/>
    <cellStyle name="Normal 3 3 13 9 3 2" xfId="29119"/>
    <cellStyle name="Normal 3 3 13 9 4" xfId="11589"/>
    <cellStyle name="Normal 3 3 13 9 4 2" xfId="29120"/>
    <cellStyle name="Normal 3 3 13 9 5" xfId="11590"/>
    <cellStyle name="Normal 3 3 13 9 5 2" xfId="29121"/>
    <cellStyle name="Normal 3 3 13 9 6" xfId="11591"/>
    <cellStyle name="Normal 3 3 13 9 6 2" xfId="29122"/>
    <cellStyle name="Normal 3 3 13 9 7" xfId="11592"/>
    <cellStyle name="Normal 3 3 13 9 7 2" xfId="29123"/>
    <cellStyle name="Normal 3 3 13 9 8" xfId="11593"/>
    <cellStyle name="Normal 3 3 13 9 8 2" xfId="29124"/>
    <cellStyle name="Normal 3 3 13 9 9" xfId="11594"/>
    <cellStyle name="Normal 3 3 13 9 9 2" xfId="29125"/>
    <cellStyle name="Normal 3 3 14" xfId="11595"/>
    <cellStyle name="Normal 3 3 14 10" xfId="11596"/>
    <cellStyle name="Normal 3 3 14 10 10" xfId="11597"/>
    <cellStyle name="Normal 3 3 14 10 10 2" xfId="29128"/>
    <cellStyle name="Normal 3 3 14 10 11" xfId="11598"/>
    <cellStyle name="Normal 3 3 14 10 11 2" xfId="29129"/>
    <cellStyle name="Normal 3 3 14 10 12" xfId="11599"/>
    <cellStyle name="Normal 3 3 14 10 12 2" xfId="29130"/>
    <cellStyle name="Normal 3 3 14 10 13" xfId="11600"/>
    <cellStyle name="Normal 3 3 14 10 13 2" xfId="29131"/>
    <cellStyle name="Normal 3 3 14 10 14" xfId="11601"/>
    <cellStyle name="Normal 3 3 14 10 14 2" xfId="29132"/>
    <cellStyle name="Normal 3 3 14 10 15" xfId="29127"/>
    <cellStyle name="Normal 3 3 14 10 2" xfId="11602"/>
    <cellStyle name="Normal 3 3 14 10 2 2" xfId="29133"/>
    <cellStyle name="Normal 3 3 14 10 3" xfId="11603"/>
    <cellStyle name="Normal 3 3 14 10 3 2" xfId="29134"/>
    <cellStyle name="Normal 3 3 14 10 4" xfId="11604"/>
    <cellStyle name="Normal 3 3 14 10 4 2" xfId="29135"/>
    <cellStyle name="Normal 3 3 14 10 5" xfId="11605"/>
    <cellStyle name="Normal 3 3 14 10 5 2" xfId="29136"/>
    <cellStyle name="Normal 3 3 14 10 6" xfId="11606"/>
    <cellStyle name="Normal 3 3 14 10 6 2" xfId="29137"/>
    <cellStyle name="Normal 3 3 14 10 7" xfId="11607"/>
    <cellStyle name="Normal 3 3 14 10 7 2" xfId="29138"/>
    <cellStyle name="Normal 3 3 14 10 8" xfId="11608"/>
    <cellStyle name="Normal 3 3 14 10 8 2" xfId="29139"/>
    <cellStyle name="Normal 3 3 14 10 9" xfId="11609"/>
    <cellStyle name="Normal 3 3 14 10 9 2" xfId="29140"/>
    <cellStyle name="Normal 3 3 14 11" xfId="11610"/>
    <cellStyle name="Normal 3 3 14 11 2" xfId="29141"/>
    <cellStyle name="Normal 3 3 14 12" xfId="11611"/>
    <cellStyle name="Normal 3 3 14 12 2" xfId="29142"/>
    <cellStyle name="Normal 3 3 14 13" xfId="11612"/>
    <cellStyle name="Normal 3 3 14 13 2" xfId="29143"/>
    <cellStyle name="Normal 3 3 14 14" xfId="11613"/>
    <cellStyle name="Normal 3 3 14 14 2" xfId="29144"/>
    <cellStyle name="Normal 3 3 14 15" xfId="11614"/>
    <cellStyle name="Normal 3 3 14 15 2" xfId="29145"/>
    <cellStyle name="Normal 3 3 14 16" xfId="11615"/>
    <cellStyle name="Normal 3 3 14 16 2" xfId="29146"/>
    <cellStyle name="Normal 3 3 14 17" xfId="11616"/>
    <cellStyle name="Normal 3 3 14 17 2" xfId="29147"/>
    <cellStyle name="Normal 3 3 14 18" xfId="11617"/>
    <cellStyle name="Normal 3 3 14 18 2" xfId="29148"/>
    <cellStyle name="Normal 3 3 14 19" xfId="11618"/>
    <cellStyle name="Normal 3 3 14 19 2" xfId="29149"/>
    <cellStyle name="Normal 3 3 14 2" xfId="11619"/>
    <cellStyle name="Normal 3 3 14 2 10" xfId="11620"/>
    <cellStyle name="Normal 3 3 14 2 10 2" xfId="29151"/>
    <cellStyle name="Normal 3 3 14 2 11" xfId="11621"/>
    <cellStyle name="Normal 3 3 14 2 11 2" xfId="29152"/>
    <cellStyle name="Normal 3 3 14 2 12" xfId="11622"/>
    <cellStyle name="Normal 3 3 14 2 12 2" xfId="29153"/>
    <cellStyle name="Normal 3 3 14 2 13" xfId="11623"/>
    <cellStyle name="Normal 3 3 14 2 13 2" xfId="29154"/>
    <cellStyle name="Normal 3 3 14 2 14" xfId="11624"/>
    <cellStyle name="Normal 3 3 14 2 14 2" xfId="29155"/>
    <cellStyle name="Normal 3 3 14 2 15" xfId="11625"/>
    <cellStyle name="Normal 3 3 14 2 15 2" xfId="29156"/>
    <cellStyle name="Normal 3 3 14 2 16" xfId="29150"/>
    <cellStyle name="Normal 3 3 14 2 2" xfId="11626"/>
    <cellStyle name="Normal 3 3 14 2 2 10" xfId="11627"/>
    <cellStyle name="Normal 3 3 14 2 2 10 2" xfId="29158"/>
    <cellStyle name="Normal 3 3 14 2 2 11" xfId="11628"/>
    <cellStyle name="Normal 3 3 14 2 2 11 2" xfId="29159"/>
    <cellStyle name="Normal 3 3 14 2 2 12" xfId="11629"/>
    <cellStyle name="Normal 3 3 14 2 2 12 2" xfId="29160"/>
    <cellStyle name="Normal 3 3 14 2 2 13" xfId="11630"/>
    <cellStyle name="Normal 3 3 14 2 2 13 2" xfId="29161"/>
    <cellStyle name="Normal 3 3 14 2 2 14" xfId="11631"/>
    <cellStyle name="Normal 3 3 14 2 2 14 2" xfId="29162"/>
    <cellStyle name="Normal 3 3 14 2 2 15" xfId="29157"/>
    <cellStyle name="Normal 3 3 14 2 2 2" xfId="11632"/>
    <cellStyle name="Normal 3 3 14 2 2 2 2" xfId="29163"/>
    <cellStyle name="Normal 3 3 14 2 2 3" xfId="11633"/>
    <cellStyle name="Normal 3 3 14 2 2 3 2" xfId="29164"/>
    <cellStyle name="Normal 3 3 14 2 2 4" xfId="11634"/>
    <cellStyle name="Normal 3 3 14 2 2 4 2" xfId="29165"/>
    <cellStyle name="Normal 3 3 14 2 2 5" xfId="11635"/>
    <cellStyle name="Normal 3 3 14 2 2 5 2" xfId="29166"/>
    <cellStyle name="Normal 3 3 14 2 2 6" xfId="11636"/>
    <cellStyle name="Normal 3 3 14 2 2 6 2" xfId="29167"/>
    <cellStyle name="Normal 3 3 14 2 2 7" xfId="11637"/>
    <cellStyle name="Normal 3 3 14 2 2 7 2" xfId="29168"/>
    <cellStyle name="Normal 3 3 14 2 2 8" xfId="11638"/>
    <cellStyle name="Normal 3 3 14 2 2 8 2" xfId="29169"/>
    <cellStyle name="Normal 3 3 14 2 2 9" xfId="11639"/>
    <cellStyle name="Normal 3 3 14 2 2 9 2" xfId="29170"/>
    <cellStyle name="Normal 3 3 14 2 3" xfId="11640"/>
    <cellStyle name="Normal 3 3 14 2 3 2" xfId="29171"/>
    <cellStyle name="Normal 3 3 14 2 4" xfId="11641"/>
    <cellStyle name="Normal 3 3 14 2 4 2" xfId="29172"/>
    <cellStyle name="Normal 3 3 14 2 5" xfId="11642"/>
    <cellStyle name="Normal 3 3 14 2 5 2" xfId="29173"/>
    <cellStyle name="Normal 3 3 14 2 6" xfId="11643"/>
    <cellStyle name="Normal 3 3 14 2 6 2" xfId="29174"/>
    <cellStyle name="Normal 3 3 14 2 7" xfId="11644"/>
    <cellStyle name="Normal 3 3 14 2 7 2" xfId="29175"/>
    <cellStyle name="Normal 3 3 14 2 8" xfId="11645"/>
    <cellStyle name="Normal 3 3 14 2 8 2" xfId="29176"/>
    <cellStyle name="Normal 3 3 14 2 9" xfId="11646"/>
    <cellStyle name="Normal 3 3 14 2 9 2" xfId="29177"/>
    <cellStyle name="Normal 3 3 14 20" xfId="11647"/>
    <cellStyle name="Normal 3 3 14 20 2" xfId="29178"/>
    <cellStyle name="Normal 3 3 14 21" xfId="11648"/>
    <cellStyle name="Normal 3 3 14 21 2" xfId="29179"/>
    <cellStyle name="Normal 3 3 14 22" xfId="11649"/>
    <cellStyle name="Normal 3 3 14 22 2" xfId="29180"/>
    <cellStyle name="Normal 3 3 14 23" xfId="11650"/>
    <cellStyle name="Normal 3 3 14 23 2" xfId="29181"/>
    <cellStyle name="Normal 3 3 14 24" xfId="29126"/>
    <cellStyle name="Normal 3 3 14 3" xfId="11651"/>
    <cellStyle name="Normal 3 3 14 3 10" xfId="11652"/>
    <cellStyle name="Normal 3 3 14 3 10 2" xfId="29183"/>
    <cellStyle name="Normal 3 3 14 3 11" xfId="11653"/>
    <cellStyle name="Normal 3 3 14 3 11 2" xfId="29184"/>
    <cellStyle name="Normal 3 3 14 3 12" xfId="11654"/>
    <cellStyle name="Normal 3 3 14 3 12 2" xfId="29185"/>
    <cellStyle name="Normal 3 3 14 3 13" xfId="11655"/>
    <cellStyle name="Normal 3 3 14 3 13 2" xfId="29186"/>
    <cellStyle name="Normal 3 3 14 3 14" xfId="11656"/>
    <cellStyle name="Normal 3 3 14 3 14 2" xfId="29187"/>
    <cellStyle name="Normal 3 3 14 3 15" xfId="11657"/>
    <cellStyle name="Normal 3 3 14 3 15 2" xfId="29188"/>
    <cellStyle name="Normal 3 3 14 3 16" xfId="29182"/>
    <cellStyle name="Normal 3 3 14 3 2" xfId="11658"/>
    <cellStyle name="Normal 3 3 14 3 2 10" xfId="11659"/>
    <cellStyle name="Normal 3 3 14 3 2 10 2" xfId="29190"/>
    <cellStyle name="Normal 3 3 14 3 2 11" xfId="11660"/>
    <cellStyle name="Normal 3 3 14 3 2 11 2" xfId="29191"/>
    <cellStyle name="Normal 3 3 14 3 2 12" xfId="11661"/>
    <cellStyle name="Normal 3 3 14 3 2 12 2" xfId="29192"/>
    <cellStyle name="Normal 3 3 14 3 2 13" xfId="11662"/>
    <cellStyle name="Normal 3 3 14 3 2 13 2" xfId="29193"/>
    <cellStyle name="Normal 3 3 14 3 2 14" xfId="11663"/>
    <cellStyle name="Normal 3 3 14 3 2 14 2" xfId="29194"/>
    <cellStyle name="Normal 3 3 14 3 2 15" xfId="29189"/>
    <cellStyle name="Normal 3 3 14 3 2 2" xfId="11664"/>
    <cellStyle name="Normal 3 3 14 3 2 2 2" xfId="29195"/>
    <cellStyle name="Normal 3 3 14 3 2 3" xfId="11665"/>
    <cellStyle name="Normal 3 3 14 3 2 3 2" xfId="29196"/>
    <cellStyle name="Normal 3 3 14 3 2 4" xfId="11666"/>
    <cellStyle name="Normal 3 3 14 3 2 4 2" xfId="29197"/>
    <cellStyle name="Normal 3 3 14 3 2 5" xfId="11667"/>
    <cellStyle name="Normal 3 3 14 3 2 5 2" xfId="29198"/>
    <cellStyle name="Normal 3 3 14 3 2 6" xfId="11668"/>
    <cellStyle name="Normal 3 3 14 3 2 6 2" xfId="29199"/>
    <cellStyle name="Normal 3 3 14 3 2 7" xfId="11669"/>
    <cellStyle name="Normal 3 3 14 3 2 7 2" xfId="29200"/>
    <cellStyle name="Normal 3 3 14 3 2 8" xfId="11670"/>
    <cellStyle name="Normal 3 3 14 3 2 8 2" xfId="29201"/>
    <cellStyle name="Normal 3 3 14 3 2 9" xfId="11671"/>
    <cellStyle name="Normal 3 3 14 3 2 9 2" xfId="29202"/>
    <cellStyle name="Normal 3 3 14 3 3" xfId="11672"/>
    <cellStyle name="Normal 3 3 14 3 3 2" xfId="29203"/>
    <cellStyle name="Normal 3 3 14 3 4" xfId="11673"/>
    <cellStyle name="Normal 3 3 14 3 4 2" xfId="29204"/>
    <cellStyle name="Normal 3 3 14 3 5" xfId="11674"/>
    <cellStyle name="Normal 3 3 14 3 5 2" xfId="29205"/>
    <cellStyle name="Normal 3 3 14 3 6" xfId="11675"/>
    <cellStyle name="Normal 3 3 14 3 6 2" xfId="29206"/>
    <cellStyle name="Normal 3 3 14 3 7" xfId="11676"/>
    <cellStyle name="Normal 3 3 14 3 7 2" xfId="29207"/>
    <cellStyle name="Normal 3 3 14 3 8" xfId="11677"/>
    <cellStyle name="Normal 3 3 14 3 8 2" xfId="29208"/>
    <cellStyle name="Normal 3 3 14 3 9" xfId="11678"/>
    <cellStyle name="Normal 3 3 14 3 9 2" xfId="29209"/>
    <cellStyle name="Normal 3 3 14 4" xfId="11679"/>
    <cellStyle name="Normal 3 3 14 4 10" xfId="11680"/>
    <cellStyle name="Normal 3 3 14 4 10 2" xfId="29211"/>
    <cellStyle name="Normal 3 3 14 4 11" xfId="11681"/>
    <cellStyle name="Normal 3 3 14 4 11 2" xfId="29212"/>
    <cellStyle name="Normal 3 3 14 4 12" xfId="11682"/>
    <cellStyle name="Normal 3 3 14 4 12 2" xfId="29213"/>
    <cellStyle name="Normal 3 3 14 4 13" xfId="11683"/>
    <cellStyle name="Normal 3 3 14 4 13 2" xfId="29214"/>
    <cellStyle name="Normal 3 3 14 4 14" xfId="11684"/>
    <cellStyle name="Normal 3 3 14 4 14 2" xfId="29215"/>
    <cellStyle name="Normal 3 3 14 4 15" xfId="11685"/>
    <cellStyle name="Normal 3 3 14 4 15 2" xfId="29216"/>
    <cellStyle name="Normal 3 3 14 4 16" xfId="29210"/>
    <cellStyle name="Normal 3 3 14 4 2" xfId="11686"/>
    <cellStyle name="Normal 3 3 14 4 2 10" xfId="11687"/>
    <cellStyle name="Normal 3 3 14 4 2 10 2" xfId="29218"/>
    <cellStyle name="Normal 3 3 14 4 2 11" xfId="11688"/>
    <cellStyle name="Normal 3 3 14 4 2 11 2" xfId="29219"/>
    <cellStyle name="Normal 3 3 14 4 2 12" xfId="11689"/>
    <cellStyle name="Normal 3 3 14 4 2 12 2" xfId="29220"/>
    <cellStyle name="Normal 3 3 14 4 2 13" xfId="11690"/>
    <cellStyle name="Normal 3 3 14 4 2 13 2" xfId="29221"/>
    <cellStyle name="Normal 3 3 14 4 2 14" xfId="11691"/>
    <cellStyle name="Normal 3 3 14 4 2 14 2" xfId="29222"/>
    <cellStyle name="Normal 3 3 14 4 2 15" xfId="29217"/>
    <cellStyle name="Normal 3 3 14 4 2 2" xfId="11692"/>
    <cellStyle name="Normal 3 3 14 4 2 2 2" xfId="29223"/>
    <cellStyle name="Normal 3 3 14 4 2 3" xfId="11693"/>
    <cellStyle name="Normal 3 3 14 4 2 3 2" xfId="29224"/>
    <cellStyle name="Normal 3 3 14 4 2 4" xfId="11694"/>
    <cellStyle name="Normal 3 3 14 4 2 4 2" xfId="29225"/>
    <cellStyle name="Normal 3 3 14 4 2 5" xfId="11695"/>
    <cellStyle name="Normal 3 3 14 4 2 5 2" xfId="29226"/>
    <cellStyle name="Normal 3 3 14 4 2 6" xfId="11696"/>
    <cellStyle name="Normal 3 3 14 4 2 6 2" xfId="29227"/>
    <cellStyle name="Normal 3 3 14 4 2 7" xfId="11697"/>
    <cellStyle name="Normal 3 3 14 4 2 7 2" xfId="29228"/>
    <cellStyle name="Normal 3 3 14 4 2 8" xfId="11698"/>
    <cellStyle name="Normal 3 3 14 4 2 8 2" xfId="29229"/>
    <cellStyle name="Normal 3 3 14 4 2 9" xfId="11699"/>
    <cellStyle name="Normal 3 3 14 4 2 9 2" xfId="29230"/>
    <cellStyle name="Normal 3 3 14 4 3" xfId="11700"/>
    <cellStyle name="Normal 3 3 14 4 3 2" xfId="29231"/>
    <cellStyle name="Normal 3 3 14 4 4" xfId="11701"/>
    <cellStyle name="Normal 3 3 14 4 4 2" xfId="29232"/>
    <cellStyle name="Normal 3 3 14 4 5" xfId="11702"/>
    <cellStyle name="Normal 3 3 14 4 5 2" xfId="29233"/>
    <cellStyle name="Normal 3 3 14 4 6" xfId="11703"/>
    <cellStyle name="Normal 3 3 14 4 6 2" xfId="29234"/>
    <cellStyle name="Normal 3 3 14 4 7" xfId="11704"/>
    <cellStyle name="Normal 3 3 14 4 7 2" xfId="29235"/>
    <cellStyle name="Normal 3 3 14 4 8" xfId="11705"/>
    <cellStyle name="Normal 3 3 14 4 8 2" xfId="29236"/>
    <cellStyle name="Normal 3 3 14 4 9" xfId="11706"/>
    <cellStyle name="Normal 3 3 14 4 9 2" xfId="29237"/>
    <cellStyle name="Normal 3 3 14 5" xfId="11707"/>
    <cellStyle name="Normal 3 3 14 5 10" xfId="11708"/>
    <cellStyle name="Normal 3 3 14 5 10 2" xfId="29239"/>
    <cellStyle name="Normal 3 3 14 5 11" xfId="11709"/>
    <cellStyle name="Normal 3 3 14 5 11 2" xfId="29240"/>
    <cellStyle name="Normal 3 3 14 5 12" xfId="11710"/>
    <cellStyle name="Normal 3 3 14 5 12 2" xfId="29241"/>
    <cellStyle name="Normal 3 3 14 5 13" xfId="11711"/>
    <cellStyle name="Normal 3 3 14 5 13 2" xfId="29242"/>
    <cellStyle name="Normal 3 3 14 5 14" xfId="11712"/>
    <cellStyle name="Normal 3 3 14 5 14 2" xfId="29243"/>
    <cellStyle name="Normal 3 3 14 5 15" xfId="29238"/>
    <cellStyle name="Normal 3 3 14 5 2" xfId="11713"/>
    <cellStyle name="Normal 3 3 14 5 2 2" xfId="29244"/>
    <cellStyle name="Normal 3 3 14 5 3" xfId="11714"/>
    <cellStyle name="Normal 3 3 14 5 3 2" xfId="29245"/>
    <cellStyle name="Normal 3 3 14 5 4" xfId="11715"/>
    <cellStyle name="Normal 3 3 14 5 4 2" xfId="29246"/>
    <cellStyle name="Normal 3 3 14 5 5" xfId="11716"/>
    <cellStyle name="Normal 3 3 14 5 5 2" xfId="29247"/>
    <cellStyle name="Normal 3 3 14 5 6" xfId="11717"/>
    <cellStyle name="Normal 3 3 14 5 6 2" xfId="29248"/>
    <cellStyle name="Normal 3 3 14 5 7" xfId="11718"/>
    <cellStyle name="Normal 3 3 14 5 7 2" xfId="29249"/>
    <cellStyle name="Normal 3 3 14 5 8" xfId="11719"/>
    <cellStyle name="Normal 3 3 14 5 8 2" xfId="29250"/>
    <cellStyle name="Normal 3 3 14 5 9" xfId="11720"/>
    <cellStyle name="Normal 3 3 14 5 9 2" xfId="29251"/>
    <cellStyle name="Normal 3 3 14 6" xfId="11721"/>
    <cellStyle name="Normal 3 3 14 6 10" xfId="11722"/>
    <cellStyle name="Normal 3 3 14 6 10 2" xfId="29253"/>
    <cellStyle name="Normal 3 3 14 6 11" xfId="11723"/>
    <cellStyle name="Normal 3 3 14 6 11 2" xfId="29254"/>
    <cellStyle name="Normal 3 3 14 6 12" xfId="11724"/>
    <cellStyle name="Normal 3 3 14 6 12 2" xfId="29255"/>
    <cellStyle name="Normal 3 3 14 6 13" xfId="11725"/>
    <cellStyle name="Normal 3 3 14 6 13 2" xfId="29256"/>
    <cellStyle name="Normal 3 3 14 6 14" xfId="11726"/>
    <cellStyle name="Normal 3 3 14 6 14 2" xfId="29257"/>
    <cellStyle name="Normal 3 3 14 6 15" xfId="29252"/>
    <cellStyle name="Normal 3 3 14 6 2" xfId="11727"/>
    <cellStyle name="Normal 3 3 14 6 2 2" xfId="29258"/>
    <cellStyle name="Normal 3 3 14 6 3" xfId="11728"/>
    <cellStyle name="Normal 3 3 14 6 3 2" xfId="29259"/>
    <cellStyle name="Normal 3 3 14 6 4" xfId="11729"/>
    <cellStyle name="Normal 3 3 14 6 4 2" xfId="29260"/>
    <cellStyle name="Normal 3 3 14 6 5" xfId="11730"/>
    <cellStyle name="Normal 3 3 14 6 5 2" xfId="29261"/>
    <cellStyle name="Normal 3 3 14 6 6" xfId="11731"/>
    <cellStyle name="Normal 3 3 14 6 6 2" xfId="29262"/>
    <cellStyle name="Normal 3 3 14 6 7" xfId="11732"/>
    <cellStyle name="Normal 3 3 14 6 7 2" xfId="29263"/>
    <cellStyle name="Normal 3 3 14 6 8" xfId="11733"/>
    <cellStyle name="Normal 3 3 14 6 8 2" xfId="29264"/>
    <cellStyle name="Normal 3 3 14 6 9" xfId="11734"/>
    <cellStyle name="Normal 3 3 14 6 9 2" xfId="29265"/>
    <cellStyle name="Normal 3 3 14 7" xfId="11735"/>
    <cellStyle name="Normal 3 3 14 7 10" xfId="11736"/>
    <cellStyle name="Normal 3 3 14 7 10 2" xfId="29267"/>
    <cellStyle name="Normal 3 3 14 7 11" xfId="11737"/>
    <cellStyle name="Normal 3 3 14 7 11 2" xfId="29268"/>
    <cellStyle name="Normal 3 3 14 7 12" xfId="11738"/>
    <cellStyle name="Normal 3 3 14 7 12 2" xfId="29269"/>
    <cellStyle name="Normal 3 3 14 7 13" xfId="11739"/>
    <cellStyle name="Normal 3 3 14 7 13 2" xfId="29270"/>
    <cellStyle name="Normal 3 3 14 7 14" xfId="11740"/>
    <cellStyle name="Normal 3 3 14 7 14 2" xfId="29271"/>
    <cellStyle name="Normal 3 3 14 7 15" xfId="29266"/>
    <cellStyle name="Normal 3 3 14 7 2" xfId="11741"/>
    <cellStyle name="Normal 3 3 14 7 2 2" xfId="29272"/>
    <cellStyle name="Normal 3 3 14 7 3" xfId="11742"/>
    <cellStyle name="Normal 3 3 14 7 3 2" xfId="29273"/>
    <cellStyle name="Normal 3 3 14 7 4" xfId="11743"/>
    <cellStyle name="Normal 3 3 14 7 4 2" xfId="29274"/>
    <cellStyle name="Normal 3 3 14 7 5" xfId="11744"/>
    <cellStyle name="Normal 3 3 14 7 5 2" xfId="29275"/>
    <cellStyle name="Normal 3 3 14 7 6" xfId="11745"/>
    <cellStyle name="Normal 3 3 14 7 6 2" xfId="29276"/>
    <cellStyle name="Normal 3 3 14 7 7" xfId="11746"/>
    <cellStyle name="Normal 3 3 14 7 7 2" xfId="29277"/>
    <cellStyle name="Normal 3 3 14 7 8" xfId="11747"/>
    <cellStyle name="Normal 3 3 14 7 8 2" xfId="29278"/>
    <cellStyle name="Normal 3 3 14 7 9" xfId="11748"/>
    <cellStyle name="Normal 3 3 14 7 9 2" xfId="29279"/>
    <cellStyle name="Normal 3 3 14 8" xfId="11749"/>
    <cellStyle name="Normal 3 3 14 8 10" xfId="11750"/>
    <cellStyle name="Normal 3 3 14 8 10 2" xfId="29281"/>
    <cellStyle name="Normal 3 3 14 8 11" xfId="11751"/>
    <cellStyle name="Normal 3 3 14 8 11 2" xfId="29282"/>
    <cellStyle name="Normal 3 3 14 8 12" xfId="11752"/>
    <cellStyle name="Normal 3 3 14 8 12 2" xfId="29283"/>
    <cellStyle name="Normal 3 3 14 8 13" xfId="11753"/>
    <cellStyle name="Normal 3 3 14 8 13 2" xfId="29284"/>
    <cellStyle name="Normal 3 3 14 8 14" xfId="11754"/>
    <cellStyle name="Normal 3 3 14 8 14 2" xfId="29285"/>
    <cellStyle name="Normal 3 3 14 8 15" xfId="29280"/>
    <cellStyle name="Normal 3 3 14 8 2" xfId="11755"/>
    <cellStyle name="Normal 3 3 14 8 2 2" xfId="29286"/>
    <cellStyle name="Normal 3 3 14 8 3" xfId="11756"/>
    <cellStyle name="Normal 3 3 14 8 3 2" xfId="29287"/>
    <cellStyle name="Normal 3 3 14 8 4" xfId="11757"/>
    <cellStyle name="Normal 3 3 14 8 4 2" xfId="29288"/>
    <cellStyle name="Normal 3 3 14 8 5" xfId="11758"/>
    <cellStyle name="Normal 3 3 14 8 5 2" xfId="29289"/>
    <cellStyle name="Normal 3 3 14 8 6" xfId="11759"/>
    <cellStyle name="Normal 3 3 14 8 6 2" xfId="29290"/>
    <cellStyle name="Normal 3 3 14 8 7" xfId="11760"/>
    <cellStyle name="Normal 3 3 14 8 7 2" xfId="29291"/>
    <cellStyle name="Normal 3 3 14 8 8" xfId="11761"/>
    <cellStyle name="Normal 3 3 14 8 8 2" xfId="29292"/>
    <cellStyle name="Normal 3 3 14 8 9" xfId="11762"/>
    <cellStyle name="Normal 3 3 14 8 9 2" xfId="29293"/>
    <cellStyle name="Normal 3 3 14 9" xfId="11763"/>
    <cellStyle name="Normal 3 3 14 9 10" xfId="11764"/>
    <cellStyle name="Normal 3 3 14 9 10 2" xfId="29295"/>
    <cellStyle name="Normal 3 3 14 9 11" xfId="11765"/>
    <cellStyle name="Normal 3 3 14 9 11 2" xfId="29296"/>
    <cellStyle name="Normal 3 3 14 9 12" xfId="11766"/>
    <cellStyle name="Normal 3 3 14 9 12 2" xfId="29297"/>
    <cellStyle name="Normal 3 3 14 9 13" xfId="11767"/>
    <cellStyle name="Normal 3 3 14 9 13 2" xfId="29298"/>
    <cellStyle name="Normal 3 3 14 9 14" xfId="11768"/>
    <cellStyle name="Normal 3 3 14 9 14 2" xfId="29299"/>
    <cellStyle name="Normal 3 3 14 9 15" xfId="29294"/>
    <cellStyle name="Normal 3 3 14 9 2" xfId="11769"/>
    <cellStyle name="Normal 3 3 14 9 2 2" xfId="29300"/>
    <cellStyle name="Normal 3 3 14 9 3" xfId="11770"/>
    <cellStyle name="Normal 3 3 14 9 3 2" xfId="29301"/>
    <cellStyle name="Normal 3 3 14 9 4" xfId="11771"/>
    <cellStyle name="Normal 3 3 14 9 4 2" xfId="29302"/>
    <cellStyle name="Normal 3 3 14 9 5" xfId="11772"/>
    <cellStyle name="Normal 3 3 14 9 5 2" xfId="29303"/>
    <cellStyle name="Normal 3 3 14 9 6" xfId="11773"/>
    <cellStyle name="Normal 3 3 14 9 6 2" xfId="29304"/>
    <cellStyle name="Normal 3 3 14 9 7" xfId="11774"/>
    <cellStyle name="Normal 3 3 14 9 7 2" xfId="29305"/>
    <cellStyle name="Normal 3 3 14 9 8" xfId="11775"/>
    <cellStyle name="Normal 3 3 14 9 8 2" xfId="29306"/>
    <cellStyle name="Normal 3 3 14 9 9" xfId="11776"/>
    <cellStyle name="Normal 3 3 14 9 9 2" xfId="29307"/>
    <cellStyle name="Normal 3 3 15" xfId="11777"/>
    <cellStyle name="Normal 3 3 15 10" xfId="11778"/>
    <cellStyle name="Normal 3 3 15 10 10" xfId="11779"/>
    <cellStyle name="Normal 3 3 15 10 10 2" xfId="29310"/>
    <cellStyle name="Normal 3 3 15 10 11" xfId="11780"/>
    <cellStyle name="Normal 3 3 15 10 11 2" xfId="29311"/>
    <cellStyle name="Normal 3 3 15 10 12" xfId="11781"/>
    <cellStyle name="Normal 3 3 15 10 12 2" xfId="29312"/>
    <cellStyle name="Normal 3 3 15 10 13" xfId="11782"/>
    <cellStyle name="Normal 3 3 15 10 13 2" xfId="29313"/>
    <cellStyle name="Normal 3 3 15 10 14" xfId="11783"/>
    <cellStyle name="Normal 3 3 15 10 14 2" xfId="29314"/>
    <cellStyle name="Normal 3 3 15 10 15" xfId="29309"/>
    <cellStyle name="Normal 3 3 15 10 2" xfId="11784"/>
    <cellStyle name="Normal 3 3 15 10 2 2" xfId="29315"/>
    <cellStyle name="Normal 3 3 15 10 3" xfId="11785"/>
    <cellStyle name="Normal 3 3 15 10 3 2" xfId="29316"/>
    <cellStyle name="Normal 3 3 15 10 4" xfId="11786"/>
    <cellStyle name="Normal 3 3 15 10 4 2" xfId="29317"/>
    <cellStyle name="Normal 3 3 15 10 5" xfId="11787"/>
    <cellStyle name="Normal 3 3 15 10 5 2" xfId="29318"/>
    <cellStyle name="Normal 3 3 15 10 6" xfId="11788"/>
    <cellStyle name="Normal 3 3 15 10 6 2" xfId="29319"/>
    <cellStyle name="Normal 3 3 15 10 7" xfId="11789"/>
    <cellStyle name="Normal 3 3 15 10 7 2" xfId="29320"/>
    <cellStyle name="Normal 3 3 15 10 8" xfId="11790"/>
    <cellStyle name="Normal 3 3 15 10 8 2" xfId="29321"/>
    <cellStyle name="Normal 3 3 15 10 9" xfId="11791"/>
    <cellStyle name="Normal 3 3 15 10 9 2" xfId="29322"/>
    <cellStyle name="Normal 3 3 15 11" xfId="11792"/>
    <cellStyle name="Normal 3 3 15 11 2" xfId="29323"/>
    <cellStyle name="Normal 3 3 15 12" xfId="11793"/>
    <cellStyle name="Normal 3 3 15 12 2" xfId="29324"/>
    <cellStyle name="Normal 3 3 15 13" xfId="11794"/>
    <cellStyle name="Normal 3 3 15 13 2" xfId="29325"/>
    <cellStyle name="Normal 3 3 15 14" xfId="11795"/>
    <cellStyle name="Normal 3 3 15 14 2" xfId="29326"/>
    <cellStyle name="Normal 3 3 15 15" xfId="11796"/>
    <cellStyle name="Normal 3 3 15 15 2" xfId="29327"/>
    <cellStyle name="Normal 3 3 15 16" xfId="11797"/>
    <cellStyle name="Normal 3 3 15 16 2" xfId="29328"/>
    <cellStyle name="Normal 3 3 15 17" xfId="11798"/>
    <cellStyle name="Normal 3 3 15 17 2" xfId="29329"/>
    <cellStyle name="Normal 3 3 15 18" xfId="11799"/>
    <cellStyle name="Normal 3 3 15 18 2" xfId="29330"/>
    <cellStyle name="Normal 3 3 15 19" xfId="11800"/>
    <cellStyle name="Normal 3 3 15 19 2" xfId="29331"/>
    <cellStyle name="Normal 3 3 15 2" xfId="11801"/>
    <cellStyle name="Normal 3 3 15 2 10" xfId="11802"/>
    <cellStyle name="Normal 3 3 15 2 10 2" xfId="29333"/>
    <cellStyle name="Normal 3 3 15 2 11" xfId="11803"/>
    <cellStyle name="Normal 3 3 15 2 11 2" xfId="29334"/>
    <cellStyle name="Normal 3 3 15 2 12" xfId="11804"/>
    <cellStyle name="Normal 3 3 15 2 12 2" xfId="29335"/>
    <cellStyle name="Normal 3 3 15 2 13" xfId="11805"/>
    <cellStyle name="Normal 3 3 15 2 13 2" xfId="29336"/>
    <cellStyle name="Normal 3 3 15 2 14" xfId="11806"/>
    <cellStyle name="Normal 3 3 15 2 14 2" xfId="29337"/>
    <cellStyle name="Normal 3 3 15 2 15" xfId="11807"/>
    <cellStyle name="Normal 3 3 15 2 15 2" xfId="29338"/>
    <cellStyle name="Normal 3 3 15 2 16" xfId="29332"/>
    <cellStyle name="Normal 3 3 15 2 2" xfId="11808"/>
    <cellStyle name="Normal 3 3 15 2 2 10" xfId="11809"/>
    <cellStyle name="Normal 3 3 15 2 2 10 2" xfId="29340"/>
    <cellStyle name="Normal 3 3 15 2 2 11" xfId="11810"/>
    <cellStyle name="Normal 3 3 15 2 2 11 2" xfId="29341"/>
    <cellStyle name="Normal 3 3 15 2 2 12" xfId="11811"/>
    <cellStyle name="Normal 3 3 15 2 2 12 2" xfId="29342"/>
    <cellStyle name="Normal 3 3 15 2 2 13" xfId="11812"/>
    <cellStyle name="Normal 3 3 15 2 2 13 2" xfId="29343"/>
    <cellStyle name="Normal 3 3 15 2 2 14" xfId="11813"/>
    <cellStyle name="Normal 3 3 15 2 2 14 2" xfId="29344"/>
    <cellStyle name="Normal 3 3 15 2 2 15" xfId="29339"/>
    <cellStyle name="Normal 3 3 15 2 2 2" xfId="11814"/>
    <cellStyle name="Normal 3 3 15 2 2 2 2" xfId="29345"/>
    <cellStyle name="Normal 3 3 15 2 2 3" xfId="11815"/>
    <cellStyle name="Normal 3 3 15 2 2 3 2" xfId="29346"/>
    <cellStyle name="Normal 3 3 15 2 2 4" xfId="11816"/>
    <cellStyle name="Normal 3 3 15 2 2 4 2" xfId="29347"/>
    <cellStyle name="Normal 3 3 15 2 2 5" xfId="11817"/>
    <cellStyle name="Normal 3 3 15 2 2 5 2" xfId="29348"/>
    <cellStyle name="Normal 3 3 15 2 2 6" xfId="11818"/>
    <cellStyle name="Normal 3 3 15 2 2 6 2" xfId="29349"/>
    <cellStyle name="Normal 3 3 15 2 2 7" xfId="11819"/>
    <cellStyle name="Normal 3 3 15 2 2 7 2" xfId="29350"/>
    <cellStyle name="Normal 3 3 15 2 2 8" xfId="11820"/>
    <cellStyle name="Normal 3 3 15 2 2 8 2" xfId="29351"/>
    <cellStyle name="Normal 3 3 15 2 2 9" xfId="11821"/>
    <cellStyle name="Normal 3 3 15 2 2 9 2" xfId="29352"/>
    <cellStyle name="Normal 3 3 15 2 3" xfId="11822"/>
    <cellStyle name="Normal 3 3 15 2 3 2" xfId="29353"/>
    <cellStyle name="Normal 3 3 15 2 4" xfId="11823"/>
    <cellStyle name="Normal 3 3 15 2 4 2" xfId="29354"/>
    <cellStyle name="Normal 3 3 15 2 5" xfId="11824"/>
    <cellStyle name="Normal 3 3 15 2 5 2" xfId="29355"/>
    <cellStyle name="Normal 3 3 15 2 6" xfId="11825"/>
    <cellStyle name="Normal 3 3 15 2 6 2" xfId="29356"/>
    <cellStyle name="Normal 3 3 15 2 7" xfId="11826"/>
    <cellStyle name="Normal 3 3 15 2 7 2" xfId="29357"/>
    <cellStyle name="Normal 3 3 15 2 8" xfId="11827"/>
    <cellStyle name="Normal 3 3 15 2 8 2" xfId="29358"/>
    <cellStyle name="Normal 3 3 15 2 9" xfId="11828"/>
    <cellStyle name="Normal 3 3 15 2 9 2" xfId="29359"/>
    <cellStyle name="Normal 3 3 15 20" xfId="11829"/>
    <cellStyle name="Normal 3 3 15 20 2" xfId="29360"/>
    <cellStyle name="Normal 3 3 15 21" xfId="11830"/>
    <cellStyle name="Normal 3 3 15 21 2" xfId="29361"/>
    <cellStyle name="Normal 3 3 15 22" xfId="11831"/>
    <cellStyle name="Normal 3 3 15 22 2" xfId="29362"/>
    <cellStyle name="Normal 3 3 15 23" xfId="11832"/>
    <cellStyle name="Normal 3 3 15 23 2" xfId="29363"/>
    <cellStyle name="Normal 3 3 15 24" xfId="29308"/>
    <cellStyle name="Normal 3 3 15 3" xfId="11833"/>
    <cellStyle name="Normal 3 3 15 3 10" xfId="11834"/>
    <cellStyle name="Normal 3 3 15 3 10 2" xfId="29365"/>
    <cellStyle name="Normal 3 3 15 3 11" xfId="11835"/>
    <cellStyle name="Normal 3 3 15 3 11 2" xfId="29366"/>
    <cellStyle name="Normal 3 3 15 3 12" xfId="11836"/>
    <cellStyle name="Normal 3 3 15 3 12 2" xfId="29367"/>
    <cellStyle name="Normal 3 3 15 3 13" xfId="11837"/>
    <cellStyle name="Normal 3 3 15 3 13 2" xfId="29368"/>
    <cellStyle name="Normal 3 3 15 3 14" xfId="11838"/>
    <cellStyle name="Normal 3 3 15 3 14 2" xfId="29369"/>
    <cellStyle name="Normal 3 3 15 3 15" xfId="11839"/>
    <cellStyle name="Normal 3 3 15 3 15 2" xfId="29370"/>
    <cellStyle name="Normal 3 3 15 3 16" xfId="29364"/>
    <cellStyle name="Normal 3 3 15 3 2" xfId="11840"/>
    <cellStyle name="Normal 3 3 15 3 2 10" xfId="11841"/>
    <cellStyle name="Normal 3 3 15 3 2 10 2" xfId="29372"/>
    <cellStyle name="Normal 3 3 15 3 2 11" xfId="11842"/>
    <cellStyle name="Normal 3 3 15 3 2 11 2" xfId="29373"/>
    <cellStyle name="Normal 3 3 15 3 2 12" xfId="11843"/>
    <cellStyle name="Normal 3 3 15 3 2 12 2" xfId="29374"/>
    <cellStyle name="Normal 3 3 15 3 2 13" xfId="11844"/>
    <cellStyle name="Normal 3 3 15 3 2 13 2" xfId="29375"/>
    <cellStyle name="Normal 3 3 15 3 2 14" xfId="11845"/>
    <cellStyle name="Normal 3 3 15 3 2 14 2" xfId="29376"/>
    <cellStyle name="Normal 3 3 15 3 2 15" xfId="29371"/>
    <cellStyle name="Normal 3 3 15 3 2 2" xfId="11846"/>
    <cellStyle name="Normal 3 3 15 3 2 2 2" xfId="29377"/>
    <cellStyle name="Normal 3 3 15 3 2 3" xfId="11847"/>
    <cellStyle name="Normal 3 3 15 3 2 3 2" xfId="29378"/>
    <cellStyle name="Normal 3 3 15 3 2 4" xfId="11848"/>
    <cellStyle name="Normal 3 3 15 3 2 4 2" xfId="29379"/>
    <cellStyle name="Normal 3 3 15 3 2 5" xfId="11849"/>
    <cellStyle name="Normal 3 3 15 3 2 5 2" xfId="29380"/>
    <cellStyle name="Normal 3 3 15 3 2 6" xfId="11850"/>
    <cellStyle name="Normal 3 3 15 3 2 6 2" xfId="29381"/>
    <cellStyle name="Normal 3 3 15 3 2 7" xfId="11851"/>
    <cellStyle name="Normal 3 3 15 3 2 7 2" xfId="29382"/>
    <cellStyle name="Normal 3 3 15 3 2 8" xfId="11852"/>
    <cellStyle name="Normal 3 3 15 3 2 8 2" xfId="29383"/>
    <cellStyle name="Normal 3 3 15 3 2 9" xfId="11853"/>
    <cellStyle name="Normal 3 3 15 3 2 9 2" xfId="29384"/>
    <cellStyle name="Normal 3 3 15 3 3" xfId="11854"/>
    <cellStyle name="Normal 3 3 15 3 3 2" xfId="29385"/>
    <cellStyle name="Normal 3 3 15 3 4" xfId="11855"/>
    <cellStyle name="Normal 3 3 15 3 4 2" xfId="29386"/>
    <cellStyle name="Normal 3 3 15 3 5" xfId="11856"/>
    <cellStyle name="Normal 3 3 15 3 5 2" xfId="29387"/>
    <cellStyle name="Normal 3 3 15 3 6" xfId="11857"/>
    <cellStyle name="Normal 3 3 15 3 6 2" xfId="29388"/>
    <cellStyle name="Normal 3 3 15 3 7" xfId="11858"/>
    <cellStyle name="Normal 3 3 15 3 7 2" xfId="29389"/>
    <cellStyle name="Normal 3 3 15 3 8" xfId="11859"/>
    <cellStyle name="Normal 3 3 15 3 8 2" xfId="29390"/>
    <cellStyle name="Normal 3 3 15 3 9" xfId="11860"/>
    <cellStyle name="Normal 3 3 15 3 9 2" xfId="29391"/>
    <cellStyle name="Normal 3 3 15 4" xfId="11861"/>
    <cellStyle name="Normal 3 3 15 4 10" xfId="11862"/>
    <cellStyle name="Normal 3 3 15 4 10 2" xfId="29393"/>
    <cellStyle name="Normal 3 3 15 4 11" xfId="11863"/>
    <cellStyle name="Normal 3 3 15 4 11 2" xfId="29394"/>
    <cellStyle name="Normal 3 3 15 4 12" xfId="11864"/>
    <cellStyle name="Normal 3 3 15 4 12 2" xfId="29395"/>
    <cellStyle name="Normal 3 3 15 4 13" xfId="11865"/>
    <cellStyle name="Normal 3 3 15 4 13 2" xfId="29396"/>
    <cellStyle name="Normal 3 3 15 4 14" xfId="11866"/>
    <cellStyle name="Normal 3 3 15 4 14 2" xfId="29397"/>
    <cellStyle name="Normal 3 3 15 4 15" xfId="11867"/>
    <cellStyle name="Normal 3 3 15 4 15 2" xfId="29398"/>
    <cellStyle name="Normal 3 3 15 4 16" xfId="29392"/>
    <cellStyle name="Normal 3 3 15 4 2" xfId="11868"/>
    <cellStyle name="Normal 3 3 15 4 2 10" xfId="11869"/>
    <cellStyle name="Normal 3 3 15 4 2 10 2" xfId="29400"/>
    <cellStyle name="Normal 3 3 15 4 2 11" xfId="11870"/>
    <cellStyle name="Normal 3 3 15 4 2 11 2" xfId="29401"/>
    <cellStyle name="Normal 3 3 15 4 2 12" xfId="11871"/>
    <cellStyle name="Normal 3 3 15 4 2 12 2" xfId="29402"/>
    <cellStyle name="Normal 3 3 15 4 2 13" xfId="11872"/>
    <cellStyle name="Normal 3 3 15 4 2 13 2" xfId="29403"/>
    <cellStyle name="Normal 3 3 15 4 2 14" xfId="11873"/>
    <cellStyle name="Normal 3 3 15 4 2 14 2" xfId="29404"/>
    <cellStyle name="Normal 3 3 15 4 2 15" xfId="29399"/>
    <cellStyle name="Normal 3 3 15 4 2 2" xfId="11874"/>
    <cellStyle name="Normal 3 3 15 4 2 2 2" xfId="29405"/>
    <cellStyle name="Normal 3 3 15 4 2 3" xfId="11875"/>
    <cellStyle name="Normal 3 3 15 4 2 3 2" xfId="29406"/>
    <cellStyle name="Normal 3 3 15 4 2 4" xfId="11876"/>
    <cellStyle name="Normal 3 3 15 4 2 4 2" xfId="29407"/>
    <cellStyle name="Normal 3 3 15 4 2 5" xfId="11877"/>
    <cellStyle name="Normal 3 3 15 4 2 5 2" xfId="29408"/>
    <cellStyle name="Normal 3 3 15 4 2 6" xfId="11878"/>
    <cellStyle name="Normal 3 3 15 4 2 6 2" xfId="29409"/>
    <cellStyle name="Normal 3 3 15 4 2 7" xfId="11879"/>
    <cellStyle name="Normal 3 3 15 4 2 7 2" xfId="29410"/>
    <cellStyle name="Normal 3 3 15 4 2 8" xfId="11880"/>
    <cellStyle name="Normal 3 3 15 4 2 8 2" xfId="29411"/>
    <cellStyle name="Normal 3 3 15 4 2 9" xfId="11881"/>
    <cellStyle name="Normal 3 3 15 4 2 9 2" xfId="29412"/>
    <cellStyle name="Normal 3 3 15 4 3" xfId="11882"/>
    <cellStyle name="Normal 3 3 15 4 3 2" xfId="29413"/>
    <cellStyle name="Normal 3 3 15 4 4" xfId="11883"/>
    <cellStyle name="Normal 3 3 15 4 4 2" xfId="29414"/>
    <cellStyle name="Normal 3 3 15 4 5" xfId="11884"/>
    <cellStyle name="Normal 3 3 15 4 5 2" xfId="29415"/>
    <cellStyle name="Normal 3 3 15 4 6" xfId="11885"/>
    <cellStyle name="Normal 3 3 15 4 6 2" xfId="29416"/>
    <cellStyle name="Normal 3 3 15 4 7" xfId="11886"/>
    <cellStyle name="Normal 3 3 15 4 7 2" xfId="29417"/>
    <cellStyle name="Normal 3 3 15 4 8" xfId="11887"/>
    <cellStyle name="Normal 3 3 15 4 8 2" xfId="29418"/>
    <cellStyle name="Normal 3 3 15 4 9" xfId="11888"/>
    <cellStyle name="Normal 3 3 15 4 9 2" xfId="29419"/>
    <cellStyle name="Normal 3 3 15 5" xfId="11889"/>
    <cellStyle name="Normal 3 3 15 5 10" xfId="11890"/>
    <cellStyle name="Normal 3 3 15 5 10 2" xfId="29421"/>
    <cellStyle name="Normal 3 3 15 5 11" xfId="11891"/>
    <cellStyle name="Normal 3 3 15 5 11 2" xfId="29422"/>
    <cellStyle name="Normal 3 3 15 5 12" xfId="11892"/>
    <cellStyle name="Normal 3 3 15 5 12 2" xfId="29423"/>
    <cellStyle name="Normal 3 3 15 5 13" xfId="11893"/>
    <cellStyle name="Normal 3 3 15 5 13 2" xfId="29424"/>
    <cellStyle name="Normal 3 3 15 5 14" xfId="11894"/>
    <cellStyle name="Normal 3 3 15 5 14 2" xfId="29425"/>
    <cellStyle name="Normal 3 3 15 5 15" xfId="29420"/>
    <cellStyle name="Normal 3 3 15 5 2" xfId="11895"/>
    <cellStyle name="Normal 3 3 15 5 2 2" xfId="29426"/>
    <cellStyle name="Normal 3 3 15 5 3" xfId="11896"/>
    <cellStyle name="Normal 3 3 15 5 3 2" xfId="29427"/>
    <cellStyle name="Normal 3 3 15 5 4" xfId="11897"/>
    <cellStyle name="Normal 3 3 15 5 4 2" xfId="29428"/>
    <cellStyle name="Normal 3 3 15 5 5" xfId="11898"/>
    <cellStyle name="Normal 3 3 15 5 5 2" xfId="29429"/>
    <cellStyle name="Normal 3 3 15 5 6" xfId="11899"/>
    <cellStyle name="Normal 3 3 15 5 6 2" xfId="29430"/>
    <cellStyle name="Normal 3 3 15 5 7" xfId="11900"/>
    <cellStyle name="Normal 3 3 15 5 7 2" xfId="29431"/>
    <cellStyle name="Normal 3 3 15 5 8" xfId="11901"/>
    <cellStyle name="Normal 3 3 15 5 8 2" xfId="29432"/>
    <cellStyle name="Normal 3 3 15 5 9" xfId="11902"/>
    <cellStyle name="Normal 3 3 15 5 9 2" xfId="29433"/>
    <cellStyle name="Normal 3 3 15 6" xfId="11903"/>
    <cellStyle name="Normal 3 3 15 6 10" xfId="11904"/>
    <cellStyle name="Normal 3 3 15 6 10 2" xfId="29435"/>
    <cellStyle name="Normal 3 3 15 6 11" xfId="11905"/>
    <cellStyle name="Normal 3 3 15 6 11 2" xfId="29436"/>
    <cellStyle name="Normal 3 3 15 6 12" xfId="11906"/>
    <cellStyle name="Normal 3 3 15 6 12 2" xfId="29437"/>
    <cellStyle name="Normal 3 3 15 6 13" xfId="11907"/>
    <cellStyle name="Normal 3 3 15 6 13 2" xfId="29438"/>
    <cellStyle name="Normal 3 3 15 6 14" xfId="11908"/>
    <cellStyle name="Normal 3 3 15 6 14 2" xfId="29439"/>
    <cellStyle name="Normal 3 3 15 6 15" xfId="29434"/>
    <cellStyle name="Normal 3 3 15 6 2" xfId="11909"/>
    <cellStyle name="Normal 3 3 15 6 2 2" xfId="29440"/>
    <cellStyle name="Normal 3 3 15 6 3" xfId="11910"/>
    <cellStyle name="Normal 3 3 15 6 3 2" xfId="29441"/>
    <cellStyle name="Normal 3 3 15 6 4" xfId="11911"/>
    <cellStyle name="Normal 3 3 15 6 4 2" xfId="29442"/>
    <cellStyle name="Normal 3 3 15 6 5" xfId="11912"/>
    <cellStyle name="Normal 3 3 15 6 5 2" xfId="29443"/>
    <cellStyle name="Normal 3 3 15 6 6" xfId="11913"/>
    <cellStyle name="Normal 3 3 15 6 6 2" xfId="29444"/>
    <cellStyle name="Normal 3 3 15 6 7" xfId="11914"/>
    <cellStyle name="Normal 3 3 15 6 7 2" xfId="29445"/>
    <cellStyle name="Normal 3 3 15 6 8" xfId="11915"/>
    <cellStyle name="Normal 3 3 15 6 8 2" xfId="29446"/>
    <cellStyle name="Normal 3 3 15 6 9" xfId="11916"/>
    <cellStyle name="Normal 3 3 15 6 9 2" xfId="29447"/>
    <cellStyle name="Normal 3 3 15 7" xfId="11917"/>
    <cellStyle name="Normal 3 3 15 7 10" xfId="11918"/>
    <cellStyle name="Normal 3 3 15 7 10 2" xfId="29449"/>
    <cellStyle name="Normal 3 3 15 7 11" xfId="11919"/>
    <cellStyle name="Normal 3 3 15 7 11 2" xfId="29450"/>
    <cellStyle name="Normal 3 3 15 7 12" xfId="11920"/>
    <cellStyle name="Normal 3 3 15 7 12 2" xfId="29451"/>
    <cellStyle name="Normal 3 3 15 7 13" xfId="11921"/>
    <cellStyle name="Normal 3 3 15 7 13 2" xfId="29452"/>
    <cellStyle name="Normal 3 3 15 7 14" xfId="11922"/>
    <cellStyle name="Normal 3 3 15 7 14 2" xfId="29453"/>
    <cellStyle name="Normal 3 3 15 7 15" xfId="29448"/>
    <cellStyle name="Normal 3 3 15 7 2" xfId="11923"/>
    <cellStyle name="Normal 3 3 15 7 2 2" xfId="29454"/>
    <cellStyle name="Normal 3 3 15 7 3" xfId="11924"/>
    <cellStyle name="Normal 3 3 15 7 3 2" xfId="29455"/>
    <cellStyle name="Normal 3 3 15 7 4" xfId="11925"/>
    <cellStyle name="Normal 3 3 15 7 4 2" xfId="29456"/>
    <cellStyle name="Normal 3 3 15 7 5" xfId="11926"/>
    <cellStyle name="Normal 3 3 15 7 5 2" xfId="29457"/>
    <cellStyle name="Normal 3 3 15 7 6" xfId="11927"/>
    <cellStyle name="Normal 3 3 15 7 6 2" xfId="29458"/>
    <cellStyle name="Normal 3 3 15 7 7" xfId="11928"/>
    <cellStyle name="Normal 3 3 15 7 7 2" xfId="29459"/>
    <cellStyle name="Normal 3 3 15 7 8" xfId="11929"/>
    <cellStyle name="Normal 3 3 15 7 8 2" xfId="29460"/>
    <cellStyle name="Normal 3 3 15 7 9" xfId="11930"/>
    <cellStyle name="Normal 3 3 15 7 9 2" xfId="29461"/>
    <cellStyle name="Normal 3 3 15 8" xfId="11931"/>
    <cellStyle name="Normal 3 3 15 8 10" xfId="11932"/>
    <cellStyle name="Normal 3 3 15 8 10 2" xfId="29463"/>
    <cellStyle name="Normal 3 3 15 8 11" xfId="11933"/>
    <cellStyle name="Normal 3 3 15 8 11 2" xfId="29464"/>
    <cellStyle name="Normal 3 3 15 8 12" xfId="11934"/>
    <cellStyle name="Normal 3 3 15 8 12 2" xfId="29465"/>
    <cellStyle name="Normal 3 3 15 8 13" xfId="11935"/>
    <cellStyle name="Normal 3 3 15 8 13 2" xfId="29466"/>
    <cellStyle name="Normal 3 3 15 8 14" xfId="11936"/>
    <cellStyle name="Normal 3 3 15 8 14 2" xfId="29467"/>
    <cellStyle name="Normal 3 3 15 8 15" xfId="29462"/>
    <cellStyle name="Normal 3 3 15 8 2" xfId="11937"/>
    <cellStyle name="Normal 3 3 15 8 2 2" xfId="29468"/>
    <cellStyle name="Normal 3 3 15 8 3" xfId="11938"/>
    <cellStyle name="Normal 3 3 15 8 3 2" xfId="29469"/>
    <cellStyle name="Normal 3 3 15 8 4" xfId="11939"/>
    <cellStyle name="Normal 3 3 15 8 4 2" xfId="29470"/>
    <cellStyle name="Normal 3 3 15 8 5" xfId="11940"/>
    <cellStyle name="Normal 3 3 15 8 5 2" xfId="29471"/>
    <cellStyle name="Normal 3 3 15 8 6" xfId="11941"/>
    <cellStyle name="Normal 3 3 15 8 6 2" xfId="29472"/>
    <cellStyle name="Normal 3 3 15 8 7" xfId="11942"/>
    <cellStyle name="Normal 3 3 15 8 7 2" xfId="29473"/>
    <cellStyle name="Normal 3 3 15 8 8" xfId="11943"/>
    <cellStyle name="Normal 3 3 15 8 8 2" xfId="29474"/>
    <cellStyle name="Normal 3 3 15 8 9" xfId="11944"/>
    <cellStyle name="Normal 3 3 15 8 9 2" xfId="29475"/>
    <cellStyle name="Normal 3 3 15 9" xfId="11945"/>
    <cellStyle name="Normal 3 3 15 9 10" xfId="11946"/>
    <cellStyle name="Normal 3 3 15 9 10 2" xfId="29477"/>
    <cellStyle name="Normal 3 3 15 9 11" xfId="11947"/>
    <cellStyle name="Normal 3 3 15 9 11 2" xfId="29478"/>
    <cellStyle name="Normal 3 3 15 9 12" xfId="11948"/>
    <cellStyle name="Normal 3 3 15 9 12 2" xfId="29479"/>
    <cellStyle name="Normal 3 3 15 9 13" xfId="11949"/>
    <cellStyle name="Normal 3 3 15 9 13 2" xfId="29480"/>
    <cellStyle name="Normal 3 3 15 9 14" xfId="11950"/>
    <cellStyle name="Normal 3 3 15 9 14 2" xfId="29481"/>
    <cellStyle name="Normal 3 3 15 9 15" xfId="29476"/>
    <cellStyle name="Normal 3 3 15 9 2" xfId="11951"/>
    <cellStyle name="Normal 3 3 15 9 2 2" xfId="29482"/>
    <cellStyle name="Normal 3 3 15 9 3" xfId="11952"/>
    <cellStyle name="Normal 3 3 15 9 3 2" xfId="29483"/>
    <cellStyle name="Normal 3 3 15 9 4" xfId="11953"/>
    <cellStyle name="Normal 3 3 15 9 4 2" xfId="29484"/>
    <cellStyle name="Normal 3 3 15 9 5" xfId="11954"/>
    <cellStyle name="Normal 3 3 15 9 5 2" xfId="29485"/>
    <cellStyle name="Normal 3 3 15 9 6" xfId="11955"/>
    <cellStyle name="Normal 3 3 15 9 6 2" xfId="29486"/>
    <cellStyle name="Normal 3 3 15 9 7" xfId="11956"/>
    <cellStyle name="Normal 3 3 15 9 7 2" xfId="29487"/>
    <cellStyle name="Normal 3 3 15 9 8" xfId="11957"/>
    <cellStyle name="Normal 3 3 15 9 8 2" xfId="29488"/>
    <cellStyle name="Normal 3 3 15 9 9" xfId="11958"/>
    <cellStyle name="Normal 3 3 15 9 9 2" xfId="29489"/>
    <cellStyle name="Normal 3 3 16" xfId="11959"/>
    <cellStyle name="Normal 3 3 16 10" xfId="11960"/>
    <cellStyle name="Normal 3 3 16 10 10" xfId="11961"/>
    <cellStyle name="Normal 3 3 16 10 10 2" xfId="29492"/>
    <cellStyle name="Normal 3 3 16 10 11" xfId="11962"/>
    <cellStyle name="Normal 3 3 16 10 11 2" xfId="29493"/>
    <cellStyle name="Normal 3 3 16 10 12" xfId="11963"/>
    <cellStyle name="Normal 3 3 16 10 12 2" xfId="29494"/>
    <cellStyle name="Normal 3 3 16 10 13" xfId="11964"/>
    <cellStyle name="Normal 3 3 16 10 13 2" xfId="29495"/>
    <cellStyle name="Normal 3 3 16 10 14" xfId="11965"/>
    <cellStyle name="Normal 3 3 16 10 14 2" xfId="29496"/>
    <cellStyle name="Normal 3 3 16 10 15" xfId="29491"/>
    <cellStyle name="Normal 3 3 16 10 2" xfId="11966"/>
    <cellStyle name="Normal 3 3 16 10 2 2" xfId="29497"/>
    <cellStyle name="Normal 3 3 16 10 3" xfId="11967"/>
    <cellStyle name="Normal 3 3 16 10 3 2" xfId="29498"/>
    <cellStyle name="Normal 3 3 16 10 4" xfId="11968"/>
    <cellStyle name="Normal 3 3 16 10 4 2" xfId="29499"/>
    <cellStyle name="Normal 3 3 16 10 5" xfId="11969"/>
    <cellStyle name="Normal 3 3 16 10 5 2" xfId="29500"/>
    <cellStyle name="Normal 3 3 16 10 6" xfId="11970"/>
    <cellStyle name="Normal 3 3 16 10 6 2" xfId="29501"/>
    <cellStyle name="Normal 3 3 16 10 7" xfId="11971"/>
    <cellStyle name="Normal 3 3 16 10 7 2" xfId="29502"/>
    <cellStyle name="Normal 3 3 16 10 8" xfId="11972"/>
    <cellStyle name="Normal 3 3 16 10 8 2" xfId="29503"/>
    <cellStyle name="Normal 3 3 16 10 9" xfId="11973"/>
    <cellStyle name="Normal 3 3 16 10 9 2" xfId="29504"/>
    <cellStyle name="Normal 3 3 16 11" xfId="11974"/>
    <cellStyle name="Normal 3 3 16 11 2" xfId="29505"/>
    <cellStyle name="Normal 3 3 16 12" xfId="11975"/>
    <cellStyle name="Normal 3 3 16 12 2" xfId="29506"/>
    <cellStyle name="Normal 3 3 16 13" xfId="11976"/>
    <cellStyle name="Normal 3 3 16 13 2" xfId="29507"/>
    <cellStyle name="Normal 3 3 16 14" xfId="11977"/>
    <cellStyle name="Normal 3 3 16 14 2" xfId="29508"/>
    <cellStyle name="Normal 3 3 16 15" xfId="11978"/>
    <cellStyle name="Normal 3 3 16 15 2" xfId="29509"/>
    <cellStyle name="Normal 3 3 16 16" xfId="11979"/>
    <cellStyle name="Normal 3 3 16 16 2" xfId="29510"/>
    <cellStyle name="Normal 3 3 16 17" xfId="11980"/>
    <cellStyle name="Normal 3 3 16 17 2" xfId="29511"/>
    <cellStyle name="Normal 3 3 16 18" xfId="11981"/>
    <cellStyle name="Normal 3 3 16 18 2" xfId="29512"/>
    <cellStyle name="Normal 3 3 16 19" xfId="11982"/>
    <cellStyle name="Normal 3 3 16 19 2" xfId="29513"/>
    <cellStyle name="Normal 3 3 16 2" xfId="11983"/>
    <cellStyle name="Normal 3 3 16 2 10" xfId="11984"/>
    <cellStyle name="Normal 3 3 16 2 10 2" xfId="29515"/>
    <cellStyle name="Normal 3 3 16 2 11" xfId="11985"/>
    <cellStyle name="Normal 3 3 16 2 11 2" xfId="29516"/>
    <cellStyle name="Normal 3 3 16 2 12" xfId="11986"/>
    <cellStyle name="Normal 3 3 16 2 12 2" xfId="29517"/>
    <cellStyle name="Normal 3 3 16 2 13" xfId="11987"/>
    <cellStyle name="Normal 3 3 16 2 13 2" xfId="29518"/>
    <cellStyle name="Normal 3 3 16 2 14" xfId="11988"/>
    <cellStyle name="Normal 3 3 16 2 14 2" xfId="29519"/>
    <cellStyle name="Normal 3 3 16 2 15" xfId="11989"/>
    <cellStyle name="Normal 3 3 16 2 15 2" xfId="29520"/>
    <cellStyle name="Normal 3 3 16 2 16" xfId="29514"/>
    <cellStyle name="Normal 3 3 16 2 2" xfId="11990"/>
    <cellStyle name="Normal 3 3 16 2 2 10" xfId="11991"/>
    <cellStyle name="Normal 3 3 16 2 2 10 2" xfId="29522"/>
    <cellStyle name="Normal 3 3 16 2 2 11" xfId="11992"/>
    <cellStyle name="Normal 3 3 16 2 2 11 2" xfId="29523"/>
    <cellStyle name="Normal 3 3 16 2 2 12" xfId="11993"/>
    <cellStyle name="Normal 3 3 16 2 2 12 2" xfId="29524"/>
    <cellStyle name="Normal 3 3 16 2 2 13" xfId="11994"/>
    <cellStyle name="Normal 3 3 16 2 2 13 2" xfId="29525"/>
    <cellStyle name="Normal 3 3 16 2 2 14" xfId="11995"/>
    <cellStyle name="Normal 3 3 16 2 2 14 2" xfId="29526"/>
    <cellStyle name="Normal 3 3 16 2 2 15" xfId="29521"/>
    <cellStyle name="Normal 3 3 16 2 2 2" xfId="11996"/>
    <cellStyle name="Normal 3 3 16 2 2 2 2" xfId="29527"/>
    <cellStyle name="Normal 3 3 16 2 2 3" xfId="11997"/>
    <cellStyle name="Normal 3 3 16 2 2 3 2" xfId="29528"/>
    <cellStyle name="Normal 3 3 16 2 2 4" xfId="11998"/>
    <cellStyle name="Normal 3 3 16 2 2 4 2" xfId="29529"/>
    <cellStyle name="Normal 3 3 16 2 2 5" xfId="11999"/>
    <cellStyle name="Normal 3 3 16 2 2 5 2" xfId="29530"/>
    <cellStyle name="Normal 3 3 16 2 2 6" xfId="12000"/>
    <cellStyle name="Normal 3 3 16 2 2 6 2" xfId="29531"/>
    <cellStyle name="Normal 3 3 16 2 2 7" xfId="12001"/>
    <cellStyle name="Normal 3 3 16 2 2 7 2" xfId="29532"/>
    <cellStyle name="Normal 3 3 16 2 2 8" xfId="12002"/>
    <cellStyle name="Normal 3 3 16 2 2 8 2" xfId="29533"/>
    <cellStyle name="Normal 3 3 16 2 2 9" xfId="12003"/>
    <cellStyle name="Normal 3 3 16 2 2 9 2" xfId="29534"/>
    <cellStyle name="Normal 3 3 16 2 3" xfId="12004"/>
    <cellStyle name="Normal 3 3 16 2 3 2" xfId="29535"/>
    <cellStyle name="Normal 3 3 16 2 4" xfId="12005"/>
    <cellStyle name="Normal 3 3 16 2 4 2" xfId="29536"/>
    <cellStyle name="Normal 3 3 16 2 5" xfId="12006"/>
    <cellStyle name="Normal 3 3 16 2 5 2" xfId="29537"/>
    <cellStyle name="Normal 3 3 16 2 6" xfId="12007"/>
    <cellStyle name="Normal 3 3 16 2 6 2" xfId="29538"/>
    <cellStyle name="Normal 3 3 16 2 7" xfId="12008"/>
    <cellStyle name="Normal 3 3 16 2 7 2" xfId="29539"/>
    <cellStyle name="Normal 3 3 16 2 8" xfId="12009"/>
    <cellStyle name="Normal 3 3 16 2 8 2" xfId="29540"/>
    <cellStyle name="Normal 3 3 16 2 9" xfId="12010"/>
    <cellStyle name="Normal 3 3 16 2 9 2" xfId="29541"/>
    <cellStyle name="Normal 3 3 16 20" xfId="12011"/>
    <cellStyle name="Normal 3 3 16 20 2" xfId="29542"/>
    <cellStyle name="Normal 3 3 16 21" xfId="12012"/>
    <cellStyle name="Normal 3 3 16 21 2" xfId="29543"/>
    <cellStyle name="Normal 3 3 16 22" xfId="12013"/>
    <cellStyle name="Normal 3 3 16 22 2" xfId="29544"/>
    <cellStyle name="Normal 3 3 16 23" xfId="12014"/>
    <cellStyle name="Normal 3 3 16 23 2" xfId="29545"/>
    <cellStyle name="Normal 3 3 16 24" xfId="29490"/>
    <cellStyle name="Normal 3 3 16 3" xfId="12015"/>
    <cellStyle name="Normal 3 3 16 3 10" xfId="12016"/>
    <cellStyle name="Normal 3 3 16 3 10 2" xfId="29547"/>
    <cellStyle name="Normal 3 3 16 3 11" xfId="12017"/>
    <cellStyle name="Normal 3 3 16 3 11 2" xfId="29548"/>
    <cellStyle name="Normal 3 3 16 3 12" xfId="12018"/>
    <cellStyle name="Normal 3 3 16 3 12 2" xfId="29549"/>
    <cellStyle name="Normal 3 3 16 3 13" xfId="12019"/>
    <cellStyle name="Normal 3 3 16 3 13 2" xfId="29550"/>
    <cellStyle name="Normal 3 3 16 3 14" xfId="12020"/>
    <cellStyle name="Normal 3 3 16 3 14 2" xfId="29551"/>
    <cellStyle name="Normal 3 3 16 3 15" xfId="12021"/>
    <cellStyle name="Normal 3 3 16 3 15 2" xfId="29552"/>
    <cellStyle name="Normal 3 3 16 3 16" xfId="29546"/>
    <cellStyle name="Normal 3 3 16 3 2" xfId="12022"/>
    <cellStyle name="Normal 3 3 16 3 2 10" xfId="12023"/>
    <cellStyle name="Normal 3 3 16 3 2 10 2" xfId="29554"/>
    <cellStyle name="Normal 3 3 16 3 2 11" xfId="12024"/>
    <cellStyle name="Normal 3 3 16 3 2 11 2" xfId="29555"/>
    <cellStyle name="Normal 3 3 16 3 2 12" xfId="12025"/>
    <cellStyle name="Normal 3 3 16 3 2 12 2" xfId="29556"/>
    <cellStyle name="Normal 3 3 16 3 2 13" xfId="12026"/>
    <cellStyle name="Normal 3 3 16 3 2 13 2" xfId="29557"/>
    <cellStyle name="Normal 3 3 16 3 2 14" xfId="12027"/>
    <cellStyle name="Normal 3 3 16 3 2 14 2" xfId="29558"/>
    <cellStyle name="Normal 3 3 16 3 2 15" xfId="29553"/>
    <cellStyle name="Normal 3 3 16 3 2 2" xfId="12028"/>
    <cellStyle name="Normal 3 3 16 3 2 2 2" xfId="29559"/>
    <cellStyle name="Normal 3 3 16 3 2 3" xfId="12029"/>
    <cellStyle name="Normal 3 3 16 3 2 3 2" xfId="29560"/>
    <cellStyle name="Normal 3 3 16 3 2 4" xfId="12030"/>
    <cellStyle name="Normal 3 3 16 3 2 4 2" xfId="29561"/>
    <cellStyle name="Normal 3 3 16 3 2 5" xfId="12031"/>
    <cellStyle name="Normal 3 3 16 3 2 5 2" xfId="29562"/>
    <cellStyle name="Normal 3 3 16 3 2 6" xfId="12032"/>
    <cellStyle name="Normal 3 3 16 3 2 6 2" xfId="29563"/>
    <cellStyle name="Normal 3 3 16 3 2 7" xfId="12033"/>
    <cellStyle name="Normal 3 3 16 3 2 7 2" xfId="29564"/>
    <cellStyle name="Normal 3 3 16 3 2 8" xfId="12034"/>
    <cellStyle name="Normal 3 3 16 3 2 8 2" xfId="29565"/>
    <cellStyle name="Normal 3 3 16 3 2 9" xfId="12035"/>
    <cellStyle name="Normal 3 3 16 3 2 9 2" xfId="29566"/>
    <cellStyle name="Normal 3 3 16 3 3" xfId="12036"/>
    <cellStyle name="Normal 3 3 16 3 3 2" xfId="29567"/>
    <cellStyle name="Normal 3 3 16 3 4" xfId="12037"/>
    <cellStyle name="Normal 3 3 16 3 4 2" xfId="29568"/>
    <cellStyle name="Normal 3 3 16 3 5" xfId="12038"/>
    <cellStyle name="Normal 3 3 16 3 5 2" xfId="29569"/>
    <cellStyle name="Normal 3 3 16 3 6" xfId="12039"/>
    <cellStyle name="Normal 3 3 16 3 6 2" xfId="29570"/>
    <cellStyle name="Normal 3 3 16 3 7" xfId="12040"/>
    <cellStyle name="Normal 3 3 16 3 7 2" xfId="29571"/>
    <cellStyle name="Normal 3 3 16 3 8" xfId="12041"/>
    <cellStyle name="Normal 3 3 16 3 8 2" xfId="29572"/>
    <cellStyle name="Normal 3 3 16 3 9" xfId="12042"/>
    <cellStyle name="Normal 3 3 16 3 9 2" xfId="29573"/>
    <cellStyle name="Normal 3 3 16 4" xfId="12043"/>
    <cellStyle name="Normal 3 3 16 4 10" xfId="12044"/>
    <cellStyle name="Normal 3 3 16 4 10 2" xfId="29575"/>
    <cellStyle name="Normal 3 3 16 4 11" xfId="12045"/>
    <cellStyle name="Normal 3 3 16 4 11 2" xfId="29576"/>
    <cellStyle name="Normal 3 3 16 4 12" xfId="12046"/>
    <cellStyle name="Normal 3 3 16 4 12 2" xfId="29577"/>
    <cellStyle name="Normal 3 3 16 4 13" xfId="12047"/>
    <cellStyle name="Normal 3 3 16 4 13 2" xfId="29578"/>
    <cellStyle name="Normal 3 3 16 4 14" xfId="12048"/>
    <cellStyle name="Normal 3 3 16 4 14 2" xfId="29579"/>
    <cellStyle name="Normal 3 3 16 4 15" xfId="12049"/>
    <cellStyle name="Normal 3 3 16 4 15 2" xfId="29580"/>
    <cellStyle name="Normal 3 3 16 4 16" xfId="29574"/>
    <cellStyle name="Normal 3 3 16 4 2" xfId="12050"/>
    <cellStyle name="Normal 3 3 16 4 2 10" xfId="12051"/>
    <cellStyle name="Normal 3 3 16 4 2 10 2" xfId="29582"/>
    <cellStyle name="Normal 3 3 16 4 2 11" xfId="12052"/>
    <cellStyle name="Normal 3 3 16 4 2 11 2" xfId="29583"/>
    <cellStyle name="Normal 3 3 16 4 2 12" xfId="12053"/>
    <cellStyle name="Normal 3 3 16 4 2 12 2" xfId="29584"/>
    <cellStyle name="Normal 3 3 16 4 2 13" xfId="12054"/>
    <cellStyle name="Normal 3 3 16 4 2 13 2" xfId="29585"/>
    <cellStyle name="Normal 3 3 16 4 2 14" xfId="12055"/>
    <cellStyle name="Normal 3 3 16 4 2 14 2" xfId="29586"/>
    <cellStyle name="Normal 3 3 16 4 2 15" xfId="29581"/>
    <cellStyle name="Normal 3 3 16 4 2 2" xfId="12056"/>
    <cellStyle name="Normal 3 3 16 4 2 2 2" xfId="29587"/>
    <cellStyle name="Normal 3 3 16 4 2 3" xfId="12057"/>
    <cellStyle name="Normal 3 3 16 4 2 3 2" xfId="29588"/>
    <cellStyle name="Normal 3 3 16 4 2 4" xfId="12058"/>
    <cellStyle name="Normal 3 3 16 4 2 4 2" xfId="29589"/>
    <cellStyle name="Normal 3 3 16 4 2 5" xfId="12059"/>
    <cellStyle name="Normal 3 3 16 4 2 5 2" xfId="29590"/>
    <cellStyle name="Normal 3 3 16 4 2 6" xfId="12060"/>
    <cellStyle name="Normal 3 3 16 4 2 6 2" xfId="29591"/>
    <cellStyle name="Normal 3 3 16 4 2 7" xfId="12061"/>
    <cellStyle name="Normal 3 3 16 4 2 7 2" xfId="29592"/>
    <cellStyle name="Normal 3 3 16 4 2 8" xfId="12062"/>
    <cellStyle name="Normal 3 3 16 4 2 8 2" xfId="29593"/>
    <cellStyle name="Normal 3 3 16 4 2 9" xfId="12063"/>
    <cellStyle name="Normal 3 3 16 4 2 9 2" xfId="29594"/>
    <cellStyle name="Normal 3 3 16 4 3" xfId="12064"/>
    <cellStyle name="Normal 3 3 16 4 3 2" xfId="29595"/>
    <cellStyle name="Normal 3 3 16 4 4" xfId="12065"/>
    <cellStyle name="Normal 3 3 16 4 4 2" xfId="29596"/>
    <cellStyle name="Normal 3 3 16 4 5" xfId="12066"/>
    <cellStyle name="Normal 3 3 16 4 5 2" xfId="29597"/>
    <cellStyle name="Normal 3 3 16 4 6" xfId="12067"/>
    <cellStyle name="Normal 3 3 16 4 6 2" xfId="29598"/>
    <cellStyle name="Normal 3 3 16 4 7" xfId="12068"/>
    <cellStyle name="Normal 3 3 16 4 7 2" xfId="29599"/>
    <cellStyle name="Normal 3 3 16 4 8" xfId="12069"/>
    <cellStyle name="Normal 3 3 16 4 8 2" xfId="29600"/>
    <cellStyle name="Normal 3 3 16 4 9" xfId="12070"/>
    <cellStyle name="Normal 3 3 16 4 9 2" xfId="29601"/>
    <cellStyle name="Normal 3 3 16 5" xfId="12071"/>
    <cellStyle name="Normal 3 3 16 5 10" xfId="12072"/>
    <cellStyle name="Normal 3 3 16 5 10 2" xfId="29603"/>
    <cellStyle name="Normal 3 3 16 5 11" xfId="12073"/>
    <cellStyle name="Normal 3 3 16 5 11 2" xfId="29604"/>
    <cellStyle name="Normal 3 3 16 5 12" xfId="12074"/>
    <cellStyle name="Normal 3 3 16 5 12 2" xfId="29605"/>
    <cellStyle name="Normal 3 3 16 5 13" xfId="12075"/>
    <cellStyle name="Normal 3 3 16 5 13 2" xfId="29606"/>
    <cellStyle name="Normal 3 3 16 5 14" xfId="12076"/>
    <cellStyle name="Normal 3 3 16 5 14 2" xfId="29607"/>
    <cellStyle name="Normal 3 3 16 5 15" xfId="29602"/>
    <cellStyle name="Normal 3 3 16 5 2" xfId="12077"/>
    <cellStyle name="Normal 3 3 16 5 2 2" xfId="29608"/>
    <cellStyle name="Normal 3 3 16 5 3" xfId="12078"/>
    <cellStyle name="Normal 3 3 16 5 3 2" xfId="29609"/>
    <cellStyle name="Normal 3 3 16 5 4" xfId="12079"/>
    <cellStyle name="Normal 3 3 16 5 4 2" xfId="29610"/>
    <cellStyle name="Normal 3 3 16 5 5" xfId="12080"/>
    <cellStyle name="Normal 3 3 16 5 5 2" xfId="29611"/>
    <cellStyle name="Normal 3 3 16 5 6" xfId="12081"/>
    <cellStyle name="Normal 3 3 16 5 6 2" xfId="29612"/>
    <cellStyle name="Normal 3 3 16 5 7" xfId="12082"/>
    <cellStyle name="Normal 3 3 16 5 7 2" xfId="29613"/>
    <cellStyle name="Normal 3 3 16 5 8" xfId="12083"/>
    <cellStyle name="Normal 3 3 16 5 8 2" xfId="29614"/>
    <cellStyle name="Normal 3 3 16 5 9" xfId="12084"/>
    <cellStyle name="Normal 3 3 16 5 9 2" xfId="29615"/>
    <cellStyle name="Normal 3 3 16 6" xfId="12085"/>
    <cellStyle name="Normal 3 3 16 6 10" xfId="12086"/>
    <cellStyle name="Normal 3 3 16 6 10 2" xfId="29617"/>
    <cellStyle name="Normal 3 3 16 6 11" xfId="12087"/>
    <cellStyle name="Normal 3 3 16 6 11 2" xfId="29618"/>
    <cellStyle name="Normal 3 3 16 6 12" xfId="12088"/>
    <cellStyle name="Normal 3 3 16 6 12 2" xfId="29619"/>
    <cellStyle name="Normal 3 3 16 6 13" xfId="12089"/>
    <cellStyle name="Normal 3 3 16 6 13 2" xfId="29620"/>
    <cellStyle name="Normal 3 3 16 6 14" xfId="12090"/>
    <cellStyle name="Normal 3 3 16 6 14 2" xfId="29621"/>
    <cellStyle name="Normal 3 3 16 6 15" xfId="29616"/>
    <cellStyle name="Normal 3 3 16 6 2" xfId="12091"/>
    <cellStyle name="Normal 3 3 16 6 2 2" xfId="29622"/>
    <cellStyle name="Normal 3 3 16 6 3" xfId="12092"/>
    <cellStyle name="Normal 3 3 16 6 3 2" xfId="29623"/>
    <cellStyle name="Normal 3 3 16 6 4" xfId="12093"/>
    <cellStyle name="Normal 3 3 16 6 4 2" xfId="29624"/>
    <cellStyle name="Normal 3 3 16 6 5" xfId="12094"/>
    <cellStyle name="Normal 3 3 16 6 5 2" xfId="29625"/>
    <cellStyle name="Normal 3 3 16 6 6" xfId="12095"/>
    <cellStyle name="Normal 3 3 16 6 6 2" xfId="29626"/>
    <cellStyle name="Normal 3 3 16 6 7" xfId="12096"/>
    <cellStyle name="Normal 3 3 16 6 7 2" xfId="29627"/>
    <cellStyle name="Normal 3 3 16 6 8" xfId="12097"/>
    <cellStyle name="Normal 3 3 16 6 8 2" xfId="29628"/>
    <cellStyle name="Normal 3 3 16 6 9" xfId="12098"/>
    <cellStyle name="Normal 3 3 16 6 9 2" xfId="29629"/>
    <cellStyle name="Normal 3 3 16 7" xfId="12099"/>
    <cellStyle name="Normal 3 3 16 7 10" xfId="12100"/>
    <cellStyle name="Normal 3 3 16 7 10 2" xfId="29631"/>
    <cellStyle name="Normal 3 3 16 7 11" xfId="12101"/>
    <cellStyle name="Normal 3 3 16 7 11 2" xfId="29632"/>
    <cellStyle name="Normal 3 3 16 7 12" xfId="12102"/>
    <cellStyle name="Normal 3 3 16 7 12 2" xfId="29633"/>
    <cellStyle name="Normal 3 3 16 7 13" xfId="12103"/>
    <cellStyle name="Normal 3 3 16 7 13 2" xfId="29634"/>
    <cellStyle name="Normal 3 3 16 7 14" xfId="12104"/>
    <cellStyle name="Normal 3 3 16 7 14 2" xfId="29635"/>
    <cellStyle name="Normal 3 3 16 7 15" xfId="29630"/>
    <cellStyle name="Normal 3 3 16 7 2" xfId="12105"/>
    <cellStyle name="Normal 3 3 16 7 2 2" xfId="29636"/>
    <cellStyle name="Normal 3 3 16 7 3" xfId="12106"/>
    <cellStyle name="Normal 3 3 16 7 3 2" xfId="29637"/>
    <cellStyle name="Normal 3 3 16 7 4" xfId="12107"/>
    <cellStyle name="Normal 3 3 16 7 4 2" xfId="29638"/>
    <cellStyle name="Normal 3 3 16 7 5" xfId="12108"/>
    <cellStyle name="Normal 3 3 16 7 5 2" xfId="29639"/>
    <cellStyle name="Normal 3 3 16 7 6" xfId="12109"/>
    <cellStyle name="Normal 3 3 16 7 6 2" xfId="29640"/>
    <cellStyle name="Normal 3 3 16 7 7" xfId="12110"/>
    <cellStyle name="Normal 3 3 16 7 7 2" xfId="29641"/>
    <cellStyle name="Normal 3 3 16 7 8" xfId="12111"/>
    <cellStyle name="Normal 3 3 16 7 8 2" xfId="29642"/>
    <cellStyle name="Normal 3 3 16 7 9" xfId="12112"/>
    <cellStyle name="Normal 3 3 16 7 9 2" xfId="29643"/>
    <cellStyle name="Normal 3 3 16 8" xfId="12113"/>
    <cellStyle name="Normal 3 3 16 8 10" xfId="12114"/>
    <cellStyle name="Normal 3 3 16 8 10 2" xfId="29645"/>
    <cellStyle name="Normal 3 3 16 8 11" xfId="12115"/>
    <cellStyle name="Normal 3 3 16 8 11 2" xfId="29646"/>
    <cellStyle name="Normal 3 3 16 8 12" xfId="12116"/>
    <cellStyle name="Normal 3 3 16 8 12 2" xfId="29647"/>
    <cellStyle name="Normal 3 3 16 8 13" xfId="12117"/>
    <cellStyle name="Normal 3 3 16 8 13 2" xfId="29648"/>
    <cellStyle name="Normal 3 3 16 8 14" xfId="12118"/>
    <cellStyle name="Normal 3 3 16 8 14 2" xfId="29649"/>
    <cellStyle name="Normal 3 3 16 8 15" xfId="29644"/>
    <cellStyle name="Normal 3 3 16 8 2" xfId="12119"/>
    <cellStyle name="Normal 3 3 16 8 2 2" xfId="29650"/>
    <cellStyle name="Normal 3 3 16 8 3" xfId="12120"/>
    <cellStyle name="Normal 3 3 16 8 3 2" xfId="29651"/>
    <cellStyle name="Normal 3 3 16 8 4" xfId="12121"/>
    <cellStyle name="Normal 3 3 16 8 4 2" xfId="29652"/>
    <cellStyle name="Normal 3 3 16 8 5" xfId="12122"/>
    <cellStyle name="Normal 3 3 16 8 5 2" xfId="29653"/>
    <cellStyle name="Normal 3 3 16 8 6" xfId="12123"/>
    <cellStyle name="Normal 3 3 16 8 6 2" xfId="29654"/>
    <cellStyle name="Normal 3 3 16 8 7" xfId="12124"/>
    <cellStyle name="Normal 3 3 16 8 7 2" xfId="29655"/>
    <cellStyle name="Normal 3 3 16 8 8" xfId="12125"/>
    <cellStyle name="Normal 3 3 16 8 8 2" xfId="29656"/>
    <cellStyle name="Normal 3 3 16 8 9" xfId="12126"/>
    <cellStyle name="Normal 3 3 16 8 9 2" xfId="29657"/>
    <cellStyle name="Normal 3 3 16 9" xfId="12127"/>
    <cellStyle name="Normal 3 3 16 9 10" xfId="12128"/>
    <cellStyle name="Normal 3 3 16 9 10 2" xfId="29659"/>
    <cellStyle name="Normal 3 3 16 9 11" xfId="12129"/>
    <cellStyle name="Normal 3 3 16 9 11 2" xfId="29660"/>
    <cellStyle name="Normal 3 3 16 9 12" xfId="12130"/>
    <cellStyle name="Normal 3 3 16 9 12 2" xfId="29661"/>
    <cellStyle name="Normal 3 3 16 9 13" xfId="12131"/>
    <cellStyle name="Normal 3 3 16 9 13 2" xfId="29662"/>
    <cellStyle name="Normal 3 3 16 9 14" xfId="12132"/>
    <cellStyle name="Normal 3 3 16 9 14 2" xfId="29663"/>
    <cellStyle name="Normal 3 3 16 9 15" xfId="29658"/>
    <cellStyle name="Normal 3 3 16 9 2" xfId="12133"/>
    <cellStyle name="Normal 3 3 16 9 2 2" xfId="29664"/>
    <cellStyle name="Normal 3 3 16 9 3" xfId="12134"/>
    <cellStyle name="Normal 3 3 16 9 3 2" xfId="29665"/>
    <cellStyle name="Normal 3 3 16 9 4" xfId="12135"/>
    <cellStyle name="Normal 3 3 16 9 4 2" xfId="29666"/>
    <cellStyle name="Normal 3 3 16 9 5" xfId="12136"/>
    <cellStyle name="Normal 3 3 16 9 5 2" xfId="29667"/>
    <cellStyle name="Normal 3 3 16 9 6" xfId="12137"/>
    <cellStyle name="Normal 3 3 16 9 6 2" xfId="29668"/>
    <cellStyle name="Normal 3 3 16 9 7" xfId="12138"/>
    <cellStyle name="Normal 3 3 16 9 7 2" xfId="29669"/>
    <cellStyle name="Normal 3 3 16 9 8" xfId="12139"/>
    <cellStyle name="Normal 3 3 16 9 8 2" xfId="29670"/>
    <cellStyle name="Normal 3 3 16 9 9" xfId="12140"/>
    <cellStyle name="Normal 3 3 16 9 9 2" xfId="29671"/>
    <cellStyle name="Normal 3 3 17" xfId="12141"/>
    <cellStyle name="Normal 3 3 17 10" xfId="12142"/>
    <cellStyle name="Normal 3 3 17 10 10" xfId="12143"/>
    <cellStyle name="Normal 3 3 17 10 10 2" xfId="29674"/>
    <cellStyle name="Normal 3 3 17 10 11" xfId="12144"/>
    <cellStyle name="Normal 3 3 17 10 11 2" xfId="29675"/>
    <cellStyle name="Normal 3 3 17 10 12" xfId="12145"/>
    <cellStyle name="Normal 3 3 17 10 12 2" xfId="29676"/>
    <cellStyle name="Normal 3 3 17 10 13" xfId="12146"/>
    <cellStyle name="Normal 3 3 17 10 13 2" xfId="29677"/>
    <cellStyle name="Normal 3 3 17 10 14" xfId="12147"/>
    <cellStyle name="Normal 3 3 17 10 14 2" xfId="29678"/>
    <cellStyle name="Normal 3 3 17 10 15" xfId="29673"/>
    <cellStyle name="Normal 3 3 17 10 2" xfId="12148"/>
    <cellStyle name="Normal 3 3 17 10 2 2" xfId="29679"/>
    <cellStyle name="Normal 3 3 17 10 3" xfId="12149"/>
    <cellStyle name="Normal 3 3 17 10 3 2" xfId="29680"/>
    <cellStyle name="Normal 3 3 17 10 4" xfId="12150"/>
    <cellStyle name="Normal 3 3 17 10 4 2" xfId="29681"/>
    <cellStyle name="Normal 3 3 17 10 5" xfId="12151"/>
    <cellStyle name="Normal 3 3 17 10 5 2" xfId="29682"/>
    <cellStyle name="Normal 3 3 17 10 6" xfId="12152"/>
    <cellStyle name="Normal 3 3 17 10 6 2" xfId="29683"/>
    <cellStyle name="Normal 3 3 17 10 7" xfId="12153"/>
    <cellStyle name="Normal 3 3 17 10 7 2" xfId="29684"/>
    <cellStyle name="Normal 3 3 17 10 8" xfId="12154"/>
    <cellStyle name="Normal 3 3 17 10 8 2" xfId="29685"/>
    <cellStyle name="Normal 3 3 17 10 9" xfId="12155"/>
    <cellStyle name="Normal 3 3 17 10 9 2" xfId="29686"/>
    <cellStyle name="Normal 3 3 17 11" xfId="12156"/>
    <cellStyle name="Normal 3 3 17 11 2" xfId="29687"/>
    <cellStyle name="Normal 3 3 17 12" xfId="12157"/>
    <cellStyle name="Normal 3 3 17 12 2" xfId="29688"/>
    <cellStyle name="Normal 3 3 17 13" xfId="12158"/>
    <cellStyle name="Normal 3 3 17 13 2" xfId="29689"/>
    <cellStyle name="Normal 3 3 17 14" xfId="12159"/>
    <cellStyle name="Normal 3 3 17 14 2" xfId="29690"/>
    <cellStyle name="Normal 3 3 17 15" xfId="12160"/>
    <cellStyle name="Normal 3 3 17 15 2" xfId="29691"/>
    <cellStyle name="Normal 3 3 17 16" xfId="12161"/>
    <cellStyle name="Normal 3 3 17 16 2" xfId="29692"/>
    <cellStyle name="Normal 3 3 17 17" xfId="12162"/>
    <cellStyle name="Normal 3 3 17 17 2" xfId="29693"/>
    <cellStyle name="Normal 3 3 17 18" xfId="12163"/>
    <cellStyle name="Normal 3 3 17 18 2" xfId="29694"/>
    <cellStyle name="Normal 3 3 17 19" xfId="12164"/>
    <cellStyle name="Normal 3 3 17 19 2" xfId="29695"/>
    <cellStyle name="Normal 3 3 17 2" xfId="12165"/>
    <cellStyle name="Normal 3 3 17 2 10" xfId="12166"/>
    <cellStyle name="Normal 3 3 17 2 10 2" xfId="29697"/>
    <cellStyle name="Normal 3 3 17 2 11" xfId="12167"/>
    <cellStyle name="Normal 3 3 17 2 11 2" xfId="29698"/>
    <cellStyle name="Normal 3 3 17 2 12" xfId="12168"/>
    <cellStyle name="Normal 3 3 17 2 12 2" xfId="29699"/>
    <cellStyle name="Normal 3 3 17 2 13" xfId="12169"/>
    <cellStyle name="Normal 3 3 17 2 13 2" xfId="29700"/>
    <cellStyle name="Normal 3 3 17 2 14" xfId="12170"/>
    <cellStyle name="Normal 3 3 17 2 14 2" xfId="29701"/>
    <cellStyle name="Normal 3 3 17 2 15" xfId="12171"/>
    <cellStyle name="Normal 3 3 17 2 15 2" xfId="29702"/>
    <cellStyle name="Normal 3 3 17 2 16" xfId="29696"/>
    <cellStyle name="Normal 3 3 17 2 2" xfId="12172"/>
    <cellStyle name="Normal 3 3 17 2 2 10" xfId="12173"/>
    <cellStyle name="Normal 3 3 17 2 2 10 2" xfId="29704"/>
    <cellStyle name="Normal 3 3 17 2 2 11" xfId="12174"/>
    <cellStyle name="Normal 3 3 17 2 2 11 2" xfId="29705"/>
    <cellStyle name="Normal 3 3 17 2 2 12" xfId="12175"/>
    <cellStyle name="Normal 3 3 17 2 2 12 2" xfId="29706"/>
    <cellStyle name="Normal 3 3 17 2 2 13" xfId="12176"/>
    <cellStyle name="Normal 3 3 17 2 2 13 2" xfId="29707"/>
    <cellStyle name="Normal 3 3 17 2 2 14" xfId="12177"/>
    <cellStyle name="Normal 3 3 17 2 2 14 2" xfId="29708"/>
    <cellStyle name="Normal 3 3 17 2 2 15" xfId="29703"/>
    <cellStyle name="Normal 3 3 17 2 2 2" xfId="12178"/>
    <cellStyle name="Normal 3 3 17 2 2 2 2" xfId="29709"/>
    <cellStyle name="Normal 3 3 17 2 2 3" xfId="12179"/>
    <cellStyle name="Normal 3 3 17 2 2 3 2" xfId="29710"/>
    <cellStyle name="Normal 3 3 17 2 2 4" xfId="12180"/>
    <cellStyle name="Normal 3 3 17 2 2 4 2" xfId="29711"/>
    <cellStyle name="Normal 3 3 17 2 2 5" xfId="12181"/>
    <cellStyle name="Normal 3 3 17 2 2 5 2" xfId="29712"/>
    <cellStyle name="Normal 3 3 17 2 2 6" xfId="12182"/>
    <cellStyle name="Normal 3 3 17 2 2 6 2" xfId="29713"/>
    <cellStyle name="Normal 3 3 17 2 2 7" xfId="12183"/>
    <cellStyle name="Normal 3 3 17 2 2 7 2" xfId="29714"/>
    <cellStyle name="Normal 3 3 17 2 2 8" xfId="12184"/>
    <cellStyle name="Normal 3 3 17 2 2 8 2" xfId="29715"/>
    <cellStyle name="Normal 3 3 17 2 2 9" xfId="12185"/>
    <cellStyle name="Normal 3 3 17 2 2 9 2" xfId="29716"/>
    <cellStyle name="Normal 3 3 17 2 3" xfId="12186"/>
    <cellStyle name="Normal 3 3 17 2 3 2" xfId="29717"/>
    <cellStyle name="Normal 3 3 17 2 4" xfId="12187"/>
    <cellStyle name="Normal 3 3 17 2 4 2" xfId="29718"/>
    <cellStyle name="Normal 3 3 17 2 5" xfId="12188"/>
    <cellStyle name="Normal 3 3 17 2 5 2" xfId="29719"/>
    <cellStyle name="Normal 3 3 17 2 6" xfId="12189"/>
    <cellStyle name="Normal 3 3 17 2 6 2" xfId="29720"/>
    <cellStyle name="Normal 3 3 17 2 7" xfId="12190"/>
    <cellStyle name="Normal 3 3 17 2 7 2" xfId="29721"/>
    <cellStyle name="Normal 3 3 17 2 8" xfId="12191"/>
    <cellStyle name="Normal 3 3 17 2 8 2" xfId="29722"/>
    <cellStyle name="Normal 3 3 17 2 9" xfId="12192"/>
    <cellStyle name="Normal 3 3 17 2 9 2" xfId="29723"/>
    <cellStyle name="Normal 3 3 17 20" xfId="12193"/>
    <cellStyle name="Normal 3 3 17 20 2" xfId="29724"/>
    <cellStyle name="Normal 3 3 17 21" xfId="12194"/>
    <cellStyle name="Normal 3 3 17 21 2" xfId="29725"/>
    <cellStyle name="Normal 3 3 17 22" xfId="12195"/>
    <cellStyle name="Normal 3 3 17 22 2" xfId="29726"/>
    <cellStyle name="Normal 3 3 17 23" xfId="12196"/>
    <cellStyle name="Normal 3 3 17 23 2" xfId="29727"/>
    <cellStyle name="Normal 3 3 17 24" xfId="29672"/>
    <cellStyle name="Normal 3 3 17 3" xfId="12197"/>
    <cellStyle name="Normal 3 3 17 3 10" xfId="12198"/>
    <cellStyle name="Normal 3 3 17 3 10 2" xfId="29729"/>
    <cellStyle name="Normal 3 3 17 3 11" xfId="12199"/>
    <cellStyle name="Normal 3 3 17 3 11 2" xfId="29730"/>
    <cellStyle name="Normal 3 3 17 3 12" xfId="12200"/>
    <cellStyle name="Normal 3 3 17 3 12 2" xfId="29731"/>
    <cellStyle name="Normal 3 3 17 3 13" xfId="12201"/>
    <cellStyle name="Normal 3 3 17 3 13 2" xfId="29732"/>
    <cellStyle name="Normal 3 3 17 3 14" xfId="12202"/>
    <cellStyle name="Normal 3 3 17 3 14 2" xfId="29733"/>
    <cellStyle name="Normal 3 3 17 3 15" xfId="12203"/>
    <cellStyle name="Normal 3 3 17 3 15 2" xfId="29734"/>
    <cellStyle name="Normal 3 3 17 3 16" xfId="29728"/>
    <cellStyle name="Normal 3 3 17 3 2" xfId="12204"/>
    <cellStyle name="Normal 3 3 17 3 2 10" xfId="12205"/>
    <cellStyle name="Normal 3 3 17 3 2 10 2" xfId="29736"/>
    <cellStyle name="Normal 3 3 17 3 2 11" xfId="12206"/>
    <cellStyle name="Normal 3 3 17 3 2 11 2" xfId="29737"/>
    <cellStyle name="Normal 3 3 17 3 2 12" xfId="12207"/>
    <cellStyle name="Normal 3 3 17 3 2 12 2" xfId="29738"/>
    <cellStyle name="Normal 3 3 17 3 2 13" xfId="12208"/>
    <cellStyle name="Normal 3 3 17 3 2 13 2" xfId="29739"/>
    <cellStyle name="Normal 3 3 17 3 2 14" xfId="12209"/>
    <cellStyle name="Normal 3 3 17 3 2 14 2" xfId="29740"/>
    <cellStyle name="Normal 3 3 17 3 2 15" xfId="29735"/>
    <cellStyle name="Normal 3 3 17 3 2 2" xfId="12210"/>
    <cellStyle name="Normal 3 3 17 3 2 2 2" xfId="29741"/>
    <cellStyle name="Normal 3 3 17 3 2 3" xfId="12211"/>
    <cellStyle name="Normal 3 3 17 3 2 3 2" xfId="29742"/>
    <cellStyle name="Normal 3 3 17 3 2 4" xfId="12212"/>
    <cellStyle name="Normal 3 3 17 3 2 4 2" xfId="29743"/>
    <cellStyle name="Normal 3 3 17 3 2 5" xfId="12213"/>
    <cellStyle name="Normal 3 3 17 3 2 5 2" xfId="29744"/>
    <cellStyle name="Normal 3 3 17 3 2 6" xfId="12214"/>
    <cellStyle name="Normal 3 3 17 3 2 6 2" xfId="29745"/>
    <cellStyle name="Normal 3 3 17 3 2 7" xfId="12215"/>
    <cellStyle name="Normal 3 3 17 3 2 7 2" xfId="29746"/>
    <cellStyle name="Normal 3 3 17 3 2 8" xfId="12216"/>
    <cellStyle name="Normal 3 3 17 3 2 8 2" xfId="29747"/>
    <cellStyle name="Normal 3 3 17 3 2 9" xfId="12217"/>
    <cellStyle name="Normal 3 3 17 3 2 9 2" xfId="29748"/>
    <cellStyle name="Normal 3 3 17 3 3" xfId="12218"/>
    <cellStyle name="Normal 3 3 17 3 3 2" xfId="29749"/>
    <cellStyle name="Normal 3 3 17 3 4" xfId="12219"/>
    <cellStyle name="Normal 3 3 17 3 4 2" xfId="29750"/>
    <cellStyle name="Normal 3 3 17 3 5" xfId="12220"/>
    <cellStyle name="Normal 3 3 17 3 5 2" xfId="29751"/>
    <cellStyle name="Normal 3 3 17 3 6" xfId="12221"/>
    <cellStyle name="Normal 3 3 17 3 6 2" xfId="29752"/>
    <cellStyle name="Normal 3 3 17 3 7" xfId="12222"/>
    <cellStyle name="Normal 3 3 17 3 7 2" xfId="29753"/>
    <cellStyle name="Normal 3 3 17 3 8" xfId="12223"/>
    <cellStyle name="Normal 3 3 17 3 8 2" xfId="29754"/>
    <cellStyle name="Normal 3 3 17 3 9" xfId="12224"/>
    <cellStyle name="Normal 3 3 17 3 9 2" xfId="29755"/>
    <cellStyle name="Normal 3 3 17 4" xfId="12225"/>
    <cellStyle name="Normal 3 3 17 4 10" xfId="12226"/>
    <cellStyle name="Normal 3 3 17 4 10 2" xfId="29757"/>
    <cellStyle name="Normal 3 3 17 4 11" xfId="12227"/>
    <cellStyle name="Normal 3 3 17 4 11 2" xfId="29758"/>
    <cellStyle name="Normal 3 3 17 4 12" xfId="12228"/>
    <cellStyle name="Normal 3 3 17 4 12 2" xfId="29759"/>
    <cellStyle name="Normal 3 3 17 4 13" xfId="12229"/>
    <cellStyle name="Normal 3 3 17 4 13 2" xfId="29760"/>
    <cellStyle name="Normal 3 3 17 4 14" xfId="12230"/>
    <cellStyle name="Normal 3 3 17 4 14 2" xfId="29761"/>
    <cellStyle name="Normal 3 3 17 4 15" xfId="12231"/>
    <cellStyle name="Normal 3 3 17 4 15 2" xfId="29762"/>
    <cellStyle name="Normal 3 3 17 4 16" xfId="29756"/>
    <cellStyle name="Normal 3 3 17 4 2" xfId="12232"/>
    <cellStyle name="Normal 3 3 17 4 2 10" xfId="12233"/>
    <cellStyle name="Normal 3 3 17 4 2 10 2" xfId="29764"/>
    <cellStyle name="Normal 3 3 17 4 2 11" xfId="12234"/>
    <cellStyle name="Normal 3 3 17 4 2 11 2" xfId="29765"/>
    <cellStyle name="Normal 3 3 17 4 2 12" xfId="12235"/>
    <cellStyle name="Normal 3 3 17 4 2 12 2" xfId="29766"/>
    <cellStyle name="Normal 3 3 17 4 2 13" xfId="12236"/>
    <cellStyle name="Normal 3 3 17 4 2 13 2" xfId="29767"/>
    <cellStyle name="Normal 3 3 17 4 2 14" xfId="12237"/>
    <cellStyle name="Normal 3 3 17 4 2 14 2" xfId="29768"/>
    <cellStyle name="Normal 3 3 17 4 2 15" xfId="29763"/>
    <cellStyle name="Normal 3 3 17 4 2 2" xfId="12238"/>
    <cellStyle name="Normal 3 3 17 4 2 2 2" xfId="29769"/>
    <cellStyle name="Normal 3 3 17 4 2 3" xfId="12239"/>
    <cellStyle name="Normal 3 3 17 4 2 3 2" xfId="29770"/>
    <cellStyle name="Normal 3 3 17 4 2 4" xfId="12240"/>
    <cellStyle name="Normal 3 3 17 4 2 4 2" xfId="29771"/>
    <cellStyle name="Normal 3 3 17 4 2 5" xfId="12241"/>
    <cellStyle name="Normal 3 3 17 4 2 5 2" xfId="29772"/>
    <cellStyle name="Normal 3 3 17 4 2 6" xfId="12242"/>
    <cellStyle name="Normal 3 3 17 4 2 6 2" xfId="29773"/>
    <cellStyle name="Normal 3 3 17 4 2 7" xfId="12243"/>
    <cellStyle name="Normal 3 3 17 4 2 7 2" xfId="29774"/>
    <cellStyle name="Normal 3 3 17 4 2 8" xfId="12244"/>
    <cellStyle name="Normal 3 3 17 4 2 8 2" xfId="29775"/>
    <cellStyle name="Normal 3 3 17 4 2 9" xfId="12245"/>
    <cellStyle name="Normal 3 3 17 4 2 9 2" xfId="29776"/>
    <cellStyle name="Normal 3 3 17 4 3" xfId="12246"/>
    <cellStyle name="Normal 3 3 17 4 3 2" xfId="29777"/>
    <cellStyle name="Normal 3 3 17 4 4" xfId="12247"/>
    <cellStyle name="Normal 3 3 17 4 4 2" xfId="29778"/>
    <cellStyle name="Normal 3 3 17 4 5" xfId="12248"/>
    <cellStyle name="Normal 3 3 17 4 5 2" xfId="29779"/>
    <cellStyle name="Normal 3 3 17 4 6" xfId="12249"/>
    <cellStyle name="Normal 3 3 17 4 6 2" xfId="29780"/>
    <cellStyle name="Normal 3 3 17 4 7" xfId="12250"/>
    <cellStyle name="Normal 3 3 17 4 7 2" xfId="29781"/>
    <cellStyle name="Normal 3 3 17 4 8" xfId="12251"/>
    <cellStyle name="Normal 3 3 17 4 8 2" xfId="29782"/>
    <cellStyle name="Normal 3 3 17 4 9" xfId="12252"/>
    <cellStyle name="Normal 3 3 17 4 9 2" xfId="29783"/>
    <cellStyle name="Normal 3 3 17 5" xfId="12253"/>
    <cellStyle name="Normal 3 3 17 5 10" xfId="12254"/>
    <cellStyle name="Normal 3 3 17 5 10 2" xfId="29785"/>
    <cellStyle name="Normal 3 3 17 5 11" xfId="12255"/>
    <cellStyle name="Normal 3 3 17 5 11 2" xfId="29786"/>
    <cellStyle name="Normal 3 3 17 5 12" xfId="12256"/>
    <cellStyle name="Normal 3 3 17 5 12 2" xfId="29787"/>
    <cellStyle name="Normal 3 3 17 5 13" xfId="12257"/>
    <cellStyle name="Normal 3 3 17 5 13 2" xfId="29788"/>
    <cellStyle name="Normal 3 3 17 5 14" xfId="12258"/>
    <cellStyle name="Normal 3 3 17 5 14 2" xfId="29789"/>
    <cellStyle name="Normal 3 3 17 5 15" xfId="29784"/>
    <cellStyle name="Normal 3 3 17 5 2" xfId="12259"/>
    <cellStyle name="Normal 3 3 17 5 2 2" xfId="29790"/>
    <cellStyle name="Normal 3 3 17 5 3" xfId="12260"/>
    <cellStyle name="Normal 3 3 17 5 3 2" xfId="29791"/>
    <cellStyle name="Normal 3 3 17 5 4" xfId="12261"/>
    <cellStyle name="Normal 3 3 17 5 4 2" xfId="29792"/>
    <cellStyle name="Normal 3 3 17 5 5" xfId="12262"/>
    <cellStyle name="Normal 3 3 17 5 5 2" xfId="29793"/>
    <cellStyle name="Normal 3 3 17 5 6" xfId="12263"/>
    <cellStyle name="Normal 3 3 17 5 6 2" xfId="29794"/>
    <cellStyle name="Normal 3 3 17 5 7" xfId="12264"/>
    <cellStyle name="Normal 3 3 17 5 7 2" xfId="29795"/>
    <cellStyle name="Normal 3 3 17 5 8" xfId="12265"/>
    <cellStyle name="Normal 3 3 17 5 8 2" xfId="29796"/>
    <cellStyle name="Normal 3 3 17 5 9" xfId="12266"/>
    <cellStyle name="Normal 3 3 17 5 9 2" xfId="29797"/>
    <cellStyle name="Normal 3 3 17 6" xfId="12267"/>
    <cellStyle name="Normal 3 3 17 6 10" xfId="12268"/>
    <cellStyle name="Normal 3 3 17 6 10 2" xfId="29799"/>
    <cellStyle name="Normal 3 3 17 6 11" xfId="12269"/>
    <cellStyle name="Normal 3 3 17 6 11 2" xfId="29800"/>
    <cellStyle name="Normal 3 3 17 6 12" xfId="12270"/>
    <cellStyle name="Normal 3 3 17 6 12 2" xfId="29801"/>
    <cellStyle name="Normal 3 3 17 6 13" xfId="12271"/>
    <cellStyle name="Normal 3 3 17 6 13 2" xfId="29802"/>
    <cellStyle name="Normal 3 3 17 6 14" xfId="12272"/>
    <cellStyle name="Normal 3 3 17 6 14 2" xfId="29803"/>
    <cellStyle name="Normal 3 3 17 6 15" xfId="29798"/>
    <cellStyle name="Normal 3 3 17 6 2" xfId="12273"/>
    <cellStyle name="Normal 3 3 17 6 2 2" xfId="29804"/>
    <cellStyle name="Normal 3 3 17 6 3" xfId="12274"/>
    <cellStyle name="Normal 3 3 17 6 3 2" xfId="29805"/>
    <cellStyle name="Normal 3 3 17 6 4" xfId="12275"/>
    <cellStyle name="Normal 3 3 17 6 4 2" xfId="29806"/>
    <cellStyle name="Normal 3 3 17 6 5" xfId="12276"/>
    <cellStyle name="Normal 3 3 17 6 5 2" xfId="29807"/>
    <cellStyle name="Normal 3 3 17 6 6" xfId="12277"/>
    <cellStyle name="Normal 3 3 17 6 6 2" xfId="29808"/>
    <cellStyle name="Normal 3 3 17 6 7" xfId="12278"/>
    <cellStyle name="Normal 3 3 17 6 7 2" xfId="29809"/>
    <cellStyle name="Normal 3 3 17 6 8" xfId="12279"/>
    <cellStyle name="Normal 3 3 17 6 8 2" xfId="29810"/>
    <cellStyle name="Normal 3 3 17 6 9" xfId="12280"/>
    <cellStyle name="Normal 3 3 17 6 9 2" xfId="29811"/>
    <cellStyle name="Normal 3 3 17 7" xfId="12281"/>
    <cellStyle name="Normal 3 3 17 7 10" xfId="12282"/>
    <cellStyle name="Normal 3 3 17 7 10 2" xfId="29813"/>
    <cellStyle name="Normal 3 3 17 7 11" xfId="12283"/>
    <cellStyle name="Normal 3 3 17 7 11 2" xfId="29814"/>
    <cellStyle name="Normal 3 3 17 7 12" xfId="12284"/>
    <cellStyle name="Normal 3 3 17 7 12 2" xfId="29815"/>
    <cellStyle name="Normal 3 3 17 7 13" xfId="12285"/>
    <cellStyle name="Normal 3 3 17 7 13 2" xfId="29816"/>
    <cellStyle name="Normal 3 3 17 7 14" xfId="12286"/>
    <cellStyle name="Normal 3 3 17 7 14 2" xfId="29817"/>
    <cellStyle name="Normal 3 3 17 7 15" xfId="29812"/>
    <cellStyle name="Normal 3 3 17 7 2" xfId="12287"/>
    <cellStyle name="Normal 3 3 17 7 2 2" xfId="29818"/>
    <cellStyle name="Normal 3 3 17 7 3" xfId="12288"/>
    <cellStyle name="Normal 3 3 17 7 3 2" xfId="29819"/>
    <cellStyle name="Normal 3 3 17 7 4" xfId="12289"/>
    <cellStyle name="Normal 3 3 17 7 4 2" xfId="29820"/>
    <cellStyle name="Normal 3 3 17 7 5" xfId="12290"/>
    <cellStyle name="Normal 3 3 17 7 5 2" xfId="29821"/>
    <cellStyle name="Normal 3 3 17 7 6" xfId="12291"/>
    <cellStyle name="Normal 3 3 17 7 6 2" xfId="29822"/>
    <cellStyle name="Normal 3 3 17 7 7" xfId="12292"/>
    <cellStyle name="Normal 3 3 17 7 7 2" xfId="29823"/>
    <cellStyle name="Normal 3 3 17 7 8" xfId="12293"/>
    <cellStyle name="Normal 3 3 17 7 8 2" xfId="29824"/>
    <cellStyle name="Normal 3 3 17 7 9" xfId="12294"/>
    <cellStyle name="Normal 3 3 17 7 9 2" xfId="29825"/>
    <cellStyle name="Normal 3 3 17 8" xfId="12295"/>
    <cellStyle name="Normal 3 3 17 8 10" xfId="12296"/>
    <cellStyle name="Normal 3 3 17 8 10 2" xfId="29827"/>
    <cellStyle name="Normal 3 3 17 8 11" xfId="12297"/>
    <cellStyle name="Normal 3 3 17 8 11 2" xfId="29828"/>
    <cellStyle name="Normal 3 3 17 8 12" xfId="12298"/>
    <cellStyle name="Normal 3 3 17 8 12 2" xfId="29829"/>
    <cellStyle name="Normal 3 3 17 8 13" xfId="12299"/>
    <cellStyle name="Normal 3 3 17 8 13 2" xfId="29830"/>
    <cellStyle name="Normal 3 3 17 8 14" xfId="12300"/>
    <cellStyle name="Normal 3 3 17 8 14 2" xfId="29831"/>
    <cellStyle name="Normal 3 3 17 8 15" xfId="29826"/>
    <cellStyle name="Normal 3 3 17 8 2" xfId="12301"/>
    <cellStyle name="Normal 3 3 17 8 2 2" xfId="29832"/>
    <cellStyle name="Normal 3 3 17 8 3" xfId="12302"/>
    <cellStyle name="Normal 3 3 17 8 3 2" xfId="29833"/>
    <cellStyle name="Normal 3 3 17 8 4" xfId="12303"/>
    <cellStyle name="Normal 3 3 17 8 4 2" xfId="29834"/>
    <cellStyle name="Normal 3 3 17 8 5" xfId="12304"/>
    <cellStyle name="Normal 3 3 17 8 5 2" xfId="29835"/>
    <cellStyle name="Normal 3 3 17 8 6" xfId="12305"/>
    <cellStyle name="Normal 3 3 17 8 6 2" xfId="29836"/>
    <cellStyle name="Normal 3 3 17 8 7" xfId="12306"/>
    <cellStyle name="Normal 3 3 17 8 7 2" xfId="29837"/>
    <cellStyle name="Normal 3 3 17 8 8" xfId="12307"/>
    <cellStyle name="Normal 3 3 17 8 8 2" xfId="29838"/>
    <cellStyle name="Normal 3 3 17 8 9" xfId="12308"/>
    <cellStyle name="Normal 3 3 17 8 9 2" xfId="29839"/>
    <cellStyle name="Normal 3 3 17 9" xfId="12309"/>
    <cellStyle name="Normal 3 3 17 9 10" xfId="12310"/>
    <cellStyle name="Normal 3 3 17 9 10 2" xfId="29841"/>
    <cellStyle name="Normal 3 3 17 9 11" xfId="12311"/>
    <cellStyle name="Normal 3 3 17 9 11 2" xfId="29842"/>
    <cellStyle name="Normal 3 3 17 9 12" xfId="12312"/>
    <cellStyle name="Normal 3 3 17 9 12 2" xfId="29843"/>
    <cellStyle name="Normal 3 3 17 9 13" xfId="12313"/>
    <cellStyle name="Normal 3 3 17 9 13 2" xfId="29844"/>
    <cellStyle name="Normal 3 3 17 9 14" xfId="12314"/>
    <cellStyle name="Normal 3 3 17 9 14 2" xfId="29845"/>
    <cellStyle name="Normal 3 3 17 9 15" xfId="29840"/>
    <cellStyle name="Normal 3 3 17 9 2" xfId="12315"/>
    <cellStyle name="Normal 3 3 17 9 2 2" xfId="29846"/>
    <cellStyle name="Normal 3 3 17 9 3" xfId="12316"/>
    <cellStyle name="Normal 3 3 17 9 3 2" xfId="29847"/>
    <cellStyle name="Normal 3 3 17 9 4" xfId="12317"/>
    <cellStyle name="Normal 3 3 17 9 4 2" xfId="29848"/>
    <cellStyle name="Normal 3 3 17 9 5" xfId="12318"/>
    <cellStyle name="Normal 3 3 17 9 5 2" xfId="29849"/>
    <cellStyle name="Normal 3 3 17 9 6" xfId="12319"/>
    <cellStyle name="Normal 3 3 17 9 6 2" xfId="29850"/>
    <cellStyle name="Normal 3 3 17 9 7" xfId="12320"/>
    <cellStyle name="Normal 3 3 17 9 7 2" xfId="29851"/>
    <cellStyle name="Normal 3 3 17 9 8" xfId="12321"/>
    <cellStyle name="Normal 3 3 17 9 8 2" xfId="29852"/>
    <cellStyle name="Normal 3 3 17 9 9" xfId="12322"/>
    <cellStyle name="Normal 3 3 17 9 9 2" xfId="29853"/>
    <cellStyle name="Normal 3 3 18" xfId="12323"/>
    <cellStyle name="Normal 3 3 18 10" xfId="12324"/>
    <cellStyle name="Normal 3 3 18 10 10" xfId="12325"/>
    <cellStyle name="Normal 3 3 18 10 10 2" xfId="29856"/>
    <cellStyle name="Normal 3 3 18 10 11" xfId="12326"/>
    <cellStyle name="Normal 3 3 18 10 11 2" xfId="29857"/>
    <cellStyle name="Normal 3 3 18 10 12" xfId="12327"/>
    <cellStyle name="Normal 3 3 18 10 12 2" xfId="29858"/>
    <cellStyle name="Normal 3 3 18 10 13" xfId="12328"/>
    <cellStyle name="Normal 3 3 18 10 13 2" xfId="29859"/>
    <cellStyle name="Normal 3 3 18 10 14" xfId="12329"/>
    <cellStyle name="Normal 3 3 18 10 14 2" xfId="29860"/>
    <cellStyle name="Normal 3 3 18 10 15" xfId="29855"/>
    <cellStyle name="Normal 3 3 18 10 2" xfId="12330"/>
    <cellStyle name="Normal 3 3 18 10 2 2" xfId="29861"/>
    <cellStyle name="Normal 3 3 18 10 3" xfId="12331"/>
    <cellStyle name="Normal 3 3 18 10 3 2" xfId="29862"/>
    <cellStyle name="Normal 3 3 18 10 4" xfId="12332"/>
    <cellStyle name="Normal 3 3 18 10 4 2" xfId="29863"/>
    <cellStyle name="Normal 3 3 18 10 5" xfId="12333"/>
    <cellStyle name="Normal 3 3 18 10 5 2" xfId="29864"/>
    <cellStyle name="Normal 3 3 18 10 6" xfId="12334"/>
    <cellStyle name="Normal 3 3 18 10 6 2" xfId="29865"/>
    <cellStyle name="Normal 3 3 18 10 7" xfId="12335"/>
    <cellStyle name="Normal 3 3 18 10 7 2" xfId="29866"/>
    <cellStyle name="Normal 3 3 18 10 8" xfId="12336"/>
    <cellStyle name="Normal 3 3 18 10 8 2" xfId="29867"/>
    <cellStyle name="Normal 3 3 18 10 9" xfId="12337"/>
    <cellStyle name="Normal 3 3 18 10 9 2" xfId="29868"/>
    <cellStyle name="Normal 3 3 18 11" xfId="12338"/>
    <cellStyle name="Normal 3 3 18 11 2" xfId="29869"/>
    <cellStyle name="Normal 3 3 18 12" xfId="12339"/>
    <cellStyle name="Normal 3 3 18 12 2" xfId="29870"/>
    <cellStyle name="Normal 3 3 18 13" xfId="12340"/>
    <cellStyle name="Normal 3 3 18 13 2" xfId="29871"/>
    <cellStyle name="Normal 3 3 18 14" xfId="12341"/>
    <cellStyle name="Normal 3 3 18 14 2" xfId="29872"/>
    <cellStyle name="Normal 3 3 18 15" xfId="12342"/>
    <cellStyle name="Normal 3 3 18 15 2" xfId="29873"/>
    <cellStyle name="Normal 3 3 18 16" xfId="12343"/>
    <cellStyle name="Normal 3 3 18 16 2" xfId="29874"/>
    <cellStyle name="Normal 3 3 18 17" xfId="12344"/>
    <cellStyle name="Normal 3 3 18 17 2" xfId="29875"/>
    <cellStyle name="Normal 3 3 18 18" xfId="12345"/>
    <cellStyle name="Normal 3 3 18 18 2" xfId="29876"/>
    <cellStyle name="Normal 3 3 18 19" xfId="12346"/>
    <cellStyle name="Normal 3 3 18 19 2" xfId="29877"/>
    <cellStyle name="Normal 3 3 18 2" xfId="12347"/>
    <cellStyle name="Normal 3 3 18 2 10" xfId="12348"/>
    <cellStyle name="Normal 3 3 18 2 10 2" xfId="29879"/>
    <cellStyle name="Normal 3 3 18 2 11" xfId="12349"/>
    <cellStyle name="Normal 3 3 18 2 11 2" xfId="29880"/>
    <cellStyle name="Normal 3 3 18 2 12" xfId="12350"/>
    <cellStyle name="Normal 3 3 18 2 12 2" xfId="29881"/>
    <cellStyle name="Normal 3 3 18 2 13" xfId="12351"/>
    <cellStyle name="Normal 3 3 18 2 13 2" xfId="29882"/>
    <cellStyle name="Normal 3 3 18 2 14" xfId="12352"/>
    <cellStyle name="Normal 3 3 18 2 14 2" xfId="29883"/>
    <cellStyle name="Normal 3 3 18 2 15" xfId="12353"/>
    <cellStyle name="Normal 3 3 18 2 15 2" xfId="29884"/>
    <cellStyle name="Normal 3 3 18 2 16" xfId="29878"/>
    <cellStyle name="Normal 3 3 18 2 2" xfId="12354"/>
    <cellStyle name="Normal 3 3 18 2 2 10" xfId="12355"/>
    <cellStyle name="Normal 3 3 18 2 2 10 2" xfId="29886"/>
    <cellStyle name="Normal 3 3 18 2 2 11" xfId="12356"/>
    <cellStyle name="Normal 3 3 18 2 2 11 2" xfId="29887"/>
    <cellStyle name="Normal 3 3 18 2 2 12" xfId="12357"/>
    <cellStyle name="Normal 3 3 18 2 2 12 2" xfId="29888"/>
    <cellStyle name="Normal 3 3 18 2 2 13" xfId="12358"/>
    <cellStyle name="Normal 3 3 18 2 2 13 2" xfId="29889"/>
    <cellStyle name="Normal 3 3 18 2 2 14" xfId="12359"/>
    <cellStyle name="Normal 3 3 18 2 2 14 2" xfId="29890"/>
    <cellStyle name="Normal 3 3 18 2 2 15" xfId="29885"/>
    <cellStyle name="Normal 3 3 18 2 2 2" xfId="12360"/>
    <cellStyle name="Normal 3 3 18 2 2 2 2" xfId="29891"/>
    <cellStyle name="Normal 3 3 18 2 2 3" xfId="12361"/>
    <cellStyle name="Normal 3 3 18 2 2 3 2" xfId="29892"/>
    <cellStyle name="Normal 3 3 18 2 2 4" xfId="12362"/>
    <cellStyle name="Normal 3 3 18 2 2 4 2" xfId="29893"/>
    <cellStyle name="Normal 3 3 18 2 2 5" xfId="12363"/>
    <cellStyle name="Normal 3 3 18 2 2 5 2" xfId="29894"/>
    <cellStyle name="Normal 3 3 18 2 2 6" xfId="12364"/>
    <cellStyle name="Normal 3 3 18 2 2 6 2" xfId="29895"/>
    <cellStyle name="Normal 3 3 18 2 2 7" xfId="12365"/>
    <cellStyle name="Normal 3 3 18 2 2 7 2" xfId="29896"/>
    <cellStyle name="Normal 3 3 18 2 2 8" xfId="12366"/>
    <cellStyle name="Normal 3 3 18 2 2 8 2" xfId="29897"/>
    <cellStyle name="Normal 3 3 18 2 2 9" xfId="12367"/>
    <cellStyle name="Normal 3 3 18 2 2 9 2" xfId="29898"/>
    <cellStyle name="Normal 3 3 18 2 3" xfId="12368"/>
    <cellStyle name="Normal 3 3 18 2 3 2" xfId="29899"/>
    <cellStyle name="Normal 3 3 18 2 4" xfId="12369"/>
    <cellStyle name="Normal 3 3 18 2 4 2" xfId="29900"/>
    <cellStyle name="Normal 3 3 18 2 5" xfId="12370"/>
    <cellStyle name="Normal 3 3 18 2 5 2" xfId="29901"/>
    <cellStyle name="Normal 3 3 18 2 6" xfId="12371"/>
    <cellStyle name="Normal 3 3 18 2 6 2" xfId="29902"/>
    <cellStyle name="Normal 3 3 18 2 7" xfId="12372"/>
    <cellStyle name="Normal 3 3 18 2 7 2" xfId="29903"/>
    <cellStyle name="Normal 3 3 18 2 8" xfId="12373"/>
    <cellStyle name="Normal 3 3 18 2 8 2" xfId="29904"/>
    <cellStyle name="Normal 3 3 18 2 9" xfId="12374"/>
    <cellStyle name="Normal 3 3 18 2 9 2" xfId="29905"/>
    <cellStyle name="Normal 3 3 18 20" xfId="12375"/>
    <cellStyle name="Normal 3 3 18 20 2" xfId="29906"/>
    <cellStyle name="Normal 3 3 18 21" xfId="12376"/>
    <cellStyle name="Normal 3 3 18 21 2" xfId="29907"/>
    <cellStyle name="Normal 3 3 18 22" xfId="12377"/>
    <cellStyle name="Normal 3 3 18 22 2" xfId="29908"/>
    <cellStyle name="Normal 3 3 18 23" xfId="12378"/>
    <cellStyle name="Normal 3 3 18 23 2" xfId="29909"/>
    <cellStyle name="Normal 3 3 18 24" xfId="29854"/>
    <cellStyle name="Normal 3 3 18 3" xfId="12379"/>
    <cellStyle name="Normal 3 3 18 3 10" xfId="12380"/>
    <cellStyle name="Normal 3 3 18 3 10 2" xfId="29911"/>
    <cellStyle name="Normal 3 3 18 3 11" xfId="12381"/>
    <cellStyle name="Normal 3 3 18 3 11 2" xfId="29912"/>
    <cellStyle name="Normal 3 3 18 3 12" xfId="12382"/>
    <cellStyle name="Normal 3 3 18 3 12 2" xfId="29913"/>
    <cellStyle name="Normal 3 3 18 3 13" xfId="12383"/>
    <cellStyle name="Normal 3 3 18 3 13 2" xfId="29914"/>
    <cellStyle name="Normal 3 3 18 3 14" xfId="12384"/>
    <cellStyle name="Normal 3 3 18 3 14 2" xfId="29915"/>
    <cellStyle name="Normal 3 3 18 3 15" xfId="12385"/>
    <cellStyle name="Normal 3 3 18 3 15 2" xfId="29916"/>
    <cellStyle name="Normal 3 3 18 3 16" xfId="29910"/>
    <cellStyle name="Normal 3 3 18 3 2" xfId="12386"/>
    <cellStyle name="Normal 3 3 18 3 2 10" xfId="12387"/>
    <cellStyle name="Normal 3 3 18 3 2 10 2" xfId="29918"/>
    <cellStyle name="Normal 3 3 18 3 2 11" xfId="12388"/>
    <cellStyle name="Normal 3 3 18 3 2 11 2" xfId="29919"/>
    <cellStyle name="Normal 3 3 18 3 2 12" xfId="12389"/>
    <cellStyle name="Normal 3 3 18 3 2 12 2" xfId="29920"/>
    <cellStyle name="Normal 3 3 18 3 2 13" xfId="12390"/>
    <cellStyle name="Normal 3 3 18 3 2 13 2" xfId="29921"/>
    <cellStyle name="Normal 3 3 18 3 2 14" xfId="12391"/>
    <cellStyle name="Normal 3 3 18 3 2 14 2" xfId="29922"/>
    <cellStyle name="Normal 3 3 18 3 2 15" xfId="29917"/>
    <cellStyle name="Normal 3 3 18 3 2 2" xfId="12392"/>
    <cellStyle name="Normal 3 3 18 3 2 2 2" xfId="29923"/>
    <cellStyle name="Normal 3 3 18 3 2 3" xfId="12393"/>
    <cellStyle name="Normal 3 3 18 3 2 3 2" xfId="29924"/>
    <cellStyle name="Normal 3 3 18 3 2 4" xfId="12394"/>
    <cellStyle name="Normal 3 3 18 3 2 4 2" xfId="29925"/>
    <cellStyle name="Normal 3 3 18 3 2 5" xfId="12395"/>
    <cellStyle name="Normal 3 3 18 3 2 5 2" xfId="29926"/>
    <cellStyle name="Normal 3 3 18 3 2 6" xfId="12396"/>
    <cellStyle name="Normal 3 3 18 3 2 6 2" xfId="29927"/>
    <cellStyle name="Normal 3 3 18 3 2 7" xfId="12397"/>
    <cellStyle name="Normal 3 3 18 3 2 7 2" xfId="29928"/>
    <cellStyle name="Normal 3 3 18 3 2 8" xfId="12398"/>
    <cellStyle name="Normal 3 3 18 3 2 8 2" xfId="29929"/>
    <cellStyle name="Normal 3 3 18 3 2 9" xfId="12399"/>
    <cellStyle name="Normal 3 3 18 3 2 9 2" xfId="29930"/>
    <cellStyle name="Normal 3 3 18 3 3" xfId="12400"/>
    <cellStyle name="Normal 3 3 18 3 3 2" xfId="29931"/>
    <cellStyle name="Normal 3 3 18 3 4" xfId="12401"/>
    <cellStyle name="Normal 3 3 18 3 4 2" xfId="29932"/>
    <cellStyle name="Normal 3 3 18 3 5" xfId="12402"/>
    <cellStyle name="Normal 3 3 18 3 5 2" xfId="29933"/>
    <cellStyle name="Normal 3 3 18 3 6" xfId="12403"/>
    <cellStyle name="Normal 3 3 18 3 6 2" xfId="29934"/>
    <cellStyle name="Normal 3 3 18 3 7" xfId="12404"/>
    <cellStyle name="Normal 3 3 18 3 7 2" xfId="29935"/>
    <cellStyle name="Normal 3 3 18 3 8" xfId="12405"/>
    <cellStyle name="Normal 3 3 18 3 8 2" xfId="29936"/>
    <cellStyle name="Normal 3 3 18 3 9" xfId="12406"/>
    <cellStyle name="Normal 3 3 18 3 9 2" xfId="29937"/>
    <cellStyle name="Normal 3 3 18 4" xfId="12407"/>
    <cellStyle name="Normal 3 3 18 4 10" xfId="12408"/>
    <cellStyle name="Normal 3 3 18 4 10 2" xfId="29939"/>
    <cellStyle name="Normal 3 3 18 4 11" xfId="12409"/>
    <cellStyle name="Normal 3 3 18 4 11 2" xfId="29940"/>
    <cellStyle name="Normal 3 3 18 4 12" xfId="12410"/>
    <cellStyle name="Normal 3 3 18 4 12 2" xfId="29941"/>
    <cellStyle name="Normal 3 3 18 4 13" xfId="12411"/>
    <cellStyle name="Normal 3 3 18 4 13 2" xfId="29942"/>
    <cellStyle name="Normal 3 3 18 4 14" xfId="12412"/>
    <cellStyle name="Normal 3 3 18 4 14 2" xfId="29943"/>
    <cellStyle name="Normal 3 3 18 4 15" xfId="12413"/>
    <cellStyle name="Normal 3 3 18 4 15 2" xfId="29944"/>
    <cellStyle name="Normal 3 3 18 4 16" xfId="29938"/>
    <cellStyle name="Normal 3 3 18 4 2" xfId="12414"/>
    <cellStyle name="Normal 3 3 18 4 2 10" xfId="12415"/>
    <cellStyle name="Normal 3 3 18 4 2 10 2" xfId="29946"/>
    <cellStyle name="Normal 3 3 18 4 2 11" xfId="12416"/>
    <cellStyle name="Normal 3 3 18 4 2 11 2" xfId="29947"/>
    <cellStyle name="Normal 3 3 18 4 2 12" xfId="12417"/>
    <cellStyle name="Normal 3 3 18 4 2 12 2" xfId="29948"/>
    <cellStyle name="Normal 3 3 18 4 2 13" xfId="12418"/>
    <cellStyle name="Normal 3 3 18 4 2 13 2" xfId="29949"/>
    <cellStyle name="Normal 3 3 18 4 2 14" xfId="12419"/>
    <cellStyle name="Normal 3 3 18 4 2 14 2" xfId="29950"/>
    <cellStyle name="Normal 3 3 18 4 2 15" xfId="29945"/>
    <cellStyle name="Normal 3 3 18 4 2 2" xfId="12420"/>
    <cellStyle name="Normal 3 3 18 4 2 2 2" xfId="29951"/>
    <cellStyle name="Normal 3 3 18 4 2 3" xfId="12421"/>
    <cellStyle name="Normal 3 3 18 4 2 3 2" xfId="29952"/>
    <cellStyle name="Normal 3 3 18 4 2 4" xfId="12422"/>
    <cellStyle name="Normal 3 3 18 4 2 4 2" xfId="29953"/>
    <cellStyle name="Normal 3 3 18 4 2 5" xfId="12423"/>
    <cellStyle name="Normal 3 3 18 4 2 5 2" xfId="29954"/>
    <cellStyle name="Normal 3 3 18 4 2 6" xfId="12424"/>
    <cellStyle name="Normal 3 3 18 4 2 6 2" xfId="29955"/>
    <cellStyle name="Normal 3 3 18 4 2 7" xfId="12425"/>
    <cellStyle name="Normal 3 3 18 4 2 7 2" xfId="29956"/>
    <cellStyle name="Normal 3 3 18 4 2 8" xfId="12426"/>
    <cellStyle name="Normal 3 3 18 4 2 8 2" xfId="29957"/>
    <cellStyle name="Normal 3 3 18 4 2 9" xfId="12427"/>
    <cellStyle name="Normal 3 3 18 4 2 9 2" xfId="29958"/>
    <cellStyle name="Normal 3 3 18 4 3" xfId="12428"/>
    <cellStyle name="Normal 3 3 18 4 3 2" xfId="29959"/>
    <cellStyle name="Normal 3 3 18 4 4" xfId="12429"/>
    <cellStyle name="Normal 3 3 18 4 4 2" xfId="29960"/>
    <cellStyle name="Normal 3 3 18 4 5" xfId="12430"/>
    <cellStyle name="Normal 3 3 18 4 5 2" xfId="29961"/>
    <cellStyle name="Normal 3 3 18 4 6" xfId="12431"/>
    <cellStyle name="Normal 3 3 18 4 6 2" xfId="29962"/>
    <cellStyle name="Normal 3 3 18 4 7" xfId="12432"/>
    <cellStyle name="Normal 3 3 18 4 7 2" xfId="29963"/>
    <cellStyle name="Normal 3 3 18 4 8" xfId="12433"/>
    <cellStyle name="Normal 3 3 18 4 8 2" xfId="29964"/>
    <cellStyle name="Normal 3 3 18 4 9" xfId="12434"/>
    <cellStyle name="Normal 3 3 18 4 9 2" xfId="29965"/>
    <cellStyle name="Normal 3 3 18 5" xfId="12435"/>
    <cellStyle name="Normal 3 3 18 5 10" xfId="12436"/>
    <cellStyle name="Normal 3 3 18 5 10 2" xfId="29967"/>
    <cellStyle name="Normal 3 3 18 5 11" xfId="12437"/>
    <cellStyle name="Normal 3 3 18 5 11 2" xfId="29968"/>
    <cellStyle name="Normal 3 3 18 5 12" xfId="12438"/>
    <cellStyle name="Normal 3 3 18 5 12 2" xfId="29969"/>
    <cellStyle name="Normal 3 3 18 5 13" xfId="12439"/>
    <cellStyle name="Normal 3 3 18 5 13 2" xfId="29970"/>
    <cellStyle name="Normal 3 3 18 5 14" xfId="12440"/>
    <cellStyle name="Normal 3 3 18 5 14 2" xfId="29971"/>
    <cellStyle name="Normal 3 3 18 5 15" xfId="29966"/>
    <cellStyle name="Normal 3 3 18 5 2" xfId="12441"/>
    <cellStyle name="Normal 3 3 18 5 2 2" xfId="29972"/>
    <cellStyle name="Normal 3 3 18 5 3" xfId="12442"/>
    <cellStyle name="Normal 3 3 18 5 3 2" xfId="29973"/>
    <cellStyle name="Normal 3 3 18 5 4" xfId="12443"/>
    <cellStyle name="Normal 3 3 18 5 4 2" xfId="29974"/>
    <cellStyle name="Normal 3 3 18 5 5" xfId="12444"/>
    <cellStyle name="Normal 3 3 18 5 5 2" xfId="29975"/>
    <cellStyle name="Normal 3 3 18 5 6" xfId="12445"/>
    <cellStyle name="Normal 3 3 18 5 6 2" xfId="29976"/>
    <cellStyle name="Normal 3 3 18 5 7" xfId="12446"/>
    <cellStyle name="Normal 3 3 18 5 7 2" xfId="29977"/>
    <cellStyle name="Normal 3 3 18 5 8" xfId="12447"/>
    <cellStyle name="Normal 3 3 18 5 8 2" xfId="29978"/>
    <cellStyle name="Normal 3 3 18 5 9" xfId="12448"/>
    <cellStyle name="Normal 3 3 18 5 9 2" xfId="29979"/>
    <cellStyle name="Normal 3 3 18 6" xfId="12449"/>
    <cellStyle name="Normal 3 3 18 6 10" xfId="12450"/>
    <cellStyle name="Normal 3 3 18 6 10 2" xfId="29981"/>
    <cellStyle name="Normal 3 3 18 6 11" xfId="12451"/>
    <cellStyle name="Normal 3 3 18 6 11 2" xfId="29982"/>
    <cellStyle name="Normal 3 3 18 6 12" xfId="12452"/>
    <cellStyle name="Normal 3 3 18 6 12 2" xfId="29983"/>
    <cellStyle name="Normal 3 3 18 6 13" xfId="12453"/>
    <cellStyle name="Normal 3 3 18 6 13 2" xfId="29984"/>
    <cellStyle name="Normal 3 3 18 6 14" xfId="12454"/>
    <cellStyle name="Normal 3 3 18 6 14 2" xfId="29985"/>
    <cellStyle name="Normal 3 3 18 6 15" xfId="29980"/>
    <cellStyle name="Normal 3 3 18 6 2" xfId="12455"/>
    <cellStyle name="Normal 3 3 18 6 2 2" xfId="29986"/>
    <cellStyle name="Normal 3 3 18 6 3" xfId="12456"/>
    <cellStyle name="Normal 3 3 18 6 3 2" xfId="29987"/>
    <cellStyle name="Normal 3 3 18 6 4" xfId="12457"/>
    <cellStyle name="Normal 3 3 18 6 4 2" xfId="29988"/>
    <cellStyle name="Normal 3 3 18 6 5" xfId="12458"/>
    <cellStyle name="Normal 3 3 18 6 5 2" xfId="29989"/>
    <cellStyle name="Normal 3 3 18 6 6" xfId="12459"/>
    <cellStyle name="Normal 3 3 18 6 6 2" xfId="29990"/>
    <cellStyle name="Normal 3 3 18 6 7" xfId="12460"/>
    <cellStyle name="Normal 3 3 18 6 7 2" xfId="29991"/>
    <cellStyle name="Normal 3 3 18 6 8" xfId="12461"/>
    <cellStyle name="Normal 3 3 18 6 8 2" xfId="29992"/>
    <cellStyle name="Normal 3 3 18 6 9" xfId="12462"/>
    <cellStyle name="Normal 3 3 18 6 9 2" xfId="29993"/>
    <cellStyle name="Normal 3 3 18 7" xfId="12463"/>
    <cellStyle name="Normal 3 3 18 7 10" xfId="12464"/>
    <cellStyle name="Normal 3 3 18 7 10 2" xfId="29995"/>
    <cellStyle name="Normal 3 3 18 7 11" xfId="12465"/>
    <cellStyle name="Normal 3 3 18 7 11 2" xfId="29996"/>
    <cellStyle name="Normal 3 3 18 7 12" xfId="12466"/>
    <cellStyle name="Normal 3 3 18 7 12 2" xfId="29997"/>
    <cellStyle name="Normal 3 3 18 7 13" xfId="12467"/>
    <cellStyle name="Normal 3 3 18 7 13 2" xfId="29998"/>
    <cellStyle name="Normal 3 3 18 7 14" xfId="12468"/>
    <cellStyle name="Normal 3 3 18 7 14 2" xfId="29999"/>
    <cellStyle name="Normal 3 3 18 7 15" xfId="29994"/>
    <cellStyle name="Normal 3 3 18 7 2" xfId="12469"/>
    <cellStyle name="Normal 3 3 18 7 2 2" xfId="30000"/>
    <cellStyle name="Normal 3 3 18 7 3" xfId="12470"/>
    <cellStyle name="Normal 3 3 18 7 3 2" xfId="30001"/>
    <cellStyle name="Normal 3 3 18 7 4" xfId="12471"/>
    <cellStyle name="Normal 3 3 18 7 4 2" xfId="30002"/>
    <cellStyle name="Normal 3 3 18 7 5" xfId="12472"/>
    <cellStyle name="Normal 3 3 18 7 5 2" xfId="30003"/>
    <cellStyle name="Normal 3 3 18 7 6" xfId="12473"/>
    <cellStyle name="Normal 3 3 18 7 6 2" xfId="30004"/>
    <cellStyle name="Normal 3 3 18 7 7" xfId="12474"/>
    <cellStyle name="Normal 3 3 18 7 7 2" xfId="30005"/>
    <cellStyle name="Normal 3 3 18 7 8" xfId="12475"/>
    <cellStyle name="Normal 3 3 18 7 8 2" xfId="30006"/>
    <cellStyle name="Normal 3 3 18 7 9" xfId="12476"/>
    <cellStyle name="Normal 3 3 18 7 9 2" xfId="30007"/>
    <cellStyle name="Normal 3 3 18 8" xfId="12477"/>
    <cellStyle name="Normal 3 3 18 8 10" xfId="12478"/>
    <cellStyle name="Normal 3 3 18 8 10 2" xfId="30009"/>
    <cellStyle name="Normal 3 3 18 8 11" xfId="12479"/>
    <cellStyle name="Normal 3 3 18 8 11 2" xfId="30010"/>
    <cellStyle name="Normal 3 3 18 8 12" xfId="12480"/>
    <cellStyle name="Normal 3 3 18 8 12 2" xfId="30011"/>
    <cellStyle name="Normal 3 3 18 8 13" xfId="12481"/>
    <cellStyle name="Normal 3 3 18 8 13 2" xfId="30012"/>
    <cellStyle name="Normal 3 3 18 8 14" xfId="12482"/>
    <cellStyle name="Normal 3 3 18 8 14 2" xfId="30013"/>
    <cellStyle name="Normal 3 3 18 8 15" xfId="30008"/>
    <cellStyle name="Normal 3 3 18 8 2" xfId="12483"/>
    <cellStyle name="Normal 3 3 18 8 2 2" xfId="30014"/>
    <cellStyle name="Normal 3 3 18 8 3" xfId="12484"/>
    <cellStyle name="Normal 3 3 18 8 3 2" xfId="30015"/>
    <cellStyle name="Normal 3 3 18 8 4" xfId="12485"/>
    <cellStyle name="Normal 3 3 18 8 4 2" xfId="30016"/>
    <cellStyle name="Normal 3 3 18 8 5" xfId="12486"/>
    <cellStyle name="Normal 3 3 18 8 5 2" xfId="30017"/>
    <cellStyle name="Normal 3 3 18 8 6" xfId="12487"/>
    <cellStyle name="Normal 3 3 18 8 6 2" xfId="30018"/>
    <cellStyle name="Normal 3 3 18 8 7" xfId="12488"/>
    <cellStyle name="Normal 3 3 18 8 7 2" xfId="30019"/>
    <cellStyle name="Normal 3 3 18 8 8" xfId="12489"/>
    <cellStyle name="Normal 3 3 18 8 8 2" xfId="30020"/>
    <cellStyle name="Normal 3 3 18 8 9" xfId="12490"/>
    <cellStyle name="Normal 3 3 18 8 9 2" xfId="30021"/>
    <cellStyle name="Normal 3 3 18 9" xfId="12491"/>
    <cellStyle name="Normal 3 3 18 9 10" xfId="12492"/>
    <cellStyle name="Normal 3 3 18 9 10 2" xfId="30023"/>
    <cellStyle name="Normal 3 3 18 9 11" xfId="12493"/>
    <cellStyle name="Normal 3 3 18 9 11 2" xfId="30024"/>
    <cellStyle name="Normal 3 3 18 9 12" xfId="12494"/>
    <cellStyle name="Normal 3 3 18 9 12 2" xfId="30025"/>
    <cellStyle name="Normal 3 3 18 9 13" xfId="12495"/>
    <cellStyle name="Normal 3 3 18 9 13 2" xfId="30026"/>
    <cellStyle name="Normal 3 3 18 9 14" xfId="12496"/>
    <cellStyle name="Normal 3 3 18 9 14 2" xfId="30027"/>
    <cellStyle name="Normal 3 3 18 9 15" xfId="30022"/>
    <cellStyle name="Normal 3 3 18 9 2" xfId="12497"/>
    <cellStyle name="Normal 3 3 18 9 2 2" xfId="30028"/>
    <cellStyle name="Normal 3 3 18 9 3" xfId="12498"/>
    <cellStyle name="Normal 3 3 18 9 3 2" xfId="30029"/>
    <cellStyle name="Normal 3 3 18 9 4" xfId="12499"/>
    <cellStyle name="Normal 3 3 18 9 4 2" xfId="30030"/>
    <cellStyle name="Normal 3 3 18 9 5" xfId="12500"/>
    <cellStyle name="Normal 3 3 18 9 5 2" xfId="30031"/>
    <cellStyle name="Normal 3 3 18 9 6" xfId="12501"/>
    <cellStyle name="Normal 3 3 18 9 6 2" xfId="30032"/>
    <cellStyle name="Normal 3 3 18 9 7" xfId="12502"/>
    <cellStyle name="Normal 3 3 18 9 7 2" xfId="30033"/>
    <cellStyle name="Normal 3 3 18 9 8" xfId="12503"/>
    <cellStyle name="Normal 3 3 18 9 8 2" xfId="30034"/>
    <cellStyle name="Normal 3 3 18 9 9" xfId="12504"/>
    <cellStyle name="Normal 3 3 18 9 9 2" xfId="30035"/>
    <cellStyle name="Normal 3 3 19" xfId="12505"/>
    <cellStyle name="Normal 3 3 19 10" xfId="12506"/>
    <cellStyle name="Normal 3 3 19 10 2" xfId="30037"/>
    <cellStyle name="Normal 3 3 19 11" xfId="12507"/>
    <cellStyle name="Normal 3 3 19 11 2" xfId="30038"/>
    <cellStyle name="Normal 3 3 19 12" xfId="12508"/>
    <cellStyle name="Normal 3 3 19 12 2" xfId="30039"/>
    <cellStyle name="Normal 3 3 19 13" xfId="12509"/>
    <cellStyle name="Normal 3 3 19 13 2" xfId="30040"/>
    <cellStyle name="Normal 3 3 19 14" xfId="12510"/>
    <cellStyle name="Normal 3 3 19 14 2" xfId="30041"/>
    <cellStyle name="Normal 3 3 19 15" xfId="12511"/>
    <cellStyle name="Normal 3 3 19 15 2" xfId="30042"/>
    <cellStyle name="Normal 3 3 19 16" xfId="30036"/>
    <cellStyle name="Normal 3 3 19 2" xfId="12512"/>
    <cellStyle name="Normal 3 3 19 2 10" xfId="12513"/>
    <cellStyle name="Normal 3 3 19 2 10 2" xfId="30044"/>
    <cellStyle name="Normal 3 3 19 2 11" xfId="12514"/>
    <cellStyle name="Normal 3 3 19 2 11 2" xfId="30045"/>
    <cellStyle name="Normal 3 3 19 2 12" xfId="12515"/>
    <cellStyle name="Normal 3 3 19 2 12 2" xfId="30046"/>
    <cellStyle name="Normal 3 3 19 2 13" xfId="12516"/>
    <cellStyle name="Normal 3 3 19 2 13 2" xfId="30047"/>
    <cellStyle name="Normal 3 3 19 2 14" xfId="12517"/>
    <cellStyle name="Normal 3 3 19 2 14 2" xfId="30048"/>
    <cellStyle name="Normal 3 3 19 2 15" xfId="30043"/>
    <cellStyle name="Normal 3 3 19 2 2" xfId="12518"/>
    <cellStyle name="Normal 3 3 19 2 2 2" xfId="30049"/>
    <cellStyle name="Normal 3 3 19 2 3" xfId="12519"/>
    <cellStyle name="Normal 3 3 19 2 3 2" xfId="30050"/>
    <cellStyle name="Normal 3 3 19 2 4" xfId="12520"/>
    <cellStyle name="Normal 3 3 19 2 4 2" xfId="30051"/>
    <cellStyle name="Normal 3 3 19 2 5" xfId="12521"/>
    <cellStyle name="Normal 3 3 19 2 5 2" xfId="30052"/>
    <cellStyle name="Normal 3 3 19 2 6" xfId="12522"/>
    <cellStyle name="Normal 3 3 19 2 6 2" xfId="30053"/>
    <cellStyle name="Normal 3 3 19 2 7" xfId="12523"/>
    <cellStyle name="Normal 3 3 19 2 7 2" xfId="30054"/>
    <cellStyle name="Normal 3 3 19 2 8" xfId="12524"/>
    <cellStyle name="Normal 3 3 19 2 8 2" xfId="30055"/>
    <cellStyle name="Normal 3 3 19 2 9" xfId="12525"/>
    <cellStyle name="Normal 3 3 19 2 9 2" xfId="30056"/>
    <cellStyle name="Normal 3 3 19 3" xfId="12526"/>
    <cellStyle name="Normal 3 3 19 3 2" xfId="30057"/>
    <cellStyle name="Normal 3 3 19 4" xfId="12527"/>
    <cellStyle name="Normal 3 3 19 4 2" xfId="30058"/>
    <cellStyle name="Normal 3 3 19 5" xfId="12528"/>
    <cellStyle name="Normal 3 3 19 5 2" xfId="30059"/>
    <cellStyle name="Normal 3 3 19 6" xfId="12529"/>
    <cellStyle name="Normal 3 3 19 6 2" xfId="30060"/>
    <cellStyle name="Normal 3 3 19 7" xfId="12530"/>
    <cellStyle name="Normal 3 3 19 7 2" xfId="30061"/>
    <cellStyle name="Normal 3 3 19 8" xfId="12531"/>
    <cellStyle name="Normal 3 3 19 8 2" xfId="30062"/>
    <cellStyle name="Normal 3 3 19 9" xfId="12532"/>
    <cellStyle name="Normal 3 3 19 9 2" xfId="30063"/>
    <cellStyle name="Normal 3 3 2" xfId="382"/>
    <cellStyle name="Normal 3 3 2 10" xfId="12534"/>
    <cellStyle name="Normal 3 3 2 10 10" xfId="12535"/>
    <cellStyle name="Normal 3 3 2 10 10 2" xfId="30065"/>
    <cellStyle name="Normal 3 3 2 10 11" xfId="12536"/>
    <cellStyle name="Normal 3 3 2 10 11 2" xfId="30066"/>
    <cellStyle name="Normal 3 3 2 10 12" xfId="12537"/>
    <cellStyle name="Normal 3 3 2 10 12 2" xfId="30067"/>
    <cellStyle name="Normal 3 3 2 10 13" xfId="12538"/>
    <cellStyle name="Normal 3 3 2 10 13 2" xfId="30068"/>
    <cellStyle name="Normal 3 3 2 10 14" xfId="12539"/>
    <cellStyle name="Normal 3 3 2 10 14 2" xfId="30069"/>
    <cellStyle name="Normal 3 3 2 10 15" xfId="30064"/>
    <cellStyle name="Normal 3 3 2 10 2" xfId="12540"/>
    <cellStyle name="Normal 3 3 2 10 2 2" xfId="30070"/>
    <cellStyle name="Normal 3 3 2 10 3" xfId="12541"/>
    <cellStyle name="Normal 3 3 2 10 3 2" xfId="30071"/>
    <cellStyle name="Normal 3 3 2 10 4" xfId="12542"/>
    <cellStyle name="Normal 3 3 2 10 4 2" xfId="30072"/>
    <cellStyle name="Normal 3 3 2 10 5" xfId="12543"/>
    <cellStyle name="Normal 3 3 2 10 5 2" xfId="30073"/>
    <cellStyle name="Normal 3 3 2 10 6" xfId="12544"/>
    <cellStyle name="Normal 3 3 2 10 6 2" xfId="30074"/>
    <cellStyle name="Normal 3 3 2 10 7" xfId="12545"/>
    <cellStyle name="Normal 3 3 2 10 7 2" xfId="30075"/>
    <cellStyle name="Normal 3 3 2 10 8" xfId="12546"/>
    <cellStyle name="Normal 3 3 2 10 8 2" xfId="30076"/>
    <cellStyle name="Normal 3 3 2 10 9" xfId="12547"/>
    <cellStyle name="Normal 3 3 2 10 9 2" xfId="30077"/>
    <cellStyle name="Normal 3 3 2 11" xfId="12548"/>
    <cellStyle name="Normal 3 3 2 11 10" xfId="12549"/>
    <cellStyle name="Normal 3 3 2 11 10 2" xfId="30079"/>
    <cellStyle name="Normal 3 3 2 11 11" xfId="12550"/>
    <cellStyle name="Normal 3 3 2 11 11 2" xfId="30080"/>
    <cellStyle name="Normal 3 3 2 11 12" xfId="12551"/>
    <cellStyle name="Normal 3 3 2 11 12 2" xfId="30081"/>
    <cellStyle name="Normal 3 3 2 11 13" xfId="12552"/>
    <cellStyle name="Normal 3 3 2 11 13 2" xfId="30082"/>
    <cellStyle name="Normal 3 3 2 11 14" xfId="12553"/>
    <cellStyle name="Normal 3 3 2 11 14 2" xfId="30083"/>
    <cellStyle name="Normal 3 3 2 11 15" xfId="30078"/>
    <cellStyle name="Normal 3 3 2 11 2" xfId="12554"/>
    <cellStyle name="Normal 3 3 2 11 2 2" xfId="30084"/>
    <cellStyle name="Normal 3 3 2 11 3" xfId="12555"/>
    <cellStyle name="Normal 3 3 2 11 3 2" xfId="30085"/>
    <cellStyle name="Normal 3 3 2 11 4" xfId="12556"/>
    <cellStyle name="Normal 3 3 2 11 4 2" xfId="30086"/>
    <cellStyle name="Normal 3 3 2 11 5" xfId="12557"/>
    <cellStyle name="Normal 3 3 2 11 5 2" xfId="30087"/>
    <cellStyle name="Normal 3 3 2 11 6" xfId="12558"/>
    <cellStyle name="Normal 3 3 2 11 6 2" xfId="30088"/>
    <cellStyle name="Normal 3 3 2 11 7" xfId="12559"/>
    <cellStyle name="Normal 3 3 2 11 7 2" xfId="30089"/>
    <cellStyle name="Normal 3 3 2 11 8" xfId="12560"/>
    <cellStyle name="Normal 3 3 2 11 8 2" xfId="30090"/>
    <cellStyle name="Normal 3 3 2 11 9" xfId="12561"/>
    <cellStyle name="Normal 3 3 2 11 9 2" xfId="30091"/>
    <cellStyle name="Normal 3 3 2 12" xfId="12562"/>
    <cellStyle name="Normal 3 3 2 12 10" xfId="12563"/>
    <cellStyle name="Normal 3 3 2 12 10 2" xfId="30093"/>
    <cellStyle name="Normal 3 3 2 12 11" xfId="12564"/>
    <cellStyle name="Normal 3 3 2 12 11 2" xfId="30094"/>
    <cellStyle name="Normal 3 3 2 12 12" xfId="12565"/>
    <cellStyle name="Normal 3 3 2 12 12 2" xfId="30095"/>
    <cellStyle name="Normal 3 3 2 12 13" xfId="12566"/>
    <cellStyle name="Normal 3 3 2 12 13 2" xfId="30096"/>
    <cellStyle name="Normal 3 3 2 12 14" xfId="12567"/>
    <cellStyle name="Normal 3 3 2 12 14 2" xfId="30097"/>
    <cellStyle name="Normal 3 3 2 12 15" xfId="30092"/>
    <cellStyle name="Normal 3 3 2 12 2" xfId="12568"/>
    <cellStyle name="Normal 3 3 2 12 2 2" xfId="30098"/>
    <cellStyle name="Normal 3 3 2 12 3" xfId="12569"/>
    <cellStyle name="Normal 3 3 2 12 3 2" xfId="30099"/>
    <cellStyle name="Normal 3 3 2 12 4" xfId="12570"/>
    <cellStyle name="Normal 3 3 2 12 4 2" xfId="30100"/>
    <cellStyle name="Normal 3 3 2 12 5" xfId="12571"/>
    <cellStyle name="Normal 3 3 2 12 5 2" xfId="30101"/>
    <cellStyle name="Normal 3 3 2 12 6" xfId="12572"/>
    <cellStyle name="Normal 3 3 2 12 6 2" xfId="30102"/>
    <cellStyle name="Normal 3 3 2 12 7" xfId="12573"/>
    <cellStyle name="Normal 3 3 2 12 7 2" xfId="30103"/>
    <cellStyle name="Normal 3 3 2 12 8" xfId="12574"/>
    <cellStyle name="Normal 3 3 2 12 8 2" xfId="30104"/>
    <cellStyle name="Normal 3 3 2 12 9" xfId="12575"/>
    <cellStyle name="Normal 3 3 2 12 9 2" xfId="30105"/>
    <cellStyle name="Normal 3 3 2 13" xfId="12576"/>
    <cellStyle name="Normal 3 3 2 13 10" xfId="12577"/>
    <cellStyle name="Normal 3 3 2 13 10 2" xfId="30107"/>
    <cellStyle name="Normal 3 3 2 13 11" xfId="12578"/>
    <cellStyle name="Normal 3 3 2 13 11 2" xfId="30108"/>
    <cellStyle name="Normal 3 3 2 13 12" xfId="12579"/>
    <cellStyle name="Normal 3 3 2 13 12 2" xfId="30109"/>
    <cellStyle name="Normal 3 3 2 13 13" xfId="12580"/>
    <cellStyle name="Normal 3 3 2 13 13 2" xfId="30110"/>
    <cellStyle name="Normal 3 3 2 13 14" xfId="12581"/>
    <cellStyle name="Normal 3 3 2 13 14 2" xfId="30111"/>
    <cellStyle name="Normal 3 3 2 13 15" xfId="30106"/>
    <cellStyle name="Normal 3 3 2 13 2" xfId="12582"/>
    <cellStyle name="Normal 3 3 2 13 2 2" xfId="30112"/>
    <cellStyle name="Normal 3 3 2 13 3" xfId="12583"/>
    <cellStyle name="Normal 3 3 2 13 3 2" xfId="30113"/>
    <cellStyle name="Normal 3 3 2 13 4" xfId="12584"/>
    <cellStyle name="Normal 3 3 2 13 4 2" xfId="30114"/>
    <cellStyle name="Normal 3 3 2 13 5" xfId="12585"/>
    <cellStyle name="Normal 3 3 2 13 5 2" xfId="30115"/>
    <cellStyle name="Normal 3 3 2 13 6" xfId="12586"/>
    <cellStyle name="Normal 3 3 2 13 6 2" xfId="30116"/>
    <cellStyle name="Normal 3 3 2 13 7" xfId="12587"/>
    <cellStyle name="Normal 3 3 2 13 7 2" xfId="30117"/>
    <cellStyle name="Normal 3 3 2 13 8" xfId="12588"/>
    <cellStyle name="Normal 3 3 2 13 8 2" xfId="30118"/>
    <cellStyle name="Normal 3 3 2 13 9" xfId="12589"/>
    <cellStyle name="Normal 3 3 2 13 9 2" xfId="30119"/>
    <cellStyle name="Normal 3 3 2 14" xfId="12590"/>
    <cellStyle name="Normal 3 3 2 14 10" xfId="12591"/>
    <cellStyle name="Normal 3 3 2 14 10 2" xfId="30121"/>
    <cellStyle name="Normal 3 3 2 14 11" xfId="12592"/>
    <cellStyle name="Normal 3 3 2 14 11 2" xfId="30122"/>
    <cellStyle name="Normal 3 3 2 14 12" xfId="12593"/>
    <cellStyle name="Normal 3 3 2 14 12 2" xfId="30123"/>
    <cellStyle name="Normal 3 3 2 14 13" xfId="12594"/>
    <cellStyle name="Normal 3 3 2 14 13 2" xfId="30124"/>
    <cellStyle name="Normal 3 3 2 14 14" xfId="12595"/>
    <cellStyle name="Normal 3 3 2 14 14 2" xfId="30125"/>
    <cellStyle name="Normal 3 3 2 14 15" xfId="30120"/>
    <cellStyle name="Normal 3 3 2 14 2" xfId="12596"/>
    <cellStyle name="Normal 3 3 2 14 2 2" xfId="30126"/>
    <cellStyle name="Normal 3 3 2 14 3" xfId="12597"/>
    <cellStyle name="Normal 3 3 2 14 3 2" xfId="30127"/>
    <cellStyle name="Normal 3 3 2 14 4" xfId="12598"/>
    <cellStyle name="Normal 3 3 2 14 4 2" xfId="30128"/>
    <cellStyle name="Normal 3 3 2 14 5" xfId="12599"/>
    <cellStyle name="Normal 3 3 2 14 5 2" xfId="30129"/>
    <cellStyle name="Normal 3 3 2 14 6" xfId="12600"/>
    <cellStyle name="Normal 3 3 2 14 6 2" xfId="30130"/>
    <cellStyle name="Normal 3 3 2 14 7" xfId="12601"/>
    <cellStyle name="Normal 3 3 2 14 7 2" xfId="30131"/>
    <cellStyle name="Normal 3 3 2 14 8" xfId="12602"/>
    <cellStyle name="Normal 3 3 2 14 8 2" xfId="30132"/>
    <cellStyle name="Normal 3 3 2 14 9" xfId="12603"/>
    <cellStyle name="Normal 3 3 2 14 9 2" xfId="30133"/>
    <cellStyle name="Normal 3 3 2 15" xfId="12604"/>
    <cellStyle name="Normal 3 3 2 16" xfId="12605"/>
    <cellStyle name="Normal 3 3 2 17" xfId="12606"/>
    <cellStyle name="Normal 3 3 2 17 10" xfId="12607"/>
    <cellStyle name="Normal 3 3 2 17 10 2" xfId="30135"/>
    <cellStyle name="Normal 3 3 2 17 11" xfId="12608"/>
    <cellStyle name="Normal 3 3 2 17 11 2" xfId="30136"/>
    <cellStyle name="Normal 3 3 2 17 12" xfId="12609"/>
    <cellStyle name="Normal 3 3 2 17 12 2" xfId="30137"/>
    <cellStyle name="Normal 3 3 2 17 13" xfId="12610"/>
    <cellStyle name="Normal 3 3 2 17 13 2" xfId="30138"/>
    <cellStyle name="Normal 3 3 2 17 14" xfId="12611"/>
    <cellStyle name="Normal 3 3 2 17 14 2" xfId="30139"/>
    <cellStyle name="Normal 3 3 2 17 15" xfId="30134"/>
    <cellStyle name="Normal 3 3 2 17 2" xfId="12612"/>
    <cellStyle name="Normal 3 3 2 17 2 2" xfId="30140"/>
    <cellStyle name="Normal 3 3 2 17 3" xfId="12613"/>
    <cellStyle name="Normal 3 3 2 17 3 2" xfId="30141"/>
    <cellStyle name="Normal 3 3 2 17 4" xfId="12614"/>
    <cellStyle name="Normal 3 3 2 17 4 2" xfId="30142"/>
    <cellStyle name="Normal 3 3 2 17 5" xfId="12615"/>
    <cellStyle name="Normal 3 3 2 17 5 2" xfId="30143"/>
    <cellStyle name="Normal 3 3 2 17 6" xfId="12616"/>
    <cellStyle name="Normal 3 3 2 17 6 2" xfId="30144"/>
    <cellStyle name="Normal 3 3 2 17 7" xfId="12617"/>
    <cellStyle name="Normal 3 3 2 17 7 2" xfId="30145"/>
    <cellStyle name="Normal 3 3 2 17 8" xfId="12618"/>
    <cellStyle name="Normal 3 3 2 17 8 2" xfId="30146"/>
    <cellStyle name="Normal 3 3 2 17 9" xfId="12619"/>
    <cellStyle name="Normal 3 3 2 17 9 2" xfId="30147"/>
    <cellStyle name="Normal 3 3 2 18" xfId="12620"/>
    <cellStyle name="Normal 3 3 2 18 10" xfId="12621"/>
    <cellStyle name="Normal 3 3 2 18 10 2" xfId="30149"/>
    <cellStyle name="Normal 3 3 2 18 11" xfId="12622"/>
    <cellStyle name="Normal 3 3 2 18 11 2" xfId="30150"/>
    <cellStyle name="Normal 3 3 2 18 12" xfId="12623"/>
    <cellStyle name="Normal 3 3 2 18 12 2" xfId="30151"/>
    <cellStyle name="Normal 3 3 2 18 13" xfId="12624"/>
    <cellStyle name="Normal 3 3 2 18 13 2" xfId="30152"/>
    <cellStyle name="Normal 3 3 2 18 14" xfId="12625"/>
    <cellStyle name="Normal 3 3 2 18 14 2" xfId="30153"/>
    <cellStyle name="Normal 3 3 2 18 15" xfId="30148"/>
    <cellStyle name="Normal 3 3 2 18 2" xfId="12626"/>
    <cellStyle name="Normal 3 3 2 18 2 2" xfId="30154"/>
    <cellStyle name="Normal 3 3 2 18 3" xfId="12627"/>
    <cellStyle name="Normal 3 3 2 18 3 2" xfId="30155"/>
    <cellStyle name="Normal 3 3 2 18 4" xfId="12628"/>
    <cellStyle name="Normal 3 3 2 18 4 2" xfId="30156"/>
    <cellStyle name="Normal 3 3 2 18 5" xfId="12629"/>
    <cellStyle name="Normal 3 3 2 18 5 2" xfId="30157"/>
    <cellStyle name="Normal 3 3 2 18 6" xfId="12630"/>
    <cellStyle name="Normal 3 3 2 18 6 2" xfId="30158"/>
    <cellStyle name="Normal 3 3 2 18 7" xfId="12631"/>
    <cellStyle name="Normal 3 3 2 18 7 2" xfId="30159"/>
    <cellStyle name="Normal 3 3 2 18 8" xfId="12632"/>
    <cellStyle name="Normal 3 3 2 18 8 2" xfId="30160"/>
    <cellStyle name="Normal 3 3 2 18 9" xfId="12633"/>
    <cellStyle name="Normal 3 3 2 18 9 2" xfId="30161"/>
    <cellStyle name="Normal 3 3 2 19" xfId="12533"/>
    <cellStyle name="Normal 3 3 2 2" xfId="574"/>
    <cellStyle name="Normal 3 3 2 2 10" xfId="12635"/>
    <cellStyle name="Normal 3 3 2 2 10 2" xfId="30163"/>
    <cellStyle name="Normal 3 3 2 2 11" xfId="12636"/>
    <cellStyle name="Normal 3 3 2 2 11 2" xfId="30164"/>
    <cellStyle name="Normal 3 3 2 2 12" xfId="12637"/>
    <cellStyle name="Normal 3 3 2 2 12 2" xfId="30165"/>
    <cellStyle name="Normal 3 3 2 2 13" xfId="12638"/>
    <cellStyle name="Normal 3 3 2 2 13 2" xfId="30166"/>
    <cellStyle name="Normal 3 3 2 2 14" xfId="12639"/>
    <cellStyle name="Normal 3 3 2 2 14 2" xfId="30167"/>
    <cellStyle name="Normal 3 3 2 2 15" xfId="12640"/>
    <cellStyle name="Normal 3 3 2 2 15 2" xfId="30168"/>
    <cellStyle name="Normal 3 3 2 2 16" xfId="12641"/>
    <cellStyle name="Normal 3 3 2 2 16 2" xfId="30169"/>
    <cellStyle name="Normal 3 3 2 2 17" xfId="12642"/>
    <cellStyle name="Normal 3 3 2 2 17 2" xfId="30170"/>
    <cellStyle name="Normal 3 3 2 2 18" xfId="12634"/>
    <cellStyle name="Normal 3 3 2 2 19" xfId="30162"/>
    <cellStyle name="Normal 3 3 2 2 2" xfId="12643"/>
    <cellStyle name="Normal 3 3 2 2 3" xfId="12644"/>
    <cellStyle name="Normal 3 3 2 2 4" xfId="12645"/>
    <cellStyle name="Normal 3 3 2 2 5" xfId="12646"/>
    <cellStyle name="Normal 3 3 2 2 5 2" xfId="30171"/>
    <cellStyle name="Normal 3 3 2 2 6" xfId="12647"/>
    <cellStyle name="Normal 3 3 2 2 6 2" xfId="30172"/>
    <cellStyle name="Normal 3 3 2 2 7" xfId="12648"/>
    <cellStyle name="Normal 3 3 2 2 7 2" xfId="30173"/>
    <cellStyle name="Normal 3 3 2 2 8" xfId="12649"/>
    <cellStyle name="Normal 3 3 2 2 8 2" xfId="30174"/>
    <cellStyle name="Normal 3 3 2 2 9" xfId="12650"/>
    <cellStyle name="Normal 3 3 2 2 9 2" xfId="30175"/>
    <cellStyle name="Normal 3 3 2 3" xfId="12651"/>
    <cellStyle name="Normal 3 3 2 4" xfId="12652"/>
    <cellStyle name="Normal 3 3 2 5" xfId="12653"/>
    <cellStyle name="Normal 3 3 2 6" xfId="12654"/>
    <cellStyle name="Normal 3 3 2 6 10" xfId="12655"/>
    <cellStyle name="Normal 3 3 2 6 10 2" xfId="30177"/>
    <cellStyle name="Normal 3 3 2 6 11" xfId="12656"/>
    <cellStyle name="Normal 3 3 2 6 11 2" xfId="30178"/>
    <cellStyle name="Normal 3 3 2 6 12" xfId="12657"/>
    <cellStyle name="Normal 3 3 2 6 12 2" xfId="30179"/>
    <cellStyle name="Normal 3 3 2 6 13" xfId="12658"/>
    <cellStyle name="Normal 3 3 2 6 13 2" xfId="30180"/>
    <cellStyle name="Normal 3 3 2 6 14" xfId="12659"/>
    <cellStyle name="Normal 3 3 2 6 14 2" xfId="30181"/>
    <cellStyle name="Normal 3 3 2 6 15" xfId="12660"/>
    <cellStyle name="Normal 3 3 2 6 15 2" xfId="30182"/>
    <cellStyle name="Normal 3 3 2 6 16" xfId="30176"/>
    <cellStyle name="Normal 3 3 2 6 2" xfId="12661"/>
    <cellStyle name="Normal 3 3 2 6 2 10" xfId="12662"/>
    <cellStyle name="Normal 3 3 2 6 2 10 2" xfId="30184"/>
    <cellStyle name="Normal 3 3 2 6 2 11" xfId="12663"/>
    <cellStyle name="Normal 3 3 2 6 2 11 2" xfId="30185"/>
    <cellStyle name="Normal 3 3 2 6 2 12" xfId="12664"/>
    <cellStyle name="Normal 3 3 2 6 2 12 2" xfId="30186"/>
    <cellStyle name="Normal 3 3 2 6 2 13" xfId="12665"/>
    <cellStyle name="Normal 3 3 2 6 2 13 2" xfId="30187"/>
    <cellStyle name="Normal 3 3 2 6 2 14" xfId="12666"/>
    <cellStyle name="Normal 3 3 2 6 2 14 2" xfId="30188"/>
    <cellStyle name="Normal 3 3 2 6 2 15" xfId="30183"/>
    <cellStyle name="Normal 3 3 2 6 2 2" xfId="12667"/>
    <cellStyle name="Normal 3 3 2 6 2 2 2" xfId="30189"/>
    <cellStyle name="Normal 3 3 2 6 2 3" xfId="12668"/>
    <cellStyle name="Normal 3 3 2 6 2 3 2" xfId="30190"/>
    <cellStyle name="Normal 3 3 2 6 2 4" xfId="12669"/>
    <cellStyle name="Normal 3 3 2 6 2 4 2" xfId="30191"/>
    <cellStyle name="Normal 3 3 2 6 2 5" xfId="12670"/>
    <cellStyle name="Normal 3 3 2 6 2 5 2" xfId="30192"/>
    <cellStyle name="Normal 3 3 2 6 2 6" xfId="12671"/>
    <cellStyle name="Normal 3 3 2 6 2 6 2" xfId="30193"/>
    <cellStyle name="Normal 3 3 2 6 2 7" xfId="12672"/>
    <cellStyle name="Normal 3 3 2 6 2 7 2" xfId="30194"/>
    <cellStyle name="Normal 3 3 2 6 2 8" xfId="12673"/>
    <cellStyle name="Normal 3 3 2 6 2 8 2" xfId="30195"/>
    <cellStyle name="Normal 3 3 2 6 2 9" xfId="12674"/>
    <cellStyle name="Normal 3 3 2 6 2 9 2" xfId="30196"/>
    <cellStyle name="Normal 3 3 2 6 3" xfId="12675"/>
    <cellStyle name="Normal 3 3 2 6 3 2" xfId="30197"/>
    <cellStyle name="Normal 3 3 2 6 4" xfId="12676"/>
    <cellStyle name="Normal 3 3 2 6 4 2" xfId="30198"/>
    <cellStyle name="Normal 3 3 2 6 5" xfId="12677"/>
    <cellStyle name="Normal 3 3 2 6 5 2" xfId="30199"/>
    <cellStyle name="Normal 3 3 2 6 6" xfId="12678"/>
    <cellStyle name="Normal 3 3 2 6 6 2" xfId="30200"/>
    <cellStyle name="Normal 3 3 2 6 7" xfId="12679"/>
    <cellStyle name="Normal 3 3 2 6 7 2" xfId="30201"/>
    <cellStyle name="Normal 3 3 2 6 8" xfId="12680"/>
    <cellStyle name="Normal 3 3 2 6 8 2" xfId="30202"/>
    <cellStyle name="Normal 3 3 2 6 9" xfId="12681"/>
    <cellStyle name="Normal 3 3 2 6 9 2" xfId="30203"/>
    <cellStyle name="Normal 3 3 2 7" xfId="12682"/>
    <cellStyle name="Normal 3 3 2 7 10" xfId="12683"/>
    <cellStyle name="Normal 3 3 2 7 10 2" xfId="30205"/>
    <cellStyle name="Normal 3 3 2 7 11" xfId="12684"/>
    <cellStyle name="Normal 3 3 2 7 11 2" xfId="30206"/>
    <cellStyle name="Normal 3 3 2 7 12" xfId="12685"/>
    <cellStyle name="Normal 3 3 2 7 12 2" xfId="30207"/>
    <cellStyle name="Normal 3 3 2 7 13" xfId="12686"/>
    <cellStyle name="Normal 3 3 2 7 13 2" xfId="30208"/>
    <cellStyle name="Normal 3 3 2 7 14" xfId="12687"/>
    <cellStyle name="Normal 3 3 2 7 14 2" xfId="30209"/>
    <cellStyle name="Normal 3 3 2 7 15" xfId="12688"/>
    <cellStyle name="Normal 3 3 2 7 15 2" xfId="30210"/>
    <cellStyle name="Normal 3 3 2 7 16" xfId="30204"/>
    <cellStyle name="Normal 3 3 2 7 2" xfId="12689"/>
    <cellStyle name="Normal 3 3 2 7 2 10" xfId="12690"/>
    <cellStyle name="Normal 3 3 2 7 2 10 2" xfId="30212"/>
    <cellStyle name="Normal 3 3 2 7 2 11" xfId="12691"/>
    <cellStyle name="Normal 3 3 2 7 2 11 2" xfId="30213"/>
    <cellStyle name="Normal 3 3 2 7 2 12" xfId="12692"/>
    <cellStyle name="Normal 3 3 2 7 2 12 2" xfId="30214"/>
    <cellStyle name="Normal 3 3 2 7 2 13" xfId="12693"/>
    <cellStyle name="Normal 3 3 2 7 2 13 2" xfId="30215"/>
    <cellStyle name="Normal 3 3 2 7 2 14" xfId="12694"/>
    <cellStyle name="Normal 3 3 2 7 2 14 2" xfId="30216"/>
    <cellStyle name="Normal 3 3 2 7 2 15" xfId="30211"/>
    <cellStyle name="Normal 3 3 2 7 2 2" xfId="12695"/>
    <cellStyle name="Normal 3 3 2 7 2 2 2" xfId="30217"/>
    <cellStyle name="Normal 3 3 2 7 2 3" xfId="12696"/>
    <cellStyle name="Normal 3 3 2 7 2 3 2" xfId="30218"/>
    <cellStyle name="Normal 3 3 2 7 2 4" xfId="12697"/>
    <cellStyle name="Normal 3 3 2 7 2 4 2" xfId="30219"/>
    <cellStyle name="Normal 3 3 2 7 2 5" xfId="12698"/>
    <cellStyle name="Normal 3 3 2 7 2 5 2" xfId="30220"/>
    <cellStyle name="Normal 3 3 2 7 2 6" xfId="12699"/>
    <cellStyle name="Normal 3 3 2 7 2 6 2" xfId="30221"/>
    <cellStyle name="Normal 3 3 2 7 2 7" xfId="12700"/>
    <cellStyle name="Normal 3 3 2 7 2 7 2" xfId="30222"/>
    <cellStyle name="Normal 3 3 2 7 2 8" xfId="12701"/>
    <cellStyle name="Normal 3 3 2 7 2 8 2" xfId="30223"/>
    <cellStyle name="Normal 3 3 2 7 2 9" xfId="12702"/>
    <cellStyle name="Normal 3 3 2 7 2 9 2" xfId="30224"/>
    <cellStyle name="Normal 3 3 2 7 3" xfId="12703"/>
    <cellStyle name="Normal 3 3 2 7 3 2" xfId="30225"/>
    <cellStyle name="Normal 3 3 2 7 4" xfId="12704"/>
    <cellStyle name="Normal 3 3 2 7 4 2" xfId="30226"/>
    <cellStyle name="Normal 3 3 2 7 5" xfId="12705"/>
    <cellStyle name="Normal 3 3 2 7 5 2" xfId="30227"/>
    <cellStyle name="Normal 3 3 2 7 6" xfId="12706"/>
    <cellStyle name="Normal 3 3 2 7 6 2" xfId="30228"/>
    <cellStyle name="Normal 3 3 2 7 7" xfId="12707"/>
    <cellStyle name="Normal 3 3 2 7 7 2" xfId="30229"/>
    <cellStyle name="Normal 3 3 2 7 8" xfId="12708"/>
    <cellStyle name="Normal 3 3 2 7 8 2" xfId="30230"/>
    <cellStyle name="Normal 3 3 2 7 9" xfId="12709"/>
    <cellStyle name="Normal 3 3 2 7 9 2" xfId="30231"/>
    <cellStyle name="Normal 3 3 2 8" xfId="12710"/>
    <cellStyle name="Normal 3 3 2 8 10" xfId="12711"/>
    <cellStyle name="Normal 3 3 2 8 10 2" xfId="30233"/>
    <cellStyle name="Normal 3 3 2 8 11" xfId="12712"/>
    <cellStyle name="Normal 3 3 2 8 11 2" xfId="30234"/>
    <cellStyle name="Normal 3 3 2 8 12" xfId="12713"/>
    <cellStyle name="Normal 3 3 2 8 12 2" xfId="30235"/>
    <cellStyle name="Normal 3 3 2 8 13" xfId="12714"/>
    <cellStyle name="Normal 3 3 2 8 13 2" xfId="30236"/>
    <cellStyle name="Normal 3 3 2 8 14" xfId="12715"/>
    <cellStyle name="Normal 3 3 2 8 14 2" xfId="30237"/>
    <cellStyle name="Normal 3 3 2 8 15" xfId="12716"/>
    <cellStyle name="Normal 3 3 2 8 15 2" xfId="30238"/>
    <cellStyle name="Normal 3 3 2 8 16" xfId="30232"/>
    <cellStyle name="Normal 3 3 2 8 2" xfId="12717"/>
    <cellStyle name="Normal 3 3 2 8 2 10" xfId="12718"/>
    <cellStyle name="Normal 3 3 2 8 2 10 2" xfId="30240"/>
    <cellStyle name="Normal 3 3 2 8 2 11" xfId="12719"/>
    <cellStyle name="Normal 3 3 2 8 2 11 2" xfId="30241"/>
    <cellStyle name="Normal 3 3 2 8 2 12" xfId="12720"/>
    <cellStyle name="Normal 3 3 2 8 2 12 2" xfId="30242"/>
    <cellStyle name="Normal 3 3 2 8 2 13" xfId="12721"/>
    <cellStyle name="Normal 3 3 2 8 2 13 2" xfId="30243"/>
    <cellStyle name="Normal 3 3 2 8 2 14" xfId="12722"/>
    <cellStyle name="Normal 3 3 2 8 2 14 2" xfId="30244"/>
    <cellStyle name="Normal 3 3 2 8 2 15" xfId="30239"/>
    <cellStyle name="Normal 3 3 2 8 2 2" xfId="12723"/>
    <cellStyle name="Normal 3 3 2 8 2 2 2" xfId="30245"/>
    <cellStyle name="Normal 3 3 2 8 2 3" xfId="12724"/>
    <cellStyle name="Normal 3 3 2 8 2 3 2" xfId="30246"/>
    <cellStyle name="Normal 3 3 2 8 2 4" xfId="12725"/>
    <cellStyle name="Normal 3 3 2 8 2 4 2" xfId="30247"/>
    <cellStyle name="Normal 3 3 2 8 2 5" xfId="12726"/>
    <cellStyle name="Normal 3 3 2 8 2 5 2" xfId="30248"/>
    <cellStyle name="Normal 3 3 2 8 2 6" xfId="12727"/>
    <cellStyle name="Normal 3 3 2 8 2 6 2" xfId="30249"/>
    <cellStyle name="Normal 3 3 2 8 2 7" xfId="12728"/>
    <cellStyle name="Normal 3 3 2 8 2 7 2" xfId="30250"/>
    <cellStyle name="Normal 3 3 2 8 2 8" xfId="12729"/>
    <cellStyle name="Normal 3 3 2 8 2 8 2" xfId="30251"/>
    <cellStyle name="Normal 3 3 2 8 2 9" xfId="12730"/>
    <cellStyle name="Normal 3 3 2 8 2 9 2" xfId="30252"/>
    <cellStyle name="Normal 3 3 2 8 3" xfId="12731"/>
    <cellStyle name="Normal 3 3 2 8 3 2" xfId="30253"/>
    <cellStyle name="Normal 3 3 2 8 4" xfId="12732"/>
    <cellStyle name="Normal 3 3 2 8 4 2" xfId="30254"/>
    <cellStyle name="Normal 3 3 2 8 5" xfId="12733"/>
    <cellStyle name="Normal 3 3 2 8 5 2" xfId="30255"/>
    <cellStyle name="Normal 3 3 2 8 6" xfId="12734"/>
    <cellStyle name="Normal 3 3 2 8 6 2" xfId="30256"/>
    <cellStyle name="Normal 3 3 2 8 7" xfId="12735"/>
    <cellStyle name="Normal 3 3 2 8 7 2" xfId="30257"/>
    <cellStyle name="Normal 3 3 2 8 8" xfId="12736"/>
    <cellStyle name="Normal 3 3 2 8 8 2" xfId="30258"/>
    <cellStyle name="Normal 3 3 2 8 9" xfId="12737"/>
    <cellStyle name="Normal 3 3 2 8 9 2" xfId="30259"/>
    <cellStyle name="Normal 3 3 2 9" xfId="12738"/>
    <cellStyle name="Normal 3 3 2 9 10" xfId="12739"/>
    <cellStyle name="Normal 3 3 2 9 10 2" xfId="30261"/>
    <cellStyle name="Normal 3 3 2 9 11" xfId="12740"/>
    <cellStyle name="Normal 3 3 2 9 11 2" xfId="30262"/>
    <cellStyle name="Normal 3 3 2 9 12" xfId="12741"/>
    <cellStyle name="Normal 3 3 2 9 12 2" xfId="30263"/>
    <cellStyle name="Normal 3 3 2 9 13" xfId="12742"/>
    <cellStyle name="Normal 3 3 2 9 13 2" xfId="30264"/>
    <cellStyle name="Normal 3 3 2 9 14" xfId="12743"/>
    <cellStyle name="Normal 3 3 2 9 14 2" xfId="30265"/>
    <cellStyle name="Normal 3 3 2 9 15" xfId="30260"/>
    <cellStyle name="Normal 3 3 2 9 2" xfId="12744"/>
    <cellStyle name="Normal 3 3 2 9 2 2" xfId="30266"/>
    <cellStyle name="Normal 3 3 2 9 3" xfId="12745"/>
    <cellStyle name="Normal 3 3 2 9 3 2" xfId="30267"/>
    <cellStyle name="Normal 3 3 2 9 4" xfId="12746"/>
    <cellStyle name="Normal 3 3 2 9 4 2" xfId="30268"/>
    <cellStyle name="Normal 3 3 2 9 5" xfId="12747"/>
    <cellStyle name="Normal 3 3 2 9 5 2" xfId="30269"/>
    <cellStyle name="Normal 3 3 2 9 6" xfId="12748"/>
    <cellStyle name="Normal 3 3 2 9 6 2" xfId="30270"/>
    <cellStyle name="Normal 3 3 2 9 7" xfId="12749"/>
    <cellStyle name="Normal 3 3 2 9 7 2" xfId="30271"/>
    <cellStyle name="Normal 3 3 2 9 8" xfId="12750"/>
    <cellStyle name="Normal 3 3 2 9 8 2" xfId="30272"/>
    <cellStyle name="Normal 3 3 2 9 9" xfId="12751"/>
    <cellStyle name="Normal 3 3 2 9 9 2" xfId="30273"/>
    <cellStyle name="Normal 3 3 20" xfId="12752"/>
    <cellStyle name="Normal 3 3 20 10" xfId="12753"/>
    <cellStyle name="Normal 3 3 20 10 2" xfId="30275"/>
    <cellStyle name="Normal 3 3 20 11" xfId="12754"/>
    <cellStyle name="Normal 3 3 20 11 2" xfId="30276"/>
    <cellStyle name="Normal 3 3 20 12" xfId="12755"/>
    <cellStyle name="Normal 3 3 20 12 2" xfId="30277"/>
    <cellStyle name="Normal 3 3 20 13" xfId="12756"/>
    <cellStyle name="Normal 3 3 20 13 2" xfId="30278"/>
    <cellStyle name="Normal 3 3 20 14" xfId="12757"/>
    <cellStyle name="Normal 3 3 20 14 2" xfId="30279"/>
    <cellStyle name="Normal 3 3 20 15" xfId="12758"/>
    <cellStyle name="Normal 3 3 20 15 2" xfId="30280"/>
    <cellStyle name="Normal 3 3 20 16" xfId="30274"/>
    <cellStyle name="Normal 3 3 20 2" xfId="12759"/>
    <cellStyle name="Normal 3 3 20 2 10" xfId="12760"/>
    <cellStyle name="Normal 3 3 20 2 10 2" xfId="30282"/>
    <cellStyle name="Normal 3 3 20 2 11" xfId="12761"/>
    <cellStyle name="Normal 3 3 20 2 11 2" xfId="30283"/>
    <cellStyle name="Normal 3 3 20 2 12" xfId="12762"/>
    <cellStyle name="Normal 3 3 20 2 12 2" xfId="30284"/>
    <cellStyle name="Normal 3 3 20 2 13" xfId="12763"/>
    <cellStyle name="Normal 3 3 20 2 13 2" xfId="30285"/>
    <cellStyle name="Normal 3 3 20 2 14" xfId="12764"/>
    <cellStyle name="Normal 3 3 20 2 14 2" xfId="30286"/>
    <cellStyle name="Normal 3 3 20 2 15" xfId="30281"/>
    <cellStyle name="Normal 3 3 20 2 2" xfId="12765"/>
    <cellStyle name="Normal 3 3 20 2 2 2" xfId="30287"/>
    <cellStyle name="Normal 3 3 20 2 3" xfId="12766"/>
    <cellStyle name="Normal 3 3 20 2 3 2" xfId="30288"/>
    <cellStyle name="Normal 3 3 20 2 4" xfId="12767"/>
    <cellStyle name="Normal 3 3 20 2 4 2" xfId="30289"/>
    <cellStyle name="Normal 3 3 20 2 5" xfId="12768"/>
    <cellStyle name="Normal 3 3 20 2 5 2" xfId="30290"/>
    <cellStyle name="Normal 3 3 20 2 6" xfId="12769"/>
    <cellStyle name="Normal 3 3 20 2 6 2" xfId="30291"/>
    <cellStyle name="Normal 3 3 20 2 7" xfId="12770"/>
    <cellStyle name="Normal 3 3 20 2 7 2" xfId="30292"/>
    <cellStyle name="Normal 3 3 20 2 8" xfId="12771"/>
    <cellStyle name="Normal 3 3 20 2 8 2" xfId="30293"/>
    <cellStyle name="Normal 3 3 20 2 9" xfId="12772"/>
    <cellStyle name="Normal 3 3 20 2 9 2" xfId="30294"/>
    <cellStyle name="Normal 3 3 20 3" xfId="12773"/>
    <cellStyle name="Normal 3 3 20 3 2" xfId="30295"/>
    <cellStyle name="Normal 3 3 20 4" xfId="12774"/>
    <cellStyle name="Normal 3 3 20 4 2" xfId="30296"/>
    <cellStyle name="Normal 3 3 20 5" xfId="12775"/>
    <cellStyle name="Normal 3 3 20 5 2" xfId="30297"/>
    <cellStyle name="Normal 3 3 20 6" xfId="12776"/>
    <cellStyle name="Normal 3 3 20 6 2" xfId="30298"/>
    <cellStyle name="Normal 3 3 20 7" xfId="12777"/>
    <cellStyle name="Normal 3 3 20 7 2" xfId="30299"/>
    <cellStyle name="Normal 3 3 20 8" xfId="12778"/>
    <cellStyle name="Normal 3 3 20 8 2" xfId="30300"/>
    <cellStyle name="Normal 3 3 20 9" xfId="12779"/>
    <cellStyle name="Normal 3 3 20 9 2" xfId="30301"/>
    <cellStyle name="Normal 3 3 21" xfId="12780"/>
    <cellStyle name="Normal 3 3 21 10" xfId="12781"/>
    <cellStyle name="Normal 3 3 21 10 2" xfId="30303"/>
    <cellStyle name="Normal 3 3 21 11" xfId="12782"/>
    <cellStyle name="Normal 3 3 21 11 2" xfId="30304"/>
    <cellStyle name="Normal 3 3 21 12" xfId="12783"/>
    <cellStyle name="Normal 3 3 21 12 2" xfId="30305"/>
    <cellStyle name="Normal 3 3 21 13" xfId="12784"/>
    <cellStyle name="Normal 3 3 21 13 2" xfId="30306"/>
    <cellStyle name="Normal 3 3 21 14" xfId="12785"/>
    <cellStyle name="Normal 3 3 21 14 2" xfId="30307"/>
    <cellStyle name="Normal 3 3 21 15" xfId="12786"/>
    <cellStyle name="Normal 3 3 21 15 2" xfId="30308"/>
    <cellStyle name="Normal 3 3 21 16" xfId="30302"/>
    <cellStyle name="Normal 3 3 21 2" xfId="12787"/>
    <cellStyle name="Normal 3 3 21 2 10" xfId="12788"/>
    <cellStyle name="Normal 3 3 21 2 10 2" xfId="30310"/>
    <cellStyle name="Normal 3 3 21 2 11" xfId="12789"/>
    <cellStyle name="Normal 3 3 21 2 11 2" xfId="30311"/>
    <cellStyle name="Normal 3 3 21 2 12" xfId="12790"/>
    <cellStyle name="Normal 3 3 21 2 12 2" xfId="30312"/>
    <cellStyle name="Normal 3 3 21 2 13" xfId="12791"/>
    <cellStyle name="Normal 3 3 21 2 13 2" xfId="30313"/>
    <cellStyle name="Normal 3 3 21 2 14" xfId="12792"/>
    <cellStyle name="Normal 3 3 21 2 14 2" xfId="30314"/>
    <cellStyle name="Normal 3 3 21 2 15" xfId="30309"/>
    <cellStyle name="Normal 3 3 21 2 2" xfId="12793"/>
    <cellStyle name="Normal 3 3 21 2 2 2" xfId="30315"/>
    <cellStyle name="Normal 3 3 21 2 3" xfId="12794"/>
    <cellStyle name="Normal 3 3 21 2 3 2" xfId="30316"/>
    <cellStyle name="Normal 3 3 21 2 4" xfId="12795"/>
    <cellStyle name="Normal 3 3 21 2 4 2" xfId="30317"/>
    <cellStyle name="Normal 3 3 21 2 5" xfId="12796"/>
    <cellStyle name="Normal 3 3 21 2 5 2" xfId="30318"/>
    <cellStyle name="Normal 3 3 21 2 6" xfId="12797"/>
    <cellStyle name="Normal 3 3 21 2 6 2" xfId="30319"/>
    <cellStyle name="Normal 3 3 21 2 7" xfId="12798"/>
    <cellStyle name="Normal 3 3 21 2 7 2" xfId="30320"/>
    <cellStyle name="Normal 3 3 21 2 8" xfId="12799"/>
    <cellStyle name="Normal 3 3 21 2 8 2" xfId="30321"/>
    <cellStyle name="Normal 3 3 21 2 9" xfId="12800"/>
    <cellStyle name="Normal 3 3 21 2 9 2" xfId="30322"/>
    <cellStyle name="Normal 3 3 21 3" xfId="12801"/>
    <cellStyle name="Normal 3 3 21 3 2" xfId="30323"/>
    <cellStyle name="Normal 3 3 21 4" xfId="12802"/>
    <cellStyle name="Normal 3 3 21 4 2" xfId="30324"/>
    <cellStyle name="Normal 3 3 21 5" xfId="12803"/>
    <cellStyle name="Normal 3 3 21 5 2" xfId="30325"/>
    <cellStyle name="Normal 3 3 21 6" xfId="12804"/>
    <cellStyle name="Normal 3 3 21 6 2" xfId="30326"/>
    <cellStyle name="Normal 3 3 21 7" xfId="12805"/>
    <cellStyle name="Normal 3 3 21 7 2" xfId="30327"/>
    <cellStyle name="Normal 3 3 21 8" xfId="12806"/>
    <cellStyle name="Normal 3 3 21 8 2" xfId="30328"/>
    <cellStyle name="Normal 3 3 21 9" xfId="12807"/>
    <cellStyle name="Normal 3 3 21 9 2" xfId="30329"/>
    <cellStyle name="Normal 3 3 22" xfId="12808"/>
    <cellStyle name="Normal 3 3 22 10" xfId="12809"/>
    <cellStyle name="Normal 3 3 22 10 2" xfId="30331"/>
    <cellStyle name="Normal 3 3 22 11" xfId="12810"/>
    <cellStyle name="Normal 3 3 22 11 2" xfId="30332"/>
    <cellStyle name="Normal 3 3 22 12" xfId="12811"/>
    <cellStyle name="Normal 3 3 22 12 2" xfId="30333"/>
    <cellStyle name="Normal 3 3 22 13" xfId="12812"/>
    <cellStyle name="Normal 3 3 22 13 2" xfId="30334"/>
    <cellStyle name="Normal 3 3 22 14" xfId="12813"/>
    <cellStyle name="Normal 3 3 22 14 2" xfId="30335"/>
    <cellStyle name="Normal 3 3 22 15" xfId="30330"/>
    <cellStyle name="Normal 3 3 22 2" xfId="12814"/>
    <cellStyle name="Normal 3 3 22 2 2" xfId="30336"/>
    <cellStyle name="Normal 3 3 22 3" xfId="12815"/>
    <cellStyle name="Normal 3 3 22 3 2" xfId="30337"/>
    <cellStyle name="Normal 3 3 22 4" xfId="12816"/>
    <cellStyle name="Normal 3 3 22 4 2" xfId="30338"/>
    <cellStyle name="Normal 3 3 22 5" xfId="12817"/>
    <cellStyle name="Normal 3 3 22 5 2" xfId="30339"/>
    <cellStyle name="Normal 3 3 22 6" xfId="12818"/>
    <cellStyle name="Normal 3 3 22 6 2" xfId="30340"/>
    <cellStyle name="Normal 3 3 22 7" xfId="12819"/>
    <cellStyle name="Normal 3 3 22 7 2" xfId="30341"/>
    <cellStyle name="Normal 3 3 22 8" xfId="12820"/>
    <cellStyle name="Normal 3 3 22 8 2" xfId="30342"/>
    <cellStyle name="Normal 3 3 22 9" xfId="12821"/>
    <cellStyle name="Normal 3 3 22 9 2" xfId="30343"/>
    <cellStyle name="Normal 3 3 23" xfId="12822"/>
    <cellStyle name="Normal 3 3 23 10" xfId="12823"/>
    <cellStyle name="Normal 3 3 23 10 2" xfId="30345"/>
    <cellStyle name="Normal 3 3 23 11" xfId="12824"/>
    <cellStyle name="Normal 3 3 23 11 2" xfId="30346"/>
    <cellStyle name="Normal 3 3 23 12" xfId="12825"/>
    <cellStyle name="Normal 3 3 23 12 2" xfId="30347"/>
    <cellStyle name="Normal 3 3 23 13" xfId="12826"/>
    <cellStyle name="Normal 3 3 23 13 2" xfId="30348"/>
    <cellStyle name="Normal 3 3 23 14" xfId="12827"/>
    <cellStyle name="Normal 3 3 23 14 2" xfId="30349"/>
    <cellStyle name="Normal 3 3 23 15" xfId="30344"/>
    <cellStyle name="Normal 3 3 23 2" xfId="12828"/>
    <cellStyle name="Normal 3 3 23 2 2" xfId="30350"/>
    <cellStyle name="Normal 3 3 23 3" xfId="12829"/>
    <cellStyle name="Normal 3 3 23 3 2" xfId="30351"/>
    <cellStyle name="Normal 3 3 23 4" xfId="12830"/>
    <cellStyle name="Normal 3 3 23 4 2" xfId="30352"/>
    <cellStyle name="Normal 3 3 23 5" xfId="12831"/>
    <cellStyle name="Normal 3 3 23 5 2" xfId="30353"/>
    <cellStyle name="Normal 3 3 23 6" xfId="12832"/>
    <cellStyle name="Normal 3 3 23 6 2" xfId="30354"/>
    <cellStyle name="Normal 3 3 23 7" xfId="12833"/>
    <cellStyle name="Normal 3 3 23 7 2" xfId="30355"/>
    <cellStyle name="Normal 3 3 23 8" xfId="12834"/>
    <cellStyle name="Normal 3 3 23 8 2" xfId="30356"/>
    <cellStyle name="Normal 3 3 23 9" xfId="12835"/>
    <cellStyle name="Normal 3 3 23 9 2" xfId="30357"/>
    <cellStyle name="Normal 3 3 24" xfId="12836"/>
    <cellStyle name="Normal 3 3 24 10" xfId="12837"/>
    <cellStyle name="Normal 3 3 24 10 2" xfId="30359"/>
    <cellStyle name="Normal 3 3 24 11" xfId="12838"/>
    <cellStyle name="Normal 3 3 24 11 2" xfId="30360"/>
    <cellStyle name="Normal 3 3 24 12" xfId="12839"/>
    <cellStyle name="Normal 3 3 24 12 2" xfId="30361"/>
    <cellStyle name="Normal 3 3 24 13" xfId="12840"/>
    <cellStyle name="Normal 3 3 24 13 2" xfId="30362"/>
    <cellStyle name="Normal 3 3 24 14" xfId="12841"/>
    <cellStyle name="Normal 3 3 24 14 2" xfId="30363"/>
    <cellStyle name="Normal 3 3 24 15" xfId="30358"/>
    <cellStyle name="Normal 3 3 24 2" xfId="12842"/>
    <cellStyle name="Normal 3 3 24 2 2" xfId="30364"/>
    <cellStyle name="Normal 3 3 24 3" xfId="12843"/>
    <cellStyle name="Normal 3 3 24 3 2" xfId="30365"/>
    <cellStyle name="Normal 3 3 24 4" xfId="12844"/>
    <cellStyle name="Normal 3 3 24 4 2" xfId="30366"/>
    <cellStyle name="Normal 3 3 24 5" xfId="12845"/>
    <cellStyle name="Normal 3 3 24 5 2" xfId="30367"/>
    <cellStyle name="Normal 3 3 24 6" xfId="12846"/>
    <cellStyle name="Normal 3 3 24 6 2" xfId="30368"/>
    <cellStyle name="Normal 3 3 24 7" xfId="12847"/>
    <cellStyle name="Normal 3 3 24 7 2" xfId="30369"/>
    <cellStyle name="Normal 3 3 24 8" xfId="12848"/>
    <cellStyle name="Normal 3 3 24 8 2" xfId="30370"/>
    <cellStyle name="Normal 3 3 24 9" xfId="12849"/>
    <cellStyle name="Normal 3 3 24 9 2" xfId="30371"/>
    <cellStyle name="Normal 3 3 25" xfId="12850"/>
    <cellStyle name="Normal 3 3 25 10" xfId="12851"/>
    <cellStyle name="Normal 3 3 25 10 2" xfId="30373"/>
    <cellStyle name="Normal 3 3 25 11" xfId="12852"/>
    <cellStyle name="Normal 3 3 25 11 2" xfId="30374"/>
    <cellStyle name="Normal 3 3 25 12" xfId="12853"/>
    <cellStyle name="Normal 3 3 25 12 2" xfId="30375"/>
    <cellStyle name="Normal 3 3 25 13" xfId="12854"/>
    <cellStyle name="Normal 3 3 25 13 2" xfId="30376"/>
    <cellStyle name="Normal 3 3 25 14" xfId="12855"/>
    <cellStyle name="Normal 3 3 25 14 2" xfId="30377"/>
    <cellStyle name="Normal 3 3 25 15" xfId="30372"/>
    <cellStyle name="Normal 3 3 25 2" xfId="12856"/>
    <cellStyle name="Normal 3 3 25 2 2" xfId="30378"/>
    <cellStyle name="Normal 3 3 25 3" xfId="12857"/>
    <cellStyle name="Normal 3 3 25 3 2" xfId="30379"/>
    <cellStyle name="Normal 3 3 25 4" xfId="12858"/>
    <cellStyle name="Normal 3 3 25 4 2" xfId="30380"/>
    <cellStyle name="Normal 3 3 25 5" xfId="12859"/>
    <cellStyle name="Normal 3 3 25 5 2" xfId="30381"/>
    <cellStyle name="Normal 3 3 25 6" xfId="12860"/>
    <cellStyle name="Normal 3 3 25 6 2" xfId="30382"/>
    <cellStyle name="Normal 3 3 25 7" xfId="12861"/>
    <cellStyle name="Normal 3 3 25 7 2" xfId="30383"/>
    <cellStyle name="Normal 3 3 25 8" xfId="12862"/>
    <cellStyle name="Normal 3 3 25 8 2" xfId="30384"/>
    <cellStyle name="Normal 3 3 25 9" xfId="12863"/>
    <cellStyle name="Normal 3 3 25 9 2" xfId="30385"/>
    <cellStyle name="Normal 3 3 26" xfId="12864"/>
    <cellStyle name="Normal 3 3 26 10" xfId="12865"/>
    <cellStyle name="Normal 3 3 26 10 2" xfId="30387"/>
    <cellStyle name="Normal 3 3 26 11" xfId="12866"/>
    <cellStyle name="Normal 3 3 26 11 2" xfId="30388"/>
    <cellStyle name="Normal 3 3 26 12" xfId="12867"/>
    <cellStyle name="Normal 3 3 26 12 2" xfId="30389"/>
    <cellStyle name="Normal 3 3 26 13" xfId="12868"/>
    <cellStyle name="Normal 3 3 26 13 2" xfId="30390"/>
    <cellStyle name="Normal 3 3 26 14" xfId="12869"/>
    <cellStyle name="Normal 3 3 26 14 2" xfId="30391"/>
    <cellStyle name="Normal 3 3 26 15" xfId="30386"/>
    <cellStyle name="Normal 3 3 26 2" xfId="12870"/>
    <cellStyle name="Normal 3 3 26 2 2" xfId="30392"/>
    <cellStyle name="Normal 3 3 26 3" xfId="12871"/>
    <cellStyle name="Normal 3 3 26 3 2" xfId="30393"/>
    <cellStyle name="Normal 3 3 26 4" xfId="12872"/>
    <cellStyle name="Normal 3 3 26 4 2" xfId="30394"/>
    <cellStyle name="Normal 3 3 26 5" xfId="12873"/>
    <cellStyle name="Normal 3 3 26 5 2" xfId="30395"/>
    <cellStyle name="Normal 3 3 26 6" xfId="12874"/>
    <cellStyle name="Normal 3 3 26 6 2" xfId="30396"/>
    <cellStyle name="Normal 3 3 26 7" xfId="12875"/>
    <cellStyle name="Normal 3 3 26 7 2" xfId="30397"/>
    <cellStyle name="Normal 3 3 26 8" xfId="12876"/>
    <cellStyle name="Normal 3 3 26 8 2" xfId="30398"/>
    <cellStyle name="Normal 3 3 26 9" xfId="12877"/>
    <cellStyle name="Normal 3 3 26 9 2" xfId="30399"/>
    <cellStyle name="Normal 3 3 27" xfId="12878"/>
    <cellStyle name="Normal 3 3 27 10" xfId="12879"/>
    <cellStyle name="Normal 3 3 27 10 2" xfId="30401"/>
    <cellStyle name="Normal 3 3 27 11" xfId="12880"/>
    <cellStyle name="Normal 3 3 27 11 2" xfId="30402"/>
    <cellStyle name="Normal 3 3 27 12" xfId="12881"/>
    <cellStyle name="Normal 3 3 27 12 2" xfId="30403"/>
    <cellStyle name="Normal 3 3 27 13" xfId="12882"/>
    <cellStyle name="Normal 3 3 27 13 2" xfId="30404"/>
    <cellStyle name="Normal 3 3 27 14" xfId="12883"/>
    <cellStyle name="Normal 3 3 27 14 2" xfId="30405"/>
    <cellStyle name="Normal 3 3 27 15" xfId="30400"/>
    <cellStyle name="Normal 3 3 27 2" xfId="12884"/>
    <cellStyle name="Normal 3 3 27 2 2" xfId="30406"/>
    <cellStyle name="Normal 3 3 27 3" xfId="12885"/>
    <cellStyle name="Normal 3 3 27 3 2" xfId="30407"/>
    <cellStyle name="Normal 3 3 27 4" xfId="12886"/>
    <cellStyle name="Normal 3 3 27 4 2" xfId="30408"/>
    <cellStyle name="Normal 3 3 27 5" xfId="12887"/>
    <cellStyle name="Normal 3 3 27 5 2" xfId="30409"/>
    <cellStyle name="Normal 3 3 27 6" xfId="12888"/>
    <cellStyle name="Normal 3 3 27 6 2" xfId="30410"/>
    <cellStyle name="Normal 3 3 27 7" xfId="12889"/>
    <cellStyle name="Normal 3 3 27 7 2" xfId="30411"/>
    <cellStyle name="Normal 3 3 27 8" xfId="12890"/>
    <cellStyle name="Normal 3 3 27 8 2" xfId="30412"/>
    <cellStyle name="Normal 3 3 27 9" xfId="12891"/>
    <cellStyle name="Normal 3 3 27 9 2" xfId="30413"/>
    <cellStyle name="Normal 3 3 28" xfId="12892"/>
    <cellStyle name="Normal 3 3 29" xfId="12893"/>
    <cellStyle name="Normal 3 3 3" xfId="489"/>
    <cellStyle name="Normal 3 3 3 10" xfId="12895"/>
    <cellStyle name="Normal 3 3 3 10 10" xfId="12896"/>
    <cellStyle name="Normal 3 3 3 10 10 2" xfId="30416"/>
    <cellStyle name="Normal 3 3 3 10 11" xfId="12897"/>
    <cellStyle name="Normal 3 3 3 10 11 2" xfId="30417"/>
    <cellStyle name="Normal 3 3 3 10 12" xfId="12898"/>
    <cellStyle name="Normal 3 3 3 10 12 2" xfId="30418"/>
    <cellStyle name="Normal 3 3 3 10 13" xfId="12899"/>
    <cellStyle name="Normal 3 3 3 10 13 2" xfId="30419"/>
    <cellStyle name="Normal 3 3 3 10 14" xfId="12900"/>
    <cellStyle name="Normal 3 3 3 10 14 2" xfId="30420"/>
    <cellStyle name="Normal 3 3 3 10 15" xfId="30415"/>
    <cellStyle name="Normal 3 3 3 10 2" xfId="12901"/>
    <cellStyle name="Normal 3 3 3 10 2 2" xfId="30421"/>
    <cellStyle name="Normal 3 3 3 10 3" xfId="12902"/>
    <cellStyle name="Normal 3 3 3 10 3 2" xfId="30422"/>
    <cellStyle name="Normal 3 3 3 10 4" xfId="12903"/>
    <cellStyle name="Normal 3 3 3 10 4 2" xfId="30423"/>
    <cellStyle name="Normal 3 3 3 10 5" xfId="12904"/>
    <cellStyle name="Normal 3 3 3 10 5 2" xfId="30424"/>
    <cellStyle name="Normal 3 3 3 10 6" xfId="12905"/>
    <cellStyle name="Normal 3 3 3 10 6 2" xfId="30425"/>
    <cellStyle name="Normal 3 3 3 10 7" xfId="12906"/>
    <cellStyle name="Normal 3 3 3 10 7 2" xfId="30426"/>
    <cellStyle name="Normal 3 3 3 10 8" xfId="12907"/>
    <cellStyle name="Normal 3 3 3 10 8 2" xfId="30427"/>
    <cellStyle name="Normal 3 3 3 10 9" xfId="12908"/>
    <cellStyle name="Normal 3 3 3 10 9 2" xfId="30428"/>
    <cellStyle name="Normal 3 3 3 11" xfId="12909"/>
    <cellStyle name="Normal 3 3 3 11 10" xfId="12910"/>
    <cellStyle name="Normal 3 3 3 11 10 2" xfId="30430"/>
    <cellStyle name="Normal 3 3 3 11 11" xfId="12911"/>
    <cellStyle name="Normal 3 3 3 11 11 2" xfId="30431"/>
    <cellStyle name="Normal 3 3 3 11 12" xfId="12912"/>
    <cellStyle name="Normal 3 3 3 11 12 2" xfId="30432"/>
    <cellStyle name="Normal 3 3 3 11 13" xfId="12913"/>
    <cellStyle name="Normal 3 3 3 11 13 2" xfId="30433"/>
    <cellStyle name="Normal 3 3 3 11 14" xfId="12914"/>
    <cellStyle name="Normal 3 3 3 11 14 2" xfId="30434"/>
    <cellStyle name="Normal 3 3 3 11 15" xfId="30429"/>
    <cellStyle name="Normal 3 3 3 11 2" xfId="12915"/>
    <cellStyle name="Normal 3 3 3 11 2 2" xfId="30435"/>
    <cellStyle name="Normal 3 3 3 11 3" xfId="12916"/>
    <cellStyle name="Normal 3 3 3 11 3 2" xfId="30436"/>
    <cellStyle name="Normal 3 3 3 11 4" xfId="12917"/>
    <cellStyle name="Normal 3 3 3 11 4 2" xfId="30437"/>
    <cellStyle name="Normal 3 3 3 11 5" xfId="12918"/>
    <cellStyle name="Normal 3 3 3 11 5 2" xfId="30438"/>
    <cellStyle name="Normal 3 3 3 11 6" xfId="12919"/>
    <cellStyle name="Normal 3 3 3 11 6 2" xfId="30439"/>
    <cellStyle name="Normal 3 3 3 11 7" xfId="12920"/>
    <cellStyle name="Normal 3 3 3 11 7 2" xfId="30440"/>
    <cellStyle name="Normal 3 3 3 11 8" xfId="12921"/>
    <cellStyle name="Normal 3 3 3 11 8 2" xfId="30441"/>
    <cellStyle name="Normal 3 3 3 11 9" xfId="12922"/>
    <cellStyle name="Normal 3 3 3 11 9 2" xfId="30442"/>
    <cellStyle name="Normal 3 3 3 12" xfId="12923"/>
    <cellStyle name="Normal 3 3 3 12 10" xfId="12924"/>
    <cellStyle name="Normal 3 3 3 12 10 2" xfId="30444"/>
    <cellStyle name="Normal 3 3 3 12 11" xfId="12925"/>
    <cellStyle name="Normal 3 3 3 12 11 2" xfId="30445"/>
    <cellStyle name="Normal 3 3 3 12 12" xfId="12926"/>
    <cellStyle name="Normal 3 3 3 12 12 2" xfId="30446"/>
    <cellStyle name="Normal 3 3 3 12 13" xfId="12927"/>
    <cellStyle name="Normal 3 3 3 12 13 2" xfId="30447"/>
    <cellStyle name="Normal 3 3 3 12 14" xfId="12928"/>
    <cellStyle name="Normal 3 3 3 12 14 2" xfId="30448"/>
    <cellStyle name="Normal 3 3 3 12 15" xfId="30443"/>
    <cellStyle name="Normal 3 3 3 12 2" xfId="12929"/>
    <cellStyle name="Normal 3 3 3 12 2 2" xfId="30449"/>
    <cellStyle name="Normal 3 3 3 12 3" xfId="12930"/>
    <cellStyle name="Normal 3 3 3 12 3 2" xfId="30450"/>
    <cellStyle name="Normal 3 3 3 12 4" xfId="12931"/>
    <cellStyle name="Normal 3 3 3 12 4 2" xfId="30451"/>
    <cellStyle name="Normal 3 3 3 12 5" xfId="12932"/>
    <cellStyle name="Normal 3 3 3 12 5 2" xfId="30452"/>
    <cellStyle name="Normal 3 3 3 12 6" xfId="12933"/>
    <cellStyle name="Normal 3 3 3 12 6 2" xfId="30453"/>
    <cellStyle name="Normal 3 3 3 12 7" xfId="12934"/>
    <cellStyle name="Normal 3 3 3 12 7 2" xfId="30454"/>
    <cellStyle name="Normal 3 3 3 12 8" xfId="12935"/>
    <cellStyle name="Normal 3 3 3 12 8 2" xfId="30455"/>
    <cellStyle name="Normal 3 3 3 12 9" xfId="12936"/>
    <cellStyle name="Normal 3 3 3 12 9 2" xfId="30456"/>
    <cellStyle name="Normal 3 3 3 13" xfId="12937"/>
    <cellStyle name="Normal 3 3 3 13 10" xfId="12938"/>
    <cellStyle name="Normal 3 3 3 13 10 2" xfId="30458"/>
    <cellStyle name="Normal 3 3 3 13 11" xfId="12939"/>
    <cellStyle name="Normal 3 3 3 13 11 2" xfId="30459"/>
    <cellStyle name="Normal 3 3 3 13 12" xfId="12940"/>
    <cellStyle name="Normal 3 3 3 13 12 2" xfId="30460"/>
    <cellStyle name="Normal 3 3 3 13 13" xfId="12941"/>
    <cellStyle name="Normal 3 3 3 13 13 2" xfId="30461"/>
    <cellStyle name="Normal 3 3 3 13 14" xfId="12942"/>
    <cellStyle name="Normal 3 3 3 13 14 2" xfId="30462"/>
    <cellStyle name="Normal 3 3 3 13 15" xfId="30457"/>
    <cellStyle name="Normal 3 3 3 13 2" xfId="12943"/>
    <cellStyle name="Normal 3 3 3 13 2 2" xfId="30463"/>
    <cellStyle name="Normal 3 3 3 13 3" xfId="12944"/>
    <cellStyle name="Normal 3 3 3 13 3 2" xfId="30464"/>
    <cellStyle name="Normal 3 3 3 13 4" xfId="12945"/>
    <cellStyle name="Normal 3 3 3 13 4 2" xfId="30465"/>
    <cellStyle name="Normal 3 3 3 13 5" xfId="12946"/>
    <cellStyle name="Normal 3 3 3 13 5 2" xfId="30466"/>
    <cellStyle name="Normal 3 3 3 13 6" xfId="12947"/>
    <cellStyle name="Normal 3 3 3 13 6 2" xfId="30467"/>
    <cellStyle name="Normal 3 3 3 13 7" xfId="12948"/>
    <cellStyle name="Normal 3 3 3 13 7 2" xfId="30468"/>
    <cellStyle name="Normal 3 3 3 13 8" xfId="12949"/>
    <cellStyle name="Normal 3 3 3 13 8 2" xfId="30469"/>
    <cellStyle name="Normal 3 3 3 13 9" xfId="12950"/>
    <cellStyle name="Normal 3 3 3 13 9 2" xfId="30470"/>
    <cellStyle name="Normal 3 3 3 14" xfId="12951"/>
    <cellStyle name="Normal 3 3 3 14 10" xfId="12952"/>
    <cellStyle name="Normal 3 3 3 14 10 2" xfId="30472"/>
    <cellStyle name="Normal 3 3 3 14 11" xfId="12953"/>
    <cellStyle name="Normal 3 3 3 14 11 2" xfId="30473"/>
    <cellStyle name="Normal 3 3 3 14 12" xfId="12954"/>
    <cellStyle name="Normal 3 3 3 14 12 2" xfId="30474"/>
    <cellStyle name="Normal 3 3 3 14 13" xfId="12955"/>
    <cellStyle name="Normal 3 3 3 14 13 2" xfId="30475"/>
    <cellStyle name="Normal 3 3 3 14 14" xfId="12956"/>
    <cellStyle name="Normal 3 3 3 14 14 2" xfId="30476"/>
    <cellStyle name="Normal 3 3 3 14 15" xfId="30471"/>
    <cellStyle name="Normal 3 3 3 14 2" xfId="12957"/>
    <cellStyle name="Normal 3 3 3 14 2 2" xfId="30477"/>
    <cellStyle name="Normal 3 3 3 14 3" xfId="12958"/>
    <cellStyle name="Normal 3 3 3 14 3 2" xfId="30478"/>
    <cellStyle name="Normal 3 3 3 14 4" xfId="12959"/>
    <cellStyle name="Normal 3 3 3 14 4 2" xfId="30479"/>
    <cellStyle name="Normal 3 3 3 14 5" xfId="12960"/>
    <cellStyle name="Normal 3 3 3 14 5 2" xfId="30480"/>
    <cellStyle name="Normal 3 3 3 14 6" xfId="12961"/>
    <cellStyle name="Normal 3 3 3 14 6 2" xfId="30481"/>
    <cellStyle name="Normal 3 3 3 14 7" xfId="12962"/>
    <cellStyle name="Normal 3 3 3 14 7 2" xfId="30482"/>
    <cellStyle name="Normal 3 3 3 14 8" xfId="12963"/>
    <cellStyle name="Normal 3 3 3 14 8 2" xfId="30483"/>
    <cellStyle name="Normal 3 3 3 14 9" xfId="12964"/>
    <cellStyle name="Normal 3 3 3 14 9 2" xfId="30484"/>
    <cellStyle name="Normal 3 3 3 15" xfId="12965"/>
    <cellStyle name="Normal 3 3 3 15 2" xfId="30485"/>
    <cellStyle name="Normal 3 3 3 16" xfId="12966"/>
    <cellStyle name="Normal 3 3 3 16 2" xfId="30486"/>
    <cellStyle name="Normal 3 3 3 17" xfId="12967"/>
    <cellStyle name="Normal 3 3 3 17 2" xfId="30487"/>
    <cellStyle name="Normal 3 3 3 18" xfId="12968"/>
    <cellStyle name="Normal 3 3 3 18 2" xfId="30488"/>
    <cellStyle name="Normal 3 3 3 19" xfId="12969"/>
    <cellStyle name="Normal 3 3 3 19 2" xfId="30489"/>
    <cellStyle name="Normal 3 3 3 2" xfId="12970"/>
    <cellStyle name="Normal 3 3 3 20" xfId="12971"/>
    <cellStyle name="Normal 3 3 3 20 2" xfId="30490"/>
    <cellStyle name="Normal 3 3 3 21" xfId="12972"/>
    <cellStyle name="Normal 3 3 3 21 2" xfId="30491"/>
    <cellStyle name="Normal 3 3 3 22" xfId="12973"/>
    <cellStyle name="Normal 3 3 3 22 2" xfId="30492"/>
    <cellStyle name="Normal 3 3 3 23" xfId="12974"/>
    <cellStyle name="Normal 3 3 3 23 2" xfId="30493"/>
    <cellStyle name="Normal 3 3 3 24" xfId="12975"/>
    <cellStyle name="Normal 3 3 3 24 2" xfId="30494"/>
    <cellStyle name="Normal 3 3 3 25" xfId="12976"/>
    <cellStyle name="Normal 3 3 3 25 2" xfId="30495"/>
    <cellStyle name="Normal 3 3 3 26" xfId="12977"/>
    <cellStyle name="Normal 3 3 3 26 2" xfId="30496"/>
    <cellStyle name="Normal 3 3 3 27" xfId="12978"/>
    <cellStyle name="Normal 3 3 3 27 2" xfId="30497"/>
    <cellStyle name="Normal 3 3 3 28" xfId="12894"/>
    <cellStyle name="Normal 3 3 3 29" xfId="30414"/>
    <cellStyle name="Normal 3 3 3 3" xfId="12979"/>
    <cellStyle name="Normal 3 3 3 4" xfId="12980"/>
    <cellStyle name="Normal 3 3 3 5" xfId="12981"/>
    <cellStyle name="Normal 3 3 3 6" xfId="12982"/>
    <cellStyle name="Normal 3 3 3 6 10" xfId="12983"/>
    <cellStyle name="Normal 3 3 3 6 10 2" xfId="30499"/>
    <cellStyle name="Normal 3 3 3 6 11" xfId="12984"/>
    <cellStyle name="Normal 3 3 3 6 11 2" xfId="30500"/>
    <cellStyle name="Normal 3 3 3 6 12" xfId="12985"/>
    <cellStyle name="Normal 3 3 3 6 12 2" xfId="30501"/>
    <cellStyle name="Normal 3 3 3 6 13" xfId="12986"/>
    <cellStyle name="Normal 3 3 3 6 13 2" xfId="30502"/>
    <cellStyle name="Normal 3 3 3 6 14" xfId="12987"/>
    <cellStyle name="Normal 3 3 3 6 14 2" xfId="30503"/>
    <cellStyle name="Normal 3 3 3 6 15" xfId="12988"/>
    <cellStyle name="Normal 3 3 3 6 15 2" xfId="30504"/>
    <cellStyle name="Normal 3 3 3 6 16" xfId="30498"/>
    <cellStyle name="Normal 3 3 3 6 2" xfId="12989"/>
    <cellStyle name="Normal 3 3 3 6 2 10" xfId="12990"/>
    <cellStyle name="Normal 3 3 3 6 2 10 2" xfId="30506"/>
    <cellStyle name="Normal 3 3 3 6 2 11" xfId="12991"/>
    <cellStyle name="Normal 3 3 3 6 2 11 2" xfId="30507"/>
    <cellStyle name="Normal 3 3 3 6 2 12" xfId="12992"/>
    <cellStyle name="Normal 3 3 3 6 2 12 2" xfId="30508"/>
    <cellStyle name="Normal 3 3 3 6 2 13" xfId="12993"/>
    <cellStyle name="Normal 3 3 3 6 2 13 2" xfId="30509"/>
    <cellStyle name="Normal 3 3 3 6 2 14" xfId="12994"/>
    <cellStyle name="Normal 3 3 3 6 2 14 2" xfId="30510"/>
    <cellStyle name="Normal 3 3 3 6 2 15" xfId="30505"/>
    <cellStyle name="Normal 3 3 3 6 2 2" xfId="12995"/>
    <cellStyle name="Normal 3 3 3 6 2 2 2" xfId="30511"/>
    <cellStyle name="Normal 3 3 3 6 2 3" xfId="12996"/>
    <cellStyle name="Normal 3 3 3 6 2 3 2" xfId="30512"/>
    <cellStyle name="Normal 3 3 3 6 2 4" xfId="12997"/>
    <cellStyle name="Normal 3 3 3 6 2 4 2" xfId="30513"/>
    <cellStyle name="Normal 3 3 3 6 2 5" xfId="12998"/>
    <cellStyle name="Normal 3 3 3 6 2 5 2" xfId="30514"/>
    <cellStyle name="Normal 3 3 3 6 2 6" xfId="12999"/>
    <cellStyle name="Normal 3 3 3 6 2 6 2" xfId="30515"/>
    <cellStyle name="Normal 3 3 3 6 2 7" xfId="13000"/>
    <cellStyle name="Normal 3 3 3 6 2 7 2" xfId="30516"/>
    <cellStyle name="Normal 3 3 3 6 2 8" xfId="13001"/>
    <cellStyle name="Normal 3 3 3 6 2 8 2" xfId="30517"/>
    <cellStyle name="Normal 3 3 3 6 2 9" xfId="13002"/>
    <cellStyle name="Normal 3 3 3 6 2 9 2" xfId="30518"/>
    <cellStyle name="Normal 3 3 3 6 3" xfId="13003"/>
    <cellStyle name="Normal 3 3 3 6 3 2" xfId="30519"/>
    <cellStyle name="Normal 3 3 3 6 4" xfId="13004"/>
    <cellStyle name="Normal 3 3 3 6 4 2" xfId="30520"/>
    <cellStyle name="Normal 3 3 3 6 5" xfId="13005"/>
    <cellStyle name="Normal 3 3 3 6 5 2" xfId="30521"/>
    <cellStyle name="Normal 3 3 3 6 6" xfId="13006"/>
    <cellStyle name="Normal 3 3 3 6 6 2" xfId="30522"/>
    <cellStyle name="Normal 3 3 3 6 7" xfId="13007"/>
    <cellStyle name="Normal 3 3 3 6 7 2" xfId="30523"/>
    <cellStyle name="Normal 3 3 3 6 8" xfId="13008"/>
    <cellStyle name="Normal 3 3 3 6 8 2" xfId="30524"/>
    <cellStyle name="Normal 3 3 3 6 9" xfId="13009"/>
    <cellStyle name="Normal 3 3 3 6 9 2" xfId="30525"/>
    <cellStyle name="Normal 3 3 3 7" xfId="13010"/>
    <cellStyle name="Normal 3 3 3 7 10" xfId="13011"/>
    <cellStyle name="Normal 3 3 3 7 10 2" xfId="30527"/>
    <cellStyle name="Normal 3 3 3 7 11" xfId="13012"/>
    <cellStyle name="Normal 3 3 3 7 11 2" xfId="30528"/>
    <cellStyle name="Normal 3 3 3 7 12" xfId="13013"/>
    <cellStyle name="Normal 3 3 3 7 12 2" xfId="30529"/>
    <cellStyle name="Normal 3 3 3 7 13" xfId="13014"/>
    <cellStyle name="Normal 3 3 3 7 13 2" xfId="30530"/>
    <cellStyle name="Normal 3 3 3 7 14" xfId="13015"/>
    <cellStyle name="Normal 3 3 3 7 14 2" xfId="30531"/>
    <cellStyle name="Normal 3 3 3 7 15" xfId="13016"/>
    <cellStyle name="Normal 3 3 3 7 15 2" xfId="30532"/>
    <cellStyle name="Normal 3 3 3 7 16" xfId="30526"/>
    <cellStyle name="Normal 3 3 3 7 2" xfId="13017"/>
    <cellStyle name="Normal 3 3 3 7 2 10" xfId="13018"/>
    <cellStyle name="Normal 3 3 3 7 2 10 2" xfId="30534"/>
    <cellStyle name="Normal 3 3 3 7 2 11" xfId="13019"/>
    <cellStyle name="Normal 3 3 3 7 2 11 2" xfId="30535"/>
    <cellStyle name="Normal 3 3 3 7 2 12" xfId="13020"/>
    <cellStyle name="Normal 3 3 3 7 2 12 2" xfId="30536"/>
    <cellStyle name="Normal 3 3 3 7 2 13" xfId="13021"/>
    <cellStyle name="Normal 3 3 3 7 2 13 2" xfId="30537"/>
    <cellStyle name="Normal 3 3 3 7 2 14" xfId="13022"/>
    <cellStyle name="Normal 3 3 3 7 2 14 2" xfId="30538"/>
    <cellStyle name="Normal 3 3 3 7 2 15" xfId="30533"/>
    <cellStyle name="Normal 3 3 3 7 2 2" xfId="13023"/>
    <cellStyle name="Normal 3 3 3 7 2 2 2" xfId="30539"/>
    <cellStyle name="Normal 3 3 3 7 2 3" xfId="13024"/>
    <cellStyle name="Normal 3 3 3 7 2 3 2" xfId="30540"/>
    <cellStyle name="Normal 3 3 3 7 2 4" xfId="13025"/>
    <cellStyle name="Normal 3 3 3 7 2 4 2" xfId="30541"/>
    <cellStyle name="Normal 3 3 3 7 2 5" xfId="13026"/>
    <cellStyle name="Normal 3 3 3 7 2 5 2" xfId="30542"/>
    <cellStyle name="Normal 3 3 3 7 2 6" xfId="13027"/>
    <cellStyle name="Normal 3 3 3 7 2 6 2" xfId="30543"/>
    <cellStyle name="Normal 3 3 3 7 2 7" xfId="13028"/>
    <cellStyle name="Normal 3 3 3 7 2 7 2" xfId="30544"/>
    <cellStyle name="Normal 3 3 3 7 2 8" xfId="13029"/>
    <cellStyle name="Normal 3 3 3 7 2 8 2" xfId="30545"/>
    <cellStyle name="Normal 3 3 3 7 2 9" xfId="13030"/>
    <cellStyle name="Normal 3 3 3 7 2 9 2" xfId="30546"/>
    <cellStyle name="Normal 3 3 3 7 3" xfId="13031"/>
    <cellStyle name="Normal 3 3 3 7 3 2" xfId="30547"/>
    <cellStyle name="Normal 3 3 3 7 4" xfId="13032"/>
    <cellStyle name="Normal 3 3 3 7 4 2" xfId="30548"/>
    <cellStyle name="Normal 3 3 3 7 5" xfId="13033"/>
    <cellStyle name="Normal 3 3 3 7 5 2" xfId="30549"/>
    <cellStyle name="Normal 3 3 3 7 6" xfId="13034"/>
    <cellStyle name="Normal 3 3 3 7 6 2" xfId="30550"/>
    <cellStyle name="Normal 3 3 3 7 7" xfId="13035"/>
    <cellStyle name="Normal 3 3 3 7 7 2" xfId="30551"/>
    <cellStyle name="Normal 3 3 3 7 8" xfId="13036"/>
    <cellStyle name="Normal 3 3 3 7 8 2" xfId="30552"/>
    <cellStyle name="Normal 3 3 3 7 9" xfId="13037"/>
    <cellStyle name="Normal 3 3 3 7 9 2" xfId="30553"/>
    <cellStyle name="Normal 3 3 3 8" xfId="13038"/>
    <cellStyle name="Normal 3 3 3 8 10" xfId="13039"/>
    <cellStyle name="Normal 3 3 3 8 10 2" xfId="30555"/>
    <cellStyle name="Normal 3 3 3 8 11" xfId="13040"/>
    <cellStyle name="Normal 3 3 3 8 11 2" xfId="30556"/>
    <cellStyle name="Normal 3 3 3 8 12" xfId="13041"/>
    <cellStyle name="Normal 3 3 3 8 12 2" xfId="30557"/>
    <cellStyle name="Normal 3 3 3 8 13" xfId="13042"/>
    <cellStyle name="Normal 3 3 3 8 13 2" xfId="30558"/>
    <cellStyle name="Normal 3 3 3 8 14" xfId="13043"/>
    <cellStyle name="Normal 3 3 3 8 14 2" xfId="30559"/>
    <cellStyle name="Normal 3 3 3 8 15" xfId="13044"/>
    <cellStyle name="Normal 3 3 3 8 15 2" xfId="30560"/>
    <cellStyle name="Normal 3 3 3 8 16" xfId="30554"/>
    <cellStyle name="Normal 3 3 3 8 2" xfId="13045"/>
    <cellStyle name="Normal 3 3 3 8 2 10" xfId="13046"/>
    <cellStyle name="Normal 3 3 3 8 2 10 2" xfId="30562"/>
    <cellStyle name="Normal 3 3 3 8 2 11" xfId="13047"/>
    <cellStyle name="Normal 3 3 3 8 2 11 2" xfId="30563"/>
    <cellStyle name="Normal 3 3 3 8 2 12" xfId="13048"/>
    <cellStyle name="Normal 3 3 3 8 2 12 2" xfId="30564"/>
    <cellStyle name="Normal 3 3 3 8 2 13" xfId="13049"/>
    <cellStyle name="Normal 3 3 3 8 2 13 2" xfId="30565"/>
    <cellStyle name="Normal 3 3 3 8 2 14" xfId="13050"/>
    <cellStyle name="Normal 3 3 3 8 2 14 2" xfId="30566"/>
    <cellStyle name="Normal 3 3 3 8 2 15" xfId="30561"/>
    <cellStyle name="Normal 3 3 3 8 2 2" xfId="13051"/>
    <cellStyle name="Normal 3 3 3 8 2 2 2" xfId="30567"/>
    <cellStyle name="Normal 3 3 3 8 2 3" xfId="13052"/>
    <cellStyle name="Normal 3 3 3 8 2 3 2" xfId="30568"/>
    <cellStyle name="Normal 3 3 3 8 2 4" xfId="13053"/>
    <cellStyle name="Normal 3 3 3 8 2 4 2" xfId="30569"/>
    <cellStyle name="Normal 3 3 3 8 2 5" xfId="13054"/>
    <cellStyle name="Normal 3 3 3 8 2 5 2" xfId="30570"/>
    <cellStyle name="Normal 3 3 3 8 2 6" xfId="13055"/>
    <cellStyle name="Normal 3 3 3 8 2 6 2" xfId="30571"/>
    <cellStyle name="Normal 3 3 3 8 2 7" xfId="13056"/>
    <cellStyle name="Normal 3 3 3 8 2 7 2" xfId="30572"/>
    <cellStyle name="Normal 3 3 3 8 2 8" xfId="13057"/>
    <cellStyle name="Normal 3 3 3 8 2 8 2" xfId="30573"/>
    <cellStyle name="Normal 3 3 3 8 2 9" xfId="13058"/>
    <cellStyle name="Normal 3 3 3 8 2 9 2" xfId="30574"/>
    <cellStyle name="Normal 3 3 3 8 3" xfId="13059"/>
    <cellStyle name="Normal 3 3 3 8 3 2" xfId="30575"/>
    <cellStyle name="Normal 3 3 3 8 4" xfId="13060"/>
    <cellStyle name="Normal 3 3 3 8 4 2" xfId="30576"/>
    <cellStyle name="Normal 3 3 3 8 5" xfId="13061"/>
    <cellStyle name="Normal 3 3 3 8 5 2" xfId="30577"/>
    <cellStyle name="Normal 3 3 3 8 6" xfId="13062"/>
    <cellStyle name="Normal 3 3 3 8 6 2" xfId="30578"/>
    <cellStyle name="Normal 3 3 3 8 7" xfId="13063"/>
    <cellStyle name="Normal 3 3 3 8 7 2" xfId="30579"/>
    <cellStyle name="Normal 3 3 3 8 8" xfId="13064"/>
    <cellStyle name="Normal 3 3 3 8 8 2" xfId="30580"/>
    <cellStyle name="Normal 3 3 3 8 9" xfId="13065"/>
    <cellStyle name="Normal 3 3 3 8 9 2" xfId="30581"/>
    <cellStyle name="Normal 3 3 3 9" xfId="13066"/>
    <cellStyle name="Normal 3 3 3 9 10" xfId="13067"/>
    <cellStyle name="Normal 3 3 3 9 10 2" xfId="30583"/>
    <cellStyle name="Normal 3 3 3 9 11" xfId="13068"/>
    <cellStyle name="Normal 3 3 3 9 11 2" xfId="30584"/>
    <cellStyle name="Normal 3 3 3 9 12" xfId="13069"/>
    <cellStyle name="Normal 3 3 3 9 12 2" xfId="30585"/>
    <cellStyle name="Normal 3 3 3 9 13" xfId="13070"/>
    <cellStyle name="Normal 3 3 3 9 13 2" xfId="30586"/>
    <cellStyle name="Normal 3 3 3 9 14" xfId="13071"/>
    <cellStyle name="Normal 3 3 3 9 14 2" xfId="30587"/>
    <cellStyle name="Normal 3 3 3 9 15" xfId="30582"/>
    <cellStyle name="Normal 3 3 3 9 2" xfId="13072"/>
    <cellStyle name="Normal 3 3 3 9 2 2" xfId="30588"/>
    <cellStyle name="Normal 3 3 3 9 3" xfId="13073"/>
    <cellStyle name="Normal 3 3 3 9 3 2" xfId="30589"/>
    <cellStyle name="Normal 3 3 3 9 4" xfId="13074"/>
    <cellStyle name="Normal 3 3 3 9 4 2" xfId="30590"/>
    <cellStyle name="Normal 3 3 3 9 5" xfId="13075"/>
    <cellStyle name="Normal 3 3 3 9 5 2" xfId="30591"/>
    <cellStyle name="Normal 3 3 3 9 6" xfId="13076"/>
    <cellStyle name="Normal 3 3 3 9 6 2" xfId="30592"/>
    <cellStyle name="Normal 3 3 3 9 7" xfId="13077"/>
    <cellStyle name="Normal 3 3 3 9 7 2" xfId="30593"/>
    <cellStyle name="Normal 3 3 3 9 8" xfId="13078"/>
    <cellStyle name="Normal 3 3 3 9 8 2" xfId="30594"/>
    <cellStyle name="Normal 3 3 3 9 9" xfId="13079"/>
    <cellStyle name="Normal 3 3 3 9 9 2" xfId="30595"/>
    <cellStyle name="Normal 3 3 30" xfId="13080"/>
    <cellStyle name="Normal 3 3 30 10" xfId="13081"/>
    <cellStyle name="Normal 3 3 30 10 2" xfId="30597"/>
    <cellStyle name="Normal 3 3 30 11" xfId="13082"/>
    <cellStyle name="Normal 3 3 30 11 2" xfId="30598"/>
    <cellStyle name="Normal 3 3 30 12" xfId="13083"/>
    <cellStyle name="Normal 3 3 30 12 2" xfId="30599"/>
    <cellStyle name="Normal 3 3 30 13" xfId="13084"/>
    <cellStyle name="Normal 3 3 30 13 2" xfId="30600"/>
    <cellStyle name="Normal 3 3 30 14" xfId="13085"/>
    <cellStyle name="Normal 3 3 30 14 2" xfId="30601"/>
    <cellStyle name="Normal 3 3 30 15" xfId="30596"/>
    <cellStyle name="Normal 3 3 30 2" xfId="13086"/>
    <cellStyle name="Normal 3 3 30 2 2" xfId="30602"/>
    <cellStyle name="Normal 3 3 30 3" xfId="13087"/>
    <cellStyle name="Normal 3 3 30 3 2" xfId="30603"/>
    <cellStyle name="Normal 3 3 30 4" xfId="13088"/>
    <cellStyle name="Normal 3 3 30 4 2" xfId="30604"/>
    <cellStyle name="Normal 3 3 30 5" xfId="13089"/>
    <cellStyle name="Normal 3 3 30 5 2" xfId="30605"/>
    <cellStyle name="Normal 3 3 30 6" xfId="13090"/>
    <cellStyle name="Normal 3 3 30 6 2" xfId="30606"/>
    <cellStyle name="Normal 3 3 30 7" xfId="13091"/>
    <cellStyle name="Normal 3 3 30 7 2" xfId="30607"/>
    <cellStyle name="Normal 3 3 30 8" xfId="13092"/>
    <cellStyle name="Normal 3 3 30 8 2" xfId="30608"/>
    <cellStyle name="Normal 3 3 30 9" xfId="13093"/>
    <cellStyle name="Normal 3 3 30 9 2" xfId="30609"/>
    <cellStyle name="Normal 3 3 31" xfId="13094"/>
    <cellStyle name="Normal 3 3 31 10" xfId="13095"/>
    <cellStyle name="Normal 3 3 31 10 2" xfId="30611"/>
    <cellStyle name="Normal 3 3 31 11" xfId="13096"/>
    <cellStyle name="Normal 3 3 31 11 2" xfId="30612"/>
    <cellStyle name="Normal 3 3 31 12" xfId="13097"/>
    <cellStyle name="Normal 3 3 31 12 2" xfId="30613"/>
    <cellStyle name="Normal 3 3 31 13" xfId="13098"/>
    <cellStyle name="Normal 3 3 31 13 2" xfId="30614"/>
    <cellStyle name="Normal 3 3 31 14" xfId="13099"/>
    <cellStyle name="Normal 3 3 31 14 2" xfId="30615"/>
    <cellStyle name="Normal 3 3 31 15" xfId="30610"/>
    <cellStyle name="Normal 3 3 31 2" xfId="13100"/>
    <cellStyle name="Normal 3 3 31 2 2" xfId="30616"/>
    <cellStyle name="Normal 3 3 31 3" xfId="13101"/>
    <cellStyle name="Normal 3 3 31 3 2" xfId="30617"/>
    <cellStyle name="Normal 3 3 31 4" xfId="13102"/>
    <cellStyle name="Normal 3 3 31 4 2" xfId="30618"/>
    <cellStyle name="Normal 3 3 31 5" xfId="13103"/>
    <cellStyle name="Normal 3 3 31 5 2" xfId="30619"/>
    <cellStyle name="Normal 3 3 31 6" xfId="13104"/>
    <cellStyle name="Normal 3 3 31 6 2" xfId="30620"/>
    <cellStyle name="Normal 3 3 31 7" xfId="13105"/>
    <cellStyle name="Normal 3 3 31 7 2" xfId="30621"/>
    <cellStyle name="Normal 3 3 31 8" xfId="13106"/>
    <cellStyle name="Normal 3 3 31 8 2" xfId="30622"/>
    <cellStyle name="Normal 3 3 31 9" xfId="13107"/>
    <cellStyle name="Normal 3 3 31 9 2" xfId="30623"/>
    <cellStyle name="Normal 3 3 32" xfId="10866"/>
    <cellStyle name="Normal 3 3 4" xfId="13108"/>
    <cellStyle name="Normal 3 3 4 10" xfId="13109"/>
    <cellStyle name="Normal 3 3 4 10 10" xfId="13110"/>
    <cellStyle name="Normal 3 3 4 10 10 2" xfId="30626"/>
    <cellStyle name="Normal 3 3 4 10 11" xfId="13111"/>
    <cellStyle name="Normal 3 3 4 10 11 2" xfId="30627"/>
    <cellStyle name="Normal 3 3 4 10 12" xfId="13112"/>
    <cellStyle name="Normal 3 3 4 10 12 2" xfId="30628"/>
    <cellStyle name="Normal 3 3 4 10 13" xfId="13113"/>
    <cellStyle name="Normal 3 3 4 10 13 2" xfId="30629"/>
    <cellStyle name="Normal 3 3 4 10 14" xfId="13114"/>
    <cellStyle name="Normal 3 3 4 10 14 2" xfId="30630"/>
    <cellStyle name="Normal 3 3 4 10 15" xfId="30625"/>
    <cellStyle name="Normal 3 3 4 10 2" xfId="13115"/>
    <cellStyle name="Normal 3 3 4 10 2 2" xfId="30631"/>
    <cellStyle name="Normal 3 3 4 10 3" xfId="13116"/>
    <cellStyle name="Normal 3 3 4 10 3 2" xfId="30632"/>
    <cellStyle name="Normal 3 3 4 10 4" xfId="13117"/>
    <cellStyle name="Normal 3 3 4 10 4 2" xfId="30633"/>
    <cellStyle name="Normal 3 3 4 10 5" xfId="13118"/>
    <cellStyle name="Normal 3 3 4 10 5 2" xfId="30634"/>
    <cellStyle name="Normal 3 3 4 10 6" xfId="13119"/>
    <cellStyle name="Normal 3 3 4 10 6 2" xfId="30635"/>
    <cellStyle name="Normal 3 3 4 10 7" xfId="13120"/>
    <cellStyle name="Normal 3 3 4 10 7 2" xfId="30636"/>
    <cellStyle name="Normal 3 3 4 10 8" xfId="13121"/>
    <cellStyle name="Normal 3 3 4 10 8 2" xfId="30637"/>
    <cellStyle name="Normal 3 3 4 10 9" xfId="13122"/>
    <cellStyle name="Normal 3 3 4 10 9 2" xfId="30638"/>
    <cellStyle name="Normal 3 3 4 11" xfId="13123"/>
    <cellStyle name="Normal 3 3 4 11 10" xfId="13124"/>
    <cellStyle name="Normal 3 3 4 11 10 2" xfId="30640"/>
    <cellStyle name="Normal 3 3 4 11 11" xfId="13125"/>
    <cellStyle name="Normal 3 3 4 11 11 2" xfId="30641"/>
    <cellStyle name="Normal 3 3 4 11 12" xfId="13126"/>
    <cellStyle name="Normal 3 3 4 11 12 2" xfId="30642"/>
    <cellStyle name="Normal 3 3 4 11 13" xfId="13127"/>
    <cellStyle name="Normal 3 3 4 11 13 2" xfId="30643"/>
    <cellStyle name="Normal 3 3 4 11 14" xfId="13128"/>
    <cellStyle name="Normal 3 3 4 11 14 2" xfId="30644"/>
    <cellStyle name="Normal 3 3 4 11 15" xfId="30639"/>
    <cellStyle name="Normal 3 3 4 11 2" xfId="13129"/>
    <cellStyle name="Normal 3 3 4 11 2 2" xfId="30645"/>
    <cellStyle name="Normal 3 3 4 11 3" xfId="13130"/>
    <cellStyle name="Normal 3 3 4 11 3 2" xfId="30646"/>
    <cellStyle name="Normal 3 3 4 11 4" xfId="13131"/>
    <cellStyle name="Normal 3 3 4 11 4 2" xfId="30647"/>
    <cellStyle name="Normal 3 3 4 11 5" xfId="13132"/>
    <cellStyle name="Normal 3 3 4 11 5 2" xfId="30648"/>
    <cellStyle name="Normal 3 3 4 11 6" xfId="13133"/>
    <cellStyle name="Normal 3 3 4 11 6 2" xfId="30649"/>
    <cellStyle name="Normal 3 3 4 11 7" xfId="13134"/>
    <cellStyle name="Normal 3 3 4 11 7 2" xfId="30650"/>
    <cellStyle name="Normal 3 3 4 11 8" xfId="13135"/>
    <cellStyle name="Normal 3 3 4 11 8 2" xfId="30651"/>
    <cellStyle name="Normal 3 3 4 11 9" xfId="13136"/>
    <cellStyle name="Normal 3 3 4 11 9 2" xfId="30652"/>
    <cellStyle name="Normal 3 3 4 12" xfId="13137"/>
    <cellStyle name="Normal 3 3 4 12 10" xfId="13138"/>
    <cellStyle name="Normal 3 3 4 12 10 2" xfId="30654"/>
    <cellStyle name="Normal 3 3 4 12 11" xfId="13139"/>
    <cellStyle name="Normal 3 3 4 12 11 2" xfId="30655"/>
    <cellStyle name="Normal 3 3 4 12 12" xfId="13140"/>
    <cellStyle name="Normal 3 3 4 12 12 2" xfId="30656"/>
    <cellStyle name="Normal 3 3 4 12 13" xfId="13141"/>
    <cellStyle name="Normal 3 3 4 12 13 2" xfId="30657"/>
    <cellStyle name="Normal 3 3 4 12 14" xfId="13142"/>
    <cellStyle name="Normal 3 3 4 12 14 2" xfId="30658"/>
    <cellStyle name="Normal 3 3 4 12 15" xfId="30653"/>
    <cellStyle name="Normal 3 3 4 12 2" xfId="13143"/>
    <cellStyle name="Normal 3 3 4 12 2 2" xfId="30659"/>
    <cellStyle name="Normal 3 3 4 12 3" xfId="13144"/>
    <cellStyle name="Normal 3 3 4 12 3 2" xfId="30660"/>
    <cellStyle name="Normal 3 3 4 12 4" xfId="13145"/>
    <cellStyle name="Normal 3 3 4 12 4 2" xfId="30661"/>
    <cellStyle name="Normal 3 3 4 12 5" xfId="13146"/>
    <cellStyle name="Normal 3 3 4 12 5 2" xfId="30662"/>
    <cellStyle name="Normal 3 3 4 12 6" xfId="13147"/>
    <cellStyle name="Normal 3 3 4 12 6 2" xfId="30663"/>
    <cellStyle name="Normal 3 3 4 12 7" xfId="13148"/>
    <cellStyle name="Normal 3 3 4 12 7 2" xfId="30664"/>
    <cellStyle name="Normal 3 3 4 12 8" xfId="13149"/>
    <cellStyle name="Normal 3 3 4 12 8 2" xfId="30665"/>
    <cellStyle name="Normal 3 3 4 12 9" xfId="13150"/>
    <cellStyle name="Normal 3 3 4 12 9 2" xfId="30666"/>
    <cellStyle name="Normal 3 3 4 13" xfId="13151"/>
    <cellStyle name="Normal 3 3 4 13 10" xfId="13152"/>
    <cellStyle name="Normal 3 3 4 13 10 2" xfId="30668"/>
    <cellStyle name="Normal 3 3 4 13 11" xfId="13153"/>
    <cellStyle name="Normal 3 3 4 13 11 2" xfId="30669"/>
    <cellStyle name="Normal 3 3 4 13 12" xfId="13154"/>
    <cellStyle name="Normal 3 3 4 13 12 2" xfId="30670"/>
    <cellStyle name="Normal 3 3 4 13 13" xfId="13155"/>
    <cellStyle name="Normal 3 3 4 13 13 2" xfId="30671"/>
    <cellStyle name="Normal 3 3 4 13 14" xfId="13156"/>
    <cellStyle name="Normal 3 3 4 13 14 2" xfId="30672"/>
    <cellStyle name="Normal 3 3 4 13 15" xfId="30667"/>
    <cellStyle name="Normal 3 3 4 13 2" xfId="13157"/>
    <cellStyle name="Normal 3 3 4 13 2 2" xfId="30673"/>
    <cellStyle name="Normal 3 3 4 13 3" xfId="13158"/>
    <cellStyle name="Normal 3 3 4 13 3 2" xfId="30674"/>
    <cellStyle name="Normal 3 3 4 13 4" xfId="13159"/>
    <cellStyle name="Normal 3 3 4 13 4 2" xfId="30675"/>
    <cellStyle name="Normal 3 3 4 13 5" xfId="13160"/>
    <cellStyle name="Normal 3 3 4 13 5 2" xfId="30676"/>
    <cellStyle name="Normal 3 3 4 13 6" xfId="13161"/>
    <cellStyle name="Normal 3 3 4 13 6 2" xfId="30677"/>
    <cellStyle name="Normal 3 3 4 13 7" xfId="13162"/>
    <cellStyle name="Normal 3 3 4 13 7 2" xfId="30678"/>
    <cellStyle name="Normal 3 3 4 13 8" xfId="13163"/>
    <cellStyle name="Normal 3 3 4 13 8 2" xfId="30679"/>
    <cellStyle name="Normal 3 3 4 13 9" xfId="13164"/>
    <cellStyle name="Normal 3 3 4 13 9 2" xfId="30680"/>
    <cellStyle name="Normal 3 3 4 14" xfId="13165"/>
    <cellStyle name="Normal 3 3 4 14 10" xfId="13166"/>
    <cellStyle name="Normal 3 3 4 14 10 2" xfId="30682"/>
    <cellStyle name="Normal 3 3 4 14 11" xfId="13167"/>
    <cellStyle name="Normal 3 3 4 14 11 2" xfId="30683"/>
    <cellStyle name="Normal 3 3 4 14 12" xfId="13168"/>
    <cellStyle name="Normal 3 3 4 14 12 2" xfId="30684"/>
    <cellStyle name="Normal 3 3 4 14 13" xfId="13169"/>
    <cellStyle name="Normal 3 3 4 14 13 2" xfId="30685"/>
    <cellStyle name="Normal 3 3 4 14 14" xfId="13170"/>
    <cellStyle name="Normal 3 3 4 14 14 2" xfId="30686"/>
    <cellStyle name="Normal 3 3 4 14 15" xfId="30681"/>
    <cellStyle name="Normal 3 3 4 14 2" xfId="13171"/>
    <cellStyle name="Normal 3 3 4 14 2 2" xfId="30687"/>
    <cellStyle name="Normal 3 3 4 14 3" xfId="13172"/>
    <cellStyle name="Normal 3 3 4 14 3 2" xfId="30688"/>
    <cellStyle name="Normal 3 3 4 14 4" xfId="13173"/>
    <cellStyle name="Normal 3 3 4 14 4 2" xfId="30689"/>
    <cellStyle name="Normal 3 3 4 14 5" xfId="13174"/>
    <cellStyle name="Normal 3 3 4 14 5 2" xfId="30690"/>
    <cellStyle name="Normal 3 3 4 14 6" xfId="13175"/>
    <cellStyle name="Normal 3 3 4 14 6 2" xfId="30691"/>
    <cellStyle name="Normal 3 3 4 14 7" xfId="13176"/>
    <cellStyle name="Normal 3 3 4 14 7 2" xfId="30692"/>
    <cellStyle name="Normal 3 3 4 14 8" xfId="13177"/>
    <cellStyle name="Normal 3 3 4 14 8 2" xfId="30693"/>
    <cellStyle name="Normal 3 3 4 14 9" xfId="13178"/>
    <cellStyle name="Normal 3 3 4 14 9 2" xfId="30694"/>
    <cellStyle name="Normal 3 3 4 15" xfId="13179"/>
    <cellStyle name="Normal 3 3 4 15 2" xfId="30695"/>
    <cellStyle name="Normal 3 3 4 16" xfId="13180"/>
    <cellStyle name="Normal 3 3 4 16 2" xfId="30696"/>
    <cellStyle name="Normal 3 3 4 17" xfId="13181"/>
    <cellStyle name="Normal 3 3 4 17 2" xfId="30697"/>
    <cellStyle name="Normal 3 3 4 18" xfId="13182"/>
    <cellStyle name="Normal 3 3 4 18 2" xfId="30698"/>
    <cellStyle name="Normal 3 3 4 19" xfId="13183"/>
    <cellStyle name="Normal 3 3 4 19 2" xfId="30699"/>
    <cellStyle name="Normal 3 3 4 2" xfId="13184"/>
    <cellStyle name="Normal 3 3 4 20" xfId="13185"/>
    <cellStyle name="Normal 3 3 4 20 2" xfId="30700"/>
    <cellStyle name="Normal 3 3 4 21" xfId="13186"/>
    <cellStyle name="Normal 3 3 4 21 2" xfId="30701"/>
    <cellStyle name="Normal 3 3 4 22" xfId="13187"/>
    <cellStyle name="Normal 3 3 4 22 2" xfId="30702"/>
    <cellStyle name="Normal 3 3 4 23" xfId="13188"/>
    <cellStyle name="Normal 3 3 4 23 2" xfId="30703"/>
    <cellStyle name="Normal 3 3 4 24" xfId="13189"/>
    <cellStyle name="Normal 3 3 4 24 2" xfId="30704"/>
    <cellStyle name="Normal 3 3 4 25" xfId="13190"/>
    <cellStyle name="Normal 3 3 4 25 2" xfId="30705"/>
    <cellStyle name="Normal 3 3 4 26" xfId="13191"/>
    <cellStyle name="Normal 3 3 4 26 2" xfId="30706"/>
    <cellStyle name="Normal 3 3 4 27" xfId="13192"/>
    <cellStyle name="Normal 3 3 4 27 2" xfId="30707"/>
    <cellStyle name="Normal 3 3 4 28" xfId="30624"/>
    <cellStyle name="Normal 3 3 4 3" xfId="13193"/>
    <cellStyle name="Normal 3 3 4 4" xfId="13194"/>
    <cellStyle name="Normal 3 3 4 5" xfId="13195"/>
    <cellStyle name="Normal 3 3 4 6" xfId="13196"/>
    <cellStyle name="Normal 3 3 4 6 10" xfId="13197"/>
    <cellStyle name="Normal 3 3 4 6 10 2" xfId="30709"/>
    <cellStyle name="Normal 3 3 4 6 11" xfId="13198"/>
    <cellStyle name="Normal 3 3 4 6 11 2" xfId="30710"/>
    <cellStyle name="Normal 3 3 4 6 12" xfId="13199"/>
    <cellStyle name="Normal 3 3 4 6 12 2" xfId="30711"/>
    <cellStyle name="Normal 3 3 4 6 13" xfId="13200"/>
    <cellStyle name="Normal 3 3 4 6 13 2" xfId="30712"/>
    <cellStyle name="Normal 3 3 4 6 14" xfId="13201"/>
    <cellStyle name="Normal 3 3 4 6 14 2" xfId="30713"/>
    <cellStyle name="Normal 3 3 4 6 15" xfId="13202"/>
    <cellStyle name="Normal 3 3 4 6 15 2" xfId="30714"/>
    <cellStyle name="Normal 3 3 4 6 16" xfId="30708"/>
    <cellStyle name="Normal 3 3 4 6 2" xfId="13203"/>
    <cellStyle name="Normal 3 3 4 6 2 10" xfId="13204"/>
    <cellStyle name="Normal 3 3 4 6 2 10 2" xfId="30716"/>
    <cellStyle name="Normal 3 3 4 6 2 11" xfId="13205"/>
    <cellStyle name="Normal 3 3 4 6 2 11 2" xfId="30717"/>
    <cellStyle name="Normal 3 3 4 6 2 12" xfId="13206"/>
    <cellStyle name="Normal 3 3 4 6 2 12 2" xfId="30718"/>
    <cellStyle name="Normal 3 3 4 6 2 13" xfId="13207"/>
    <cellStyle name="Normal 3 3 4 6 2 13 2" xfId="30719"/>
    <cellStyle name="Normal 3 3 4 6 2 14" xfId="13208"/>
    <cellStyle name="Normal 3 3 4 6 2 14 2" xfId="30720"/>
    <cellStyle name="Normal 3 3 4 6 2 15" xfId="30715"/>
    <cellStyle name="Normal 3 3 4 6 2 2" xfId="13209"/>
    <cellStyle name="Normal 3 3 4 6 2 2 2" xfId="30721"/>
    <cellStyle name="Normal 3 3 4 6 2 3" xfId="13210"/>
    <cellStyle name="Normal 3 3 4 6 2 3 2" xfId="30722"/>
    <cellStyle name="Normal 3 3 4 6 2 4" xfId="13211"/>
    <cellStyle name="Normal 3 3 4 6 2 4 2" xfId="30723"/>
    <cellStyle name="Normal 3 3 4 6 2 5" xfId="13212"/>
    <cellStyle name="Normal 3 3 4 6 2 5 2" xfId="30724"/>
    <cellStyle name="Normal 3 3 4 6 2 6" xfId="13213"/>
    <cellStyle name="Normal 3 3 4 6 2 6 2" xfId="30725"/>
    <cellStyle name="Normal 3 3 4 6 2 7" xfId="13214"/>
    <cellStyle name="Normal 3 3 4 6 2 7 2" xfId="30726"/>
    <cellStyle name="Normal 3 3 4 6 2 8" xfId="13215"/>
    <cellStyle name="Normal 3 3 4 6 2 8 2" xfId="30727"/>
    <cellStyle name="Normal 3 3 4 6 2 9" xfId="13216"/>
    <cellStyle name="Normal 3 3 4 6 2 9 2" xfId="30728"/>
    <cellStyle name="Normal 3 3 4 6 3" xfId="13217"/>
    <cellStyle name="Normal 3 3 4 6 3 2" xfId="30729"/>
    <cellStyle name="Normal 3 3 4 6 4" xfId="13218"/>
    <cellStyle name="Normal 3 3 4 6 4 2" xfId="30730"/>
    <cellStyle name="Normal 3 3 4 6 5" xfId="13219"/>
    <cellStyle name="Normal 3 3 4 6 5 2" xfId="30731"/>
    <cellStyle name="Normal 3 3 4 6 6" xfId="13220"/>
    <cellStyle name="Normal 3 3 4 6 6 2" xfId="30732"/>
    <cellStyle name="Normal 3 3 4 6 7" xfId="13221"/>
    <cellStyle name="Normal 3 3 4 6 7 2" xfId="30733"/>
    <cellStyle name="Normal 3 3 4 6 8" xfId="13222"/>
    <cellStyle name="Normal 3 3 4 6 8 2" xfId="30734"/>
    <cellStyle name="Normal 3 3 4 6 9" xfId="13223"/>
    <cellStyle name="Normal 3 3 4 6 9 2" xfId="30735"/>
    <cellStyle name="Normal 3 3 4 7" xfId="13224"/>
    <cellStyle name="Normal 3 3 4 7 10" xfId="13225"/>
    <cellStyle name="Normal 3 3 4 7 10 2" xfId="30737"/>
    <cellStyle name="Normal 3 3 4 7 11" xfId="13226"/>
    <cellStyle name="Normal 3 3 4 7 11 2" xfId="30738"/>
    <cellStyle name="Normal 3 3 4 7 12" xfId="13227"/>
    <cellStyle name="Normal 3 3 4 7 12 2" xfId="30739"/>
    <cellStyle name="Normal 3 3 4 7 13" xfId="13228"/>
    <cellStyle name="Normal 3 3 4 7 13 2" xfId="30740"/>
    <cellStyle name="Normal 3 3 4 7 14" xfId="13229"/>
    <cellStyle name="Normal 3 3 4 7 14 2" xfId="30741"/>
    <cellStyle name="Normal 3 3 4 7 15" xfId="13230"/>
    <cellStyle name="Normal 3 3 4 7 15 2" xfId="30742"/>
    <cellStyle name="Normal 3 3 4 7 16" xfId="30736"/>
    <cellStyle name="Normal 3 3 4 7 2" xfId="13231"/>
    <cellStyle name="Normal 3 3 4 7 2 10" xfId="13232"/>
    <cellStyle name="Normal 3 3 4 7 2 10 2" xfId="30744"/>
    <cellStyle name="Normal 3 3 4 7 2 11" xfId="13233"/>
    <cellStyle name="Normal 3 3 4 7 2 11 2" xfId="30745"/>
    <cellStyle name="Normal 3 3 4 7 2 12" xfId="13234"/>
    <cellStyle name="Normal 3 3 4 7 2 12 2" xfId="30746"/>
    <cellStyle name="Normal 3 3 4 7 2 13" xfId="13235"/>
    <cellStyle name="Normal 3 3 4 7 2 13 2" xfId="30747"/>
    <cellStyle name="Normal 3 3 4 7 2 14" xfId="13236"/>
    <cellStyle name="Normal 3 3 4 7 2 14 2" xfId="30748"/>
    <cellStyle name="Normal 3 3 4 7 2 15" xfId="30743"/>
    <cellStyle name="Normal 3 3 4 7 2 2" xfId="13237"/>
    <cellStyle name="Normal 3 3 4 7 2 2 2" xfId="30749"/>
    <cellStyle name="Normal 3 3 4 7 2 3" xfId="13238"/>
    <cellStyle name="Normal 3 3 4 7 2 3 2" xfId="30750"/>
    <cellStyle name="Normal 3 3 4 7 2 4" xfId="13239"/>
    <cellStyle name="Normal 3 3 4 7 2 4 2" xfId="30751"/>
    <cellStyle name="Normal 3 3 4 7 2 5" xfId="13240"/>
    <cellStyle name="Normal 3 3 4 7 2 5 2" xfId="30752"/>
    <cellStyle name="Normal 3 3 4 7 2 6" xfId="13241"/>
    <cellStyle name="Normal 3 3 4 7 2 6 2" xfId="30753"/>
    <cellStyle name="Normal 3 3 4 7 2 7" xfId="13242"/>
    <cellStyle name="Normal 3 3 4 7 2 7 2" xfId="30754"/>
    <cellStyle name="Normal 3 3 4 7 2 8" xfId="13243"/>
    <cellStyle name="Normal 3 3 4 7 2 8 2" xfId="30755"/>
    <cellStyle name="Normal 3 3 4 7 2 9" xfId="13244"/>
    <cellStyle name="Normal 3 3 4 7 2 9 2" xfId="30756"/>
    <cellStyle name="Normal 3 3 4 7 3" xfId="13245"/>
    <cellStyle name="Normal 3 3 4 7 3 2" xfId="30757"/>
    <cellStyle name="Normal 3 3 4 7 4" xfId="13246"/>
    <cellStyle name="Normal 3 3 4 7 4 2" xfId="30758"/>
    <cellStyle name="Normal 3 3 4 7 5" xfId="13247"/>
    <cellStyle name="Normal 3 3 4 7 5 2" xfId="30759"/>
    <cellStyle name="Normal 3 3 4 7 6" xfId="13248"/>
    <cellStyle name="Normal 3 3 4 7 6 2" xfId="30760"/>
    <cellStyle name="Normal 3 3 4 7 7" xfId="13249"/>
    <cellStyle name="Normal 3 3 4 7 7 2" xfId="30761"/>
    <cellStyle name="Normal 3 3 4 7 8" xfId="13250"/>
    <cellStyle name="Normal 3 3 4 7 8 2" xfId="30762"/>
    <cellStyle name="Normal 3 3 4 7 9" xfId="13251"/>
    <cellStyle name="Normal 3 3 4 7 9 2" xfId="30763"/>
    <cellStyle name="Normal 3 3 4 8" xfId="13252"/>
    <cellStyle name="Normal 3 3 4 8 10" xfId="13253"/>
    <cellStyle name="Normal 3 3 4 8 10 2" xfId="30765"/>
    <cellStyle name="Normal 3 3 4 8 11" xfId="13254"/>
    <cellStyle name="Normal 3 3 4 8 11 2" xfId="30766"/>
    <cellStyle name="Normal 3 3 4 8 12" xfId="13255"/>
    <cellStyle name="Normal 3 3 4 8 12 2" xfId="30767"/>
    <cellStyle name="Normal 3 3 4 8 13" xfId="13256"/>
    <cellStyle name="Normal 3 3 4 8 13 2" xfId="30768"/>
    <cellStyle name="Normal 3 3 4 8 14" xfId="13257"/>
    <cellStyle name="Normal 3 3 4 8 14 2" xfId="30769"/>
    <cellStyle name="Normal 3 3 4 8 15" xfId="13258"/>
    <cellStyle name="Normal 3 3 4 8 15 2" xfId="30770"/>
    <cellStyle name="Normal 3 3 4 8 16" xfId="30764"/>
    <cellStyle name="Normal 3 3 4 8 2" xfId="13259"/>
    <cellStyle name="Normal 3 3 4 8 2 10" xfId="13260"/>
    <cellStyle name="Normal 3 3 4 8 2 10 2" xfId="30772"/>
    <cellStyle name="Normal 3 3 4 8 2 11" xfId="13261"/>
    <cellStyle name="Normal 3 3 4 8 2 11 2" xfId="30773"/>
    <cellStyle name="Normal 3 3 4 8 2 12" xfId="13262"/>
    <cellStyle name="Normal 3 3 4 8 2 12 2" xfId="30774"/>
    <cellStyle name="Normal 3 3 4 8 2 13" xfId="13263"/>
    <cellStyle name="Normal 3 3 4 8 2 13 2" xfId="30775"/>
    <cellStyle name="Normal 3 3 4 8 2 14" xfId="13264"/>
    <cellStyle name="Normal 3 3 4 8 2 14 2" xfId="30776"/>
    <cellStyle name="Normal 3 3 4 8 2 15" xfId="30771"/>
    <cellStyle name="Normal 3 3 4 8 2 2" xfId="13265"/>
    <cellStyle name="Normal 3 3 4 8 2 2 2" xfId="30777"/>
    <cellStyle name="Normal 3 3 4 8 2 3" xfId="13266"/>
    <cellStyle name="Normal 3 3 4 8 2 3 2" xfId="30778"/>
    <cellStyle name="Normal 3 3 4 8 2 4" xfId="13267"/>
    <cellStyle name="Normal 3 3 4 8 2 4 2" xfId="30779"/>
    <cellStyle name="Normal 3 3 4 8 2 5" xfId="13268"/>
    <cellStyle name="Normal 3 3 4 8 2 5 2" xfId="30780"/>
    <cellStyle name="Normal 3 3 4 8 2 6" xfId="13269"/>
    <cellStyle name="Normal 3 3 4 8 2 6 2" xfId="30781"/>
    <cellStyle name="Normal 3 3 4 8 2 7" xfId="13270"/>
    <cellStyle name="Normal 3 3 4 8 2 7 2" xfId="30782"/>
    <cellStyle name="Normal 3 3 4 8 2 8" xfId="13271"/>
    <cellStyle name="Normal 3 3 4 8 2 8 2" xfId="30783"/>
    <cellStyle name="Normal 3 3 4 8 2 9" xfId="13272"/>
    <cellStyle name="Normal 3 3 4 8 2 9 2" xfId="30784"/>
    <cellStyle name="Normal 3 3 4 8 3" xfId="13273"/>
    <cellStyle name="Normal 3 3 4 8 3 2" xfId="30785"/>
    <cellStyle name="Normal 3 3 4 8 4" xfId="13274"/>
    <cellStyle name="Normal 3 3 4 8 4 2" xfId="30786"/>
    <cellStyle name="Normal 3 3 4 8 5" xfId="13275"/>
    <cellStyle name="Normal 3 3 4 8 5 2" xfId="30787"/>
    <cellStyle name="Normal 3 3 4 8 6" xfId="13276"/>
    <cellStyle name="Normal 3 3 4 8 6 2" xfId="30788"/>
    <cellStyle name="Normal 3 3 4 8 7" xfId="13277"/>
    <cellStyle name="Normal 3 3 4 8 7 2" xfId="30789"/>
    <cellStyle name="Normal 3 3 4 8 8" xfId="13278"/>
    <cellStyle name="Normal 3 3 4 8 8 2" xfId="30790"/>
    <cellStyle name="Normal 3 3 4 8 9" xfId="13279"/>
    <cellStyle name="Normal 3 3 4 8 9 2" xfId="30791"/>
    <cellStyle name="Normal 3 3 4 9" xfId="13280"/>
    <cellStyle name="Normal 3 3 4 9 10" xfId="13281"/>
    <cellStyle name="Normal 3 3 4 9 10 2" xfId="30793"/>
    <cellStyle name="Normal 3 3 4 9 11" xfId="13282"/>
    <cellStyle name="Normal 3 3 4 9 11 2" xfId="30794"/>
    <cellStyle name="Normal 3 3 4 9 12" xfId="13283"/>
    <cellStyle name="Normal 3 3 4 9 12 2" xfId="30795"/>
    <cellStyle name="Normal 3 3 4 9 13" xfId="13284"/>
    <cellStyle name="Normal 3 3 4 9 13 2" xfId="30796"/>
    <cellStyle name="Normal 3 3 4 9 14" xfId="13285"/>
    <cellStyle name="Normal 3 3 4 9 14 2" xfId="30797"/>
    <cellStyle name="Normal 3 3 4 9 15" xfId="30792"/>
    <cellStyle name="Normal 3 3 4 9 2" xfId="13286"/>
    <cellStyle name="Normal 3 3 4 9 2 2" xfId="30798"/>
    <cellStyle name="Normal 3 3 4 9 3" xfId="13287"/>
    <cellStyle name="Normal 3 3 4 9 3 2" xfId="30799"/>
    <cellStyle name="Normal 3 3 4 9 4" xfId="13288"/>
    <cellStyle name="Normal 3 3 4 9 4 2" xfId="30800"/>
    <cellStyle name="Normal 3 3 4 9 5" xfId="13289"/>
    <cellStyle name="Normal 3 3 4 9 5 2" xfId="30801"/>
    <cellStyle name="Normal 3 3 4 9 6" xfId="13290"/>
    <cellStyle name="Normal 3 3 4 9 6 2" xfId="30802"/>
    <cellStyle name="Normal 3 3 4 9 7" xfId="13291"/>
    <cellStyle name="Normal 3 3 4 9 7 2" xfId="30803"/>
    <cellStyle name="Normal 3 3 4 9 8" xfId="13292"/>
    <cellStyle name="Normal 3 3 4 9 8 2" xfId="30804"/>
    <cellStyle name="Normal 3 3 4 9 9" xfId="13293"/>
    <cellStyle name="Normal 3 3 4 9 9 2" xfId="30805"/>
    <cellStyle name="Normal 3 3 5" xfId="13294"/>
    <cellStyle name="Normal 3 3 5 10" xfId="13295"/>
    <cellStyle name="Normal 3 3 5 10 10" xfId="13296"/>
    <cellStyle name="Normal 3 3 5 10 10 2" xfId="30808"/>
    <cellStyle name="Normal 3 3 5 10 11" xfId="13297"/>
    <cellStyle name="Normal 3 3 5 10 11 2" xfId="30809"/>
    <cellStyle name="Normal 3 3 5 10 12" xfId="13298"/>
    <cellStyle name="Normal 3 3 5 10 12 2" xfId="30810"/>
    <cellStyle name="Normal 3 3 5 10 13" xfId="13299"/>
    <cellStyle name="Normal 3 3 5 10 13 2" xfId="30811"/>
    <cellStyle name="Normal 3 3 5 10 14" xfId="13300"/>
    <cellStyle name="Normal 3 3 5 10 14 2" xfId="30812"/>
    <cellStyle name="Normal 3 3 5 10 15" xfId="30807"/>
    <cellStyle name="Normal 3 3 5 10 2" xfId="13301"/>
    <cellStyle name="Normal 3 3 5 10 2 2" xfId="30813"/>
    <cellStyle name="Normal 3 3 5 10 3" xfId="13302"/>
    <cellStyle name="Normal 3 3 5 10 3 2" xfId="30814"/>
    <cellStyle name="Normal 3 3 5 10 4" xfId="13303"/>
    <cellStyle name="Normal 3 3 5 10 4 2" xfId="30815"/>
    <cellStyle name="Normal 3 3 5 10 5" xfId="13304"/>
    <cellStyle name="Normal 3 3 5 10 5 2" xfId="30816"/>
    <cellStyle name="Normal 3 3 5 10 6" xfId="13305"/>
    <cellStyle name="Normal 3 3 5 10 6 2" xfId="30817"/>
    <cellStyle name="Normal 3 3 5 10 7" xfId="13306"/>
    <cellStyle name="Normal 3 3 5 10 7 2" xfId="30818"/>
    <cellStyle name="Normal 3 3 5 10 8" xfId="13307"/>
    <cellStyle name="Normal 3 3 5 10 8 2" xfId="30819"/>
    <cellStyle name="Normal 3 3 5 10 9" xfId="13308"/>
    <cellStyle name="Normal 3 3 5 10 9 2" xfId="30820"/>
    <cellStyle name="Normal 3 3 5 11" xfId="13309"/>
    <cellStyle name="Normal 3 3 5 11 10" xfId="13310"/>
    <cellStyle name="Normal 3 3 5 11 10 2" xfId="30822"/>
    <cellStyle name="Normal 3 3 5 11 11" xfId="13311"/>
    <cellStyle name="Normal 3 3 5 11 11 2" xfId="30823"/>
    <cellStyle name="Normal 3 3 5 11 12" xfId="13312"/>
    <cellStyle name="Normal 3 3 5 11 12 2" xfId="30824"/>
    <cellStyle name="Normal 3 3 5 11 13" xfId="13313"/>
    <cellStyle name="Normal 3 3 5 11 13 2" xfId="30825"/>
    <cellStyle name="Normal 3 3 5 11 14" xfId="13314"/>
    <cellStyle name="Normal 3 3 5 11 14 2" xfId="30826"/>
    <cellStyle name="Normal 3 3 5 11 15" xfId="30821"/>
    <cellStyle name="Normal 3 3 5 11 2" xfId="13315"/>
    <cellStyle name="Normal 3 3 5 11 2 2" xfId="30827"/>
    <cellStyle name="Normal 3 3 5 11 3" xfId="13316"/>
    <cellStyle name="Normal 3 3 5 11 3 2" xfId="30828"/>
    <cellStyle name="Normal 3 3 5 11 4" xfId="13317"/>
    <cellStyle name="Normal 3 3 5 11 4 2" xfId="30829"/>
    <cellStyle name="Normal 3 3 5 11 5" xfId="13318"/>
    <cellStyle name="Normal 3 3 5 11 5 2" xfId="30830"/>
    <cellStyle name="Normal 3 3 5 11 6" xfId="13319"/>
    <cellStyle name="Normal 3 3 5 11 6 2" xfId="30831"/>
    <cellStyle name="Normal 3 3 5 11 7" xfId="13320"/>
    <cellStyle name="Normal 3 3 5 11 7 2" xfId="30832"/>
    <cellStyle name="Normal 3 3 5 11 8" xfId="13321"/>
    <cellStyle name="Normal 3 3 5 11 8 2" xfId="30833"/>
    <cellStyle name="Normal 3 3 5 11 9" xfId="13322"/>
    <cellStyle name="Normal 3 3 5 11 9 2" xfId="30834"/>
    <cellStyle name="Normal 3 3 5 12" xfId="13323"/>
    <cellStyle name="Normal 3 3 5 12 10" xfId="13324"/>
    <cellStyle name="Normal 3 3 5 12 10 2" xfId="30836"/>
    <cellStyle name="Normal 3 3 5 12 11" xfId="13325"/>
    <cellStyle name="Normal 3 3 5 12 11 2" xfId="30837"/>
    <cellStyle name="Normal 3 3 5 12 12" xfId="13326"/>
    <cellStyle name="Normal 3 3 5 12 12 2" xfId="30838"/>
    <cellStyle name="Normal 3 3 5 12 13" xfId="13327"/>
    <cellStyle name="Normal 3 3 5 12 13 2" xfId="30839"/>
    <cellStyle name="Normal 3 3 5 12 14" xfId="13328"/>
    <cellStyle name="Normal 3 3 5 12 14 2" xfId="30840"/>
    <cellStyle name="Normal 3 3 5 12 15" xfId="30835"/>
    <cellStyle name="Normal 3 3 5 12 2" xfId="13329"/>
    <cellStyle name="Normal 3 3 5 12 2 2" xfId="30841"/>
    <cellStyle name="Normal 3 3 5 12 3" xfId="13330"/>
    <cellStyle name="Normal 3 3 5 12 3 2" xfId="30842"/>
    <cellStyle name="Normal 3 3 5 12 4" xfId="13331"/>
    <cellStyle name="Normal 3 3 5 12 4 2" xfId="30843"/>
    <cellStyle name="Normal 3 3 5 12 5" xfId="13332"/>
    <cellStyle name="Normal 3 3 5 12 5 2" xfId="30844"/>
    <cellStyle name="Normal 3 3 5 12 6" xfId="13333"/>
    <cellStyle name="Normal 3 3 5 12 6 2" xfId="30845"/>
    <cellStyle name="Normal 3 3 5 12 7" xfId="13334"/>
    <cellStyle name="Normal 3 3 5 12 7 2" xfId="30846"/>
    <cellStyle name="Normal 3 3 5 12 8" xfId="13335"/>
    <cellStyle name="Normal 3 3 5 12 8 2" xfId="30847"/>
    <cellStyle name="Normal 3 3 5 12 9" xfId="13336"/>
    <cellStyle name="Normal 3 3 5 12 9 2" xfId="30848"/>
    <cellStyle name="Normal 3 3 5 13" xfId="13337"/>
    <cellStyle name="Normal 3 3 5 13 10" xfId="13338"/>
    <cellStyle name="Normal 3 3 5 13 10 2" xfId="30850"/>
    <cellStyle name="Normal 3 3 5 13 11" xfId="13339"/>
    <cellStyle name="Normal 3 3 5 13 11 2" xfId="30851"/>
    <cellStyle name="Normal 3 3 5 13 12" xfId="13340"/>
    <cellStyle name="Normal 3 3 5 13 12 2" xfId="30852"/>
    <cellStyle name="Normal 3 3 5 13 13" xfId="13341"/>
    <cellStyle name="Normal 3 3 5 13 13 2" xfId="30853"/>
    <cellStyle name="Normal 3 3 5 13 14" xfId="13342"/>
    <cellStyle name="Normal 3 3 5 13 14 2" xfId="30854"/>
    <cellStyle name="Normal 3 3 5 13 15" xfId="30849"/>
    <cellStyle name="Normal 3 3 5 13 2" xfId="13343"/>
    <cellStyle name="Normal 3 3 5 13 2 2" xfId="30855"/>
    <cellStyle name="Normal 3 3 5 13 3" xfId="13344"/>
    <cellStyle name="Normal 3 3 5 13 3 2" xfId="30856"/>
    <cellStyle name="Normal 3 3 5 13 4" xfId="13345"/>
    <cellStyle name="Normal 3 3 5 13 4 2" xfId="30857"/>
    <cellStyle name="Normal 3 3 5 13 5" xfId="13346"/>
    <cellStyle name="Normal 3 3 5 13 5 2" xfId="30858"/>
    <cellStyle name="Normal 3 3 5 13 6" xfId="13347"/>
    <cellStyle name="Normal 3 3 5 13 6 2" xfId="30859"/>
    <cellStyle name="Normal 3 3 5 13 7" xfId="13348"/>
    <cellStyle name="Normal 3 3 5 13 7 2" xfId="30860"/>
    <cellStyle name="Normal 3 3 5 13 8" xfId="13349"/>
    <cellStyle name="Normal 3 3 5 13 8 2" xfId="30861"/>
    <cellStyle name="Normal 3 3 5 13 9" xfId="13350"/>
    <cellStyle name="Normal 3 3 5 13 9 2" xfId="30862"/>
    <cellStyle name="Normal 3 3 5 14" xfId="13351"/>
    <cellStyle name="Normal 3 3 5 14 10" xfId="13352"/>
    <cellStyle name="Normal 3 3 5 14 10 2" xfId="30864"/>
    <cellStyle name="Normal 3 3 5 14 11" xfId="13353"/>
    <cellStyle name="Normal 3 3 5 14 11 2" xfId="30865"/>
    <cellStyle name="Normal 3 3 5 14 12" xfId="13354"/>
    <cellStyle name="Normal 3 3 5 14 12 2" xfId="30866"/>
    <cellStyle name="Normal 3 3 5 14 13" xfId="13355"/>
    <cellStyle name="Normal 3 3 5 14 13 2" xfId="30867"/>
    <cellStyle name="Normal 3 3 5 14 14" xfId="13356"/>
    <cellStyle name="Normal 3 3 5 14 14 2" xfId="30868"/>
    <cellStyle name="Normal 3 3 5 14 15" xfId="30863"/>
    <cellStyle name="Normal 3 3 5 14 2" xfId="13357"/>
    <cellStyle name="Normal 3 3 5 14 2 2" xfId="30869"/>
    <cellStyle name="Normal 3 3 5 14 3" xfId="13358"/>
    <cellStyle name="Normal 3 3 5 14 3 2" xfId="30870"/>
    <cellStyle name="Normal 3 3 5 14 4" xfId="13359"/>
    <cellStyle name="Normal 3 3 5 14 4 2" xfId="30871"/>
    <cellStyle name="Normal 3 3 5 14 5" xfId="13360"/>
    <cellStyle name="Normal 3 3 5 14 5 2" xfId="30872"/>
    <cellStyle name="Normal 3 3 5 14 6" xfId="13361"/>
    <cellStyle name="Normal 3 3 5 14 6 2" xfId="30873"/>
    <cellStyle name="Normal 3 3 5 14 7" xfId="13362"/>
    <cellStyle name="Normal 3 3 5 14 7 2" xfId="30874"/>
    <cellStyle name="Normal 3 3 5 14 8" xfId="13363"/>
    <cellStyle name="Normal 3 3 5 14 8 2" xfId="30875"/>
    <cellStyle name="Normal 3 3 5 14 9" xfId="13364"/>
    <cellStyle name="Normal 3 3 5 14 9 2" xfId="30876"/>
    <cellStyle name="Normal 3 3 5 15" xfId="13365"/>
    <cellStyle name="Normal 3 3 5 15 2" xfId="30877"/>
    <cellStyle name="Normal 3 3 5 16" xfId="13366"/>
    <cellStyle name="Normal 3 3 5 16 2" xfId="30878"/>
    <cellStyle name="Normal 3 3 5 17" xfId="13367"/>
    <cellStyle name="Normal 3 3 5 17 2" xfId="30879"/>
    <cellStyle name="Normal 3 3 5 18" xfId="13368"/>
    <cellStyle name="Normal 3 3 5 18 2" xfId="30880"/>
    <cellStyle name="Normal 3 3 5 19" xfId="13369"/>
    <cellStyle name="Normal 3 3 5 19 2" xfId="30881"/>
    <cellStyle name="Normal 3 3 5 2" xfId="13370"/>
    <cellStyle name="Normal 3 3 5 20" xfId="13371"/>
    <cellStyle name="Normal 3 3 5 20 2" xfId="30882"/>
    <cellStyle name="Normal 3 3 5 21" xfId="13372"/>
    <cellStyle name="Normal 3 3 5 21 2" xfId="30883"/>
    <cellStyle name="Normal 3 3 5 22" xfId="13373"/>
    <cellStyle name="Normal 3 3 5 22 2" xfId="30884"/>
    <cellStyle name="Normal 3 3 5 23" xfId="13374"/>
    <cellStyle name="Normal 3 3 5 23 2" xfId="30885"/>
    <cellStyle name="Normal 3 3 5 24" xfId="13375"/>
    <cellStyle name="Normal 3 3 5 24 2" xfId="30886"/>
    <cellStyle name="Normal 3 3 5 25" xfId="13376"/>
    <cellStyle name="Normal 3 3 5 25 2" xfId="30887"/>
    <cellStyle name="Normal 3 3 5 26" xfId="13377"/>
    <cellStyle name="Normal 3 3 5 26 2" xfId="30888"/>
    <cellStyle name="Normal 3 3 5 27" xfId="13378"/>
    <cellStyle name="Normal 3 3 5 27 2" xfId="30889"/>
    <cellStyle name="Normal 3 3 5 28" xfId="30806"/>
    <cellStyle name="Normal 3 3 5 3" xfId="13379"/>
    <cellStyle name="Normal 3 3 5 4" xfId="13380"/>
    <cellStyle name="Normal 3 3 5 5" xfId="13381"/>
    <cellStyle name="Normal 3 3 5 6" xfId="13382"/>
    <cellStyle name="Normal 3 3 5 6 10" xfId="13383"/>
    <cellStyle name="Normal 3 3 5 6 10 2" xfId="30891"/>
    <cellStyle name="Normal 3 3 5 6 11" xfId="13384"/>
    <cellStyle name="Normal 3 3 5 6 11 2" xfId="30892"/>
    <cellStyle name="Normal 3 3 5 6 12" xfId="13385"/>
    <cellStyle name="Normal 3 3 5 6 12 2" xfId="30893"/>
    <cellStyle name="Normal 3 3 5 6 13" xfId="13386"/>
    <cellStyle name="Normal 3 3 5 6 13 2" xfId="30894"/>
    <cellStyle name="Normal 3 3 5 6 14" xfId="13387"/>
    <cellStyle name="Normal 3 3 5 6 14 2" xfId="30895"/>
    <cellStyle name="Normal 3 3 5 6 15" xfId="13388"/>
    <cellStyle name="Normal 3 3 5 6 15 2" xfId="30896"/>
    <cellStyle name="Normal 3 3 5 6 16" xfId="30890"/>
    <cellStyle name="Normal 3 3 5 6 2" xfId="13389"/>
    <cellStyle name="Normal 3 3 5 6 2 10" xfId="13390"/>
    <cellStyle name="Normal 3 3 5 6 2 10 2" xfId="30898"/>
    <cellStyle name="Normal 3 3 5 6 2 11" xfId="13391"/>
    <cellStyle name="Normal 3 3 5 6 2 11 2" xfId="30899"/>
    <cellStyle name="Normal 3 3 5 6 2 12" xfId="13392"/>
    <cellStyle name="Normal 3 3 5 6 2 12 2" xfId="30900"/>
    <cellStyle name="Normal 3 3 5 6 2 13" xfId="13393"/>
    <cellStyle name="Normal 3 3 5 6 2 13 2" xfId="30901"/>
    <cellStyle name="Normal 3 3 5 6 2 14" xfId="13394"/>
    <cellStyle name="Normal 3 3 5 6 2 14 2" xfId="30902"/>
    <cellStyle name="Normal 3 3 5 6 2 15" xfId="30897"/>
    <cellStyle name="Normal 3 3 5 6 2 2" xfId="13395"/>
    <cellStyle name="Normal 3 3 5 6 2 2 2" xfId="30903"/>
    <cellStyle name="Normal 3 3 5 6 2 3" xfId="13396"/>
    <cellStyle name="Normal 3 3 5 6 2 3 2" xfId="30904"/>
    <cellStyle name="Normal 3 3 5 6 2 4" xfId="13397"/>
    <cellStyle name="Normal 3 3 5 6 2 4 2" xfId="30905"/>
    <cellStyle name="Normal 3 3 5 6 2 5" xfId="13398"/>
    <cellStyle name="Normal 3 3 5 6 2 5 2" xfId="30906"/>
    <cellStyle name="Normal 3 3 5 6 2 6" xfId="13399"/>
    <cellStyle name="Normal 3 3 5 6 2 6 2" xfId="30907"/>
    <cellStyle name="Normal 3 3 5 6 2 7" xfId="13400"/>
    <cellStyle name="Normal 3 3 5 6 2 7 2" xfId="30908"/>
    <cellStyle name="Normal 3 3 5 6 2 8" xfId="13401"/>
    <cellStyle name="Normal 3 3 5 6 2 8 2" xfId="30909"/>
    <cellStyle name="Normal 3 3 5 6 2 9" xfId="13402"/>
    <cellStyle name="Normal 3 3 5 6 2 9 2" xfId="30910"/>
    <cellStyle name="Normal 3 3 5 6 3" xfId="13403"/>
    <cellStyle name="Normal 3 3 5 6 3 2" xfId="30911"/>
    <cellStyle name="Normal 3 3 5 6 4" xfId="13404"/>
    <cellStyle name="Normal 3 3 5 6 4 2" xfId="30912"/>
    <cellStyle name="Normal 3 3 5 6 5" xfId="13405"/>
    <cellStyle name="Normal 3 3 5 6 5 2" xfId="30913"/>
    <cellStyle name="Normal 3 3 5 6 6" xfId="13406"/>
    <cellStyle name="Normal 3 3 5 6 6 2" xfId="30914"/>
    <cellStyle name="Normal 3 3 5 6 7" xfId="13407"/>
    <cellStyle name="Normal 3 3 5 6 7 2" xfId="30915"/>
    <cellStyle name="Normal 3 3 5 6 8" xfId="13408"/>
    <cellStyle name="Normal 3 3 5 6 8 2" xfId="30916"/>
    <cellStyle name="Normal 3 3 5 6 9" xfId="13409"/>
    <cellStyle name="Normal 3 3 5 6 9 2" xfId="30917"/>
    <cellStyle name="Normal 3 3 5 7" xfId="13410"/>
    <cellStyle name="Normal 3 3 5 7 10" xfId="13411"/>
    <cellStyle name="Normal 3 3 5 7 10 2" xfId="30919"/>
    <cellStyle name="Normal 3 3 5 7 11" xfId="13412"/>
    <cellStyle name="Normal 3 3 5 7 11 2" xfId="30920"/>
    <cellStyle name="Normal 3 3 5 7 12" xfId="13413"/>
    <cellStyle name="Normal 3 3 5 7 12 2" xfId="30921"/>
    <cellStyle name="Normal 3 3 5 7 13" xfId="13414"/>
    <cellStyle name="Normal 3 3 5 7 13 2" xfId="30922"/>
    <cellStyle name="Normal 3 3 5 7 14" xfId="13415"/>
    <cellStyle name="Normal 3 3 5 7 14 2" xfId="30923"/>
    <cellStyle name="Normal 3 3 5 7 15" xfId="13416"/>
    <cellStyle name="Normal 3 3 5 7 15 2" xfId="30924"/>
    <cellStyle name="Normal 3 3 5 7 16" xfId="30918"/>
    <cellStyle name="Normal 3 3 5 7 2" xfId="13417"/>
    <cellStyle name="Normal 3 3 5 7 2 10" xfId="13418"/>
    <cellStyle name="Normal 3 3 5 7 2 10 2" xfId="30926"/>
    <cellStyle name="Normal 3 3 5 7 2 11" xfId="13419"/>
    <cellStyle name="Normal 3 3 5 7 2 11 2" xfId="30927"/>
    <cellStyle name="Normal 3 3 5 7 2 12" xfId="13420"/>
    <cellStyle name="Normal 3 3 5 7 2 12 2" xfId="30928"/>
    <cellStyle name="Normal 3 3 5 7 2 13" xfId="13421"/>
    <cellStyle name="Normal 3 3 5 7 2 13 2" xfId="30929"/>
    <cellStyle name="Normal 3 3 5 7 2 14" xfId="13422"/>
    <cellStyle name="Normal 3 3 5 7 2 14 2" xfId="30930"/>
    <cellStyle name="Normal 3 3 5 7 2 15" xfId="30925"/>
    <cellStyle name="Normal 3 3 5 7 2 2" xfId="13423"/>
    <cellStyle name="Normal 3 3 5 7 2 2 2" xfId="30931"/>
    <cellStyle name="Normal 3 3 5 7 2 3" xfId="13424"/>
    <cellStyle name="Normal 3 3 5 7 2 3 2" xfId="30932"/>
    <cellStyle name="Normal 3 3 5 7 2 4" xfId="13425"/>
    <cellStyle name="Normal 3 3 5 7 2 4 2" xfId="30933"/>
    <cellStyle name="Normal 3 3 5 7 2 5" xfId="13426"/>
    <cellStyle name="Normal 3 3 5 7 2 5 2" xfId="30934"/>
    <cellStyle name="Normal 3 3 5 7 2 6" xfId="13427"/>
    <cellStyle name="Normal 3 3 5 7 2 6 2" xfId="30935"/>
    <cellStyle name="Normal 3 3 5 7 2 7" xfId="13428"/>
    <cellStyle name="Normal 3 3 5 7 2 7 2" xfId="30936"/>
    <cellStyle name="Normal 3 3 5 7 2 8" xfId="13429"/>
    <cellStyle name="Normal 3 3 5 7 2 8 2" xfId="30937"/>
    <cellStyle name="Normal 3 3 5 7 2 9" xfId="13430"/>
    <cellStyle name="Normal 3 3 5 7 2 9 2" xfId="30938"/>
    <cellStyle name="Normal 3 3 5 7 3" xfId="13431"/>
    <cellStyle name="Normal 3 3 5 7 3 2" xfId="30939"/>
    <cellStyle name="Normal 3 3 5 7 4" xfId="13432"/>
    <cellStyle name="Normal 3 3 5 7 4 2" xfId="30940"/>
    <cellStyle name="Normal 3 3 5 7 5" xfId="13433"/>
    <cellStyle name="Normal 3 3 5 7 5 2" xfId="30941"/>
    <cellStyle name="Normal 3 3 5 7 6" xfId="13434"/>
    <cellStyle name="Normal 3 3 5 7 6 2" xfId="30942"/>
    <cellStyle name="Normal 3 3 5 7 7" xfId="13435"/>
    <cellStyle name="Normal 3 3 5 7 7 2" xfId="30943"/>
    <cellStyle name="Normal 3 3 5 7 8" xfId="13436"/>
    <cellStyle name="Normal 3 3 5 7 8 2" xfId="30944"/>
    <cellStyle name="Normal 3 3 5 7 9" xfId="13437"/>
    <cellStyle name="Normal 3 3 5 7 9 2" xfId="30945"/>
    <cellStyle name="Normal 3 3 5 8" xfId="13438"/>
    <cellStyle name="Normal 3 3 5 8 10" xfId="13439"/>
    <cellStyle name="Normal 3 3 5 8 10 2" xfId="30947"/>
    <cellStyle name="Normal 3 3 5 8 11" xfId="13440"/>
    <cellStyle name="Normal 3 3 5 8 11 2" xfId="30948"/>
    <cellStyle name="Normal 3 3 5 8 12" xfId="13441"/>
    <cellStyle name="Normal 3 3 5 8 12 2" xfId="30949"/>
    <cellStyle name="Normal 3 3 5 8 13" xfId="13442"/>
    <cellStyle name="Normal 3 3 5 8 13 2" xfId="30950"/>
    <cellStyle name="Normal 3 3 5 8 14" xfId="13443"/>
    <cellStyle name="Normal 3 3 5 8 14 2" xfId="30951"/>
    <cellStyle name="Normal 3 3 5 8 15" xfId="13444"/>
    <cellStyle name="Normal 3 3 5 8 15 2" xfId="30952"/>
    <cellStyle name="Normal 3 3 5 8 16" xfId="30946"/>
    <cellStyle name="Normal 3 3 5 8 2" xfId="13445"/>
    <cellStyle name="Normal 3 3 5 8 2 10" xfId="13446"/>
    <cellStyle name="Normal 3 3 5 8 2 10 2" xfId="30954"/>
    <cellStyle name="Normal 3 3 5 8 2 11" xfId="13447"/>
    <cellStyle name="Normal 3 3 5 8 2 11 2" xfId="30955"/>
    <cellStyle name="Normal 3 3 5 8 2 12" xfId="13448"/>
    <cellStyle name="Normal 3 3 5 8 2 12 2" xfId="30956"/>
    <cellStyle name="Normal 3 3 5 8 2 13" xfId="13449"/>
    <cellStyle name="Normal 3 3 5 8 2 13 2" xfId="30957"/>
    <cellStyle name="Normal 3 3 5 8 2 14" xfId="13450"/>
    <cellStyle name="Normal 3 3 5 8 2 14 2" xfId="30958"/>
    <cellStyle name="Normal 3 3 5 8 2 15" xfId="30953"/>
    <cellStyle name="Normal 3 3 5 8 2 2" xfId="13451"/>
    <cellStyle name="Normal 3 3 5 8 2 2 2" xfId="30959"/>
    <cellStyle name="Normal 3 3 5 8 2 3" xfId="13452"/>
    <cellStyle name="Normal 3 3 5 8 2 3 2" xfId="30960"/>
    <cellStyle name="Normal 3 3 5 8 2 4" xfId="13453"/>
    <cellStyle name="Normal 3 3 5 8 2 4 2" xfId="30961"/>
    <cellStyle name="Normal 3 3 5 8 2 5" xfId="13454"/>
    <cellStyle name="Normal 3 3 5 8 2 5 2" xfId="30962"/>
    <cellStyle name="Normal 3 3 5 8 2 6" xfId="13455"/>
    <cellStyle name="Normal 3 3 5 8 2 6 2" xfId="30963"/>
    <cellStyle name="Normal 3 3 5 8 2 7" xfId="13456"/>
    <cellStyle name="Normal 3 3 5 8 2 7 2" xfId="30964"/>
    <cellStyle name="Normal 3 3 5 8 2 8" xfId="13457"/>
    <cellStyle name="Normal 3 3 5 8 2 8 2" xfId="30965"/>
    <cellStyle name="Normal 3 3 5 8 2 9" xfId="13458"/>
    <cellStyle name="Normal 3 3 5 8 2 9 2" xfId="30966"/>
    <cellStyle name="Normal 3 3 5 8 3" xfId="13459"/>
    <cellStyle name="Normal 3 3 5 8 3 2" xfId="30967"/>
    <cellStyle name="Normal 3 3 5 8 4" xfId="13460"/>
    <cellStyle name="Normal 3 3 5 8 4 2" xfId="30968"/>
    <cellStyle name="Normal 3 3 5 8 5" xfId="13461"/>
    <cellStyle name="Normal 3 3 5 8 5 2" xfId="30969"/>
    <cellStyle name="Normal 3 3 5 8 6" xfId="13462"/>
    <cellStyle name="Normal 3 3 5 8 6 2" xfId="30970"/>
    <cellStyle name="Normal 3 3 5 8 7" xfId="13463"/>
    <cellStyle name="Normal 3 3 5 8 7 2" xfId="30971"/>
    <cellStyle name="Normal 3 3 5 8 8" xfId="13464"/>
    <cellStyle name="Normal 3 3 5 8 8 2" xfId="30972"/>
    <cellStyle name="Normal 3 3 5 8 9" xfId="13465"/>
    <cellStyle name="Normal 3 3 5 8 9 2" xfId="30973"/>
    <cellStyle name="Normal 3 3 5 9" xfId="13466"/>
    <cellStyle name="Normal 3 3 5 9 10" xfId="13467"/>
    <cellStyle name="Normal 3 3 5 9 10 2" xfId="30975"/>
    <cellStyle name="Normal 3 3 5 9 11" xfId="13468"/>
    <cellStyle name="Normal 3 3 5 9 11 2" xfId="30976"/>
    <cellStyle name="Normal 3 3 5 9 12" xfId="13469"/>
    <cellStyle name="Normal 3 3 5 9 12 2" xfId="30977"/>
    <cellStyle name="Normal 3 3 5 9 13" xfId="13470"/>
    <cellStyle name="Normal 3 3 5 9 13 2" xfId="30978"/>
    <cellStyle name="Normal 3 3 5 9 14" xfId="13471"/>
    <cellStyle name="Normal 3 3 5 9 14 2" xfId="30979"/>
    <cellStyle name="Normal 3 3 5 9 15" xfId="30974"/>
    <cellStyle name="Normal 3 3 5 9 2" xfId="13472"/>
    <cellStyle name="Normal 3 3 5 9 2 2" xfId="30980"/>
    <cellStyle name="Normal 3 3 5 9 3" xfId="13473"/>
    <cellStyle name="Normal 3 3 5 9 3 2" xfId="30981"/>
    <cellStyle name="Normal 3 3 5 9 4" xfId="13474"/>
    <cellStyle name="Normal 3 3 5 9 4 2" xfId="30982"/>
    <cellStyle name="Normal 3 3 5 9 5" xfId="13475"/>
    <cellStyle name="Normal 3 3 5 9 5 2" xfId="30983"/>
    <cellStyle name="Normal 3 3 5 9 6" xfId="13476"/>
    <cellStyle name="Normal 3 3 5 9 6 2" xfId="30984"/>
    <cellStyle name="Normal 3 3 5 9 7" xfId="13477"/>
    <cellStyle name="Normal 3 3 5 9 7 2" xfId="30985"/>
    <cellStyle name="Normal 3 3 5 9 8" xfId="13478"/>
    <cellStyle name="Normal 3 3 5 9 8 2" xfId="30986"/>
    <cellStyle name="Normal 3 3 5 9 9" xfId="13479"/>
    <cellStyle name="Normal 3 3 5 9 9 2" xfId="30987"/>
    <cellStyle name="Normal 3 3 6" xfId="13480"/>
    <cellStyle name="Normal 3 3 6 10" xfId="13481"/>
    <cellStyle name="Normal 3 3 6 10 10" xfId="13482"/>
    <cellStyle name="Normal 3 3 6 10 10 2" xfId="30990"/>
    <cellStyle name="Normal 3 3 6 10 11" xfId="13483"/>
    <cellStyle name="Normal 3 3 6 10 11 2" xfId="30991"/>
    <cellStyle name="Normal 3 3 6 10 12" xfId="13484"/>
    <cellStyle name="Normal 3 3 6 10 12 2" xfId="30992"/>
    <cellStyle name="Normal 3 3 6 10 13" xfId="13485"/>
    <cellStyle name="Normal 3 3 6 10 13 2" xfId="30993"/>
    <cellStyle name="Normal 3 3 6 10 14" xfId="13486"/>
    <cellStyle name="Normal 3 3 6 10 14 2" xfId="30994"/>
    <cellStyle name="Normal 3 3 6 10 15" xfId="30989"/>
    <cellStyle name="Normal 3 3 6 10 2" xfId="13487"/>
    <cellStyle name="Normal 3 3 6 10 2 2" xfId="30995"/>
    <cellStyle name="Normal 3 3 6 10 3" xfId="13488"/>
    <cellStyle name="Normal 3 3 6 10 3 2" xfId="30996"/>
    <cellStyle name="Normal 3 3 6 10 4" xfId="13489"/>
    <cellStyle name="Normal 3 3 6 10 4 2" xfId="30997"/>
    <cellStyle name="Normal 3 3 6 10 5" xfId="13490"/>
    <cellStyle name="Normal 3 3 6 10 5 2" xfId="30998"/>
    <cellStyle name="Normal 3 3 6 10 6" xfId="13491"/>
    <cellStyle name="Normal 3 3 6 10 6 2" xfId="30999"/>
    <cellStyle name="Normal 3 3 6 10 7" xfId="13492"/>
    <cellStyle name="Normal 3 3 6 10 7 2" xfId="31000"/>
    <cellStyle name="Normal 3 3 6 10 8" xfId="13493"/>
    <cellStyle name="Normal 3 3 6 10 8 2" xfId="31001"/>
    <cellStyle name="Normal 3 3 6 10 9" xfId="13494"/>
    <cellStyle name="Normal 3 3 6 10 9 2" xfId="31002"/>
    <cellStyle name="Normal 3 3 6 11" xfId="13495"/>
    <cellStyle name="Normal 3 3 6 11 10" xfId="13496"/>
    <cellStyle name="Normal 3 3 6 11 10 2" xfId="31004"/>
    <cellStyle name="Normal 3 3 6 11 11" xfId="13497"/>
    <cellStyle name="Normal 3 3 6 11 11 2" xfId="31005"/>
    <cellStyle name="Normal 3 3 6 11 12" xfId="13498"/>
    <cellStyle name="Normal 3 3 6 11 12 2" xfId="31006"/>
    <cellStyle name="Normal 3 3 6 11 13" xfId="13499"/>
    <cellStyle name="Normal 3 3 6 11 13 2" xfId="31007"/>
    <cellStyle name="Normal 3 3 6 11 14" xfId="13500"/>
    <cellStyle name="Normal 3 3 6 11 14 2" xfId="31008"/>
    <cellStyle name="Normal 3 3 6 11 15" xfId="31003"/>
    <cellStyle name="Normal 3 3 6 11 2" xfId="13501"/>
    <cellStyle name="Normal 3 3 6 11 2 2" xfId="31009"/>
    <cellStyle name="Normal 3 3 6 11 3" xfId="13502"/>
    <cellStyle name="Normal 3 3 6 11 3 2" xfId="31010"/>
    <cellStyle name="Normal 3 3 6 11 4" xfId="13503"/>
    <cellStyle name="Normal 3 3 6 11 4 2" xfId="31011"/>
    <cellStyle name="Normal 3 3 6 11 5" xfId="13504"/>
    <cellStyle name="Normal 3 3 6 11 5 2" xfId="31012"/>
    <cellStyle name="Normal 3 3 6 11 6" xfId="13505"/>
    <cellStyle name="Normal 3 3 6 11 6 2" xfId="31013"/>
    <cellStyle name="Normal 3 3 6 11 7" xfId="13506"/>
    <cellStyle name="Normal 3 3 6 11 7 2" xfId="31014"/>
    <cellStyle name="Normal 3 3 6 11 8" xfId="13507"/>
    <cellStyle name="Normal 3 3 6 11 8 2" xfId="31015"/>
    <cellStyle name="Normal 3 3 6 11 9" xfId="13508"/>
    <cellStyle name="Normal 3 3 6 11 9 2" xfId="31016"/>
    <cellStyle name="Normal 3 3 6 12" xfId="13509"/>
    <cellStyle name="Normal 3 3 6 12 10" xfId="13510"/>
    <cellStyle name="Normal 3 3 6 12 10 2" xfId="31018"/>
    <cellStyle name="Normal 3 3 6 12 11" xfId="13511"/>
    <cellStyle name="Normal 3 3 6 12 11 2" xfId="31019"/>
    <cellStyle name="Normal 3 3 6 12 12" xfId="13512"/>
    <cellStyle name="Normal 3 3 6 12 12 2" xfId="31020"/>
    <cellStyle name="Normal 3 3 6 12 13" xfId="13513"/>
    <cellStyle name="Normal 3 3 6 12 13 2" xfId="31021"/>
    <cellStyle name="Normal 3 3 6 12 14" xfId="13514"/>
    <cellStyle name="Normal 3 3 6 12 14 2" xfId="31022"/>
    <cellStyle name="Normal 3 3 6 12 15" xfId="31017"/>
    <cellStyle name="Normal 3 3 6 12 2" xfId="13515"/>
    <cellStyle name="Normal 3 3 6 12 2 2" xfId="31023"/>
    <cellStyle name="Normal 3 3 6 12 3" xfId="13516"/>
    <cellStyle name="Normal 3 3 6 12 3 2" xfId="31024"/>
    <cellStyle name="Normal 3 3 6 12 4" xfId="13517"/>
    <cellStyle name="Normal 3 3 6 12 4 2" xfId="31025"/>
    <cellStyle name="Normal 3 3 6 12 5" xfId="13518"/>
    <cellStyle name="Normal 3 3 6 12 5 2" xfId="31026"/>
    <cellStyle name="Normal 3 3 6 12 6" xfId="13519"/>
    <cellStyle name="Normal 3 3 6 12 6 2" xfId="31027"/>
    <cellStyle name="Normal 3 3 6 12 7" xfId="13520"/>
    <cellStyle name="Normal 3 3 6 12 7 2" xfId="31028"/>
    <cellStyle name="Normal 3 3 6 12 8" xfId="13521"/>
    <cellStyle name="Normal 3 3 6 12 8 2" xfId="31029"/>
    <cellStyle name="Normal 3 3 6 12 9" xfId="13522"/>
    <cellStyle name="Normal 3 3 6 12 9 2" xfId="31030"/>
    <cellStyle name="Normal 3 3 6 13" xfId="13523"/>
    <cellStyle name="Normal 3 3 6 13 10" xfId="13524"/>
    <cellStyle name="Normal 3 3 6 13 10 2" xfId="31032"/>
    <cellStyle name="Normal 3 3 6 13 11" xfId="13525"/>
    <cellStyle name="Normal 3 3 6 13 11 2" xfId="31033"/>
    <cellStyle name="Normal 3 3 6 13 12" xfId="13526"/>
    <cellStyle name="Normal 3 3 6 13 12 2" xfId="31034"/>
    <cellStyle name="Normal 3 3 6 13 13" xfId="13527"/>
    <cellStyle name="Normal 3 3 6 13 13 2" xfId="31035"/>
    <cellStyle name="Normal 3 3 6 13 14" xfId="13528"/>
    <cellStyle name="Normal 3 3 6 13 14 2" xfId="31036"/>
    <cellStyle name="Normal 3 3 6 13 15" xfId="31031"/>
    <cellStyle name="Normal 3 3 6 13 2" xfId="13529"/>
    <cellStyle name="Normal 3 3 6 13 2 2" xfId="31037"/>
    <cellStyle name="Normal 3 3 6 13 3" xfId="13530"/>
    <cellStyle name="Normal 3 3 6 13 3 2" xfId="31038"/>
    <cellStyle name="Normal 3 3 6 13 4" xfId="13531"/>
    <cellStyle name="Normal 3 3 6 13 4 2" xfId="31039"/>
    <cellStyle name="Normal 3 3 6 13 5" xfId="13532"/>
    <cellStyle name="Normal 3 3 6 13 5 2" xfId="31040"/>
    <cellStyle name="Normal 3 3 6 13 6" xfId="13533"/>
    <cellStyle name="Normal 3 3 6 13 6 2" xfId="31041"/>
    <cellStyle name="Normal 3 3 6 13 7" xfId="13534"/>
    <cellStyle name="Normal 3 3 6 13 7 2" xfId="31042"/>
    <cellStyle name="Normal 3 3 6 13 8" xfId="13535"/>
    <cellStyle name="Normal 3 3 6 13 8 2" xfId="31043"/>
    <cellStyle name="Normal 3 3 6 13 9" xfId="13536"/>
    <cellStyle name="Normal 3 3 6 13 9 2" xfId="31044"/>
    <cellStyle name="Normal 3 3 6 14" xfId="13537"/>
    <cellStyle name="Normal 3 3 6 14 10" xfId="13538"/>
    <cellStyle name="Normal 3 3 6 14 10 2" xfId="31046"/>
    <cellStyle name="Normal 3 3 6 14 11" xfId="13539"/>
    <cellStyle name="Normal 3 3 6 14 11 2" xfId="31047"/>
    <cellStyle name="Normal 3 3 6 14 12" xfId="13540"/>
    <cellStyle name="Normal 3 3 6 14 12 2" xfId="31048"/>
    <cellStyle name="Normal 3 3 6 14 13" xfId="13541"/>
    <cellStyle name="Normal 3 3 6 14 13 2" xfId="31049"/>
    <cellStyle name="Normal 3 3 6 14 14" xfId="13542"/>
    <cellStyle name="Normal 3 3 6 14 14 2" xfId="31050"/>
    <cellStyle name="Normal 3 3 6 14 15" xfId="31045"/>
    <cellStyle name="Normal 3 3 6 14 2" xfId="13543"/>
    <cellStyle name="Normal 3 3 6 14 2 2" xfId="31051"/>
    <cellStyle name="Normal 3 3 6 14 3" xfId="13544"/>
    <cellStyle name="Normal 3 3 6 14 3 2" xfId="31052"/>
    <cellStyle name="Normal 3 3 6 14 4" xfId="13545"/>
    <cellStyle name="Normal 3 3 6 14 4 2" xfId="31053"/>
    <cellStyle name="Normal 3 3 6 14 5" xfId="13546"/>
    <cellStyle name="Normal 3 3 6 14 5 2" xfId="31054"/>
    <cellStyle name="Normal 3 3 6 14 6" xfId="13547"/>
    <cellStyle name="Normal 3 3 6 14 6 2" xfId="31055"/>
    <cellStyle name="Normal 3 3 6 14 7" xfId="13548"/>
    <cellStyle name="Normal 3 3 6 14 7 2" xfId="31056"/>
    <cellStyle name="Normal 3 3 6 14 8" xfId="13549"/>
    <cellStyle name="Normal 3 3 6 14 8 2" xfId="31057"/>
    <cellStyle name="Normal 3 3 6 14 9" xfId="13550"/>
    <cellStyle name="Normal 3 3 6 14 9 2" xfId="31058"/>
    <cellStyle name="Normal 3 3 6 15" xfId="13551"/>
    <cellStyle name="Normal 3 3 6 15 2" xfId="31059"/>
    <cellStyle name="Normal 3 3 6 16" xfId="13552"/>
    <cellStyle name="Normal 3 3 6 16 2" xfId="31060"/>
    <cellStyle name="Normal 3 3 6 17" xfId="13553"/>
    <cellStyle name="Normal 3 3 6 17 2" xfId="31061"/>
    <cellStyle name="Normal 3 3 6 18" xfId="13554"/>
    <cellStyle name="Normal 3 3 6 18 2" xfId="31062"/>
    <cellStyle name="Normal 3 3 6 19" xfId="13555"/>
    <cellStyle name="Normal 3 3 6 19 2" xfId="31063"/>
    <cellStyle name="Normal 3 3 6 2" xfId="13556"/>
    <cellStyle name="Normal 3 3 6 20" xfId="13557"/>
    <cellStyle name="Normal 3 3 6 20 2" xfId="31064"/>
    <cellStyle name="Normal 3 3 6 21" xfId="13558"/>
    <cellStyle name="Normal 3 3 6 21 2" xfId="31065"/>
    <cellStyle name="Normal 3 3 6 22" xfId="13559"/>
    <cellStyle name="Normal 3 3 6 22 2" xfId="31066"/>
    <cellStyle name="Normal 3 3 6 23" xfId="13560"/>
    <cellStyle name="Normal 3 3 6 23 2" xfId="31067"/>
    <cellStyle name="Normal 3 3 6 24" xfId="13561"/>
    <cellStyle name="Normal 3 3 6 24 2" xfId="31068"/>
    <cellStyle name="Normal 3 3 6 25" xfId="13562"/>
    <cellStyle name="Normal 3 3 6 25 2" xfId="31069"/>
    <cellStyle name="Normal 3 3 6 26" xfId="13563"/>
    <cellStyle name="Normal 3 3 6 26 2" xfId="31070"/>
    <cellStyle name="Normal 3 3 6 27" xfId="13564"/>
    <cellStyle name="Normal 3 3 6 27 2" xfId="31071"/>
    <cellStyle name="Normal 3 3 6 28" xfId="30988"/>
    <cellStyle name="Normal 3 3 6 3" xfId="13565"/>
    <cellStyle name="Normal 3 3 6 4" xfId="13566"/>
    <cellStyle name="Normal 3 3 6 5" xfId="13567"/>
    <cellStyle name="Normal 3 3 6 6" xfId="13568"/>
    <cellStyle name="Normal 3 3 6 6 10" xfId="13569"/>
    <cellStyle name="Normal 3 3 6 6 10 2" xfId="31073"/>
    <cellStyle name="Normal 3 3 6 6 11" xfId="13570"/>
    <cellStyle name="Normal 3 3 6 6 11 2" xfId="31074"/>
    <cellStyle name="Normal 3 3 6 6 12" xfId="13571"/>
    <cellStyle name="Normal 3 3 6 6 12 2" xfId="31075"/>
    <cellStyle name="Normal 3 3 6 6 13" xfId="13572"/>
    <cellStyle name="Normal 3 3 6 6 13 2" xfId="31076"/>
    <cellStyle name="Normal 3 3 6 6 14" xfId="13573"/>
    <cellStyle name="Normal 3 3 6 6 14 2" xfId="31077"/>
    <cellStyle name="Normal 3 3 6 6 15" xfId="13574"/>
    <cellStyle name="Normal 3 3 6 6 15 2" xfId="31078"/>
    <cellStyle name="Normal 3 3 6 6 16" xfId="31072"/>
    <cellStyle name="Normal 3 3 6 6 2" xfId="13575"/>
    <cellStyle name="Normal 3 3 6 6 2 10" xfId="13576"/>
    <cellStyle name="Normal 3 3 6 6 2 10 2" xfId="31080"/>
    <cellStyle name="Normal 3 3 6 6 2 11" xfId="13577"/>
    <cellStyle name="Normal 3 3 6 6 2 11 2" xfId="31081"/>
    <cellStyle name="Normal 3 3 6 6 2 12" xfId="13578"/>
    <cellStyle name="Normal 3 3 6 6 2 12 2" xfId="31082"/>
    <cellStyle name="Normal 3 3 6 6 2 13" xfId="13579"/>
    <cellStyle name="Normal 3 3 6 6 2 13 2" xfId="31083"/>
    <cellStyle name="Normal 3 3 6 6 2 14" xfId="13580"/>
    <cellStyle name="Normal 3 3 6 6 2 14 2" xfId="31084"/>
    <cellStyle name="Normal 3 3 6 6 2 15" xfId="31079"/>
    <cellStyle name="Normal 3 3 6 6 2 2" xfId="13581"/>
    <cellStyle name="Normal 3 3 6 6 2 2 2" xfId="31085"/>
    <cellStyle name="Normal 3 3 6 6 2 3" xfId="13582"/>
    <cellStyle name="Normal 3 3 6 6 2 3 2" xfId="31086"/>
    <cellStyle name="Normal 3 3 6 6 2 4" xfId="13583"/>
    <cellStyle name="Normal 3 3 6 6 2 4 2" xfId="31087"/>
    <cellStyle name="Normal 3 3 6 6 2 5" xfId="13584"/>
    <cellStyle name="Normal 3 3 6 6 2 5 2" xfId="31088"/>
    <cellStyle name="Normal 3 3 6 6 2 6" xfId="13585"/>
    <cellStyle name="Normal 3 3 6 6 2 6 2" xfId="31089"/>
    <cellStyle name="Normal 3 3 6 6 2 7" xfId="13586"/>
    <cellStyle name="Normal 3 3 6 6 2 7 2" xfId="31090"/>
    <cellStyle name="Normal 3 3 6 6 2 8" xfId="13587"/>
    <cellStyle name="Normal 3 3 6 6 2 8 2" xfId="31091"/>
    <cellStyle name="Normal 3 3 6 6 2 9" xfId="13588"/>
    <cellStyle name="Normal 3 3 6 6 2 9 2" xfId="31092"/>
    <cellStyle name="Normal 3 3 6 6 3" xfId="13589"/>
    <cellStyle name="Normal 3 3 6 6 3 2" xfId="31093"/>
    <cellStyle name="Normal 3 3 6 6 4" xfId="13590"/>
    <cellStyle name="Normal 3 3 6 6 4 2" xfId="31094"/>
    <cellStyle name="Normal 3 3 6 6 5" xfId="13591"/>
    <cellStyle name="Normal 3 3 6 6 5 2" xfId="31095"/>
    <cellStyle name="Normal 3 3 6 6 6" xfId="13592"/>
    <cellStyle name="Normal 3 3 6 6 6 2" xfId="31096"/>
    <cellStyle name="Normal 3 3 6 6 7" xfId="13593"/>
    <cellStyle name="Normal 3 3 6 6 7 2" xfId="31097"/>
    <cellStyle name="Normal 3 3 6 6 8" xfId="13594"/>
    <cellStyle name="Normal 3 3 6 6 8 2" xfId="31098"/>
    <cellStyle name="Normal 3 3 6 6 9" xfId="13595"/>
    <cellStyle name="Normal 3 3 6 6 9 2" xfId="31099"/>
    <cellStyle name="Normal 3 3 6 7" xfId="13596"/>
    <cellStyle name="Normal 3 3 6 7 10" xfId="13597"/>
    <cellStyle name="Normal 3 3 6 7 10 2" xfId="31101"/>
    <cellStyle name="Normal 3 3 6 7 11" xfId="13598"/>
    <cellStyle name="Normal 3 3 6 7 11 2" xfId="31102"/>
    <cellStyle name="Normal 3 3 6 7 12" xfId="13599"/>
    <cellStyle name="Normal 3 3 6 7 12 2" xfId="31103"/>
    <cellStyle name="Normal 3 3 6 7 13" xfId="13600"/>
    <cellStyle name="Normal 3 3 6 7 13 2" xfId="31104"/>
    <cellStyle name="Normal 3 3 6 7 14" xfId="13601"/>
    <cellStyle name="Normal 3 3 6 7 14 2" xfId="31105"/>
    <cellStyle name="Normal 3 3 6 7 15" xfId="13602"/>
    <cellStyle name="Normal 3 3 6 7 15 2" xfId="31106"/>
    <cellStyle name="Normal 3 3 6 7 16" xfId="31100"/>
    <cellStyle name="Normal 3 3 6 7 2" xfId="13603"/>
    <cellStyle name="Normal 3 3 6 7 2 10" xfId="13604"/>
    <cellStyle name="Normal 3 3 6 7 2 10 2" xfId="31108"/>
    <cellStyle name="Normal 3 3 6 7 2 11" xfId="13605"/>
    <cellStyle name="Normal 3 3 6 7 2 11 2" xfId="31109"/>
    <cellStyle name="Normal 3 3 6 7 2 12" xfId="13606"/>
    <cellStyle name="Normal 3 3 6 7 2 12 2" xfId="31110"/>
    <cellStyle name="Normal 3 3 6 7 2 13" xfId="13607"/>
    <cellStyle name="Normal 3 3 6 7 2 13 2" xfId="31111"/>
    <cellStyle name="Normal 3 3 6 7 2 14" xfId="13608"/>
    <cellStyle name="Normal 3 3 6 7 2 14 2" xfId="31112"/>
    <cellStyle name="Normal 3 3 6 7 2 15" xfId="31107"/>
    <cellStyle name="Normal 3 3 6 7 2 2" xfId="13609"/>
    <cellStyle name="Normal 3 3 6 7 2 2 2" xfId="31113"/>
    <cellStyle name="Normal 3 3 6 7 2 3" xfId="13610"/>
    <cellStyle name="Normal 3 3 6 7 2 3 2" xfId="31114"/>
    <cellStyle name="Normal 3 3 6 7 2 4" xfId="13611"/>
    <cellStyle name="Normal 3 3 6 7 2 4 2" xfId="31115"/>
    <cellStyle name="Normal 3 3 6 7 2 5" xfId="13612"/>
    <cellStyle name="Normal 3 3 6 7 2 5 2" xfId="31116"/>
    <cellStyle name="Normal 3 3 6 7 2 6" xfId="13613"/>
    <cellStyle name="Normal 3 3 6 7 2 6 2" xfId="31117"/>
    <cellStyle name="Normal 3 3 6 7 2 7" xfId="13614"/>
    <cellStyle name="Normal 3 3 6 7 2 7 2" xfId="31118"/>
    <cellStyle name="Normal 3 3 6 7 2 8" xfId="13615"/>
    <cellStyle name="Normal 3 3 6 7 2 8 2" xfId="31119"/>
    <cellStyle name="Normal 3 3 6 7 2 9" xfId="13616"/>
    <cellStyle name="Normal 3 3 6 7 2 9 2" xfId="31120"/>
    <cellStyle name="Normal 3 3 6 7 3" xfId="13617"/>
    <cellStyle name="Normal 3 3 6 7 3 2" xfId="31121"/>
    <cellStyle name="Normal 3 3 6 7 4" xfId="13618"/>
    <cellStyle name="Normal 3 3 6 7 4 2" xfId="31122"/>
    <cellStyle name="Normal 3 3 6 7 5" xfId="13619"/>
    <cellStyle name="Normal 3 3 6 7 5 2" xfId="31123"/>
    <cellStyle name="Normal 3 3 6 7 6" xfId="13620"/>
    <cellStyle name="Normal 3 3 6 7 6 2" xfId="31124"/>
    <cellStyle name="Normal 3 3 6 7 7" xfId="13621"/>
    <cellStyle name="Normal 3 3 6 7 7 2" xfId="31125"/>
    <cellStyle name="Normal 3 3 6 7 8" xfId="13622"/>
    <cellStyle name="Normal 3 3 6 7 8 2" xfId="31126"/>
    <cellStyle name="Normal 3 3 6 7 9" xfId="13623"/>
    <cellStyle name="Normal 3 3 6 7 9 2" xfId="31127"/>
    <cellStyle name="Normal 3 3 6 8" xfId="13624"/>
    <cellStyle name="Normal 3 3 6 8 10" xfId="13625"/>
    <cellStyle name="Normal 3 3 6 8 10 2" xfId="31129"/>
    <cellStyle name="Normal 3 3 6 8 11" xfId="13626"/>
    <cellStyle name="Normal 3 3 6 8 11 2" xfId="31130"/>
    <cellStyle name="Normal 3 3 6 8 12" xfId="13627"/>
    <cellStyle name="Normal 3 3 6 8 12 2" xfId="31131"/>
    <cellStyle name="Normal 3 3 6 8 13" xfId="13628"/>
    <cellStyle name="Normal 3 3 6 8 13 2" xfId="31132"/>
    <cellStyle name="Normal 3 3 6 8 14" xfId="13629"/>
    <cellStyle name="Normal 3 3 6 8 14 2" xfId="31133"/>
    <cellStyle name="Normal 3 3 6 8 15" xfId="13630"/>
    <cellStyle name="Normal 3 3 6 8 15 2" xfId="31134"/>
    <cellStyle name="Normal 3 3 6 8 16" xfId="31128"/>
    <cellStyle name="Normal 3 3 6 8 2" xfId="13631"/>
    <cellStyle name="Normal 3 3 6 8 2 10" xfId="13632"/>
    <cellStyle name="Normal 3 3 6 8 2 10 2" xfId="31136"/>
    <cellStyle name="Normal 3 3 6 8 2 11" xfId="13633"/>
    <cellStyle name="Normal 3 3 6 8 2 11 2" xfId="31137"/>
    <cellStyle name="Normal 3 3 6 8 2 12" xfId="13634"/>
    <cellStyle name="Normal 3 3 6 8 2 12 2" xfId="31138"/>
    <cellStyle name="Normal 3 3 6 8 2 13" xfId="13635"/>
    <cellStyle name="Normal 3 3 6 8 2 13 2" xfId="31139"/>
    <cellStyle name="Normal 3 3 6 8 2 14" xfId="13636"/>
    <cellStyle name="Normal 3 3 6 8 2 14 2" xfId="31140"/>
    <cellStyle name="Normal 3 3 6 8 2 15" xfId="31135"/>
    <cellStyle name="Normal 3 3 6 8 2 2" xfId="13637"/>
    <cellStyle name="Normal 3 3 6 8 2 2 2" xfId="31141"/>
    <cellStyle name="Normal 3 3 6 8 2 3" xfId="13638"/>
    <cellStyle name="Normal 3 3 6 8 2 3 2" xfId="31142"/>
    <cellStyle name="Normal 3 3 6 8 2 4" xfId="13639"/>
    <cellStyle name="Normal 3 3 6 8 2 4 2" xfId="31143"/>
    <cellStyle name="Normal 3 3 6 8 2 5" xfId="13640"/>
    <cellStyle name="Normal 3 3 6 8 2 5 2" xfId="31144"/>
    <cellStyle name="Normal 3 3 6 8 2 6" xfId="13641"/>
    <cellStyle name="Normal 3 3 6 8 2 6 2" xfId="31145"/>
    <cellStyle name="Normal 3 3 6 8 2 7" xfId="13642"/>
    <cellStyle name="Normal 3 3 6 8 2 7 2" xfId="31146"/>
    <cellStyle name="Normal 3 3 6 8 2 8" xfId="13643"/>
    <cellStyle name="Normal 3 3 6 8 2 8 2" xfId="31147"/>
    <cellStyle name="Normal 3 3 6 8 2 9" xfId="13644"/>
    <cellStyle name="Normal 3 3 6 8 2 9 2" xfId="31148"/>
    <cellStyle name="Normal 3 3 6 8 3" xfId="13645"/>
    <cellStyle name="Normal 3 3 6 8 3 2" xfId="31149"/>
    <cellStyle name="Normal 3 3 6 8 4" xfId="13646"/>
    <cellStyle name="Normal 3 3 6 8 4 2" xfId="31150"/>
    <cellStyle name="Normal 3 3 6 8 5" xfId="13647"/>
    <cellStyle name="Normal 3 3 6 8 5 2" xfId="31151"/>
    <cellStyle name="Normal 3 3 6 8 6" xfId="13648"/>
    <cellStyle name="Normal 3 3 6 8 6 2" xfId="31152"/>
    <cellStyle name="Normal 3 3 6 8 7" xfId="13649"/>
    <cellStyle name="Normal 3 3 6 8 7 2" xfId="31153"/>
    <cellStyle name="Normal 3 3 6 8 8" xfId="13650"/>
    <cellStyle name="Normal 3 3 6 8 8 2" xfId="31154"/>
    <cellStyle name="Normal 3 3 6 8 9" xfId="13651"/>
    <cellStyle name="Normal 3 3 6 8 9 2" xfId="31155"/>
    <cellStyle name="Normal 3 3 6 9" xfId="13652"/>
    <cellStyle name="Normal 3 3 6 9 10" xfId="13653"/>
    <cellStyle name="Normal 3 3 6 9 10 2" xfId="31157"/>
    <cellStyle name="Normal 3 3 6 9 11" xfId="13654"/>
    <cellStyle name="Normal 3 3 6 9 11 2" xfId="31158"/>
    <cellStyle name="Normal 3 3 6 9 12" xfId="13655"/>
    <cellStyle name="Normal 3 3 6 9 12 2" xfId="31159"/>
    <cellStyle name="Normal 3 3 6 9 13" xfId="13656"/>
    <cellStyle name="Normal 3 3 6 9 13 2" xfId="31160"/>
    <cellStyle name="Normal 3 3 6 9 14" xfId="13657"/>
    <cellStyle name="Normal 3 3 6 9 14 2" xfId="31161"/>
    <cellStyle name="Normal 3 3 6 9 15" xfId="31156"/>
    <cellStyle name="Normal 3 3 6 9 2" xfId="13658"/>
    <cellStyle name="Normal 3 3 6 9 2 2" xfId="31162"/>
    <cellStyle name="Normal 3 3 6 9 3" xfId="13659"/>
    <cellStyle name="Normal 3 3 6 9 3 2" xfId="31163"/>
    <cellStyle name="Normal 3 3 6 9 4" xfId="13660"/>
    <cellStyle name="Normal 3 3 6 9 4 2" xfId="31164"/>
    <cellStyle name="Normal 3 3 6 9 5" xfId="13661"/>
    <cellStyle name="Normal 3 3 6 9 5 2" xfId="31165"/>
    <cellStyle name="Normal 3 3 6 9 6" xfId="13662"/>
    <cellStyle name="Normal 3 3 6 9 6 2" xfId="31166"/>
    <cellStyle name="Normal 3 3 6 9 7" xfId="13663"/>
    <cellStyle name="Normal 3 3 6 9 7 2" xfId="31167"/>
    <cellStyle name="Normal 3 3 6 9 8" xfId="13664"/>
    <cellStyle name="Normal 3 3 6 9 8 2" xfId="31168"/>
    <cellStyle name="Normal 3 3 6 9 9" xfId="13665"/>
    <cellStyle name="Normal 3 3 6 9 9 2" xfId="31169"/>
    <cellStyle name="Normal 3 3 7" xfId="13666"/>
    <cellStyle name="Normal 3 3 7 10" xfId="13667"/>
    <cellStyle name="Normal 3 3 7 10 10" xfId="13668"/>
    <cellStyle name="Normal 3 3 7 10 10 2" xfId="31172"/>
    <cellStyle name="Normal 3 3 7 10 11" xfId="13669"/>
    <cellStyle name="Normal 3 3 7 10 11 2" xfId="31173"/>
    <cellStyle name="Normal 3 3 7 10 12" xfId="13670"/>
    <cellStyle name="Normal 3 3 7 10 12 2" xfId="31174"/>
    <cellStyle name="Normal 3 3 7 10 13" xfId="13671"/>
    <cellStyle name="Normal 3 3 7 10 13 2" xfId="31175"/>
    <cellStyle name="Normal 3 3 7 10 14" xfId="13672"/>
    <cellStyle name="Normal 3 3 7 10 14 2" xfId="31176"/>
    <cellStyle name="Normal 3 3 7 10 15" xfId="31171"/>
    <cellStyle name="Normal 3 3 7 10 2" xfId="13673"/>
    <cellStyle name="Normal 3 3 7 10 2 2" xfId="31177"/>
    <cellStyle name="Normal 3 3 7 10 3" xfId="13674"/>
    <cellStyle name="Normal 3 3 7 10 3 2" xfId="31178"/>
    <cellStyle name="Normal 3 3 7 10 4" xfId="13675"/>
    <cellStyle name="Normal 3 3 7 10 4 2" xfId="31179"/>
    <cellStyle name="Normal 3 3 7 10 5" xfId="13676"/>
    <cellStyle name="Normal 3 3 7 10 5 2" xfId="31180"/>
    <cellStyle name="Normal 3 3 7 10 6" xfId="13677"/>
    <cellStyle name="Normal 3 3 7 10 6 2" xfId="31181"/>
    <cellStyle name="Normal 3 3 7 10 7" xfId="13678"/>
    <cellStyle name="Normal 3 3 7 10 7 2" xfId="31182"/>
    <cellStyle name="Normal 3 3 7 10 8" xfId="13679"/>
    <cellStyle name="Normal 3 3 7 10 8 2" xfId="31183"/>
    <cellStyle name="Normal 3 3 7 10 9" xfId="13680"/>
    <cellStyle name="Normal 3 3 7 10 9 2" xfId="31184"/>
    <cellStyle name="Normal 3 3 7 11" xfId="13681"/>
    <cellStyle name="Normal 3 3 7 11 2" xfId="31185"/>
    <cellStyle name="Normal 3 3 7 12" xfId="13682"/>
    <cellStyle name="Normal 3 3 7 12 2" xfId="31186"/>
    <cellStyle name="Normal 3 3 7 13" xfId="13683"/>
    <cellStyle name="Normal 3 3 7 13 2" xfId="31187"/>
    <cellStyle name="Normal 3 3 7 14" xfId="13684"/>
    <cellStyle name="Normal 3 3 7 14 2" xfId="31188"/>
    <cellStyle name="Normal 3 3 7 15" xfId="13685"/>
    <cellStyle name="Normal 3 3 7 15 2" xfId="31189"/>
    <cellStyle name="Normal 3 3 7 16" xfId="13686"/>
    <cellStyle name="Normal 3 3 7 16 2" xfId="31190"/>
    <cellStyle name="Normal 3 3 7 17" xfId="13687"/>
    <cellStyle name="Normal 3 3 7 17 2" xfId="31191"/>
    <cellStyle name="Normal 3 3 7 18" xfId="13688"/>
    <cellStyle name="Normal 3 3 7 18 2" xfId="31192"/>
    <cellStyle name="Normal 3 3 7 19" xfId="13689"/>
    <cellStyle name="Normal 3 3 7 19 2" xfId="31193"/>
    <cellStyle name="Normal 3 3 7 2" xfId="13690"/>
    <cellStyle name="Normal 3 3 7 2 10" xfId="13691"/>
    <cellStyle name="Normal 3 3 7 2 10 2" xfId="31195"/>
    <cellStyle name="Normal 3 3 7 2 11" xfId="13692"/>
    <cellStyle name="Normal 3 3 7 2 11 2" xfId="31196"/>
    <cellStyle name="Normal 3 3 7 2 12" xfId="13693"/>
    <cellStyle name="Normal 3 3 7 2 12 2" xfId="31197"/>
    <cellStyle name="Normal 3 3 7 2 13" xfId="13694"/>
    <cellStyle name="Normal 3 3 7 2 13 2" xfId="31198"/>
    <cellStyle name="Normal 3 3 7 2 14" xfId="13695"/>
    <cellStyle name="Normal 3 3 7 2 14 2" xfId="31199"/>
    <cellStyle name="Normal 3 3 7 2 15" xfId="13696"/>
    <cellStyle name="Normal 3 3 7 2 15 2" xfId="31200"/>
    <cellStyle name="Normal 3 3 7 2 16" xfId="31194"/>
    <cellStyle name="Normal 3 3 7 2 2" xfId="13697"/>
    <cellStyle name="Normal 3 3 7 2 2 10" xfId="13698"/>
    <cellStyle name="Normal 3 3 7 2 2 10 2" xfId="31202"/>
    <cellStyle name="Normal 3 3 7 2 2 11" xfId="13699"/>
    <cellStyle name="Normal 3 3 7 2 2 11 2" xfId="31203"/>
    <cellStyle name="Normal 3 3 7 2 2 12" xfId="13700"/>
    <cellStyle name="Normal 3 3 7 2 2 12 2" xfId="31204"/>
    <cellStyle name="Normal 3 3 7 2 2 13" xfId="13701"/>
    <cellStyle name="Normal 3 3 7 2 2 13 2" xfId="31205"/>
    <cellStyle name="Normal 3 3 7 2 2 14" xfId="13702"/>
    <cellStyle name="Normal 3 3 7 2 2 14 2" xfId="31206"/>
    <cellStyle name="Normal 3 3 7 2 2 15" xfId="31201"/>
    <cellStyle name="Normal 3 3 7 2 2 2" xfId="13703"/>
    <cellStyle name="Normal 3 3 7 2 2 2 2" xfId="31207"/>
    <cellStyle name="Normal 3 3 7 2 2 3" xfId="13704"/>
    <cellStyle name="Normal 3 3 7 2 2 3 2" xfId="31208"/>
    <cellStyle name="Normal 3 3 7 2 2 4" xfId="13705"/>
    <cellStyle name="Normal 3 3 7 2 2 4 2" xfId="31209"/>
    <cellStyle name="Normal 3 3 7 2 2 5" xfId="13706"/>
    <cellStyle name="Normal 3 3 7 2 2 5 2" xfId="31210"/>
    <cellStyle name="Normal 3 3 7 2 2 6" xfId="13707"/>
    <cellStyle name="Normal 3 3 7 2 2 6 2" xfId="31211"/>
    <cellStyle name="Normal 3 3 7 2 2 7" xfId="13708"/>
    <cellStyle name="Normal 3 3 7 2 2 7 2" xfId="31212"/>
    <cellStyle name="Normal 3 3 7 2 2 8" xfId="13709"/>
    <cellStyle name="Normal 3 3 7 2 2 8 2" xfId="31213"/>
    <cellStyle name="Normal 3 3 7 2 2 9" xfId="13710"/>
    <cellStyle name="Normal 3 3 7 2 2 9 2" xfId="31214"/>
    <cellStyle name="Normal 3 3 7 2 3" xfId="13711"/>
    <cellStyle name="Normal 3 3 7 2 3 2" xfId="31215"/>
    <cellStyle name="Normal 3 3 7 2 4" xfId="13712"/>
    <cellStyle name="Normal 3 3 7 2 4 2" xfId="31216"/>
    <cellStyle name="Normal 3 3 7 2 5" xfId="13713"/>
    <cellStyle name="Normal 3 3 7 2 5 2" xfId="31217"/>
    <cellStyle name="Normal 3 3 7 2 6" xfId="13714"/>
    <cellStyle name="Normal 3 3 7 2 6 2" xfId="31218"/>
    <cellStyle name="Normal 3 3 7 2 7" xfId="13715"/>
    <cellStyle name="Normal 3 3 7 2 7 2" xfId="31219"/>
    <cellStyle name="Normal 3 3 7 2 8" xfId="13716"/>
    <cellStyle name="Normal 3 3 7 2 8 2" xfId="31220"/>
    <cellStyle name="Normal 3 3 7 2 9" xfId="13717"/>
    <cellStyle name="Normal 3 3 7 2 9 2" xfId="31221"/>
    <cellStyle name="Normal 3 3 7 20" xfId="13718"/>
    <cellStyle name="Normal 3 3 7 20 2" xfId="31222"/>
    <cellStyle name="Normal 3 3 7 21" xfId="13719"/>
    <cellStyle name="Normal 3 3 7 21 2" xfId="31223"/>
    <cellStyle name="Normal 3 3 7 22" xfId="13720"/>
    <cellStyle name="Normal 3 3 7 22 2" xfId="31224"/>
    <cellStyle name="Normal 3 3 7 23" xfId="13721"/>
    <cellStyle name="Normal 3 3 7 23 2" xfId="31225"/>
    <cellStyle name="Normal 3 3 7 24" xfId="31170"/>
    <cellStyle name="Normal 3 3 7 3" xfId="13722"/>
    <cellStyle name="Normal 3 3 7 3 10" xfId="13723"/>
    <cellStyle name="Normal 3 3 7 3 10 2" xfId="31227"/>
    <cellStyle name="Normal 3 3 7 3 11" xfId="13724"/>
    <cellStyle name="Normal 3 3 7 3 11 2" xfId="31228"/>
    <cellStyle name="Normal 3 3 7 3 12" xfId="13725"/>
    <cellStyle name="Normal 3 3 7 3 12 2" xfId="31229"/>
    <cellStyle name="Normal 3 3 7 3 13" xfId="13726"/>
    <cellStyle name="Normal 3 3 7 3 13 2" xfId="31230"/>
    <cellStyle name="Normal 3 3 7 3 14" xfId="13727"/>
    <cellStyle name="Normal 3 3 7 3 14 2" xfId="31231"/>
    <cellStyle name="Normal 3 3 7 3 15" xfId="13728"/>
    <cellStyle name="Normal 3 3 7 3 15 2" xfId="31232"/>
    <cellStyle name="Normal 3 3 7 3 16" xfId="31226"/>
    <cellStyle name="Normal 3 3 7 3 2" xfId="13729"/>
    <cellStyle name="Normal 3 3 7 3 2 10" xfId="13730"/>
    <cellStyle name="Normal 3 3 7 3 2 10 2" xfId="31234"/>
    <cellStyle name="Normal 3 3 7 3 2 11" xfId="13731"/>
    <cellStyle name="Normal 3 3 7 3 2 11 2" xfId="31235"/>
    <cellStyle name="Normal 3 3 7 3 2 12" xfId="13732"/>
    <cellStyle name="Normal 3 3 7 3 2 12 2" xfId="31236"/>
    <cellStyle name="Normal 3 3 7 3 2 13" xfId="13733"/>
    <cellStyle name="Normal 3 3 7 3 2 13 2" xfId="31237"/>
    <cellStyle name="Normal 3 3 7 3 2 14" xfId="13734"/>
    <cellStyle name="Normal 3 3 7 3 2 14 2" xfId="31238"/>
    <cellStyle name="Normal 3 3 7 3 2 15" xfId="31233"/>
    <cellStyle name="Normal 3 3 7 3 2 2" xfId="13735"/>
    <cellStyle name="Normal 3 3 7 3 2 2 2" xfId="31239"/>
    <cellStyle name="Normal 3 3 7 3 2 3" xfId="13736"/>
    <cellStyle name="Normal 3 3 7 3 2 3 2" xfId="31240"/>
    <cellStyle name="Normal 3 3 7 3 2 4" xfId="13737"/>
    <cellStyle name="Normal 3 3 7 3 2 4 2" xfId="31241"/>
    <cellStyle name="Normal 3 3 7 3 2 5" xfId="13738"/>
    <cellStyle name="Normal 3 3 7 3 2 5 2" xfId="31242"/>
    <cellStyle name="Normal 3 3 7 3 2 6" xfId="13739"/>
    <cellStyle name="Normal 3 3 7 3 2 6 2" xfId="31243"/>
    <cellStyle name="Normal 3 3 7 3 2 7" xfId="13740"/>
    <cellStyle name="Normal 3 3 7 3 2 7 2" xfId="31244"/>
    <cellStyle name="Normal 3 3 7 3 2 8" xfId="13741"/>
    <cellStyle name="Normal 3 3 7 3 2 8 2" xfId="31245"/>
    <cellStyle name="Normal 3 3 7 3 2 9" xfId="13742"/>
    <cellStyle name="Normal 3 3 7 3 2 9 2" xfId="31246"/>
    <cellStyle name="Normal 3 3 7 3 3" xfId="13743"/>
    <cellStyle name="Normal 3 3 7 3 3 2" xfId="31247"/>
    <cellStyle name="Normal 3 3 7 3 4" xfId="13744"/>
    <cellStyle name="Normal 3 3 7 3 4 2" xfId="31248"/>
    <cellStyle name="Normal 3 3 7 3 5" xfId="13745"/>
    <cellStyle name="Normal 3 3 7 3 5 2" xfId="31249"/>
    <cellStyle name="Normal 3 3 7 3 6" xfId="13746"/>
    <cellStyle name="Normal 3 3 7 3 6 2" xfId="31250"/>
    <cellStyle name="Normal 3 3 7 3 7" xfId="13747"/>
    <cellStyle name="Normal 3 3 7 3 7 2" xfId="31251"/>
    <cellStyle name="Normal 3 3 7 3 8" xfId="13748"/>
    <cellStyle name="Normal 3 3 7 3 8 2" xfId="31252"/>
    <cellStyle name="Normal 3 3 7 3 9" xfId="13749"/>
    <cellStyle name="Normal 3 3 7 3 9 2" xfId="31253"/>
    <cellStyle name="Normal 3 3 7 4" xfId="13750"/>
    <cellStyle name="Normal 3 3 7 4 10" xfId="13751"/>
    <cellStyle name="Normal 3 3 7 4 10 2" xfId="31255"/>
    <cellStyle name="Normal 3 3 7 4 11" xfId="13752"/>
    <cellStyle name="Normal 3 3 7 4 11 2" xfId="31256"/>
    <cellStyle name="Normal 3 3 7 4 12" xfId="13753"/>
    <cellStyle name="Normal 3 3 7 4 12 2" xfId="31257"/>
    <cellStyle name="Normal 3 3 7 4 13" xfId="13754"/>
    <cellStyle name="Normal 3 3 7 4 13 2" xfId="31258"/>
    <cellStyle name="Normal 3 3 7 4 14" xfId="13755"/>
    <cellStyle name="Normal 3 3 7 4 14 2" xfId="31259"/>
    <cellStyle name="Normal 3 3 7 4 15" xfId="13756"/>
    <cellStyle name="Normal 3 3 7 4 15 2" xfId="31260"/>
    <cellStyle name="Normal 3 3 7 4 16" xfId="31254"/>
    <cellStyle name="Normal 3 3 7 4 2" xfId="13757"/>
    <cellStyle name="Normal 3 3 7 4 2 10" xfId="13758"/>
    <cellStyle name="Normal 3 3 7 4 2 10 2" xfId="31262"/>
    <cellStyle name="Normal 3 3 7 4 2 11" xfId="13759"/>
    <cellStyle name="Normal 3 3 7 4 2 11 2" xfId="31263"/>
    <cellStyle name="Normal 3 3 7 4 2 12" xfId="13760"/>
    <cellStyle name="Normal 3 3 7 4 2 12 2" xfId="31264"/>
    <cellStyle name="Normal 3 3 7 4 2 13" xfId="13761"/>
    <cellStyle name="Normal 3 3 7 4 2 13 2" xfId="31265"/>
    <cellStyle name="Normal 3 3 7 4 2 14" xfId="13762"/>
    <cellStyle name="Normal 3 3 7 4 2 14 2" xfId="31266"/>
    <cellStyle name="Normal 3 3 7 4 2 15" xfId="31261"/>
    <cellStyle name="Normal 3 3 7 4 2 2" xfId="13763"/>
    <cellStyle name="Normal 3 3 7 4 2 2 2" xfId="31267"/>
    <cellStyle name="Normal 3 3 7 4 2 3" xfId="13764"/>
    <cellStyle name="Normal 3 3 7 4 2 3 2" xfId="31268"/>
    <cellStyle name="Normal 3 3 7 4 2 4" xfId="13765"/>
    <cellStyle name="Normal 3 3 7 4 2 4 2" xfId="31269"/>
    <cellStyle name="Normal 3 3 7 4 2 5" xfId="13766"/>
    <cellStyle name="Normal 3 3 7 4 2 5 2" xfId="31270"/>
    <cellStyle name="Normal 3 3 7 4 2 6" xfId="13767"/>
    <cellStyle name="Normal 3 3 7 4 2 6 2" xfId="31271"/>
    <cellStyle name="Normal 3 3 7 4 2 7" xfId="13768"/>
    <cellStyle name="Normal 3 3 7 4 2 7 2" xfId="31272"/>
    <cellStyle name="Normal 3 3 7 4 2 8" xfId="13769"/>
    <cellStyle name="Normal 3 3 7 4 2 8 2" xfId="31273"/>
    <cellStyle name="Normal 3 3 7 4 2 9" xfId="13770"/>
    <cellStyle name="Normal 3 3 7 4 2 9 2" xfId="31274"/>
    <cellStyle name="Normal 3 3 7 4 3" xfId="13771"/>
    <cellStyle name="Normal 3 3 7 4 3 2" xfId="31275"/>
    <cellStyle name="Normal 3 3 7 4 4" xfId="13772"/>
    <cellStyle name="Normal 3 3 7 4 4 2" xfId="31276"/>
    <cellStyle name="Normal 3 3 7 4 5" xfId="13773"/>
    <cellStyle name="Normal 3 3 7 4 5 2" xfId="31277"/>
    <cellStyle name="Normal 3 3 7 4 6" xfId="13774"/>
    <cellStyle name="Normal 3 3 7 4 6 2" xfId="31278"/>
    <cellStyle name="Normal 3 3 7 4 7" xfId="13775"/>
    <cellStyle name="Normal 3 3 7 4 7 2" xfId="31279"/>
    <cellStyle name="Normal 3 3 7 4 8" xfId="13776"/>
    <cellStyle name="Normal 3 3 7 4 8 2" xfId="31280"/>
    <cellStyle name="Normal 3 3 7 4 9" xfId="13777"/>
    <cellStyle name="Normal 3 3 7 4 9 2" xfId="31281"/>
    <cellStyle name="Normal 3 3 7 5" xfId="13778"/>
    <cellStyle name="Normal 3 3 7 5 10" xfId="13779"/>
    <cellStyle name="Normal 3 3 7 5 10 2" xfId="31283"/>
    <cellStyle name="Normal 3 3 7 5 11" xfId="13780"/>
    <cellStyle name="Normal 3 3 7 5 11 2" xfId="31284"/>
    <cellStyle name="Normal 3 3 7 5 12" xfId="13781"/>
    <cellStyle name="Normal 3 3 7 5 12 2" xfId="31285"/>
    <cellStyle name="Normal 3 3 7 5 13" xfId="13782"/>
    <cellStyle name="Normal 3 3 7 5 13 2" xfId="31286"/>
    <cellStyle name="Normal 3 3 7 5 14" xfId="13783"/>
    <cellStyle name="Normal 3 3 7 5 14 2" xfId="31287"/>
    <cellStyle name="Normal 3 3 7 5 15" xfId="31282"/>
    <cellStyle name="Normal 3 3 7 5 2" xfId="13784"/>
    <cellStyle name="Normal 3 3 7 5 2 2" xfId="31288"/>
    <cellStyle name="Normal 3 3 7 5 3" xfId="13785"/>
    <cellStyle name="Normal 3 3 7 5 3 2" xfId="31289"/>
    <cellStyle name="Normal 3 3 7 5 4" xfId="13786"/>
    <cellStyle name="Normal 3 3 7 5 4 2" xfId="31290"/>
    <cellStyle name="Normal 3 3 7 5 5" xfId="13787"/>
    <cellStyle name="Normal 3 3 7 5 5 2" xfId="31291"/>
    <cellStyle name="Normal 3 3 7 5 6" xfId="13788"/>
    <cellStyle name="Normal 3 3 7 5 6 2" xfId="31292"/>
    <cellStyle name="Normal 3 3 7 5 7" xfId="13789"/>
    <cellStyle name="Normal 3 3 7 5 7 2" xfId="31293"/>
    <cellStyle name="Normal 3 3 7 5 8" xfId="13790"/>
    <cellStyle name="Normal 3 3 7 5 8 2" xfId="31294"/>
    <cellStyle name="Normal 3 3 7 5 9" xfId="13791"/>
    <cellStyle name="Normal 3 3 7 5 9 2" xfId="31295"/>
    <cellStyle name="Normal 3 3 7 6" xfId="13792"/>
    <cellStyle name="Normal 3 3 7 6 10" xfId="13793"/>
    <cellStyle name="Normal 3 3 7 6 10 2" xfId="31297"/>
    <cellStyle name="Normal 3 3 7 6 11" xfId="13794"/>
    <cellStyle name="Normal 3 3 7 6 11 2" xfId="31298"/>
    <cellStyle name="Normal 3 3 7 6 12" xfId="13795"/>
    <cellStyle name="Normal 3 3 7 6 12 2" xfId="31299"/>
    <cellStyle name="Normal 3 3 7 6 13" xfId="13796"/>
    <cellStyle name="Normal 3 3 7 6 13 2" xfId="31300"/>
    <cellStyle name="Normal 3 3 7 6 14" xfId="13797"/>
    <cellStyle name="Normal 3 3 7 6 14 2" xfId="31301"/>
    <cellStyle name="Normal 3 3 7 6 15" xfId="31296"/>
    <cellStyle name="Normal 3 3 7 6 2" xfId="13798"/>
    <cellStyle name="Normal 3 3 7 6 2 2" xfId="31302"/>
    <cellStyle name="Normal 3 3 7 6 3" xfId="13799"/>
    <cellStyle name="Normal 3 3 7 6 3 2" xfId="31303"/>
    <cellStyle name="Normal 3 3 7 6 4" xfId="13800"/>
    <cellStyle name="Normal 3 3 7 6 4 2" xfId="31304"/>
    <cellStyle name="Normal 3 3 7 6 5" xfId="13801"/>
    <cellStyle name="Normal 3 3 7 6 5 2" xfId="31305"/>
    <cellStyle name="Normal 3 3 7 6 6" xfId="13802"/>
    <cellStyle name="Normal 3 3 7 6 6 2" xfId="31306"/>
    <cellStyle name="Normal 3 3 7 6 7" xfId="13803"/>
    <cellStyle name="Normal 3 3 7 6 7 2" xfId="31307"/>
    <cellStyle name="Normal 3 3 7 6 8" xfId="13804"/>
    <cellStyle name="Normal 3 3 7 6 8 2" xfId="31308"/>
    <cellStyle name="Normal 3 3 7 6 9" xfId="13805"/>
    <cellStyle name="Normal 3 3 7 6 9 2" xfId="31309"/>
    <cellStyle name="Normal 3 3 7 7" xfId="13806"/>
    <cellStyle name="Normal 3 3 7 7 10" xfId="13807"/>
    <cellStyle name="Normal 3 3 7 7 10 2" xfId="31311"/>
    <cellStyle name="Normal 3 3 7 7 11" xfId="13808"/>
    <cellStyle name="Normal 3 3 7 7 11 2" xfId="31312"/>
    <cellStyle name="Normal 3 3 7 7 12" xfId="13809"/>
    <cellStyle name="Normal 3 3 7 7 12 2" xfId="31313"/>
    <cellStyle name="Normal 3 3 7 7 13" xfId="13810"/>
    <cellStyle name="Normal 3 3 7 7 13 2" xfId="31314"/>
    <cellStyle name="Normal 3 3 7 7 14" xfId="13811"/>
    <cellStyle name="Normal 3 3 7 7 14 2" xfId="31315"/>
    <cellStyle name="Normal 3 3 7 7 15" xfId="31310"/>
    <cellStyle name="Normal 3 3 7 7 2" xfId="13812"/>
    <cellStyle name="Normal 3 3 7 7 2 2" xfId="31316"/>
    <cellStyle name="Normal 3 3 7 7 3" xfId="13813"/>
    <cellStyle name="Normal 3 3 7 7 3 2" xfId="31317"/>
    <cellStyle name="Normal 3 3 7 7 4" xfId="13814"/>
    <cellStyle name="Normal 3 3 7 7 4 2" xfId="31318"/>
    <cellStyle name="Normal 3 3 7 7 5" xfId="13815"/>
    <cellStyle name="Normal 3 3 7 7 5 2" xfId="31319"/>
    <cellStyle name="Normal 3 3 7 7 6" xfId="13816"/>
    <cellStyle name="Normal 3 3 7 7 6 2" xfId="31320"/>
    <cellStyle name="Normal 3 3 7 7 7" xfId="13817"/>
    <cellStyle name="Normal 3 3 7 7 7 2" xfId="31321"/>
    <cellStyle name="Normal 3 3 7 7 8" xfId="13818"/>
    <cellStyle name="Normal 3 3 7 7 8 2" xfId="31322"/>
    <cellStyle name="Normal 3 3 7 7 9" xfId="13819"/>
    <cellStyle name="Normal 3 3 7 7 9 2" xfId="31323"/>
    <cellStyle name="Normal 3 3 7 8" xfId="13820"/>
    <cellStyle name="Normal 3 3 7 8 10" xfId="13821"/>
    <cellStyle name="Normal 3 3 7 8 10 2" xfId="31325"/>
    <cellStyle name="Normal 3 3 7 8 11" xfId="13822"/>
    <cellStyle name="Normal 3 3 7 8 11 2" xfId="31326"/>
    <cellStyle name="Normal 3 3 7 8 12" xfId="13823"/>
    <cellStyle name="Normal 3 3 7 8 12 2" xfId="31327"/>
    <cellStyle name="Normal 3 3 7 8 13" xfId="13824"/>
    <cellStyle name="Normal 3 3 7 8 13 2" xfId="31328"/>
    <cellStyle name="Normal 3 3 7 8 14" xfId="13825"/>
    <cellStyle name="Normal 3 3 7 8 14 2" xfId="31329"/>
    <cellStyle name="Normal 3 3 7 8 15" xfId="31324"/>
    <cellStyle name="Normal 3 3 7 8 2" xfId="13826"/>
    <cellStyle name="Normal 3 3 7 8 2 2" xfId="31330"/>
    <cellStyle name="Normal 3 3 7 8 3" xfId="13827"/>
    <cellStyle name="Normal 3 3 7 8 3 2" xfId="31331"/>
    <cellStyle name="Normal 3 3 7 8 4" xfId="13828"/>
    <cellStyle name="Normal 3 3 7 8 4 2" xfId="31332"/>
    <cellStyle name="Normal 3 3 7 8 5" xfId="13829"/>
    <cellStyle name="Normal 3 3 7 8 5 2" xfId="31333"/>
    <cellStyle name="Normal 3 3 7 8 6" xfId="13830"/>
    <cellStyle name="Normal 3 3 7 8 6 2" xfId="31334"/>
    <cellStyle name="Normal 3 3 7 8 7" xfId="13831"/>
    <cellStyle name="Normal 3 3 7 8 7 2" xfId="31335"/>
    <cellStyle name="Normal 3 3 7 8 8" xfId="13832"/>
    <cellStyle name="Normal 3 3 7 8 8 2" xfId="31336"/>
    <cellStyle name="Normal 3 3 7 8 9" xfId="13833"/>
    <cellStyle name="Normal 3 3 7 8 9 2" xfId="31337"/>
    <cellStyle name="Normal 3 3 7 9" xfId="13834"/>
    <cellStyle name="Normal 3 3 7 9 10" xfId="13835"/>
    <cellStyle name="Normal 3 3 7 9 10 2" xfId="31339"/>
    <cellStyle name="Normal 3 3 7 9 11" xfId="13836"/>
    <cellStyle name="Normal 3 3 7 9 11 2" xfId="31340"/>
    <cellStyle name="Normal 3 3 7 9 12" xfId="13837"/>
    <cellStyle name="Normal 3 3 7 9 12 2" xfId="31341"/>
    <cellStyle name="Normal 3 3 7 9 13" xfId="13838"/>
    <cellStyle name="Normal 3 3 7 9 13 2" xfId="31342"/>
    <cellStyle name="Normal 3 3 7 9 14" xfId="13839"/>
    <cellStyle name="Normal 3 3 7 9 14 2" xfId="31343"/>
    <cellStyle name="Normal 3 3 7 9 15" xfId="31338"/>
    <cellStyle name="Normal 3 3 7 9 2" xfId="13840"/>
    <cellStyle name="Normal 3 3 7 9 2 2" xfId="31344"/>
    <cellStyle name="Normal 3 3 7 9 3" xfId="13841"/>
    <cellStyle name="Normal 3 3 7 9 3 2" xfId="31345"/>
    <cellStyle name="Normal 3 3 7 9 4" xfId="13842"/>
    <cellStyle name="Normal 3 3 7 9 4 2" xfId="31346"/>
    <cellStyle name="Normal 3 3 7 9 5" xfId="13843"/>
    <cellStyle name="Normal 3 3 7 9 5 2" xfId="31347"/>
    <cellStyle name="Normal 3 3 7 9 6" xfId="13844"/>
    <cellStyle name="Normal 3 3 7 9 6 2" xfId="31348"/>
    <cellStyle name="Normal 3 3 7 9 7" xfId="13845"/>
    <cellStyle name="Normal 3 3 7 9 7 2" xfId="31349"/>
    <cellStyle name="Normal 3 3 7 9 8" xfId="13846"/>
    <cellStyle name="Normal 3 3 7 9 8 2" xfId="31350"/>
    <cellStyle name="Normal 3 3 7 9 9" xfId="13847"/>
    <cellStyle name="Normal 3 3 7 9 9 2" xfId="31351"/>
    <cellStyle name="Normal 3 3 8" xfId="13848"/>
    <cellStyle name="Normal 3 3 8 10" xfId="13849"/>
    <cellStyle name="Normal 3 3 8 10 10" xfId="13850"/>
    <cellStyle name="Normal 3 3 8 10 10 2" xfId="31354"/>
    <cellStyle name="Normal 3 3 8 10 11" xfId="13851"/>
    <cellStyle name="Normal 3 3 8 10 11 2" xfId="31355"/>
    <cellStyle name="Normal 3 3 8 10 12" xfId="13852"/>
    <cellStyle name="Normal 3 3 8 10 12 2" xfId="31356"/>
    <cellStyle name="Normal 3 3 8 10 13" xfId="13853"/>
    <cellStyle name="Normal 3 3 8 10 13 2" xfId="31357"/>
    <cellStyle name="Normal 3 3 8 10 14" xfId="13854"/>
    <cellStyle name="Normal 3 3 8 10 14 2" xfId="31358"/>
    <cellStyle name="Normal 3 3 8 10 15" xfId="31353"/>
    <cellStyle name="Normal 3 3 8 10 2" xfId="13855"/>
    <cellStyle name="Normal 3 3 8 10 2 2" xfId="31359"/>
    <cellStyle name="Normal 3 3 8 10 3" xfId="13856"/>
    <cellStyle name="Normal 3 3 8 10 3 2" xfId="31360"/>
    <cellStyle name="Normal 3 3 8 10 4" xfId="13857"/>
    <cellStyle name="Normal 3 3 8 10 4 2" xfId="31361"/>
    <cellStyle name="Normal 3 3 8 10 5" xfId="13858"/>
    <cellStyle name="Normal 3 3 8 10 5 2" xfId="31362"/>
    <cellStyle name="Normal 3 3 8 10 6" xfId="13859"/>
    <cellStyle name="Normal 3 3 8 10 6 2" xfId="31363"/>
    <cellStyle name="Normal 3 3 8 10 7" xfId="13860"/>
    <cellStyle name="Normal 3 3 8 10 7 2" xfId="31364"/>
    <cellStyle name="Normal 3 3 8 10 8" xfId="13861"/>
    <cellStyle name="Normal 3 3 8 10 8 2" xfId="31365"/>
    <cellStyle name="Normal 3 3 8 10 9" xfId="13862"/>
    <cellStyle name="Normal 3 3 8 10 9 2" xfId="31366"/>
    <cellStyle name="Normal 3 3 8 11" xfId="13863"/>
    <cellStyle name="Normal 3 3 8 11 2" xfId="31367"/>
    <cellStyle name="Normal 3 3 8 12" xfId="13864"/>
    <cellStyle name="Normal 3 3 8 12 2" xfId="31368"/>
    <cellStyle name="Normal 3 3 8 13" xfId="13865"/>
    <cellStyle name="Normal 3 3 8 13 2" xfId="31369"/>
    <cellStyle name="Normal 3 3 8 14" xfId="13866"/>
    <cellStyle name="Normal 3 3 8 14 2" xfId="31370"/>
    <cellStyle name="Normal 3 3 8 15" xfId="13867"/>
    <cellStyle name="Normal 3 3 8 15 2" xfId="31371"/>
    <cellStyle name="Normal 3 3 8 16" xfId="13868"/>
    <cellStyle name="Normal 3 3 8 16 2" xfId="31372"/>
    <cellStyle name="Normal 3 3 8 17" xfId="13869"/>
    <cellStyle name="Normal 3 3 8 17 2" xfId="31373"/>
    <cellStyle name="Normal 3 3 8 18" xfId="13870"/>
    <cellStyle name="Normal 3 3 8 18 2" xfId="31374"/>
    <cellStyle name="Normal 3 3 8 19" xfId="13871"/>
    <cellStyle name="Normal 3 3 8 19 2" xfId="31375"/>
    <cellStyle name="Normal 3 3 8 2" xfId="13872"/>
    <cellStyle name="Normal 3 3 8 2 10" xfId="13873"/>
    <cellStyle name="Normal 3 3 8 2 10 2" xfId="31377"/>
    <cellStyle name="Normal 3 3 8 2 11" xfId="13874"/>
    <cellStyle name="Normal 3 3 8 2 11 2" xfId="31378"/>
    <cellStyle name="Normal 3 3 8 2 12" xfId="13875"/>
    <cellStyle name="Normal 3 3 8 2 12 2" xfId="31379"/>
    <cellStyle name="Normal 3 3 8 2 13" xfId="13876"/>
    <cellStyle name="Normal 3 3 8 2 13 2" xfId="31380"/>
    <cellStyle name="Normal 3 3 8 2 14" xfId="13877"/>
    <cellStyle name="Normal 3 3 8 2 14 2" xfId="31381"/>
    <cellStyle name="Normal 3 3 8 2 15" xfId="13878"/>
    <cellStyle name="Normal 3 3 8 2 15 2" xfId="31382"/>
    <cellStyle name="Normal 3 3 8 2 16" xfId="31376"/>
    <cellStyle name="Normal 3 3 8 2 2" xfId="13879"/>
    <cellStyle name="Normal 3 3 8 2 2 10" xfId="13880"/>
    <cellStyle name="Normal 3 3 8 2 2 10 2" xfId="31384"/>
    <cellStyle name="Normal 3 3 8 2 2 11" xfId="13881"/>
    <cellStyle name="Normal 3 3 8 2 2 11 2" xfId="31385"/>
    <cellStyle name="Normal 3 3 8 2 2 12" xfId="13882"/>
    <cellStyle name="Normal 3 3 8 2 2 12 2" xfId="31386"/>
    <cellStyle name="Normal 3 3 8 2 2 13" xfId="13883"/>
    <cellStyle name="Normal 3 3 8 2 2 13 2" xfId="31387"/>
    <cellStyle name="Normal 3 3 8 2 2 14" xfId="13884"/>
    <cellStyle name="Normal 3 3 8 2 2 14 2" xfId="31388"/>
    <cellStyle name="Normal 3 3 8 2 2 15" xfId="31383"/>
    <cellStyle name="Normal 3 3 8 2 2 2" xfId="13885"/>
    <cellStyle name="Normal 3 3 8 2 2 2 2" xfId="31389"/>
    <cellStyle name="Normal 3 3 8 2 2 3" xfId="13886"/>
    <cellStyle name="Normal 3 3 8 2 2 3 2" xfId="31390"/>
    <cellStyle name="Normal 3 3 8 2 2 4" xfId="13887"/>
    <cellStyle name="Normal 3 3 8 2 2 4 2" xfId="31391"/>
    <cellStyle name="Normal 3 3 8 2 2 5" xfId="13888"/>
    <cellStyle name="Normal 3 3 8 2 2 5 2" xfId="31392"/>
    <cellStyle name="Normal 3 3 8 2 2 6" xfId="13889"/>
    <cellStyle name="Normal 3 3 8 2 2 6 2" xfId="31393"/>
    <cellStyle name="Normal 3 3 8 2 2 7" xfId="13890"/>
    <cellStyle name="Normal 3 3 8 2 2 7 2" xfId="31394"/>
    <cellStyle name="Normal 3 3 8 2 2 8" xfId="13891"/>
    <cellStyle name="Normal 3 3 8 2 2 8 2" xfId="31395"/>
    <cellStyle name="Normal 3 3 8 2 2 9" xfId="13892"/>
    <cellStyle name="Normal 3 3 8 2 2 9 2" xfId="31396"/>
    <cellStyle name="Normal 3 3 8 2 3" xfId="13893"/>
    <cellStyle name="Normal 3 3 8 2 3 2" xfId="31397"/>
    <cellStyle name="Normal 3 3 8 2 4" xfId="13894"/>
    <cellStyle name="Normal 3 3 8 2 4 2" xfId="31398"/>
    <cellStyle name="Normal 3 3 8 2 5" xfId="13895"/>
    <cellStyle name="Normal 3 3 8 2 5 2" xfId="31399"/>
    <cellStyle name="Normal 3 3 8 2 6" xfId="13896"/>
    <cellStyle name="Normal 3 3 8 2 6 2" xfId="31400"/>
    <cellStyle name="Normal 3 3 8 2 7" xfId="13897"/>
    <cellStyle name="Normal 3 3 8 2 7 2" xfId="31401"/>
    <cellStyle name="Normal 3 3 8 2 8" xfId="13898"/>
    <cellStyle name="Normal 3 3 8 2 8 2" xfId="31402"/>
    <cellStyle name="Normal 3 3 8 2 9" xfId="13899"/>
    <cellStyle name="Normal 3 3 8 2 9 2" xfId="31403"/>
    <cellStyle name="Normal 3 3 8 20" xfId="13900"/>
    <cellStyle name="Normal 3 3 8 20 2" xfId="31404"/>
    <cellStyle name="Normal 3 3 8 21" xfId="13901"/>
    <cellStyle name="Normal 3 3 8 21 2" xfId="31405"/>
    <cellStyle name="Normal 3 3 8 22" xfId="13902"/>
    <cellStyle name="Normal 3 3 8 22 2" xfId="31406"/>
    <cellStyle name="Normal 3 3 8 23" xfId="13903"/>
    <cellStyle name="Normal 3 3 8 23 2" xfId="31407"/>
    <cellStyle name="Normal 3 3 8 24" xfId="31352"/>
    <cellStyle name="Normal 3 3 8 3" xfId="13904"/>
    <cellStyle name="Normal 3 3 8 3 10" xfId="13905"/>
    <cellStyle name="Normal 3 3 8 3 10 2" xfId="31409"/>
    <cellStyle name="Normal 3 3 8 3 11" xfId="13906"/>
    <cellStyle name="Normal 3 3 8 3 11 2" xfId="31410"/>
    <cellStyle name="Normal 3 3 8 3 12" xfId="13907"/>
    <cellStyle name="Normal 3 3 8 3 12 2" xfId="31411"/>
    <cellStyle name="Normal 3 3 8 3 13" xfId="13908"/>
    <cellStyle name="Normal 3 3 8 3 13 2" xfId="31412"/>
    <cellStyle name="Normal 3 3 8 3 14" xfId="13909"/>
    <cellStyle name="Normal 3 3 8 3 14 2" xfId="31413"/>
    <cellStyle name="Normal 3 3 8 3 15" xfId="13910"/>
    <cellStyle name="Normal 3 3 8 3 15 2" xfId="31414"/>
    <cellStyle name="Normal 3 3 8 3 16" xfId="31408"/>
    <cellStyle name="Normal 3 3 8 3 2" xfId="13911"/>
    <cellStyle name="Normal 3 3 8 3 2 10" xfId="13912"/>
    <cellStyle name="Normal 3 3 8 3 2 10 2" xfId="31416"/>
    <cellStyle name="Normal 3 3 8 3 2 11" xfId="13913"/>
    <cellStyle name="Normal 3 3 8 3 2 11 2" xfId="31417"/>
    <cellStyle name="Normal 3 3 8 3 2 12" xfId="13914"/>
    <cellStyle name="Normal 3 3 8 3 2 12 2" xfId="31418"/>
    <cellStyle name="Normal 3 3 8 3 2 13" xfId="13915"/>
    <cellStyle name="Normal 3 3 8 3 2 13 2" xfId="31419"/>
    <cellStyle name="Normal 3 3 8 3 2 14" xfId="13916"/>
    <cellStyle name="Normal 3 3 8 3 2 14 2" xfId="31420"/>
    <cellStyle name="Normal 3 3 8 3 2 15" xfId="31415"/>
    <cellStyle name="Normal 3 3 8 3 2 2" xfId="13917"/>
    <cellStyle name="Normal 3 3 8 3 2 2 2" xfId="31421"/>
    <cellStyle name="Normal 3 3 8 3 2 3" xfId="13918"/>
    <cellStyle name="Normal 3 3 8 3 2 3 2" xfId="31422"/>
    <cellStyle name="Normal 3 3 8 3 2 4" xfId="13919"/>
    <cellStyle name="Normal 3 3 8 3 2 4 2" xfId="31423"/>
    <cellStyle name="Normal 3 3 8 3 2 5" xfId="13920"/>
    <cellStyle name="Normal 3 3 8 3 2 5 2" xfId="31424"/>
    <cellStyle name="Normal 3 3 8 3 2 6" xfId="13921"/>
    <cellStyle name="Normal 3 3 8 3 2 6 2" xfId="31425"/>
    <cellStyle name="Normal 3 3 8 3 2 7" xfId="13922"/>
    <cellStyle name="Normal 3 3 8 3 2 7 2" xfId="31426"/>
    <cellStyle name="Normal 3 3 8 3 2 8" xfId="13923"/>
    <cellStyle name="Normal 3 3 8 3 2 8 2" xfId="31427"/>
    <cellStyle name="Normal 3 3 8 3 2 9" xfId="13924"/>
    <cellStyle name="Normal 3 3 8 3 2 9 2" xfId="31428"/>
    <cellStyle name="Normal 3 3 8 3 3" xfId="13925"/>
    <cellStyle name="Normal 3 3 8 3 3 2" xfId="31429"/>
    <cellStyle name="Normal 3 3 8 3 4" xfId="13926"/>
    <cellStyle name="Normal 3 3 8 3 4 2" xfId="31430"/>
    <cellStyle name="Normal 3 3 8 3 5" xfId="13927"/>
    <cellStyle name="Normal 3 3 8 3 5 2" xfId="31431"/>
    <cellStyle name="Normal 3 3 8 3 6" xfId="13928"/>
    <cellStyle name="Normal 3 3 8 3 6 2" xfId="31432"/>
    <cellStyle name="Normal 3 3 8 3 7" xfId="13929"/>
    <cellStyle name="Normal 3 3 8 3 7 2" xfId="31433"/>
    <cellStyle name="Normal 3 3 8 3 8" xfId="13930"/>
    <cellStyle name="Normal 3 3 8 3 8 2" xfId="31434"/>
    <cellStyle name="Normal 3 3 8 3 9" xfId="13931"/>
    <cellStyle name="Normal 3 3 8 3 9 2" xfId="31435"/>
    <cellStyle name="Normal 3 3 8 4" xfId="13932"/>
    <cellStyle name="Normal 3 3 8 4 10" xfId="13933"/>
    <cellStyle name="Normal 3 3 8 4 10 2" xfId="31437"/>
    <cellStyle name="Normal 3 3 8 4 11" xfId="13934"/>
    <cellStyle name="Normal 3 3 8 4 11 2" xfId="31438"/>
    <cellStyle name="Normal 3 3 8 4 12" xfId="13935"/>
    <cellStyle name="Normal 3 3 8 4 12 2" xfId="31439"/>
    <cellStyle name="Normal 3 3 8 4 13" xfId="13936"/>
    <cellStyle name="Normal 3 3 8 4 13 2" xfId="31440"/>
    <cellStyle name="Normal 3 3 8 4 14" xfId="13937"/>
    <cellStyle name="Normal 3 3 8 4 14 2" xfId="31441"/>
    <cellStyle name="Normal 3 3 8 4 15" xfId="13938"/>
    <cellStyle name="Normal 3 3 8 4 15 2" xfId="31442"/>
    <cellStyle name="Normal 3 3 8 4 16" xfId="31436"/>
    <cellStyle name="Normal 3 3 8 4 2" xfId="13939"/>
    <cellStyle name="Normal 3 3 8 4 2 10" xfId="13940"/>
    <cellStyle name="Normal 3 3 8 4 2 10 2" xfId="31444"/>
    <cellStyle name="Normal 3 3 8 4 2 11" xfId="13941"/>
    <cellStyle name="Normal 3 3 8 4 2 11 2" xfId="31445"/>
    <cellStyle name="Normal 3 3 8 4 2 12" xfId="13942"/>
    <cellStyle name="Normal 3 3 8 4 2 12 2" xfId="31446"/>
    <cellStyle name="Normal 3 3 8 4 2 13" xfId="13943"/>
    <cellStyle name="Normal 3 3 8 4 2 13 2" xfId="31447"/>
    <cellStyle name="Normal 3 3 8 4 2 14" xfId="13944"/>
    <cellStyle name="Normal 3 3 8 4 2 14 2" xfId="31448"/>
    <cellStyle name="Normal 3 3 8 4 2 15" xfId="31443"/>
    <cellStyle name="Normal 3 3 8 4 2 2" xfId="13945"/>
    <cellStyle name="Normal 3 3 8 4 2 2 2" xfId="31449"/>
    <cellStyle name="Normal 3 3 8 4 2 3" xfId="13946"/>
    <cellStyle name="Normal 3 3 8 4 2 3 2" xfId="31450"/>
    <cellStyle name="Normal 3 3 8 4 2 4" xfId="13947"/>
    <cellStyle name="Normal 3 3 8 4 2 4 2" xfId="31451"/>
    <cellStyle name="Normal 3 3 8 4 2 5" xfId="13948"/>
    <cellStyle name="Normal 3 3 8 4 2 5 2" xfId="31452"/>
    <cellStyle name="Normal 3 3 8 4 2 6" xfId="13949"/>
    <cellStyle name="Normal 3 3 8 4 2 6 2" xfId="31453"/>
    <cellStyle name="Normal 3 3 8 4 2 7" xfId="13950"/>
    <cellStyle name="Normal 3 3 8 4 2 7 2" xfId="31454"/>
    <cellStyle name="Normal 3 3 8 4 2 8" xfId="13951"/>
    <cellStyle name="Normal 3 3 8 4 2 8 2" xfId="31455"/>
    <cellStyle name="Normal 3 3 8 4 2 9" xfId="13952"/>
    <cellStyle name="Normal 3 3 8 4 2 9 2" xfId="31456"/>
    <cellStyle name="Normal 3 3 8 4 3" xfId="13953"/>
    <cellStyle name="Normal 3 3 8 4 3 2" xfId="31457"/>
    <cellStyle name="Normal 3 3 8 4 4" xfId="13954"/>
    <cellStyle name="Normal 3 3 8 4 4 2" xfId="31458"/>
    <cellStyle name="Normal 3 3 8 4 5" xfId="13955"/>
    <cellStyle name="Normal 3 3 8 4 5 2" xfId="31459"/>
    <cellStyle name="Normal 3 3 8 4 6" xfId="13956"/>
    <cellStyle name="Normal 3 3 8 4 6 2" xfId="31460"/>
    <cellStyle name="Normal 3 3 8 4 7" xfId="13957"/>
    <cellStyle name="Normal 3 3 8 4 7 2" xfId="31461"/>
    <cellStyle name="Normal 3 3 8 4 8" xfId="13958"/>
    <cellStyle name="Normal 3 3 8 4 8 2" xfId="31462"/>
    <cellStyle name="Normal 3 3 8 4 9" xfId="13959"/>
    <cellStyle name="Normal 3 3 8 4 9 2" xfId="31463"/>
    <cellStyle name="Normal 3 3 8 5" xfId="13960"/>
    <cellStyle name="Normal 3 3 8 5 10" xfId="13961"/>
    <cellStyle name="Normal 3 3 8 5 10 2" xfId="31465"/>
    <cellStyle name="Normal 3 3 8 5 11" xfId="13962"/>
    <cellStyle name="Normal 3 3 8 5 11 2" xfId="31466"/>
    <cellStyle name="Normal 3 3 8 5 12" xfId="13963"/>
    <cellStyle name="Normal 3 3 8 5 12 2" xfId="31467"/>
    <cellStyle name="Normal 3 3 8 5 13" xfId="13964"/>
    <cellStyle name="Normal 3 3 8 5 13 2" xfId="31468"/>
    <cellStyle name="Normal 3 3 8 5 14" xfId="13965"/>
    <cellStyle name="Normal 3 3 8 5 14 2" xfId="31469"/>
    <cellStyle name="Normal 3 3 8 5 15" xfId="31464"/>
    <cellStyle name="Normal 3 3 8 5 2" xfId="13966"/>
    <cellStyle name="Normal 3 3 8 5 2 2" xfId="31470"/>
    <cellStyle name="Normal 3 3 8 5 3" xfId="13967"/>
    <cellStyle name="Normal 3 3 8 5 3 2" xfId="31471"/>
    <cellStyle name="Normal 3 3 8 5 4" xfId="13968"/>
    <cellStyle name="Normal 3 3 8 5 4 2" xfId="31472"/>
    <cellStyle name="Normal 3 3 8 5 5" xfId="13969"/>
    <cellStyle name="Normal 3 3 8 5 5 2" xfId="31473"/>
    <cellStyle name="Normal 3 3 8 5 6" xfId="13970"/>
    <cellStyle name="Normal 3 3 8 5 6 2" xfId="31474"/>
    <cellStyle name="Normal 3 3 8 5 7" xfId="13971"/>
    <cellStyle name="Normal 3 3 8 5 7 2" xfId="31475"/>
    <cellStyle name="Normal 3 3 8 5 8" xfId="13972"/>
    <cellStyle name="Normal 3 3 8 5 8 2" xfId="31476"/>
    <cellStyle name="Normal 3 3 8 5 9" xfId="13973"/>
    <cellStyle name="Normal 3 3 8 5 9 2" xfId="31477"/>
    <cellStyle name="Normal 3 3 8 6" xfId="13974"/>
    <cellStyle name="Normal 3 3 8 6 10" xfId="13975"/>
    <cellStyle name="Normal 3 3 8 6 10 2" xfId="31479"/>
    <cellStyle name="Normal 3 3 8 6 11" xfId="13976"/>
    <cellStyle name="Normal 3 3 8 6 11 2" xfId="31480"/>
    <cellStyle name="Normal 3 3 8 6 12" xfId="13977"/>
    <cellStyle name="Normal 3 3 8 6 12 2" xfId="31481"/>
    <cellStyle name="Normal 3 3 8 6 13" xfId="13978"/>
    <cellStyle name="Normal 3 3 8 6 13 2" xfId="31482"/>
    <cellStyle name="Normal 3 3 8 6 14" xfId="13979"/>
    <cellStyle name="Normal 3 3 8 6 14 2" xfId="31483"/>
    <cellStyle name="Normal 3 3 8 6 15" xfId="31478"/>
    <cellStyle name="Normal 3 3 8 6 2" xfId="13980"/>
    <cellStyle name="Normal 3 3 8 6 2 2" xfId="31484"/>
    <cellStyle name="Normal 3 3 8 6 3" xfId="13981"/>
    <cellStyle name="Normal 3 3 8 6 3 2" xfId="31485"/>
    <cellStyle name="Normal 3 3 8 6 4" xfId="13982"/>
    <cellStyle name="Normal 3 3 8 6 4 2" xfId="31486"/>
    <cellStyle name="Normal 3 3 8 6 5" xfId="13983"/>
    <cellStyle name="Normal 3 3 8 6 5 2" xfId="31487"/>
    <cellStyle name="Normal 3 3 8 6 6" xfId="13984"/>
    <cellStyle name="Normal 3 3 8 6 6 2" xfId="31488"/>
    <cellStyle name="Normal 3 3 8 6 7" xfId="13985"/>
    <cellStyle name="Normal 3 3 8 6 7 2" xfId="31489"/>
    <cellStyle name="Normal 3 3 8 6 8" xfId="13986"/>
    <cellStyle name="Normal 3 3 8 6 8 2" xfId="31490"/>
    <cellStyle name="Normal 3 3 8 6 9" xfId="13987"/>
    <cellStyle name="Normal 3 3 8 6 9 2" xfId="31491"/>
    <cellStyle name="Normal 3 3 8 7" xfId="13988"/>
    <cellStyle name="Normal 3 3 8 7 10" xfId="13989"/>
    <cellStyle name="Normal 3 3 8 7 10 2" xfId="31493"/>
    <cellStyle name="Normal 3 3 8 7 11" xfId="13990"/>
    <cellStyle name="Normal 3 3 8 7 11 2" xfId="31494"/>
    <cellStyle name="Normal 3 3 8 7 12" xfId="13991"/>
    <cellStyle name="Normal 3 3 8 7 12 2" xfId="31495"/>
    <cellStyle name="Normal 3 3 8 7 13" xfId="13992"/>
    <cellStyle name="Normal 3 3 8 7 13 2" xfId="31496"/>
    <cellStyle name="Normal 3 3 8 7 14" xfId="13993"/>
    <cellStyle name="Normal 3 3 8 7 14 2" xfId="31497"/>
    <cellStyle name="Normal 3 3 8 7 15" xfId="31492"/>
    <cellStyle name="Normal 3 3 8 7 2" xfId="13994"/>
    <cellStyle name="Normal 3 3 8 7 2 2" xfId="31498"/>
    <cellStyle name="Normal 3 3 8 7 3" xfId="13995"/>
    <cellStyle name="Normal 3 3 8 7 3 2" xfId="31499"/>
    <cellStyle name="Normal 3 3 8 7 4" xfId="13996"/>
    <cellStyle name="Normal 3 3 8 7 4 2" xfId="31500"/>
    <cellStyle name="Normal 3 3 8 7 5" xfId="13997"/>
    <cellStyle name="Normal 3 3 8 7 5 2" xfId="31501"/>
    <cellStyle name="Normal 3 3 8 7 6" xfId="13998"/>
    <cellStyle name="Normal 3 3 8 7 6 2" xfId="31502"/>
    <cellStyle name="Normal 3 3 8 7 7" xfId="13999"/>
    <cellStyle name="Normal 3 3 8 7 7 2" xfId="31503"/>
    <cellStyle name="Normal 3 3 8 7 8" xfId="14000"/>
    <cellStyle name="Normal 3 3 8 7 8 2" xfId="31504"/>
    <cellStyle name="Normal 3 3 8 7 9" xfId="14001"/>
    <cellStyle name="Normal 3 3 8 7 9 2" xfId="31505"/>
    <cellStyle name="Normal 3 3 8 8" xfId="14002"/>
    <cellStyle name="Normal 3 3 8 8 10" xfId="14003"/>
    <cellStyle name="Normal 3 3 8 8 10 2" xfId="31507"/>
    <cellStyle name="Normal 3 3 8 8 11" xfId="14004"/>
    <cellStyle name="Normal 3 3 8 8 11 2" xfId="31508"/>
    <cellStyle name="Normal 3 3 8 8 12" xfId="14005"/>
    <cellStyle name="Normal 3 3 8 8 12 2" xfId="31509"/>
    <cellStyle name="Normal 3 3 8 8 13" xfId="14006"/>
    <cellStyle name="Normal 3 3 8 8 13 2" xfId="31510"/>
    <cellStyle name="Normal 3 3 8 8 14" xfId="14007"/>
    <cellStyle name="Normal 3 3 8 8 14 2" xfId="31511"/>
    <cellStyle name="Normal 3 3 8 8 15" xfId="31506"/>
    <cellStyle name="Normal 3 3 8 8 2" xfId="14008"/>
    <cellStyle name="Normal 3 3 8 8 2 2" xfId="31512"/>
    <cellStyle name="Normal 3 3 8 8 3" xfId="14009"/>
    <cellStyle name="Normal 3 3 8 8 3 2" xfId="31513"/>
    <cellStyle name="Normal 3 3 8 8 4" xfId="14010"/>
    <cellStyle name="Normal 3 3 8 8 4 2" xfId="31514"/>
    <cellStyle name="Normal 3 3 8 8 5" xfId="14011"/>
    <cellStyle name="Normal 3 3 8 8 5 2" xfId="31515"/>
    <cellStyle name="Normal 3 3 8 8 6" xfId="14012"/>
    <cellStyle name="Normal 3 3 8 8 6 2" xfId="31516"/>
    <cellStyle name="Normal 3 3 8 8 7" xfId="14013"/>
    <cellStyle name="Normal 3 3 8 8 7 2" xfId="31517"/>
    <cellStyle name="Normal 3 3 8 8 8" xfId="14014"/>
    <cellStyle name="Normal 3 3 8 8 8 2" xfId="31518"/>
    <cellStyle name="Normal 3 3 8 8 9" xfId="14015"/>
    <cellStyle name="Normal 3 3 8 8 9 2" xfId="31519"/>
    <cellStyle name="Normal 3 3 8 9" xfId="14016"/>
    <cellStyle name="Normal 3 3 8 9 10" xfId="14017"/>
    <cellStyle name="Normal 3 3 8 9 10 2" xfId="31521"/>
    <cellStyle name="Normal 3 3 8 9 11" xfId="14018"/>
    <cellStyle name="Normal 3 3 8 9 11 2" xfId="31522"/>
    <cellStyle name="Normal 3 3 8 9 12" xfId="14019"/>
    <cellStyle name="Normal 3 3 8 9 12 2" xfId="31523"/>
    <cellStyle name="Normal 3 3 8 9 13" xfId="14020"/>
    <cellStyle name="Normal 3 3 8 9 13 2" xfId="31524"/>
    <cellStyle name="Normal 3 3 8 9 14" xfId="14021"/>
    <cellStyle name="Normal 3 3 8 9 14 2" xfId="31525"/>
    <cellStyle name="Normal 3 3 8 9 15" xfId="31520"/>
    <cellStyle name="Normal 3 3 8 9 2" xfId="14022"/>
    <cellStyle name="Normal 3 3 8 9 2 2" xfId="31526"/>
    <cellStyle name="Normal 3 3 8 9 3" xfId="14023"/>
    <cellStyle name="Normal 3 3 8 9 3 2" xfId="31527"/>
    <cellStyle name="Normal 3 3 8 9 4" xfId="14024"/>
    <cellStyle name="Normal 3 3 8 9 4 2" xfId="31528"/>
    <cellStyle name="Normal 3 3 8 9 5" xfId="14025"/>
    <cellStyle name="Normal 3 3 8 9 5 2" xfId="31529"/>
    <cellStyle name="Normal 3 3 8 9 6" xfId="14026"/>
    <cellStyle name="Normal 3 3 8 9 6 2" xfId="31530"/>
    <cellStyle name="Normal 3 3 8 9 7" xfId="14027"/>
    <cellStyle name="Normal 3 3 8 9 7 2" xfId="31531"/>
    <cellStyle name="Normal 3 3 8 9 8" xfId="14028"/>
    <cellStyle name="Normal 3 3 8 9 8 2" xfId="31532"/>
    <cellStyle name="Normal 3 3 8 9 9" xfId="14029"/>
    <cellStyle name="Normal 3 3 8 9 9 2" xfId="31533"/>
    <cellStyle name="Normal 3 3 9" xfId="14030"/>
    <cellStyle name="Normal 3 3 9 10" xfId="14031"/>
    <cellStyle name="Normal 3 3 9 10 10" xfId="14032"/>
    <cellStyle name="Normal 3 3 9 10 10 2" xfId="31536"/>
    <cellStyle name="Normal 3 3 9 10 11" xfId="14033"/>
    <cellStyle name="Normal 3 3 9 10 11 2" xfId="31537"/>
    <cellStyle name="Normal 3 3 9 10 12" xfId="14034"/>
    <cellStyle name="Normal 3 3 9 10 12 2" xfId="31538"/>
    <cellStyle name="Normal 3 3 9 10 13" xfId="14035"/>
    <cellStyle name="Normal 3 3 9 10 13 2" xfId="31539"/>
    <cellStyle name="Normal 3 3 9 10 14" xfId="14036"/>
    <cellStyle name="Normal 3 3 9 10 14 2" xfId="31540"/>
    <cellStyle name="Normal 3 3 9 10 15" xfId="31535"/>
    <cellStyle name="Normal 3 3 9 10 2" xfId="14037"/>
    <cellStyle name="Normal 3 3 9 10 2 2" xfId="31541"/>
    <cellStyle name="Normal 3 3 9 10 3" xfId="14038"/>
    <cellStyle name="Normal 3 3 9 10 3 2" xfId="31542"/>
    <cellStyle name="Normal 3 3 9 10 4" xfId="14039"/>
    <cellStyle name="Normal 3 3 9 10 4 2" xfId="31543"/>
    <cellStyle name="Normal 3 3 9 10 5" xfId="14040"/>
    <cellStyle name="Normal 3 3 9 10 5 2" xfId="31544"/>
    <cellStyle name="Normal 3 3 9 10 6" xfId="14041"/>
    <cellStyle name="Normal 3 3 9 10 6 2" xfId="31545"/>
    <cellStyle name="Normal 3 3 9 10 7" xfId="14042"/>
    <cellStyle name="Normal 3 3 9 10 7 2" xfId="31546"/>
    <cellStyle name="Normal 3 3 9 10 8" xfId="14043"/>
    <cellStyle name="Normal 3 3 9 10 8 2" xfId="31547"/>
    <cellStyle name="Normal 3 3 9 10 9" xfId="14044"/>
    <cellStyle name="Normal 3 3 9 10 9 2" xfId="31548"/>
    <cellStyle name="Normal 3 3 9 11" xfId="14045"/>
    <cellStyle name="Normal 3 3 9 11 2" xfId="31549"/>
    <cellStyle name="Normal 3 3 9 12" xfId="14046"/>
    <cellStyle name="Normal 3 3 9 12 2" xfId="31550"/>
    <cellStyle name="Normal 3 3 9 13" xfId="14047"/>
    <cellStyle name="Normal 3 3 9 13 2" xfId="31551"/>
    <cellStyle name="Normal 3 3 9 14" xfId="14048"/>
    <cellStyle name="Normal 3 3 9 14 2" xfId="31552"/>
    <cellStyle name="Normal 3 3 9 15" xfId="14049"/>
    <cellStyle name="Normal 3 3 9 15 2" xfId="31553"/>
    <cellStyle name="Normal 3 3 9 16" xfId="14050"/>
    <cellStyle name="Normal 3 3 9 16 2" xfId="31554"/>
    <cellStyle name="Normal 3 3 9 17" xfId="14051"/>
    <cellStyle name="Normal 3 3 9 17 2" xfId="31555"/>
    <cellStyle name="Normal 3 3 9 18" xfId="14052"/>
    <cellStyle name="Normal 3 3 9 18 2" xfId="31556"/>
    <cellStyle name="Normal 3 3 9 19" xfId="14053"/>
    <cellStyle name="Normal 3 3 9 19 2" xfId="31557"/>
    <cellStyle name="Normal 3 3 9 2" xfId="14054"/>
    <cellStyle name="Normal 3 3 9 2 10" xfId="14055"/>
    <cellStyle name="Normal 3 3 9 2 10 2" xfId="31559"/>
    <cellStyle name="Normal 3 3 9 2 11" xfId="14056"/>
    <cellStyle name="Normal 3 3 9 2 11 2" xfId="31560"/>
    <cellStyle name="Normal 3 3 9 2 12" xfId="14057"/>
    <cellStyle name="Normal 3 3 9 2 12 2" xfId="31561"/>
    <cellStyle name="Normal 3 3 9 2 13" xfId="14058"/>
    <cellStyle name="Normal 3 3 9 2 13 2" xfId="31562"/>
    <cellStyle name="Normal 3 3 9 2 14" xfId="14059"/>
    <cellStyle name="Normal 3 3 9 2 14 2" xfId="31563"/>
    <cellStyle name="Normal 3 3 9 2 15" xfId="14060"/>
    <cellStyle name="Normal 3 3 9 2 15 2" xfId="31564"/>
    <cellStyle name="Normal 3 3 9 2 16" xfId="31558"/>
    <cellStyle name="Normal 3 3 9 2 2" xfId="14061"/>
    <cellStyle name="Normal 3 3 9 2 2 10" xfId="14062"/>
    <cellStyle name="Normal 3 3 9 2 2 10 2" xfId="31566"/>
    <cellStyle name="Normal 3 3 9 2 2 11" xfId="14063"/>
    <cellStyle name="Normal 3 3 9 2 2 11 2" xfId="31567"/>
    <cellStyle name="Normal 3 3 9 2 2 12" xfId="14064"/>
    <cellStyle name="Normal 3 3 9 2 2 12 2" xfId="31568"/>
    <cellStyle name="Normal 3 3 9 2 2 13" xfId="14065"/>
    <cellStyle name="Normal 3 3 9 2 2 13 2" xfId="31569"/>
    <cellStyle name="Normal 3 3 9 2 2 14" xfId="14066"/>
    <cellStyle name="Normal 3 3 9 2 2 14 2" xfId="31570"/>
    <cellStyle name="Normal 3 3 9 2 2 15" xfId="31565"/>
    <cellStyle name="Normal 3 3 9 2 2 2" xfId="14067"/>
    <cellStyle name="Normal 3 3 9 2 2 2 2" xfId="31571"/>
    <cellStyle name="Normal 3 3 9 2 2 3" xfId="14068"/>
    <cellStyle name="Normal 3 3 9 2 2 3 2" xfId="31572"/>
    <cellStyle name="Normal 3 3 9 2 2 4" xfId="14069"/>
    <cellStyle name="Normal 3 3 9 2 2 4 2" xfId="31573"/>
    <cellStyle name="Normal 3 3 9 2 2 5" xfId="14070"/>
    <cellStyle name="Normal 3 3 9 2 2 5 2" xfId="31574"/>
    <cellStyle name="Normal 3 3 9 2 2 6" xfId="14071"/>
    <cellStyle name="Normal 3 3 9 2 2 6 2" xfId="31575"/>
    <cellStyle name="Normal 3 3 9 2 2 7" xfId="14072"/>
    <cellStyle name="Normal 3 3 9 2 2 7 2" xfId="31576"/>
    <cellStyle name="Normal 3 3 9 2 2 8" xfId="14073"/>
    <cellStyle name="Normal 3 3 9 2 2 8 2" xfId="31577"/>
    <cellStyle name="Normal 3 3 9 2 2 9" xfId="14074"/>
    <cellStyle name="Normal 3 3 9 2 2 9 2" xfId="31578"/>
    <cellStyle name="Normal 3 3 9 2 3" xfId="14075"/>
    <cellStyle name="Normal 3 3 9 2 3 2" xfId="31579"/>
    <cellStyle name="Normal 3 3 9 2 4" xfId="14076"/>
    <cellStyle name="Normal 3 3 9 2 4 2" xfId="31580"/>
    <cellStyle name="Normal 3 3 9 2 5" xfId="14077"/>
    <cellStyle name="Normal 3 3 9 2 5 2" xfId="31581"/>
    <cellStyle name="Normal 3 3 9 2 6" xfId="14078"/>
    <cellStyle name="Normal 3 3 9 2 6 2" xfId="31582"/>
    <cellStyle name="Normal 3 3 9 2 7" xfId="14079"/>
    <cellStyle name="Normal 3 3 9 2 7 2" xfId="31583"/>
    <cellStyle name="Normal 3 3 9 2 8" xfId="14080"/>
    <cellStyle name="Normal 3 3 9 2 8 2" xfId="31584"/>
    <cellStyle name="Normal 3 3 9 2 9" xfId="14081"/>
    <cellStyle name="Normal 3 3 9 2 9 2" xfId="31585"/>
    <cellStyle name="Normal 3 3 9 20" xfId="14082"/>
    <cellStyle name="Normal 3 3 9 20 2" xfId="31586"/>
    <cellStyle name="Normal 3 3 9 21" xfId="14083"/>
    <cellStyle name="Normal 3 3 9 21 2" xfId="31587"/>
    <cellStyle name="Normal 3 3 9 22" xfId="14084"/>
    <cellStyle name="Normal 3 3 9 22 2" xfId="31588"/>
    <cellStyle name="Normal 3 3 9 23" xfId="14085"/>
    <cellStyle name="Normal 3 3 9 23 2" xfId="31589"/>
    <cellStyle name="Normal 3 3 9 24" xfId="31534"/>
    <cellStyle name="Normal 3 3 9 3" xfId="14086"/>
    <cellStyle name="Normal 3 3 9 3 10" xfId="14087"/>
    <cellStyle name="Normal 3 3 9 3 10 2" xfId="31591"/>
    <cellStyle name="Normal 3 3 9 3 11" xfId="14088"/>
    <cellStyle name="Normal 3 3 9 3 11 2" xfId="31592"/>
    <cellStyle name="Normal 3 3 9 3 12" xfId="14089"/>
    <cellStyle name="Normal 3 3 9 3 12 2" xfId="31593"/>
    <cellStyle name="Normal 3 3 9 3 13" xfId="14090"/>
    <cellStyle name="Normal 3 3 9 3 13 2" xfId="31594"/>
    <cellStyle name="Normal 3 3 9 3 14" xfId="14091"/>
    <cellStyle name="Normal 3 3 9 3 14 2" xfId="31595"/>
    <cellStyle name="Normal 3 3 9 3 15" xfId="14092"/>
    <cellStyle name="Normal 3 3 9 3 15 2" xfId="31596"/>
    <cellStyle name="Normal 3 3 9 3 16" xfId="31590"/>
    <cellStyle name="Normal 3 3 9 3 2" xfId="14093"/>
    <cellStyle name="Normal 3 3 9 3 2 10" xfId="14094"/>
    <cellStyle name="Normal 3 3 9 3 2 10 2" xfId="31598"/>
    <cellStyle name="Normal 3 3 9 3 2 11" xfId="14095"/>
    <cellStyle name="Normal 3 3 9 3 2 11 2" xfId="31599"/>
    <cellStyle name="Normal 3 3 9 3 2 12" xfId="14096"/>
    <cellStyle name="Normal 3 3 9 3 2 12 2" xfId="31600"/>
    <cellStyle name="Normal 3 3 9 3 2 13" xfId="14097"/>
    <cellStyle name="Normal 3 3 9 3 2 13 2" xfId="31601"/>
    <cellStyle name="Normal 3 3 9 3 2 14" xfId="14098"/>
    <cellStyle name="Normal 3 3 9 3 2 14 2" xfId="31602"/>
    <cellStyle name="Normal 3 3 9 3 2 15" xfId="31597"/>
    <cellStyle name="Normal 3 3 9 3 2 2" xfId="14099"/>
    <cellStyle name="Normal 3 3 9 3 2 2 2" xfId="31603"/>
    <cellStyle name="Normal 3 3 9 3 2 3" xfId="14100"/>
    <cellStyle name="Normal 3 3 9 3 2 3 2" xfId="31604"/>
    <cellStyle name="Normal 3 3 9 3 2 4" xfId="14101"/>
    <cellStyle name="Normal 3 3 9 3 2 4 2" xfId="31605"/>
    <cellStyle name="Normal 3 3 9 3 2 5" xfId="14102"/>
    <cellStyle name="Normal 3 3 9 3 2 5 2" xfId="31606"/>
    <cellStyle name="Normal 3 3 9 3 2 6" xfId="14103"/>
    <cellStyle name="Normal 3 3 9 3 2 6 2" xfId="31607"/>
    <cellStyle name="Normal 3 3 9 3 2 7" xfId="14104"/>
    <cellStyle name="Normal 3 3 9 3 2 7 2" xfId="31608"/>
    <cellStyle name="Normal 3 3 9 3 2 8" xfId="14105"/>
    <cellStyle name="Normal 3 3 9 3 2 8 2" xfId="31609"/>
    <cellStyle name="Normal 3 3 9 3 2 9" xfId="14106"/>
    <cellStyle name="Normal 3 3 9 3 2 9 2" xfId="31610"/>
    <cellStyle name="Normal 3 3 9 3 3" xfId="14107"/>
    <cellStyle name="Normal 3 3 9 3 3 2" xfId="31611"/>
    <cellStyle name="Normal 3 3 9 3 4" xfId="14108"/>
    <cellStyle name="Normal 3 3 9 3 4 2" xfId="31612"/>
    <cellStyle name="Normal 3 3 9 3 5" xfId="14109"/>
    <cellStyle name="Normal 3 3 9 3 5 2" xfId="31613"/>
    <cellStyle name="Normal 3 3 9 3 6" xfId="14110"/>
    <cellStyle name="Normal 3 3 9 3 6 2" xfId="31614"/>
    <cellStyle name="Normal 3 3 9 3 7" xfId="14111"/>
    <cellStyle name="Normal 3 3 9 3 7 2" xfId="31615"/>
    <cellStyle name="Normal 3 3 9 3 8" xfId="14112"/>
    <cellStyle name="Normal 3 3 9 3 8 2" xfId="31616"/>
    <cellStyle name="Normal 3 3 9 3 9" xfId="14113"/>
    <cellStyle name="Normal 3 3 9 3 9 2" xfId="31617"/>
    <cellStyle name="Normal 3 3 9 4" xfId="14114"/>
    <cellStyle name="Normal 3 3 9 4 10" xfId="14115"/>
    <cellStyle name="Normal 3 3 9 4 10 2" xfId="31619"/>
    <cellStyle name="Normal 3 3 9 4 11" xfId="14116"/>
    <cellStyle name="Normal 3 3 9 4 11 2" xfId="31620"/>
    <cellStyle name="Normal 3 3 9 4 12" xfId="14117"/>
    <cellStyle name="Normal 3 3 9 4 12 2" xfId="31621"/>
    <cellStyle name="Normal 3 3 9 4 13" xfId="14118"/>
    <cellStyle name="Normal 3 3 9 4 13 2" xfId="31622"/>
    <cellStyle name="Normal 3 3 9 4 14" xfId="14119"/>
    <cellStyle name="Normal 3 3 9 4 14 2" xfId="31623"/>
    <cellStyle name="Normal 3 3 9 4 15" xfId="14120"/>
    <cellStyle name="Normal 3 3 9 4 15 2" xfId="31624"/>
    <cellStyle name="Normal 3 3 9 4 16" xfId="31618"/>
    <cellStyle name="Normal 3 3 9 4 2" xfId="14121"/>
    <cellStyle name="Normal 3 3 9 4 2 10" xfId="14122"/>
    <cellStyle name="Normal 3 3 9 4 2 10 2" xfId="31626"/>
    <cellStyle name="Normal 3 3 9 4 2 11" xfId="14123"/>
    <cellStyle name="Normal 3 3 9 4 2 11 2" xfId="31627"/>
    <cellStyle name="Normal 3 3 9 4 2 12" xfId="14124"/>
    <cellStyle name="Normal 3 3 9 4 2 12 2" xfId="31628"/>
    <cellStyle name="Normal 3 3 9 4 2 13" xfId="14125"/>
    <cellStyle name="Normal 3 3 9 4 2 13 2" xfId="31629"/>
    <cellStyle name="Normal 3 3 9 4 2 14" xfId="14126"/>
    <cellStyle name="Normal 3 3 9 4 2 14 2" xfId="31630"/>
    <cellStyle name="Normal 3 3 9 4 2 15" xfId="31625"/>
    <cellStyle name="Normal 3 3 9 4 2 2" xfId="14127"/>
    <cellStyle name="Normal 3 3 9 4 2 2 2" xfId="31631"/>
    <cellStyle name="Normal 3 3 9 4 2 3" xfId="14128"/>
    <cellStyle name="Normal 3 3 9 4 2 3 2" xfId="31632"/>
    <cellStyle name="Normal 3 3 9 4 2 4" xfId="14129"/>
    <cellStyle name="Normal 3 3 9 4 2 4 2" xfId="31633"/>
    <cellStyle name="Normal 3 3 9 4 2 5" xfId="14130"/>
    <cellStyle name="Normal 3 3 9 4 2 5 2" xfId="31634"/>
    <cellStyle name="Normal 3 3 9 4 2 6" xfId="14131"/>
    <cellStyle name="Normal 3 3 9 4 2 6 2" xfId="31635"/>
    <cellStyle name="Normal 3 3 9 4 2 7" xfId="14132"/>
    <cellStyle name="Normal 3 3 9 4 2 7 2" xfId="31636"/>
    <cellStyle name="Normal 3 3 9 4 2 8" xfId="14133"/>
    <cellStyle name="Normal 3 3 9 4 2 8 2" xfId="31637"/>
    <cellStyle name="Normal 3 3 9 4 2 9" xfId="14134"/>
    <cellStyle name="Normal 3 3 9 4 2 9 2" xfId="31638"/>
    <cellStyle name="Normal 3 3 9 4 3" xfId="14135"/>
    <cellStyle name="Normal 3 3 9 4 3 2" xfId="31639"/>
    <cellStyle name="Normal 3 3 9 4 4" xfId="14136"/>
    <cellStyle name="Normal 3 3 9 4 4 2" xfId="31640"/>
    <cellStyle name="Normal 3 3 9 4 5" xfId="14137"/>
    <cellStyle name="Normal 3 3 9 4 5 2" xfId="31641"/>
    <cellStyle name="Normal 3 3 9 4 6" xfId="14138"/>
    <cellStyle name="Normal 3 3 9 4 6 2" xfId="31642"/>
    <cellStyle name="Normal 3 3 9 4 7" xfId="14139"/>
    <cellStyle name="Normal 3 3 9 4 7 2" xfId="31643"/>
    <cellStyle name="Normal 3 3 9 4 8" xfId="14140"/>
    <cellStyle name="Normal 3 3 9 4 8 2" xfId="31644"/>
    <cellStyle name="Normal 3 3 9 4 9" xfId="14141"/>
    <cellStyle name="Normal 3 3 9 4 9 2" xfId="31645"/>
    <cellStyle name="Normal 3 3 9 5" xfId="14142"/>
    <cellStyle name="Normal 3 3 9 5 10" xfId="14143"/>
    <cellStyle name="Normal 3 3 9 5 10 2" xfId="31647"/>
    <cellStyle name="Normal 3 3 9 5 11" xfId="14144"/>
    <cellStyle name="Normal 3 3 9 5 11 2" xfId="31648"/>
    <cellStyle name="Normal 3 3 9 5 12" xfId="14145"/>
    <cellStyle name="Normal 3 3 9 5 12 2" xfId="31649"/>
    <cellStyle name="Normal 3 3 9 5 13" xfId="14146"/>
    <cellStyle name="Normal 3 3 9 5 13 2" xfId="31650"/>
    <cellStyle name="Normal 3 3 9 5 14" xfId="14147"/>
    <cellStyle name="Normal 3 3 9 5 14 2" xfId="31651"/>
    <cellStyle name="Normal 3 3 9 5 15" xfId="31646"/>
    <cellStyle name="Normal 3 3 9 5 2" xfId="14148"/>
    <cellStyle name="Normal 3 3 9 5 2 2" xfId="31652"/>
    <cellStyle name="Normal 3 3 9 5 3" xfId="14149"/>
    <cellStyle name="Normal 3 3 9 5 3 2" xfId="31653"/>
    <cellStyle name="Normal 3 3 9 5 4" xfId="14150"/>
    <cellStyle name="Normal 3 3 9 5 4 2" xfId="31654"/>
    <cellStyle name="Normal 3 3 9 5 5" xfId="14151"/>
    <cellStyle name="Normal 3 3 9 5 5 2" xfId="31655"/>
    <cellStyle name="Normal 3 3 9 5 6" xfId="14152"/>
    <cellStyle name="Normal 3 3 9 5 6 2" xfId="31656"/>
    <cellStyle name="Normal 3 3 9 5 7" xfId="14153"/>
    <cellStyle name="Normal 3 3 9 5 7 2" xfId="31657"/>
    <cellStyle name="Normal 3 3 9 5 8" xfId="14154"/>
    <cellStyle name="Normal 3 3 9 5 8 2" xfId="31658"/>
    <cellStyle name="Normal 3 3 9 5 9" xfId="14155"/>
    <cellStyle name="Normal 3 3 9 5 9 2" xfId="31659"/>
    <cellStyle name="Normal 3 3 9 6" xfId="14156"/>
    <cellStyle name="Normal 3 3 9 6 10" xfId="14157"/>
    <cellStyle name="Normal 3 3 9 6 10 2" xfId="31661"/>
    <cellStyle name="Normal 3 3 9 6 11" xfId="14158"/>
    <cellStyle name="Normal 3 3 9 6 11 2" xfId="31662"/>
    <cellStyle name="Normal 3 3 9 6 12" xfId="14159"/>
    <cellStyle name="Normal 3 3 9 6 12 2" xfId="31663"/>
    <cellStyle name="Normal 3 3 9 6 13" xfId="14160"/>
    <cellStyle name="Normal 3 3 9 6 13 2" xfId="31664"/>
    <cellStyle name="Normal 3 3 9 6 14" xfId="14161"/>
    <cellStyle name="Normal 3 3 9 6 14 2" xfId="31665"/>
    <cellStyle name="Normal 3 3 9 6 15" xfId="31660"/>
    <cellStyle name="Normal 3 3 9 6 2" xfId="14162"/>
    <cellStyle name="Normal 3 3 9 6 2 2" xfId="31666"/>
    <cellStyle name="Normal 3 3 9 6 3" xfId="14163"/>
    <cellStyle name="Normal 3 3 9 6 3 2" xfId="31667"/>
    <cellStyle name="Normal 3 3 9 6 4" xfId="14164"/>
    <cellStyle name="Normal 3 3 9 6 4 2" xfId="31668"/>
    <cellStyle name="Normal 3 3 9 6 5" xfId="14165"/>
    <cellStyle name="Normal 3 3 9 6 5 2" xfId="31669"/>
    <cellStyle name="Normal 3 3 9 6 6" xfId="14166"/>
    <cellStyle name="Normal 3 3 9 6 6 2" xfId="31670"/>
    <cellStyle name="Normal 3 3 9 6 7" xfId="14167"/>
    <cellStyle name="Normal 3 3 9 6 7 2" xfId="31671"/>
    <cellStyle name="Normal 3 3 9 6 8" xfId="14168"/>
    <cellStyle name="Normal 3 3 9 6 8 2" xfId="31672"/>
    <cellStyle name="Normal 3 3 9 6 9" xfId="14169"/>
    <cellStyle name="Normal 3 3 9 6 9 2" xfId="31673"/>
    <cellStyle name="Normal 3 3 9 7" xfId="14170"/>
    <cellStyle name="Normal 3 3 9 7 10" xfId="14171"/>
    <cellStyle name="Normal 3 3 9 7 10 2" xfId="31675"/>
    <cellStyle name="Normal 3 3 9 7 11" xfId="14172"/>
    <cellStyle name="Normal 3 3 9 7 11 2" xfId="31676"/>
    <cellStyle name="Normal 3 3 9 7 12" xfId="14173"/>
    <cellStyle name="Normal 3 3 9 7 12 2" xfId="31677"/>
    <cellStyle name="Normal 3 3 9 7 13" xfId="14174"/>
    <cellStyle name="Normal 3 3 9 7 13 2" xfId="31678"/>
    <cellStyle name="Normal 3 3 9 7 14" xfId="14175"/>
    <cellStyle name="Normal 3 3 9 7 14 2" xfId="31679"/>
    <cellStyle name="Normal 3 3 9 7 15" xfId="31674"/>
    <cellStyle name="Normal 3 3 9 7 2" xfId="14176"/>
    <cellStyle name="Normal 3 3 9 7 2 2" xfId="31680"/>
    <cellStyle name="Normal 3 3 9 7 3" xfId="14177"/>
    <cellStyle name="Normal 3 3 9 7 3 2" xfId="31681"/>
    <cellStyle name="Normal 3 3 9 7 4" xfId="14178"/>
    <cellStyle name="Normal 3 3 9 7 4 2" xfId="31682"/>
    <cellStyle name="Normal 3 3 9 7 5" xfId="14179"/>
    <cellStyle name="Normal 3 3 9 7 5 2" xfId="31683"/>
    <cellStyle name="Normal 3 3 9 7 6" xfId="14180"/>
    <cellStyle name="Normal 3 3 9 7 6 2" xfId="31684"/>
    <cellStyle name="Normal 3 3 9 7 7" xfId="14181"/>
    <cellStyle name="Normal 3 3 9 7 7 2" xfId="31685"/>
    <cellStyle name="Normal 3 3 9 7 8" xfId="14182"/>
    <cellStyle name="Normal 3 3 9 7 8 2" xfId="31686"/>
    <cellStyle name="Normal 3 3 9 7 9" xfId="14183"/>
    <cellStyle name="Normal 3 3 9 7 9 2" xfId="31687"/>
    <cellStyle name="Normal 3 3 9 8" xfId="14184"/>
    <cellStyle name="Normal 3 3 9 8 10" xfId="14185"/>
    <cellStyle name="Normal 3 3 9 8 10 2" xfId="31689"/>
    <cellStyle name="Normal 3 3 9 8 11" xfId="14186"/>
    <cellStyle name="Normal 3 3 9 8 11 2" xfId="31690"/>
    <cellStyle name="Normal 3 3 9 8 12" xfId="14187"/>
    <cellStyle name="Normal 3 3 9 8 12 2" xfId="31691"/>
    <cellStyle name="Normal 3 3 9 8 13" xfId="14188"/>
    <cellStyle name="Normal 3 3 9 8 13 2" xfId="31692"/>
    <cellStyle name="Normal 3 3 9 8 14" xfId="14189"/>
    <cellStyle name="Normal 3 3 9 8 14 2" xfId="31693"/>
    <cellStyle name="Normal 3 3 9 8 15" xfId="31688"/>
    <cellStyle name="Normal 3 3 9 8 2" xfId="14190"/>
    <cellStyle name="Normal 3 3 9 8 2 2" xfId="31694"/>
    <cellStyle name="Normal 3 3 9 8 3" xfId="14191"/>
    <cellStyle name="Normal 3 3 9 8 3 2" xfId="31695"/>
    <cellStyle name="Normal 3 3 9 8 4" xfId="14192"/>
    <cellStyle name="Normal 3 3 9 8 4 2" xfId="31696"/>
    <cellStyle name="Normal 3 3 9 8 5" xfId="14193"/>
    <cellStyle name="Normal 3 3 9 8 5 2" xfId="31697"/>
    <cellStyle name="Normal 3 3 9 8 6" xfId="14194"/>
    <cellStyle name="Normal 3 3 9 8 6 2" xfId="31698"/>
    <cellStyle name="Normal 3 3 9 8 7" xfId="14195"/>
    <cellStyle name="Normal 3 3 9 8 7 2" xfId="31699"/>
    <cellStyle name="Normal 3 3 9 8 8" xfId="14196"/>
    <cellStyle name="Normal 3 3 9 8 8 2" xfId="31700"/>
    <cellStyle name="Normal 3 3 9 8 9" xfId="14197"/>
    <cellStyle name="Normal 3 3 9 8 9 2" xfId="31701"/>
    <cellStyle name="Normal 3 3 9 9" xfId="14198"/>
    <cellStyle name="Normal 3 3 9 9 10" xfId="14199"/>
    <cellStyle name="Normal 3 3 9 9 10 2" xfId="31703"/>
    <cellStyle name="Normal 3 3 9 9 11" xfId="14200"/>
    <cellStyle name="Normal 3 3 9 9 11 2" xfId="31704"/>
    <cellStyle name="Normal 3 3 9 9 12" xfId="14201"/>
    <cellStyle name="Normal 3 3 9 9 12 2" xfId="31705"/>
    <cellStyle name="Normal 3 3 9 9 13" xfId="14202"/>
    <cellStyle name="Normal 3 3 9 9 13 2" xfId="31706"/>
    <cellStyle name="Normal 3 3 9 9 14" xfId="14203"/>
    <cellStyle name="Normal 3 3 9 9 14 2" xfId="31707"/>
    <cellStyle name="Normal 3 3 9 9 15" xfId="31702"/>
    <cellStyle name="Normal 3 3 9 9 2" xfId="14204"/>
    <cellStyle name="Normal 3 3 9 9 2 2" xfId="31708"/>
    <cellStyle name="Normal 3 3 9 9 3" xfId="14205"/>
    <cellStyle name="Normal 3 3 9 9 3 2" xfId="31709"/>
    <cellStyle name="Normal 3 3 9 9 4" xfId="14206"/>
    <cellStyle name="Normal 3 3 9 9 4 2" xfId="31710"/>
    <cellStyle name="Normal 3 3 9 9 5" xfId="14207"/>
    <cellStyle name="Normal 3 3 9 9 5 2" xfId="31711"/>
    <cellStyle name="Normal 3 3 9 9 6" xfId="14208"/>
    <cellStyle name="Normal 3 3 9 9 6 2" xfId="31712"/>
    <cellStyle name="Normal 3 3 9 9 7" xfId="14209"/>
    <cellStyle name="Normal 3 3 9 9 7 2" xfId="31713"/>
    <cellStyle name="Normal 3 3 9 9 8" xfId="14210"/>
    <cellStyle name="Normal 3 3 9 9 8 2" xfId="31714"/>
    <cellStyle name="Normal 3 3 9 9 9" xfId="14211"/>
    <cellStyle name="Normal 3 3 9 9 9 2" xfId="31715"/>
    <cellStyle name="Normal 3 30" xfId="14212"/>
    <cellStyle name="Normal 3 31" xfId="14213"/>
    <cellStyle name="Normal 3 32" xfId="14214"/>
    <cellStyle name="Normal 3 33" xfId="14215"/>
    <cellStyle name="Normal 3 34" xfId="14216"/>
    <cellStyle name="Normal 3 35" xfId="14217"/>
    <cellStyle name="Normal 3 36" xfId="14218"/>
    <cellStyle name="Normal 3 36 10" xfId="14219"/>
    <cellStyle name="Normal 3 36 10 10" xfId="14220"/>
    <cellStyle name="Normal 3 36 10 10 2" xfId="31718"/>
    <cellStyle name="Normal 3 36 10 11" xfId="14221"/>
    <cellStyle name="Normal 3 36 10 11 2" xfId="31719"/>
    <cellStyle name="Normal 3 36 10 12" xfId="14222"/>
    <cellStyle name="Normal 3 36 10 12 2" xfId="31720"/>
    <cellStyle name="Normal 3 36 10 13" xfId="14223"/>
    <cellStyle name="Normal 3 36 10 13 2" xfId="31721"/>
    <cellStyle name="Normal 3 36 10 14" xfId="14224"/>
    <cellStyle name="Normal 3 36 10 14 2" xfId="31722"/>
    <cellStyle name="Normal 3 36 10 15" xfId="31717"/>
    <cellStyle name="Normal 3 36 10 2" xfId="14225"/>
    <cellStyle name="Normal 3 36 10 2 2" xfId="31723"/>
    <cellStyle name="Normal 3 36 10 3" xfId="14226"/>
    <cellStyle name="Normal 3 36 10 3 2" xfId="31724"/>
    <cellStyle name="Normal 3 36 10 4" xfId="14227"/>
    <cellStyle name="Normal 3 36 10 4 2" xfId="31725"/>
    <cellStyle name="Normal 3 36 10 5" xfId="14228"/>
    <cellStyle name="Normal 3 36 10 5 2" xfId="31726"/>
    <cellStyle name="Normal 3 36 10 6" xfId="14229"/>
    <cellStyle name="Normal 3 36 10 6 2" xfId="31727"/>
    <cellStyle name="Normal 3 36 10 7" xfId="14230"/>
    <cellStyle name="Normal 3 36 10 7 2" xfId="31728"/>
    <cellStyle name="Normal 3 36 10 8" xfId="14231"/>
    <cellStyle name="Normal 3 36 10 8 2" xfId="31729"/>
    <cellStyle name="Normal 3 36 10 9" xfId="14232"/>
    <cellStyle name="Normal 3 36 10 9 2" xfId="31730"/>
    <cellStyle name="Normal 3 36 11" xfId="14233"/>
    <cellStyle name="Normal 3 36 11 2" xfId="31731"/>
    <cellStyle name="Normal 3 36 12" xfId="14234"/>
    <cellStyle name="Normal 3 36 12 2" xfId="31732"/>
    <cellStyle name="Normal 3 36 13" xfId="14235"/>
    <cellStyle name="Normal 3 36 13 2" xfId="31733"/>
    <cellStyle name="Normal 3 36 14" xfId="14236"/>
    <cellStyle name="Normal 3 36 14 2" xfId="31734"/>
    <cellStyle name="Normal 3 36 15" xfId="14237"/>
    <cellStyle name="Normal 3 36 15 2" xfId="31735"/>
    <cellStyle name="Normal 3 36 16" xfId="14238"/>
    <cellStyle name="Normal 3 36 16 2" xfId="31736"/>
    <cellStyle name="Normal 3 36 17" xfId="14239"/>
    <cellStyle name="Normal 3 36 17 2" xfId="31737"/>
    <cellStyle name="Normal 3 36 18" xfId="14240"/>
    <cellStyle name="Normal 3 36 18 2" xfId="31738"/>
    <cellStyle name="Normal 3 36 19" xfId="14241"/>
    <cellStyle name="Normal 3 36 19 2" xfId="31739"/>
    <cellStyle name="Normal 3 36 2" xfId="14242"/>
    <cellStyle name="Normal 3 36 2 10" xfId="14243"/>
    <cellStyle name="Normal 3 36 2 10 2" xfId="31741"/>
    <cellStyle name="Normal 3 36 2 11" xfId="14244"/>
    <cellStyle name="Normal 3 36 2 11 2" xfId="31742"/>
    <cellStyle name="Normal 3 36 2 12" xfId="14245"/>
    <cellStyle name="Normal 3 36 2 12 2" xfId="31743"/>
    <cellStyle name="Normal 3 36 2 13" xfId="14246"/>
    <cellStyle name="Normal 3 36 2 13 2" xfId="31744"/>
    <cellStyle name="Normal 3 36 2 14" xfId="14247"/>
    <cellStyle name="Normal 3 36 2 14 2" xfId="31745"/>
    <cellStyle name="Normal 3 36 2 15" xfId="14248"/>
    <cellStyle name="Normal 3 36 2 15 2" xfId="31746"/>
    <cellStyle name="Normal 3 36 2 16" xfId="31740"/>
    <cellStyle name="Normal 3 36 2 2" xfId="14249"/>
    <cellStyle name="Normal 3 36 2 2 10" xfId="14250"/>
    <cellStyle name="Normal 3 36 2 2 10 2" xfId="31748"/>
    <cellStyle name="Normal 3 36 2 2 11" xfId="14251"/>
    <cellStyle name="Normal 3 36 2 2 11 2" xfId="31749"/>
    <cellStyle name="Normal 3 36 2 2 12" xfId="14252"/>
    <cellStyle name="Normal 3 36 2 2 12 2" xfId="31750"/>
    <cellStyle name="Normal 3 36 2 2 13" xfId="14253"/>
    <cellStyle name="Normal 3 36 2 2 13 2" xfId="31751"/>
    <cellStyle name="Normal 3 36 2 2 14" xfId="14254"/>
    <cellStyle name="Normal 3 36 2 2 14 2" xfId="31752"/>
    <cellStyle name="Normal 3 36 2 2 15" xfId="31747"/>
    <cellStyle name="Normal 3 36 2 2 2" xfId="14255"/>
    <cellStyle name="Normal 3 36 2 2 2 2" xfId="31753"/>
    <cellStyle name="Normal 3 36 2 2 3" xfId="14256"/>
    <cellStyle name="Normal 3 36 2 2 3 2" xfId="31754"/>
    <cellStyle name="Normal 3 36 2 2 4" xfId="14257"/>
    <cellStyle name="Normal 3 36 2 2 4 2" xfId="31755"/>
    <cellStyle name="Normal 3 36 2 2 5" xfId="14258"/>
    <cellStyle name="Normal 3 36 2 2 5 2" xfId="31756"/>
    <cellStyle name="Normal 3 36 2 2 6" xfId="14259"/>
    <cellStyle name="Normal 3 36 2 2 6 2" xfId="31757"/>
    <cellStyle name="Normal 3 36 2 2 7" xfId="14260"/>
    <cellStyle name="Normal 3 36 2 2 7 2" xfId="31758"/>
    <cellStyle name="Normal 3 36 2 2 8" xfId="14261"/>
    <cellStyle name="Normal 3 36 2 2 8 2" xfId="31759"/>
    <cellStyle name="Normal 3 36 2 2 9" xfId="14262"/>
    <cellStyle name="Normal 3 36 2 2 9 2" xfId="31760"/>
    <cellStyle name="Normal 3 36 2 3" xfId="14263"/>
    <cellStyle name="Normal 3 36 2 3 2" xfId="31761"/>
    <cellStyle name="Normal 3 36 2 4" xfId="14264"/>
    <cellStyle name="Normal 3 36 2 4 2" xfId="31762"/>
    <cellStyle name="Normal 3 36 2 5" xfId="14265"/>
    <cellStyle name="Normal 3 36 2 5 2" xfId="31763"/>
    <cellStyle name="Normal 3 36 2 6" xfId="14266"/>
    <cellStyle name="Normal 3 36 2 6 2" xfId="31764"/>
    <cellStyle name="Normal 3 36 2 7" xfId="14267"/>
    <cellStyle name="Normal 3 36 2 7 2" xfId="31765"/>
    <cellStyle name="Normal 3 36 2 8" xfId="14268"/>
    <cellStyle name="Normal 3 36 2 8 2" xfId="31766"/>
    <cellStyle name="Normal 3 36 2 9" xfId="14269"/>
    <cellStyle name="Normal 3 36 2 9 2" xfId="31767"/>
    <cellStyle name="Normal 3 36 20" xfId="14270"/>
    <cellStyle name="Normal 3 36 20 2" xfId="31768"/>
    <cellStyle name="Normal 3 36 21" xfId="14271"/>
    <cellStyle name="Normal 3 36 21 2" xfId="31769"/>
    <cellStyle name="Normal 3 36 22" xfId="14272"/>
    <cellStyle name="Normal 3 36 22 2" xfId="31770"/>
    <cellStyle name="Normal 3 36 23" xfId="14273"/>
    <cellStyle name="Normal 3 36 23 2" xfId="31771"/>
    <cellStyle name="Normal 3 36 24" xfId="31716"/>
    <cellStyle name="Normal 3 36 3" xfId="14274"/>
    <cellStyle name="Normal 3 36 3 10" xfId="14275"/>
    <cellStyle name="Normal 3 36 3 10 2" xfId="31773"/>
    <cellStyle name="Normal 3 36 3 11" xfId="14276"/>
    <cellStyle name="Normal 3 36 3 11 2" xfId="31774"/>
    <cellStyle name="Normal 3 36 3 12" xfId="14277"/>
    <cellStyle name="Normal 3 36 3 12 2" xfId="31775"/>
    <cellStyle name="Normal 3 36 3 13" xfId="14278"/>
    <cellStyle name="Normal 3 36 3 13 2" xfId="31776"/>
    <cellStyle name="Normal 3 36 3 14" xfId="14279"/>
    <cellStyle name="Normal 3 36 3 14 2" xfId="31777"/>
    <cellStyle name="Normal 3 36 3 15" xfId="14280"/>
    <cellStyle name="Normal 3 36 3 15 2" xfId="31778"/>
    <cellStyle name="Normal 3 36 3 16" xfId="31772"/>
    <cellStyle name="Normal 3 36 3 2" xfId="14281"/>
    <cellStyle name="Normal 3 36 3 2 10" xfId="14282"/>
    <cellStyle name="Normal 3 36 3 2 10 2" xfId="31780"/>
    <cellStyle name="Normal 3 36 3 2 11" xfId="14283"/>
    <cellStyle name="Normal 3 36 3 2 11 2" xfId="31781"/>
    <cellStyle name="Normal 3 36 3 2 12" xfId="14284"/>
    <cellStyle name="Normal 3 36 3 2 12 2" xfId="31782"/>
    <cellStyle name="Normal 3 36 3 2 13" xfId="14285"/>
    <cellStyle name="Normal 3 36 3 2 13 2" xfId="31783"/>
    <cellStyle name="Normal 3 36 3 2 14" xfId="14286"/>
    <cellStyle name="Normal 3 36 3 2 14 2" xfId="31784"/>
    <cellStyle name="Normal 3 36 3 2 15" xfId="31779"/>
    <cellStyle name="Normal 3 36 3 2 2" xfId="14287"/>
    <cellStyle name="Normal 3 36 3 2 2 2" xfId="31785"/>
    <cellStyle name="Normal 3 36 3 2 3" xfId="14288"/>
    <cellStyle name="Normal 3 36 3 2 3 2" xfId="31786"/>
    <cellStyle name="Normal 3 36 3 2 4" xfId="14289"/>
    <cellStyle name="Normal 3 36 3 2 4 2" xfId="31787"/>
    <cellStyle name="Normal 3 36 3 2 5" xfId="14290"/>
    <cellStyle name="Normal 3 36 3 2 5 2" xfId="31788"/>
    <cellStyle name="Normal 3 36 3 2 6" xfId="14291"/>
    <cellStyle name="Normal 3 36 3 2 6 2" xfId="31789"/>
    <cellStyle name="Normal 3 36 3 2 7" xfId="14292"/>
    <cellStyle name="Normal 3 36 3 2 7 2" xfId="31790"/>
    <cellStyle name="Normal 3 36 3 2 8" xfId="14293"/>
    <cellStyle name="Normal 3 36 3 2 8 2" xfId="31791"/>
    <cellStyle name="Normal 3 36 3 2 9" xfId="14294"/>
    <cellStyle name="Normal 3 36 3 2 9 2" xfId="31792"/>
    <cellStyle name="Normal 3 36 3 3" xfId="14295"/>
    <cellStyle name="Normal 3 36 3 3 2" xfId="31793"/>
    <cellStyle name="Normal 3 36 3 4" xfId="14296"/>
    <cellStyle name="Normal 3 36 3 4 2" xfId="31794"/>
    <cellStyle name="Normal 3 36 3 5" xfId="14297"/>
    <cellStyle name="Normal 3 36 3 5 2" xfId="31795"/>
    <cellStyle name="Normal 3 36 3 6" xfId="14298"/>
    <cellStyle name="Normal 3 36 3 6 2" xfId="31796"/>
    <cellStyle name="Normal 3 36 3 7" xfId="14299"/>
    <cellStyle name="Normal 3 36 3 7 2" xfId="31797"/>
    <cellStyle name="Normal 3 36 3 8" xfId="14300"/>
    <cellStyle name="Normal 3 36 3 8 2" xfId="31798"/>
    <cellStyle name="Normal 3 36 3 9" xfId="14301"/>
    <cellStyle name="Normal 3 36 3 9 2" xfId="31799"/>
    <cellStyle name="Normal 3 36 4" xfId="14302"/>
    <cellStyle name="Normal 3 36 4 10" xfId="14303"/>
    <cellStyle name="Normal 3 36 4 10 2" xfId="31801"/>
    <cellStyle name="Normal 3 36 4 11" xfId="14304"/>
    <cellStyle name="Normal 3 36 4 11 2" xfId="31802"/>
    <cellStyle name="Normal 3 36 4 12" xfId="14305"/>
    <cellStyle name="Normal 3 36 4 12 2" xfId="31803"/>
    <cellStyle name="Normal 3 36 4 13" xfId="14306"/>
    <cellStyle name="Normal 3 36 4 13 2" xfId="31804"/>
    <cellStyle name="Normal 3 36 4 14" xfId="14307"/>
    <cellStyle name="Normal 3 36 4 14 2" xfId="31805"/>
    <cellStyle name="Normal 3 36 4 15" xfId="14308"/>
    <cellStyle name="Normal 3 36 4 15 2" xfId="31806"/>
    <cellStyle name="Normal 3 36 4 16" xfId="31800"/>
    <cellStyle name="Normal 3 36 4 2" xfId="14309"/>
    <cellStyle name="Normal 3 36 4 2 10" xfId="14310"/>
    <cellStyle name="Normal 3 36 4 2 10 2" xfId="31808"/>
    <cellStyle name="Normal 3 36 4 2 11" xfId="14311"/>
    <cellStyle name="Normal 3 36 4 2 11 2" xfId="31809"/>
    <cellStyle name="Normal 3 36 4 2 12" xfId="14312"/>
    <cellStyle name="Normal 3 36 4 2 12 2" xfId="31810"/>
    <cellStyle name="Normal 3 36 4 2 13" xfId="14313"/>
    <cellStyle name="Normal 3 36 4 2 13 2" xfId="31811"/>
    <cellStyle name="Normal 3 36 4 2 14" xfId="14314"/>
    <cellStyle name="Normal 3 36 4 2 14 2" xfId="31812"/>
    <cellStyle name="Normal 3 36 4 2 15" xfId="31807"/>
    <cellStyle name="Normal 3 36 4 2 2" xfId="14315"/>
    <cellStyle name="Normal 3 36 4 2 2 2" xfId="31813"/>
    <cellStyle name="Normal 3 36 4 2 3" xfId="14316"/>
    <cellStyle name="Normal 3 36 4 2 3 2" xfId="31814"/>
    <cellStyle name="Normal 3 36 4 2 4" xfId="14317"/>
    <cellStyle name="Normal 3 36 4 2 4 2" xfId="31815"/>
    <cellStyle name="Normal 3 36 4 2 5" xfId="14318"/>
    <cellStyle name="Normal 3 36 4 2 5 2" xfId="31816"/>
    <cellStyle name="Normal 3 36 4 2 6" xfId="14319"/>
    <cellStyle name="Normal 3 36 4 2 6 2" xfId="31817"/>
    <cellStyle name="Normal 3 36 4 2 7" xfId="14320"/>
    <cellStyle name="Normal 3 36 4 2 7 2" xfId="31818"/>
    <cellStyle name="Normal 3 36 4 2 8" xfId="14321"/>
    <cellStyle name="Normal 3 36 4 2 8 2" xfId="31819"/>
    <cellStyle name="Normal 3 36 4 2 9" xfId="14322"/>
    <cellStyle name="Normal 3 36 4 2 9 2" xfId="31820"/>
    <cellStyle name="Normal 3 36 4 3" xfId="14323"/>
    <cellStyle name="Normal 3 36 4 3 2" xfId="31821"/>
    <cellStyle name="Normal 3 36 4 4" xfId="14324"/>
    <cellStyle name="Normal 3 36 4 4 2" xfId="31822"/>
    <cellStyle name="Normal 3 36 4 5" xfId="14325"/>
    <cellStyle name="Normal 3 36 4 5 2" xfId="31823"/>
    <cellStyle name="Normal 3 36 4 6" xfId="14326"/>
    <cellStyle name="Normal 3 36 4 6 2" xfId="31824"/>
    <cellStyle name="Normal 3 36 4 7" xfId="14327"/>
    <cellStyle name="Normal 3 36 4 7 2" xfId="31825"/>
    <cellStyle name="Normal 3 36 4 8" xfId="14328"/>
    <cellStyle name="Normal 3 36 4 8 2" xfId="31826"/>
    <cellStyle name="Normal 3 36 4 9" xfId="14329"/>
    <cellStyle name="Normal 3 36 4 9 2" xfId="31827"/>
    <cellStyle name="Normal 3 36 5" xfId="14330"/>
    <cellStyle name="Normal 3 36 5 10" xfId="14331"/>
    <cellStyle name="Normal 3 36 5 10 2" xfId="31829"/>
    <cellStyle name="Normal 3 36 5 11" xfId="14332"/>
    <cellStyle name="Normal 3 36 5 11 2" xfId="31830"/>
    <cellStyle name="Normal 3 36 5 12" xfId="14333"/>
    <cellStyle name="Normal 3 36 5 12 2" xfId="31831"/>
    <cellStyle name="Normal 3 36 5 13" xfId="14334"/>
    <cellStyle name="Normal 3 36 5 13 2" xfId="31832"/>
    <cellStyle name="Normal 3 36 5 14" xfId="14335"/>
    <cellStyle name="Normal 3 36 5 14 2" xfId="31833"/>
    <cellStyle name="Normal 3 36 5 15" xfId="31828"/>
    <cellStyle name="Normal 3 36 5 2" xfId="14336"/>
    <cellStyle name="Normal 3 36 5 2 2" xfId="31834"/>
    <cellStyle name="Normal 3 36 5 3" xfId="14337"/>
    <cellStyle name="Normal 3 36 5 3 2" xfId="31835"/>
    <cellStyle name="Normal 3 36 5 4" xfId="14338"/>
    <cellStyle name="Normal 3 36 5 4 2" xfId="31836"/>
    <cellStyle name="Normal 3 36 5 5" xfId="14339"/>
    <cellStyle name="Normal 3 36 5 5 2" xfId="31837"/>
    <cellStyle name="Normal 3 36 5 6" xfId="14340"/>
    <cellStyle name="Normal 3 36 5 6 2" xfId="31838"/>
    <cellStyle name="Normal 3 36 5 7" xfId="14341"/>
    <cellStyle name="Normal 3 36 5 7 2" xfId="31839"/>
    <cellStyle name="Normal 3 36 5 8" xfId="14342"/>
    <cellStyle name="Normal 3 36 5 8 2" xfId="31840"/>
    <cellStyle name="Normal 3 36 5 9" xfId="14343"/>
    <cellStyle name="Normal 3 36 5 9 2" xfId="31841"/>
    <cellStyle name="Normal 3 36 6" xfId="14344"/>
    <cellStyle name="Normal 3 36 6 10" xfId="14345"/>
    <cellStyle name="Normal 3 36 6 10 2" xfId="31843"/>
    <cellStyle name="Normal 3 36 6 11" xfId="14346"/>
    <cellStyle name="Normal 3 36 6 11 2" xfId="31844"/>
    <cellStyle name="Normal 3 36 6 12" xfId="14347"/>
    <cellStyle name="Normal 3 36 6 12 2" xfId="31845"/>
    <cellStyle name="Normal 3 36 6 13" xfId="14348"/>
    <cellStyle name="Normal 3 36 6 13 2" xfId="31846"/>
    <cellStyle name="Normal 3 36 6 14" xfId="14349"/>
    <cellStyle name="Normal 3 36 6 14 2" xfId="31847"/>
    <cellStyle name="Normal 3 36 6 15" xfId="31842"/>
    <cellStyle name="Normal 3 36 6 2" xfId="14350"/>
    <cellStyle name="Normal 3 36 6 2 2" xfId="31848"/>
    <cellStyle name="Normal 3 36 6 3" xfId="14351"/>
    <cellStyle name="Normal 3 36 6 3 2" xfId="31849"/>
    <cellStyle name="Normal 3 36 6 4" xfId="14352"/>
    <cellStyle name="Normal 3 36 6 4 2" xfId="31850"/>
    <cellStyle name="Normal 3 36 6 5" xfId="14353"/>
    <cellStyle name="Normal 3 36 6 5 2" xfId="31851"/>
    <cellStyle name="Normal 3 36 6 6" xfId="14354"/>
    <cellStyle name="Normal 3 36 6 6 2" xfId="31852"/>
    <cellStyle name="Normal 3 36 6 7" xfId="14355"/>
    <cellStyle name="Normal 3 36 6 7 2" xfId="31853"/>
    <cellStyle name="Normal 3 36 6 8" xfId="14356"/>
    <cellStyle name="Normal 3 36 6 8 2" xfId="31854"/>
    <cellStyle name="Normal 3 36 6 9" xfId="14357"/>
    <cellStyle name="Normal 3 36 6 9 2" xfId="31855"/>
    <cellStyle name="Normal 3 36 7" xfId="14358"/>
    <cellStyle name="Normal 3 36 7 10" xfId="14359"/>
    <cellStyle name="Normal 3 36 7 10 2" xfId="31857"/>
    <cellStyle name="Normal 3 36 7 11" xfId="14360"/>
    <cellStyle name="Normal 3 36 7 11 2" xfId="31858"/>
    <cellStyle name="Normal 3 36 7 12" xfId="14361"/>
    <cellStyle name="Normal 3 36 7 12 2" xfId="31859"/>
    <cellStyle name="Normal 3 36 7 13" xfId="14362"/>
    <cellStyle name="Normal 3 36 7 13 2" xfId="31860"/>
    <cellStyle name="Normal 3 36 7 14" xfId="14363"/>
    <cellStyle name="Normal 3 36 7 14 2" xfId="31861"/>
    <cellStyle name="Normal 3 36 7 15" xfId="31856"/>
    <cellStyle name="Normal 3 36 7 2" xfId="14364"/>
    <cellStyle name="Normal 3 36 7 2 2" xfId="31862"/>
    <cellStyle name="Normal 3 36 7 3" xfId="14365"/>
    <cellStyle name="Normal 3 36 7 3 2" xfId="31863"/>
    <cellStyle name="Normal 3 36 7 4" xfId="14366"/>
    <cellStyle name="Normal 3 36 7 4 2" xfId="31864"/>
    <cellStyle name="Normal 3 36 7 5" xfId="14367"/>
    <cellStyle name="Normal 3 36 7 5 2" xfId="31865"/>
    <cellStyle name="Normal 3 36 7 6" xfId="14368"/>
    <cellStyle name="Normal 3 36 7 6 2" xfId="31866"/>
    <cellStyle name="Normal 3 36 7 7" xfId="14369"/>
    <cellStyle name="Normal 3 36 7 7 2" xfId="31867"/>
    <cellStyle name="Normal 3 36 7 8" xfId="14370"/>
    <cellStyle name="Normal 3 36 7 8 2" xfId="31868"/>
    <cellStyle name="Normal 3 36 7 9" xfId="14371"/>
    <cellStyle name="Normal 3 36 7 9 2" xfId="31869"/>
    <cellStyle name="Normal 3 36 8" xfId="14372"/>
    <cellStyle name="Normal 3 36 8 10" xfId="14373"/>
    <cellStyle name="Normal 3 36 8 10 2" xfId="31871"/>
    <cellStyle name="Normal 3 36 8 11" xfId="14374"/>
    <cellStyle name="Normal 3 36 8 11 2" xfId="31872"/>
    <cellStyle name="Normal 3 36 8 12" xfId="14375"/>
    <cellStyle name="Normal 3 36 8 12 2" xfId="31873"/>
    <cellStyle name="Normal 3 36 8 13" xfId="14376"/>
    <cellStyle name="Normal 3 36 8 13 2" xfId="31874"/>
    <cellStyle name="Normal 3 36 8 14" xfId="14377"/>
    <cellStyle name="Normal 3 36 8 14 2" xfId="31875"/>
    <cellStyle name="Normal 3 36 8 15" xfId="31870"/>
    <cellStyle name="Normal 3 36 8 2" xfId="14378"/>
    <cellStyle name="Normal 3 36 8 2 2" xfId="31876"/>
    <cellStyle name="Normal 3 36 8 3" xfId="14379"/>
    <cellStyle name="Normal 3 36 8 3 2" xfId="31877"/>
    <cellStyle name="Normal 3 36 8 4" xfId="14380"/>
    <cellStyle name="Normal 3 36 8 4 2" xfId="31878"/>
    <cellStyle name="Normal 3 36 8 5" xfId="14381"/>
    <cellStyle name="Normal 3 36 8 5 2" xfId="31879"/>
    <cellStyle name="Normal 3 36 8 6" xfId="14382"/>
    <cellStyle name="Normal 3 36 8 6 2" xfId="31880"/>
    <cellStyle name="Normal 3 36 8 7" xfId="14383"/>
    <cellStyle name="Normal 3 36 8 7 2" xfId="31881"/>
    <cellStyle name="Normal 3 36 8 8" xfId="14384"/>
    <cellStyle name="Normal 3 36 8 8 2" xfId="31882"/>
    <cellStyle name="Normal 3 36 8 9" xfId="14385"/>
    <cellStyle name="Normal 3 36 8 9 2" xfId="31883"/>
    <cellStyle name="Normal 3 36 9" xfId="14386"/>
    <cellStyle name="Normal 3 36 9 10" xfId="14387"/>
    <cellStyle name="Normal 3 36 9 10 2" xfId="31885"/>
    <cellStyle name="Normal 3 36 9 11" xfId="14388"/>
    <cellStyle name="Normal 3 36 9 11 2" xfId="31886"/>
    <cellStyle name="Normal 3 36 9 12" xfId="14389"/>
    <cellStyle name="Normal 3 36 9 12 2" xfId="31887"/>
    <cellStyle name="Normal 3 36 9 13" xfId="14390"/>
    <cellStyle name="Normal 3 36 9 13 2" xfId="31888"/>
    <cellStyle name="Normal 3 36 9 14" xfId="14391"/>
    <cellStyle name="Normal 3 36 9 14 2" xfId="31889"/>
    <cellStyle name="Normal 3 36 9 15" xfId="31884"/>
    <cellStyle name="Normal 3 36 9 2" xfId="14392"/>
    <cellStyle name="Normal 3 36 9 2 2" xfId="31890"/>
    <cellStyle name="Normal 3 36 9 3" xfId="14393"/>
    <cellStyle name="Normal 3 36 9 3 2" xfId="31891"/>
    <cellStyle name="Normal 3 36 9 4" xfId="14394"/>
    <cellStyle name="Normal 3 36 9 4 2" xfId="31892"/>
    <cellStyle name="Normal 3 36 9 5" xfId="14395"/>
    <cellStyle name="Normal 3 36 9 5 2" xfId="31893"/>
    <cellStyle name="Normal 3 36 9 6" xfId="14396"/>
    <cellStyle name="Normal 3 36 9 6 2" xfId="31894"/>
    <cellStyle name="Normal 3 36 9 7" xfId="14397"/>
    <cellStyle name="Normal 3 36 9 7 2" xfId="31895"/>
    <cellStyle name="Normal 3 36 9 8" xfId="14398"/>
    <cellStyle name="Normal 3 36 9 8 2" xfId="31896"/>
    <cellStyle name="Normal 3 36 9 9" xfId="14399"/>
    <cellStyle name="Normal 3 36 9 9 2" xfId="31897"/>
    <cellStyle name="Normal 3 37" xfId="14400"/>
    <cellStyle name="Normal 3 37 10" xfId="14401"/>
    <cellStyle name="Normal 3 37 10 10" xfId="14402"/>
    <cellStyle name="Normal 3 37 10 10 2" xfId="31900"/>
    <cellStyle name="Normal 3 37 10 11" xfId="14403"/>
    <cellStyle name="Normal 3 37 10 11 2" xfId="31901"/>
    <cellStyle name="Normal 3 37 10 12" xfId="14404"/>
    <cellStyle name="Normal 3 37 10 12 2" xfId="31902"/>
    <cellStyle name="Normal 3 37 10 13" xfId="14405"/>
    <cellStyle name="Normal 3 37 10 13 2" xfId="31903"/>
    <cellStyle name="Normal 3 37 10 14" xfId="14406"/>
    <cellStyle name="Normal 3 37 10 14 2" xfId="31904"/>
    <cellStyle name="Normal 3 37 10 15" xfId="31899"/>
    <cellStyle name="Normal 3 37 10 2" xfId="14407"/>
    <cellStyle name="Normal 3 37 10 2 2" xfId="31905"/>
    <cellStyle name="Normal 3 37 10 3" xfId="14408"/>
    <cellStyle name="Normal 3 37 10 3 2" xfId="31906"/>
    <cellStyle name="Normal 3 37 10 4" xfId="14409"/>
    <cellStyle name="Normal 3 37 10 4 2" xfId="31907"/>
    <cellStyle name="Normal 3 37 10 5" xfId="14410"/>
    <cellStyle name="Normal 3 37 10 5 2" xfId="31908"/>
    <cellStyle name="Normal 3 37 10 6" xfId="14411"/>
    <cellStyle name="Normal 3 37 10 6 2" xfId="31909"/>
    <cellStyle name="Normal 3 37 10 7" xfId="14412"/>
    <cellStyle name="Normal 3 37 10 7 2" xfId="31910"/>
    <cellStyle name="Normal 3 37 10 8" xfId="14413"/>
    <cellStyle name="Normal 3 37 10 8 2" xfId="31911"/>
    <cellStyle name="Normal 3 37 10 9" xfId="14414"/>
    <cellStyle name="Normal 3 37 10 9 2" xfId="31912"/>
    <cellStyle name="Normal 3 37 11" xfId="14415"/>
    <cellStyle name="Normal 3 37 11 2" xfId="31913"/>
    <cellStyle name="Normal 3 37 12" xfId="14416"/>
    <cellStyle name="Normal 3 37 12 2" xfId="31914"/>
    <cellStyle name="Normal 3 37 13" xfId="14417"/>
    <cellStyle name="Normal 3 37 13 2" xfId="31915"/>
    <cellStyle name="Normal 3 37 14" xfId="14418"/>
    <cellStyle name="Normal 3 37 14 2" xfId="31916"/>
    <cellStyle name="Normal 3 37 15" xfId="14419"/>
    <cellStyle name="Normal 3 37 15 2" xfId="31917"/>
    <cellStyle name="Normal 3 37 16" xfId="14420"/>
    <cellStyle name="Normal 3 37 16 2" xfId="31918"/>
    <cellStyle name="Normal 3 37 17" xfId="14421"/>
    <cellStyle name="Normal 3 37 17 2" xfId="31919"/>
    <cellStyle name="Normal 3 37 18" xfId="14422"/>
    <cellStyle name="Normal 3 37 18 2" xfId="31920"/>
    <cellStyle name="Normal 3 37 19" xfId="14423"/>
    <cellStyle name="Normal 3 37 19 2" xfId="31921"/>
    <cellStyle name="Normal 3 37 2" xfId="14424"/>
    <cellStyle name="Normal 3 37 2 10" xfId="14425"/>
    <cellStyle name="Normal 3 37 2 10 2" xfId="31923"/>
    <cellStyle name="Normal 3 37 2 11" xfId="14426"/>
    <cellStyle name="Normal 3 37 2 11 2" xfId="31924"/>
    <cellStyle name="Normal 3 37 2 12" xfId="14427"/>
    <cellStyle name="Normal 3 37 2 12 2" xfId="31925"/>
    <cellStyle name="Normal 3 37 2 13" xfId="14428"/>
    <cellStyle name="Normal 3 37 2 13 2" xfId="31926"/>
    <cellStyle name="Normal 3 37 2 14" xfId="14429"/>
    <cellStyle name="Normal 3 37 2 14 2" xfId="31927"/>
    <cellStyle name="Normal 3 37 2 15" xfId="14430"/>
    <cellStyle name="Normal 3 37 2 15 2" xfId="31928"/>
    <cellStyle name="Normal 3 37 2 16" xfId="31922"/>
    <cellStyle name="Normal 3 37 2 2" xfId="14431"/>
    <cellStyle name="Normal 3 37 2 2 10" xfId="14432"/>
    <cellStyle name="Normal 3 37 2 2 10 2" xfId="31930"/>
    <cellStyle name="Normal 3 37 2 2 11" xfId="14433"/>
    <cellStyle name="Normal 3 37 2 2 11 2" xfId="31931"/>
    <cellStyle name="Normal 3 37 2 2 12" xfId="14434"/>
    <cellStyle name="Normal 3 37 2 2 12 2" xfId="31932"/>
    <cellStyle name="Normal 3 37 2 2 13" xfId="14435"/>
    <cellStyle name="Normal 3 37 2 2 13 2" xfId="31933"/>
    <cellStyle name="Normal 3 37 2 2 14" xfId="14436"/>
    <cellStyle name="Normal 3 37 2 2 14 2" xfId="31934"/>
    <cellStyle name="Normal 3 37 2 2 15" xfId="31929"/>
    <cellStyle name="Normal 3 37 2 2 2" xfId="14437"/>
    <cellStyle name="Normal 3 37 2 2 2 2" xfId="31935"/>
    <cellStyle name="Normal 3 37 2 2 3" xfId="14438"/>
    <cellStyle name="Normal 3 37 2 2 3 2" xfId="31936"/>
    <cellStyle name="Normal 3 37 2 2 4" xfId="14439"/>
    <cellStyle name="Normal 3 37 2 2 4 2" xfId="31937"/>
    <cellStyle name="Normal 3 37 2 2 5" xfId="14440"/>
    <cellStyle name="Normal 3 37 2 2 5 2" xfId="31938"/>
    <cellStyle name="Normal 3 37 2 2 6" xfId="14441"/>
    <cellStyle name="Normal 3 37 2 2 6 2" xfId="31939"/>
    <cellStyle name="Normal 3 37 2 2 7" xfId="14442"/>
    <cellStyle name="Normal 3 37 2 2 7 2" xfId="31940"/>
    <cellStyle name="Normal 3 37 2 2 8" xfId="14443"/>
    <cellStyle name="Normal 3 37 2 2 8 2" xfId="31941"/>
    <cellStyle name="Normal 3 37 2 2 9" xfId="14444"/>
    <cellStyle name="Normal 3 37 2 2 9 2" xfId="31942"/>
    <cellStyle name="Normal 3 37 2 3" xfId="14445"/>
    <cellStyle name="Normal 3 37 2 3 2" xfId="31943"/>
    <cellStyle name="Normal 3 37 2 4" xfId="14446"/>
    <cellStyle name="Normal 3 37 2 4 2" xfId="31944"/>
    <cellStyle name="Normal 3 37 2 5" xfId="14447"/>
    <cellStyle name="Normal 3 37 2 5 2" xfId="31945"/>
    <cellStyle name="Normal 3 37 2 6" xfId="14448"/>
    <cellStyle name="Normal 3 37 2 6 2" xfId="31946"/>
    <cellStyle name="Normal 3 37 2 7" xfId="14449"/>
    <cellStyle name="Normal 3 37 2 7 2" xfId="31947"/>
    <cellStyle name="Normal 3 37 2 8" xfId="14450"/>
    <cellStyle name="Normal 3 37 2 8 2" xfId="31948"/>
    <cellStyle name="Normal 3 37 2 9" xfId="14451"/>
    <cellStyle name="Normal 3 37 2 9 2" xfId="31949"/>
    <cellStyle name="Normal 3 37 20" xfId="14452"/>
    <cellStyle name="Normal 3 37 20 2" xfId="31950"/>
    <cellStyle name="Normal 3 37 21" xfId="14453"/>
    <cellStyle name="Normal 3 37 21 2" xfId="31951"/>
    <cellStyle name="Normal 3 37 22" xfId="14454"/>
    <cellStyle name="Normal 3 37 22 2" xfId="31952"/>
    <cellStyle name="Normal 3 37 23" xfId="14455"/>
    <cellStyle name="Normal 3 37 23 2" xfId="31953"/>
    <cellStyle name="Normal 3 37 24" xfId="31898"/>
    <cellStyle name="Normal 3 37 3" xfId="14456"/>
    <cellStyle name="Normal 3 37 3 10" xfId="14457"/>
    <cellStyle name="Normal 3 37 3 10 2" xfId="31955"/>
    <cellStyle name="Normal 3 37 3 11" xfId="14458"/>
    <cellStyle name="Normal 3 37 3 11 2" xfId="31956"/>
    <cellStyle name="Normal 3 37 3 12" xfId="14459"/>
    <cellStyle name="Normal 3 37 3 12 2" xfId="31957"/>
    <cellStyle name="Normal 3 37 3 13" xfId="14460"/>
    <cellStyle name="Normal 3 37 3 13 2" xfId="31958"/>
    <cellStyle name="Normal 3 37 3 14" xfId="14461"/>
    <cellStyle name="Normal 3 37 3 14 2" xfId="31959"/>
    <cellStyle name="Normal 3 37 3 15" xfId="14462"/>
    <cellStyle name="Normal 3 37 3 15 2" xfId="31960"/>
    <cellStyle name="Normal 3 37 3 16" xfId="31954"/>
    <cellStyle name="Normal 3 37 3 2" xfId="14463"/>
    <cellStyle name="Normal 3 37 3 2 10" xfId="14464"/>
    <cellStyle name="Normal 3 37 3 2 10 2" xfId="31962"/>
    <cellStyle name="Normal 3 37 3 2 11" xfId="14465"/>
    <cellStyle name="Normal 3 37 3 2 11 2" xfId="31963"/>
    <cellStyle name="Normal 3 37 3 2 12" xfId="14466"/>
    <cellStyle name="Normal 3 37 3 2 12 2" xfId="31964"/>
    <cellStyle name="Normal 3 37 3 2 13" xfId="14467"/>
    <cellStyle name="Normal 3 37 3 2 13 2" xfId="31965"/>
    <cellStyle name="Normal 3 37 3 2 14" xfId="14468"/>
    <cellStyle name="Normal 3 37 3 2 14 2" xfId="31966"/>
    <cellStyle name="Normal 3 37 3 2 15" xfId="31961"/>
    <cellStyle name="Normal 3 37 3 2 2" xfId="14469"/>
    <cellStyle name="Normal 3 37 3 2 2 2" xfId="31967"/>
    <cellStyle name="Normal 3 37 3 2 3" xfId="14470"/>
    <cellStyle name="Normal 3 37 3 2 3 2" xfId="31968"/>
    <cellStyle name="Normal 3 37 3 2 4" xfId="14471"/>
    <cellStyle name="Normal 3 37 3 2 4 2" xfId="31969"/>
    <cellStyle name="Normal 3 37 3 2 5" xfId="14472"/>
    <cellStyle name="Normal 3 37 3 2 5 2" xfId="31970"/>
    <cellStyle name="Normal 3 37 3 2 6" xfId="14473"/>
    <cellStyle name="Normal 3 37 3 2 6 2" xfId="31971"/>
    <cellStyle name="Normal 3 37 3 2 7" xfId="14474"/>
    <cellStyle name="Normal 3 37 3 2 7 2" xfId="31972"/>
    <cellStyle name="Normal 3 37 3 2 8" xfId="14475"/>
    <cellStyle name="Normal 3 37 3 2 8 2" xfId="31973"/>
    <cellStyle name="Normal 3 37 3 2 9" xfId="14476"/>
    <cellStyle name="Normal 3 37 3 2 9 2" xfId="31974"/>
    <cellStyle name="Normal 3 37 3 3" xfId="14477"/>
    <cellStyle name="Normal 3 37 3 3 2" xfId="31975"/>
    <cellStyle name="Normal 3 37 3 4" xfId="14478"/>
    <cellStyle name="Normal 3 37 3 4 2" xfId="31976"/>
    <cellStyle name="Normal 3 37 3 5" xfId="14479"/>
    <cellStyle name="Normal 3 37 3 5 2" xfId="31977"/>
    <cellStyle name="Normal 3 37 3 6" xfId="14480"/>
    <cellStyle name="Normal 3 37 3 6 2" xfId="31978"/>
    <cellStyle name="Normal 3 37 3 7" xfId="14481"/>
    <cellStyle name="Normal 3 37 3 7 2" xfId="31979"/>
    <cellStyle name="Normal 3 37 3 8" xfId="14482"/>
    <cellStyle name="Normal 3 37 3 8 2" xfId="31980"/>
    <cellStyle name="Normal 3 37 3 9" xfId="14483"/>
    <cellStyle name="Normal 3 37 3 9 2" xfId="31981"/>
    <cellStyle name="Normal 3 37 4" xfId="14484"/>
    <cellStyle name="Normal 3 37 4 10" xfId="14485"/>
    <cellStyle name="Normal 3 37 4 10 2" xfId="31983"/>
    <cellStyle name="Normal 3 37 4 11" xfId="14486"/>
    <cellStyle name="Normal 3 37 4 11 2" xfId="31984"/>
    <cellStyle name="Normal 3 37 4 12" xfId="14487"/>
    <cellStyle name="Normal 3 37 4 12 2" xfId="31985"/>
    <cellStyle name="Normal 3 37 4 13" xfId="14488"/>
    <cellStyle name="Normal 3 37 4 13 2" xfId="31986"/>
    <cellStyle name="Normal 3 37 4 14" xfId="14489"/>
    <cellStyle name="Normal 3 37 4 14 2" xfId="31987"/>
    <cellStyle name="Normal 3 37 4 15" xfId="14490"/>
    <cellStyle name="Normal 3 37 4 15 2" xfId="31988"/>
    <cellStyle name="Normal 3 37 4 16" xfId="31982"/>
    <cellStyle name="Normal 3 37 4 2" xfId="14491"/>
    <cellStyle name="Normal 3 37 4 2 10" xfId="14492"/>
    <cellStyle name="Normal 3 37 4 2 10 2" xfId="31990"/>
    <cellStyle name="Normal 3 37 4 2 11" xfId="14493"/>
    <cellStyle name="Normal 3 37 4 2 11 2" xfId="31991"/>
    <cellStyle name="Normal 3 37 4 2 12" xfId="14494"/>
    <cellStyle name="Normal 3 37 4 2 12 2" xfId="31992"/>
    <cellStyle name="Normal 3 37 4 2 13" xfId="14495"/>
    <cellStyle name="Normal 3 37 4 2 13 2" xfId="31993"/>
    <cellStyle name="Normal 3 37 4 2 14" xfId="14496"/>
    <cellStyle name="Normal 3 37 4 2 14 2" xfId="31994"/>
    <cellStyle name="Normal 3 37 4 2 15" xfId="31989"/>
    <cellStyle name="Normal 3 37 4 2 2" xfId="14497"/>
    <cellStyle name="Normal 3 37 4 2 2 2" xfId="31995"/>
    <cellStyle name="Normal 3 37 4 2 3" xfId="14498"/>
    <cellStyle name="Normal 3 37 4 2 3 2" xfId="31996"/>
    <cellStyle name="Normal 3 37 4 2 4" xfId="14499"/>
    <cellStyle name="Normal 3 37 4 2 4 2" xfId="31997"/>
    <cellStyle name="Normal 3 37 4 2 5" xfId="14500"/>
    <cellStyle name="Normal 3 37 4 2 5 2" xfId="31998"/>
    <cellStyle name="Normal 3 37 4 2 6" xfId="14501"/>
    <cellStyle name="Normal 3 37 4 2 6 2" xfId="31999"/>
    <cellStyle name="Normal 3 37 4 2 7" xfId="14502"/>
    <cellStyle name="Normal 3 37 4 2 7 2" xfId="32000"/>
    <cellStyle name="Normal 3 37 4 2 8" xfId="14503"/>
    <cellStyle name="Normal 3 37 4 2 8 2" xfId="32001"/>
    <cellStyle name="Normal 3 37 4 2 9" xfId="14504"/>
    <cellStyle name="Normal 3 37 4 2 9 2" xfId="32002"/>
    <cellStyle name="Normal 3 37 4 3" xfId="14505"/>
    <cellStyle name="Normal 3 37 4 3 2" xfId="32003"/>
    <cellStyle name="Normal 3 37 4 4" xfId="14506"/>
    <cellStyle name="Normal 3 37 4 4 2" xfId="32004"/>
    <cellStyle name="Normal 3 37 4 5" xfId="14507"/>
    <cellStyle name="Normal 3 37 4 5 2" xfId="32005"/>
    <cellStyle name="Normal 3 37 4 6" xfId="14508"/>
    <cellStyle name="Normal 3 37 4 6 2" xfId="32006"/>
    <cellStyle name="Normal 3 37 4 7" xfId="14509"/>
    <cellStyle name="Normal 3 37 4 7 2" xfId="32007"/>
    <cellStyle name="Normal 3 37 4 8" xfId="14510"/>
    <cellStyle name="Normal 3 37 4 8 2" xfId="32008"/>
    <cellStyle name="Normal 3 37 4 9" xfId="14511"/>
    <cellStyle name="Normal 3 37 4 9 2" xfId="32009"/>
    <cellStyle name="Normal 3 37 5" xfId="14512"/>
    <cellStyle name="Normal 3 37 5 10" xfId="14513"/>
    <cellStyle name="Normal 3 37 5 10 2" xfId="32011"/>
    <cellStyle name="Normal 3 37 5 11" xfId="14514"/>
    <cellStyle name="Normal 3 37 5 11 2" xfId="32012"/>
    <cellStyle name="Normal 3 37 5 12" xfId="14515"/>
    <cellStyle name="Normal 3 37 5 12 2" xfId="32013"/>
    <cellStyle name="Normal 3 37 5 13" xfId="14516"/>
    <cellStyle name="Normal 3 37 5 13 2" xfId="32014"/>
    <cellStyle name="Normal 3 37 5 14" xfId="14517"/>
    <cellStyle name="Normal 3 37 5 14 2" xfId="32015"/>
    <cellStyle name="Normal 3 37 5 15" xfId="32010"/>
    <cellStyle name="Normal 3 37 5 2" xfId="14518"/>
    <cellStyle name="Normal 3 37 5 2 2" xfId="32016"/>
    <cellStyle name="Normal 3 37 5 3" xfId="14519"/>
    <cellStyle name="Normal 3 37 5 3 2" xfId="32017"/>
    <cellStyle name="Normal 3 37 5 4" xfId="14520"/>
    <cellStyle name="Normal 3 37 5 4 2" xfId="32018"/>
    <cellStyle name="Normal 3 37 5 5" xfId="14521"/>
    <cellStyle name="Normal 3 37 5 5 2" xfId="32019"/>
    <cellStyle name="Normal 3 37 5 6" xfId="14522"/>
    <cellStyle name="Normal 3 37 5 6 2" xfId="32020"/>
    <cellStyle name="Normal 3 37 5 7" xfId="14523"/>
    <cellStyle name="Normal 3 37 5 7 2" xfId="32021"/>
    <cellStyle name="Normal 3 37 5 8" xfId="14524"/>
    <cellStyle name="Normal 3 37 5 8 2" xfId="32022"/>
    <cellStyle name="Normal 3 37 5 9" xfId="14525"/>
    <cellStyle name="Normal 3 37 5 9 2" xfId="32023"/>
    <cellStyle name="Normal 3 37 6" xfId="14526"/>
    <cellStyle name="Normal 3 37 6 10" xfId="14527"/>
    <cellStyle name="Normal 3 37 6 10 2" xfId="32025"/>
    <cellStyle name="Normal 3 37 6 11" xfId="14528"/>
    <cellStyle name="Normal 3 37 6 11 2" xfId="32026"/>
    <cellStyle name="Normal 3 37 6 12" xfId="14529"/>
    <cellStyle name="Normal 3 37 6 12 2" xfId="32027"/>
    <cellStyle name="Normal 3 37 6 13" xfId="14530"/>
    <cellStyle name="Normal 3 37 6 13 2" xfId="32028"/>
    <cellStyle name="Normal 3 37 6 14" xfId="14531"/>
    <cellStyle name="Normal 3 37 6 14 2" xfId="32029"/>
    <cellStyle name="Normal 3 37 6 15" xfId="32024"/>
    <cellStyle name="Normal 3 37 6 2" xfId="14532"/>
    <cellStyle name="Normal 3 37 6 2 2" xfId="32030"/>
    <cellStyle name="Normal 3 37 6 3" xfId="14533"/>
    <cellStyle name="Normal 3 37 6 3 2" xfId="32031"/>
    <cellStyle name="Normal 3 37 6 4" xfId="14534"/>
    <cellStyle name="Normal 3 37 6 4 2" xfId="32032"/>
    <cellStyle name="Normal 3 37 6 5" xfId="14535"/>
    <cellStyle name="Normal 3 37 6 5 2" xfId="32033"/>
    <cellStyle name="Normal 3 37 6 6" xfId="14536"/>
    <cellStyle name="Normal 3 37 6 6 2" xfId="32034"/>
    <cellStyle name="Normal 3 37 6 7" xfId="14537"/>
    <cellStyle name="Normal 3 37 6 7 2" xfId="32035"/>
    <cellStyle name="Normal 3 37 6 8" xfId="14538"/>
    <cellStyle name="Normal 3 37 6 8 2" xfId="32036"/>
    <cellStyle name="Normal 3 37 6 9" xfId="14539"/>
    <cellStyle name="Normal 3 37 6 9 2" xfId="32037"/>
    <cellStyle name="Normal 3 37 7" xfId="14540"/>
    <cellStyle name="Normal 3 37 7 10" xfId="14541"/>
    <cellStyle name="Normal 3 37 7 10 2" xfId="32039"/>
    <cellStyle name="Normal 3 37 7 11" xfId="14542"/>
    <cellStyle name="Normal 3 37 7 11 2" xfId="32040"/>
    <cellStyle name="Normal 3 37 7 12" xfId="14543"/>
    <cellStyle name="Normal 3 37 7 12 2" xfId="32041"/>
    <cellStyle name="Normal 3 37 7 13" xfId="14544"/>
    <cellStyle name="Normal 3 37 7 13 2" xfId="32042"/>
    <cellStyle name="Normal 3 37 7 14" xfId="14545"/>
    <cellStyle name="Normal 3 37 7 14 2" xfId="32043"/>
    <cellStyle name="Normal 3 37 7 15" xfId="32038"/>
    <cellStyle name="Normal 3 37 7 2" xfId="14546"/>
    <cellStyle name="Normal 3 37 7 2 2" xfId="32044"/>
    <cellStyle name="Normal 3 37 7 3" xfId="14547"/>
    <cellStyle name="Normal 3 37 7 3 2" xfId="32045"/>
    <cellStyle name="Normal 3 37 7 4" xfId="14548"/>
    <cellStyle name="Normal 3 37 7 4 2" xfId="32046"/>
    <cellStyle name="Normal 3 37 7 5" xfId="14549"/>
    <cellStyle name="Normal 3 37 7 5 2" xfId="32047"/>
    <cellStyle name="Normal 3 37 7 6" xfId="14550"/>
    <cellStyle name="Normal 3 37 7 6 2" xfId="32048"/>
    <cellStyle name="Normal 3 37 7 7" xfId="14551"/>
    <cellStyle name="Normal 3 37 7 7 2" xfId="32049"/>
    <cellStyle name="Normal 3 37 7 8" xfId="14552"/>
    <cellStyle name="Normal 3 37 7 8 2" xfId="32050"/>
    <cellStyle name="Normal 3 37 7 9" xfId="14553"/>
    <cellStyle name="Normal 3 37 7 9 2" xfId="32051"/>
    <cellStyle name="Normal 3 37 8" xfId="14554"/>
    <cellStyle name="Normal 3 37 8 10" xfId="14555"/>
    <cellStyle name="Normal 3 37 8 10 2" xfId="32053"/>
    <cellStyle name="Normal 3 37 8 11" xfId="14556"/>
    <cellStyle name="Normal 3 37 8 11 2" xfId="32054"/>
    <cellStyle name="Normal 3 37 8 12" xfId="14557"/>
    <cellStyle name="Normal 3 37 8 12 2" xfId="32055"/>
    <cellStyle name="Normal 3 37 8 13" xfId="14558"/>
    <cellStyle name="Normal 3 37 8 13 2" xfId="32056"/>
    <cellStyle name="Normal 3 37 8 14" xfId="14559"/>
    <cellStyle name="Normal 3 37 8 14 2" xfId="32057"/>
    <cellStyle name="Normal 3 37 8 15" xfId="32052"/>
    <cellStyle name="Normal 3 37 8 2" xfId="14560"/>
    <cellStyle name="Normal 3 37 8 2 2" xfId="32058"/>
    <cellStyle name="Normal 3 37 8 3" xfId="14561"/>
    <cellStyle name="Normal 3 37 8 3 2" xfId="32059"/>
    <cellStyle name="Normal 3 37 8 4" xfId="14562"/>
    <cellStyle name="Normal 3 37 8 4 2" xfId="32060"/>
    <cellStyle name="Normal 3 37 8 5" xfId="14563"/>
    <cellStyle name="Normal 3 37 8 5 2" xfId="32061"/>
    <cellStyle name="Normal 3 37 8 6" xfId="14564"/>
    <cellStyle name="Normal 3 37 8 6 2" xfId="32062"/>
    <cellStyle name="Normal 3 37 8 7" xfId="14565"/>
    <cellStyle name="Normal 3 37 8 7 2" xfId="32063"/>
    <cellStyle name="Normal 3 37 8 8" xfId="14566"/>
    <cellStyle name="Normal 3 37 8 8 2" xfId="32064"/>
    <cellStyle name="Normal 3 37 8 9" xfId="14567"/>
    <cellStyle name="Normal 3 37 8 9 2" xfId="32065"/>
    <cellStyle name="Normal 3 37 9" xfId="14568"/>
    <cellStyle name="Normal 3 37 9 10" xfId="14569"/>
    <cellStyle name="Normal 3 37 9 10 2" xfId="32067"/>
    <cellStyle name="Normal 3 37 9 11" xfId="14570"/>
    <cellStyle name="Normal 3 37 9 11 2" xfId="32068"/>
    <cellStyle name="Normal 3 37 9 12" xfId="14571"/>
    <cellStyle name="Normal 3 37 9 12 2" xfId="32069"/>
    <cellStyle name="Normal 3 37 9 13" xfId="14572"/>
    <cellStyle name="Normal 3 37 9 13 2" xfId="32070"/>
    <cellStyle name="Normal 3 37 9 14" xfId="14573"/>
    <cellStyle name="Normal 3 37 9 14 2" xfId="32071"/>
    <cellStyle name="Normal 3 37 9 15" xfId="32066"/>
    <cellStyle name="Normal 3 37 9 2" xfId="14574"/>
    <cellStyle name="Normal 3 37 9 2 2" xfId="32072"/>
    <cellStyle name="Normal 3 37 9 3" xfId="14575"/>
    <cellStyle name="Normal 3 37 9 3 2" xfId="32073"/>
    <cellStyle name="Normal 3 37 9 4" xfId="14576"/>
    <cellStyle name="Normal 3 37 9 4 2" xfId="32074"/>
    <cellStyle name="Normal 3 37 9 5" xfId="14577"/>
    <cellStyle name="Normal 3 37 9 5 2" xfId="32075"/>
    <cellStyle name="Normal 3 37 9 6" xfId="14578"/>
    <cellStyle name="Normal 3 37 9 6 2" xfId="32076"/>
    <cellStyle name="Normal 3 37 9 7" xfId="14579"/>
    <cellStyle name="Normal 3 37 9 7 2" xfId="32077"/>
    <cellStyle name="Normal 3 37 9 8" xfId="14580"/>
    <cellStyle name="Normal 3 37 9 8 2" xfId="32078"/>
    <cellStyle name="Normal 3 37 9 9" xfId="14581"/>
    <cellStyle name="Normal 3 37 9 9 2" xfId="32079"/>
    <cellStyle name="Normal 3 38" xfId="14582"/>
    <cellStyle name="Normal 3 38 10" xfId="14583"/>
    <cellStyle name="Normal 3 38 10 10" xfId="14584"/>
    <cellStyle name="Normal 3 38 10 10 2" xfId="32082"/>
    <cellStyle name="Normal 3 38 10 11" xfId="14585"/>
    <cellStyle name="Normal 3 38 10 11 2" xfId="32083"/>
    <cellStyle name="Normal 3 38 10 12" xfId="14586"/>
    <cellStyle name="Normal 3 38 10 12 2" xfId="32084"/>
    <cellStyle name="Normal 3 38 10 13" xfId="14587"/>
    <cellStyle name="Normal 3 38 10 13 2" xfId="32085"/>
    <cellStyle name="Normal 3 38 10 14" xfId="14588"/>
    <cellStyle name="Normal 3 38 10 14 2" xfId="32086"/>
    <cellStyle name="Normal 3 38 10 15" xfId="32081"/>
    <cellStyle name="Normal 3 38 10 2" xfId="14589"/>
    <cellStyle name="Normal 3 38 10 2 2" xfId="32087"/>
    <cellStyle name="Normal 3 38 10 3" xfId="14590"/>
    <cellStyle name="Normal 3 38 10 3 2" xfId="32088"/>
    <cellStyle name="Normal 3 38 10 4" xfId="14591"/>
    <cellStyle name="Normal 3 38 10 4 2" xfId="32089"/>
    <cellStyle name="Normal 3 38 10 5" xfId="14592"/>
    <cellStyle name="Normal 3 38 10 5 2" xfId="32090"/>
    <cellStyle name="Normal 3 38 10 6" xfId="14593"/>
    <cellStyle name="Normal 3 38 10 6 2" xfId="32091"/>
    <cellStyle name="Normal 3 38 10 7" xfId="14594"/>
    <cellStyle name="Normal 3 38 10 7 2" xfId="32092"/>
    <cellStyle name="Normal 3 38 10 8" xfId="14595"/>
    <cellStyle name="Normal 3 38 10 8 2" xfId="32093"/>
    <cellStyle name="Normal 3 38 10 9" xfId="14596"/>
    <cellStyle name="Normal 3 38 10 9 2" xfId="32094"/>
    <cellStyle name="Normal 3 38 11" xfId="14597"/>
    <cellStyle name="Normal 3 38 11 2" xfId="32095"/>
    <cellStyle name="Normal 3 38 12" xfId="14598"/>
    <cellStyle name="Normal 3 38 12 2" xfId="32096"/>
    <cellStyle name="Normal 3 38 13" xfId="14599"/>
    <cellStyle name="Normal 3 38 13 2" xfId="32097"/>
    <cellStyle name="Normal 3 38 14" xfId="14600"/>
    <cellStyle name="Normal 3 38 14 2" xfId="32098"/>
    <cellStyle name="Normal 3 38 15" xfId="14601"/>
    <cellStyle name="Normal 3 38 15 2" xfId="32099"/>
    <cellStyle name="Normal 3 38 16" xfId="14602"/>
    <cellStyle name="Normal 3 38 16 2" xfId="32100"/>
    <cellStyle name="Normal 3 38 17" xfId="14603"/>
    <cellStyle name="Normal 3 38 17 2" xfId="32101"/>
    <cellStyle name="Normal 3 38 18" xfId="14604"/>
    <cellStyle name="Normal 3 38 18 2" xfId="32102"/>
    <cellStyle name="Normal 3 38 19" xfId="14605"/>
    <cellStyle name="Normal 3 38 19 2" xfId="32103"/>
    <cellStyle name="Normal 3 38 2" xfId="14606"/>
    <cellStyle name="Normal 3 38 2 10" xfId="14607"/>
    <cellStyle name="Normal 3 38 2 10 2" xfId="32105"/>
    <cellStyle name="Normal 3 38 2 11" xfId="14608"/>
    <cellStyle name="Normal 3 38 2 11 2" xfId="32106"/>
    <cellStyle name="Normal 3 38 2 12" xfId="14609"/>
    <cellStyle name="Normal 3 38 2 12 2" xfId="32107"/>
    <cellStyle name="Normal 3 38 2 13" xfId="14610"/>
    <cellStyle name="Normal 3 38 2 13 2" xfId="32108"/>
    <cellStyle name="Normal 3 38 2 14" xfId="14611"/>
    <cellStyle name="Normal 3 38 2 14 2" xfId="32109"/>
    <cellStyle name="Normal 3 38 2 15" xfId="14612"/>
    <cellStyle name="Normal 3 38 2 15 2" xfId="32110"/>
    <cellStyle name="Normal 3 38 2 16" xfId="32104"/>
    <cellStyle name="Normal 3 38 2 2" xfId="14613"/>
    <cellStyle name="Normal 3 38 2 2 10" xfId="14614"/>
    <cellStyle name="Normal 3 38 2 2 10 2" xfId="32112"/>
    <cellStyle name="Normal 3 38 2 2 11" xfId="14615"/>
    <cellStyle name="Normal 3 38 2 2 11 2" xfId="32113"/>
    <cellStyle name="Normal 3 38 2 2 12" xfId="14616"/>
    <cellStyle name="Normal 3 38 2 2 12 2" xfId="32114"/>
    <cellStyle name="Normal 3 38 2 2 13" xfId="14617"/>
    <cellStyle name="Normal 3 38 2 2 13 2" xfId="32115"/>
    <cellStyle name="Normal 3 38 2 2 14" xfId="14618"/>
    <cellStyle name="Normal 3 38 2 2 14 2" xfId="32116"/>
    <cellStyle name="Normal 3 38 2 2 15" xfId="32111"/>
    <cellStyle name="Normal 3 38 2 2 2" xfId="14619"/>
    <cellStyle name="Normal 3 38 2 2 2 2" xfId="32117"/>
    <cellStyle name="Normal 3 38 2 2 3" xfId="14620"/>
    <cellStyle name="Normal 3 38 2 2 3 2" xfId="32118"/>
    <cellStyle name="Normal 3 38 2 2 4" xfId="14621"/>
    <cellStyle name="Normal 3 38 2 2 4 2" xfId="32119"/>
    <cellStyle name="Normal 3 38 2 2 5" xfId="14622"/>
    <cellStyle name="Normal 3 38 2 2 5 2" xfId="32120"/>
    <cellStyle name="Normal 3 38 2 2 6" xfId="14623"/>
    <cellStyle name="Normal 3 38 2 2 6 2" xfId="32121"/>
    <cellStyle name="Normal 3 38 2 2 7" xfId="14624"/>
    <cellStyle name="Normal 3 38 2 2 7 2" xfId="32122"/>
    <cellStyle name="Normal 3 38 2 2 8" xfId="14625"/>
    <cellStyle name="Normal 3 38 2 2 8 2" xfId="32123"/>
    <cellStyle name="Normal 3 38 2 2 9" xfId="14626"/>
    <cellStyle name="Normal 3 38 2 2 9 2" xfId="32124"/>
    <cellStyle name="Normal 3 38 2 3" xfId="14627"/>
    <cellStyle name="Normal 3 38 2 3 2" xfId="32125"/>
    <cellStyle name="Normal 3 38 2 4" xfId="14628"/>
    <cellStyle name="Normal 3 38 2 4 2" xfId="32126"/>
    <cellStyle name="Normal 3 38 2 5" xfId="14629"/>
    <cellStyle name="Normal 3 38 2 5 2" xfId="32127"/>
    <cellStyle name="Normal 3 38 2 6" xfId="14630"/>
    <cellStyle name="Normal 3 38 2 6 2" xfId="32128"/>
    <cellStyle name="Normal 3 38 2 7" xfId="14631"/>
    <cellStyle name="Normal 3 38 2 7 2" xfId="32129"/>
    <cellStyle name="Normal 3 38 2 8" xfId="14632"/>
    <cellStyle name="Normal 3 38 2 8 2" xfId="32130"/>
    <cellStyle name="Normal 3 38 2 9" xfId="14633"/>
    <cellStyle name="Normal 3 38 2 9 2" xfId="32131"/>
    <cellStyle name="Normal 3 38 20" xfId="14634"/>
    <cellStyle name="Normal 3 38 20 2" xfId="32132"/>
    <cellStyle name="Normal 3 38 21" xfId="14635"/>
    <cellStyle name="Normal 3 38 21 2" xfId="32133"/>
    <cellStyle name="Normal 3 38 22" xfId="14636"/>
    <cellStyle name="Normal 3 38 22 2" xfId="32134"/>
    <cellStyle name="Normal 3 38 23" xfId="14637"/>
    <cellStyle name="Normal 3 38 23 2" xfId="32135"/>
    <cellStyle name="Normal 3 38 24" xfId="32080"/>
    <cellStyle name="Normal 3 38 3" xfId="14638"/>
    <cellStyle name="Normal 3 38 3 10" xfId="14639"/>
    <cellStyle name="Normal 3 38 3 10 2" xfId="32137"/>
    <cellStyle name="Normal 3 38 3 11" xfId="14640"/>
    <cellStyle name="Normal 3 38 3 11 2" xfId="32138"/>
    <cellStyle name="Normal 3 38 3 12" xfId="14641"/>
    <cellStyle name="Normal 3 38 3 12 2" xfId="32139"/>
    <cellStyle name="Normal 3 38 3 13" xfId="14642"/>
    <cellStyle name="Normal 3 38 3 13 2" xfId="32140"/>
    <cellStyle name="Normal 3 38 3 14" xfId="14643"/>
    <cellStyle name="Normal 3 38 3 14 2" xfId="32141"/>
    <cellStyle name="Normal 3 38 3 15" xfId="14644"/>
    <cellStyle name="Normal 3 38 3 15 2" xfId="32142"/>
    <cellStyle name="Normal 3 38 3 16" xfId="32136"/>
    <cellStyle name="Normal 3 38 3 2" xfId="14645"/>
    <cellStyle name="Normal 3 38 3 2 10" xfId="14646"/>
    <cellStyle name="Normal 3 38 3 2 10 2" xfId="32144"/>
    <cellStyle name="Normal 3 38 3 2 11" xfId="14647"/>
    <cellStyle name="Normal 3 38 3 2 11 2" xfId="32145"/>
    <cellStyle name="Normal 3 38 3 2 12" xfId="14648"/>
    <cellStyle name="Normal 3 38 3 2 12 2" xfId="32146"/>
    <cellStyle name="Normal 3 38 3 2 13" xfId="14649"/>
    <cellStyle name="Normal 3 38 3 2 13 2" xfId="32147"/>
    <cellStyle name="Normal 3 38 3 2 14" xfId="14650"/>
    <cellStyle name="Normal 3 38 3 2 14 2" xfId="32148"/>
    <cellStyle name="Normal 3 38 3 2 15" xfId="32143"/>
    <cellStyle name="Normal 3 38 3 2 2" xfId="14651"/>
    <cellStyle name="Normal 3 38 3 2 2 2" xfId="32149"/>
    <cellStyle name="Normal 3 38 3 2 3" xfId="14652"/>
    <cellStyle name="Normal 3 38 3 2 3 2" xfId="32150"/>
    <cellStyle name="Normal 3 38 3 2 4" xfId="14653"/>
    <cellStyle name="Normal 3 38 3 2 4 2" xfId="32151"/>
    <cellStyle name="Normal 3 38 3 2 5" xfId="14654"/>
    <cellStyle name="Normal 3 38 3 2 5 2" xfId="32152"/>
    <cellStyle name="Normal 3 38 3 2 6" xfId="14655"/>
    <cellStyle name="Normal 3 38 3 2 6 2" xfId="32153"/>
    <cellStyle name="Normal 3 38 3 2 7" xfId="14656"/>
    <cellStyle name="Normal 3 38 3 2 7 2" xfId="32154"/>
    <cellStyle name="Normal 3 38 3 2 8" xfId="14657"/>
    <cellStyle name="Normal 3 38 3 2 8 2" xfId="32155"/>
    <cellStyle name="Normal 3 38 3 2 9" xfId="14658"/>
    <cellStyle name="Normal 3 38 3 2 9 2" xfId="32156"/>
    <cellStyle name="Normal 3 38 3 3" xfId="14659"/>
    <cellStyle name="Normal 3 38 3 3 2" xfId="32157"/>
    <cellStyle name="Normal 3 38 3 4" xfId="14660"/>
    <cellStyle name="Normal 3 38 3 4 2" xfId="32158"/>
    <cellStyle name="Normal 3 38 3 5" xfId="14661"/>
    <cellStyle name="Normal 3 38 3 5 2" xfId="32159"/>
    <cellStyle name="Normal 3 38 3 6" xfId="14662"/>
    <cellStyle name="Normal 3 38 3 6 2" xfId="32160"/>
    <cellStyle name="Normal 3 38 3 7" xfId="14663"/>
    <cellStyle name="Normal 3 38 3 7 2" xfId="32161"/>
    <cellStyle name="Normal 3 38 3 8" xfId="14664"/>
    <cellStyle name="Normal 3 38 3 8 2" xfId="32162"/>
    <cellStyle name="Normal 3 38 3 9" xfId="14665"/>
    <cellStyle name="Normal 3 38 3 9 2" xfId="32163"/>
    <cellStyle name="Normal 3 38 4" xfId="14666"/>
    <cellStyle name="Normal 3 38 4 10" xfId="14667"/>
    <cellStyle name="Normal 3 38 4 10 2" xfId="32165"/>
    <cellStyle name="Normal 3 38 4 11" xfId="14668"/>
    <cellStyle name="Normal 3 38 4 11 2" xfId="32166"/>
    <cellStyle name="Normal 3 38 4 12" xfId="14669"/>
    <cellStyle name="Normal 3 38 4 12 2" xfId="32167"/>
    <cellStyle name="Normal 3 38 4 13" xfId="14670"/>
    <cellStyle name="Normal 3 38 4 13 2" xfId="32168"/>
    <cellStyle name="Normal 3 38 4 14" xfId="14671"/>
    <cellStyle name="Normal 3 38 4 14 2" xfId="32169"/>
    <cellStyle name="Normal 3 38 4 15" xfId="14672"/>
    <cellStyle name="Normal 3 38 4 15 2" xfId="32170"/>
    <cellStyle name="Normal 3 38 4 16" xfId="32164"/>
    <cellStyle name="Normal 3 38 4 2" xfId="14673"/>
    <cellStyle name="Normal 3 38 4 2 10" xfId="14674"/>
    <cellStyle name="Normal 3 38 4 2 10 2" xfId="32172"/>
    <cellStyle name="Normal 3 38 4 2 11" xfId="14675"/>
    <cellStyle name="Normal 3 38 4 2 11 2" xfId="32173"/>
    <cellStyle name="Normal 3 38 4 2 12" xfId="14676"/>
    <cellStyle name="Normal 3 38 4 2 12 2" xfId="32174"/>
    <cellStyle name="Normal 3 38 4 2 13" xfId="14677"/>
    <cellStyle name="Normal 3 38 4 2 13 2" xfId="32175"/>
    <cellStyle name="Normal 3 38 4 2 14" xfId="14678"/>
    <cellStyle name="Normal 3 38 4 2 14 2" xfId="32176"/>
    <cellStyle name="Normal 3 38 4 2 15" xfId="32171"/>
    <cellStyle name="Normal 3 38 4 2 2" xfId="14679"/>
    <cellStyle name="Normal 3 38 4 2 2 2" xfId="32177"/>
    <cellStyle name="Normal 3 38 4 2 3" xfId="14680"/>
    <cellStyle name="Normal 3 38 4 2 3 2" xfId="32178"/>
    <cellStyle name="Normal 3 38 4 2 4" xfId="14681"/>
    <cellStyle name="Normal 3 38 4 2 4 2" xfId="32179"/>
    <cellStyle name="Normal 3 38 4 2 5" xfId="14682"/>
    <cellStyle name="Normal 3 38 4 2 5 2" xfId="32180"/>
    <cellStyle name="Normal 3 38 4 2 6" xfId="14683"/>
    <cellStyle name="Normal 3 38 4 2 6 2" xfId="32181"/>
    <cellStyle name="Normal 3 38 4 2 7" xfId="14684"/>
    <cellStyle name="Normal 3 38 4 2 7 2" xfId="32182"/>
    <cellStyle name="Normal 3 38 4 2 8" xfId="14685"/>
    <cellStyle name="Normal 3 38 4 2 8 2" xfId="32183"/>
    <cellStyle name="Normal 3 38 4 2 9" xfId="14686"/>
    <cellStyle name="Normal 3 38 4 2 9 2" xfId="32184"/>
    <cellStyle name="Normal 3 38 4 3" xfId="14687"/>
    <cellStyle name="Normal 3 38 4 3 2" xfId="32185"/>
    <cellStyle name="Normal 3 38 4 4" xfId="14688"/>
    <cellStyle name="Normal 3 38 4 4 2" xfId="32186"/>
    <cellStyle name="Normal 3 38 4 5" xfId="14689"/>
    <cellStyle name="Normal 3 38 4 5 2" xfId="32187"/>
    <cellStyle name="Normal 3 38 4 6" xfId="14690"/>
    <cellStyle name="Normal 3 38 4 6 2" xfId="32188"/>
    <cellStyle name="Normal 3 38 4 7" xfId="14691"/>
    <cellStyle name="Normal 3 38 4 7 2" xfId="32189"/>
    <cellStyle name="Normal 3 38 4 8" xfId="14692"/>
    <cellStyle name="Normal 3 38 4 8 2" xfId="32190"/>
    <cellStyle name="Normal 3 38 4 9" xfId="14693"/>
    <cellStyle name="Normal 3 38 4 9 2" xfId="32191"/>
    <cellStyle name="Normal 3 38 5" xfId="14694"/>
    <cellStyle name="Normal 3 38 5 10" xfId="14695"/>
    <cellStyle name="Normal 3 38 5 10 2" xfId="32193"/>
    <cellStyle name="Normal 3 38 5 11" xfId="14696"/>
    <cellStyle name="Normal 3 38 5 11 2" xfId="32194"/>
    <cellStyle name="Normal 3 38 5 12" xfId="14697"/>
    <cellStyle name="Normal 3 38 5 12 2" xfId="32195"/>
    <cellStyle name="Normal 3 38 5 13" xfId="14698"/>
    <cellStyle name="Normal 3 38 5 13 2" xfId="32196"/>
    <cellStyle name="Normal 3 38 5 14" xfId="14699"/>
    <cellStyle name="Normal 3 38 5 14 2" xfId="32197"/>
    <cellStyle name="Normal 3 38 5 15" xfId="32192"/>
    <cellStyle name="Normal 3 38 5 2" xfId="14700"/>
    <cellStyle name="Normal 3 38 5 2 2" xfId="32198"/>
    <cellStyle name="Normal 3 38 5 3" xfId="14701"/>
    <cellStyle name="Normal 3 38 5 3 2" xfId="32199"/>
    <cellStyle name="Normal 3 38 5 4" xfId="14702"/>
    <cellStyle name="Normal 3 38 5 4 2" xfId="32200"/>
    <cellStyle name="Normal 3 38 5 5" xfId="14703"/>
    <cellStyle name="Normal 3 38 5 5 2" xfId="32201"/>
    <cellStyle name="Normal 3 38 5 6" xfId="14704"/>
    <cellStyle name="Normal 3 38 5 6 2" xfId="32202"/>
    <cellStyle name="Normal 3 38 5 7" xfId="14705"/>
    <cellStyle name="Normal 3 38 5 7 2" xfId="32203"/>
    <cellStyle name="Normal 3 38 5 8" xfId="14706"/>
    <cellStyle name="Normal 3 38 5 8 2" xfId="32204"/>
    <cellStyle name="Normal 3 38 5 9" xfId="14707"/>
    <cellStyle name="Normal 3 38 5 9 2" xfId="32205"/>
    <cellStyle name="Normal 3 38 6" xfId="14708"/>
    <cellStyle name="Normal 3 38 6 10" xfId="14709"/>
    <cellStyle name="Normal 3 38 6 10 2" xfId="32207"/>
    <cellStyle name="Normal 3 38 6 11" xfId="14710"/>
    <cellStyle name="Normal 3 38 6 11 2" xfId="32208"/>
    <cellStyle name="Normal 3 38 6 12" xfId="14711"/>
    <cellStyle name="Normal 3 38 6 12 2" xfId="32209"/>
    <cellStyle name="Normal 3 38 6 13" xfId="14712"/>
    <cellStyle name="Normal 3 38 6 13 2" xfId="32210"/>
    <cellStyle name="Normal 3 38 6 14" xfId="14713"/>
    <cellStyle name="Normal 3 38 6 14 2" xfId="32211"/>
    <cellStyle name="Normal 3 38 6 15" xfId="32206"/>
    <cellStyle name="Normal 3 38 6 2" xfId="14714"/>
    <cellStyle name="Normal 3 38 6 2 2" xfId="32212"/>
    <cellStyle name="Normal 3 38 6 3" xfId="14715"/>
    <cellStyle name="Normal 3 38 6 3 2" xfId="32213"/>
    <cellStyle name="Normal 3 38 6 4" xfId="14716"/>
    <cellStyle name="Normal 3 38 6 4 2" xfId="32214"/>
    <cellStyle name="Normal 3 38 6 5" xfId="14717"/>
    <cellStyle name="Normal 3 38 6 5 2" xfId="32215"/>
    <cellStyle name="Normal 3 38 6 6" xfId="14718"/>
    <cellStyle name="Normal 3 38 6 6 2" xfId="32216"/>
    <cellStyle name="Normal 3 38 6 7" xfId="14719"/>
    <cellStyle name="Normal 3 38 6 7 2" xfId="32217"/>
    <cellStyle name="Normal 3 38 6 8" xfId="14720"/>
    <cellStyle name="Normal 3 38 6 8 2" xfId="32218"/>
    <cellStyle name="Normal 3 38 6 9" xfId="14721"/>
    <cellStyle name="Normal 3 38 6 9 2" xfId="32219"/>
    <cellStyle name="Normal 3 38 7" xfId="14722"/>
    <cellStyle name="Normal 3 38 7 10" xfId="14723"/>
    <cellStyle name="Normal 3 38 7 10 2" xfId="32221"/>
    <cellStyle name="Normal 3 38 7 11" xfId="14724"/>
    <cellStyle name="Normal 3 38 7 11 2" xfId="32222"/>
    <cellStyle name="Normal 3 38 7 12" xfId="14725"/>
    <cellStyle name="Normal 3 38 7 12 2" xfId="32223"/>
    <cellStyle name="Normal 3 38 7 13" xfId="14726"/>
    <cellStyle name="Normal 3 38 7 13 2" xfId="32224"/>
    <cellStyle name="Normal 3 38 7 14" xfId="14727"/>
    <cellStyle name="Normal 3 38 7 14 2" xfId="32225"/>
    <cellStyle name="Normal 3 38 7 15" xfId="32220"/>
    <cellStyle name="Normal 3 38 7 2" xfId="14728"/>
    <cellStyle name="Normal 3 38 7 2 2" xfId="32226"/>
    <cellStyle name="Normal 3 38 7 3" xfId="14729"/>
    <cellStyle name="Normal 3 38 7 3 2" xfId="32227"/>
    <cellStyle name="Normal 3 38 7 4" xfId="14730"/>
    <cellStyle name="Normal 3 38 7 4 2" xfId="32228"/>
    <cellStyle name="Normal 3 38 7 5" xfId="14731"/>
    <cellStyle name="Normal 3 38 7 5 2" xfId="32229"/>
    <cellStyle name="Normal 3 38 7 6" xfId="14732"/>
    <cellStyle name="Normal 3 38 7 6 2" xfId="32230"/>
    <cellStyle name="Normal 3 38 7 7" xfId="14733"/>
    <cellStyle name="Normal 3 38 7 7 2" xfId="32231"/>
    <cellStyle name="Normal 3 38 7 8" xfId="14734"/>
    <cellStyle name="Normal 3 38 7 8 2" xfId="32232"/>
    <cellStyle name="Normal 3 38 7 9" xfId="14735"/>
    <cellStyle name="Normal 3 38 7 9 2" xfId="32233"/>
    <cellStyle name="Normal 3 38 8" xfId="14736"/>
    <cellStyle name="Normal 3 38 8 10" xfId="14737"/>
    <cellStyle name="Normal 3 38 8 10 2" xfId="32235"/>
    <cellStyle name="Normal 3 38 8 11" xfId="14738"/>
    <cellStyle name="Normal 3 38 8 11 2" xfId="32236"/>
    <cellStyle name="Normal 3 38 8 12" xfId="14739"/>
    <cellStyle name="Normal 3 38 8 12 2" xfId="32237"/>
    <cellStyle name="Normal 3 38 8 13" xfId="14740"/>
    <cellStyle name="Normal 3 38 8 13 2" xfId="32238"/>
    <cellStyle name="Normal 3 38 8 14" xfId="14741"/>
    <cellStyle name="Normal 3 38 8 14 2" xfId="32239"/>
    <cellStyle name="Normal 3 38 8 15" xfId="32234"/>
    <cellStyle name="Normal 3 38 8 2" xfId="14742"/>
    <cellStyle name="Normal 3 38 8 2 2" xfId="32240"/>
    <cellStyle name="Normal 3 38 8 3" xfId="14743"/>
    <cellStyle name="Normal 3 38 8 3 2" xfId="32241"/>
    <cellStyle name="Normal 3 38 8 4" xfId="14744"/>
    <cellStyle name="Normal 3 38 8 4 2" xfId="32242"/>
    <cellStyle name="Normal 3 38 8 5" xfId="14745"/>
    <cellStyle name="Normal 3 38 8 5 2" xfId="32243"/>
    <cellStyle name="Normal 3 38 8 6" xfId="14746"/>
    <cellStyle name="Normal 3 38 8 6 2" xfId="32244"/>
    <cellStyle name="Normal 3 38 8 7" xfId="14747"/>
    <cellStyle name="Normal 3 38 8 7 2" xfId="32245"/>
    <cellStyle name="Normal 3 38 8 8" xfId="14748"/>
    <cellStyle name="Normal 3 38 8 8 2" xfId="32246"/>
    <cellStyle name="Normal 3 38 8 9" xfId="14749"/>
    <cellStyle name="Normal 3 38 8 9 2" xfId="32247"/>
    <cellStyle name="Normal 3 38 9" xfId="14750"/>
    <cellStyle name="Normal 3 38 9 10" xfId="14751"/>
    <cellStyle name="Normal 3 38 9 10 2" xfId="32249"/>
    <cellStyle name="Normal 3 38 9 11" xfId="14752"/>
    <cellStyle name="Normal 3 38 9 11 2" xfId="32250"/>
    <cellStyle name="Normal 3 38 9 12" xfId="14753"/>
    <cellStyle name="Normal 3 38 9 12 2" xfId="32251"/>
    <cellStyle name="Normal 3 38 9 13" xfId="14754"/>
    <cellStyle name="Normal 3 38 9 13 2" xfId="32252"/>
    <cellStyle name="Normal 3 38 9 14" xfId="14755"/>
    <cellStyle name="Normal 3 38 9 14 2" xfId="32253"/>
    <cellStyle name="Normal 3 38 9 15" xfId="32248"/>
    <cellStyle name="Normal 3 38 9 2" xfId="14756"/>
    <cellStyle name="Normal 3 38 9 2 2" xfId="32254"/>
    <cellStyle name="Normal 3 38 9 3" xfId="14757"/>
    <cellStyle name="Normal 3 38 9 3 2" xfId="32255"/>
    <cellStyle name="Normal 3 38 9 4" xfId="14758"/>
    <cellStyle name="Normal 3 38 9 4 2" xfId="32256"/>
    <cellStyle name="Normal 3 38 9 5" xfId="14759"/>
    <cellStyle name="Normal 3 38 9 5 2" xfId="32257"/>
    <cellStyle name="Normal 3 38 9 6" xfId="14760"/>
    <cellStyle name="Normal 3 38 9 6 2" xfId="32258"/>
    <cellStyle name="Normal 3 38 9 7" xfId="14761"/>
    <cellStyle name="Normal 3 38 9 7 2" xfId="32259"/>
    <cellStyle name="Normal 3 38 9 8" xfId="14762"/>
    <cellStyle name="Normal 3 38 9 8 2" xfId="32260"/>
    <cellStyle name="Normal 3 38 9 9" xfId="14763"/>
    <cellStyle name="Normal 3 38 9 9 2" xfId="32261"/>
    <cellStyle name="Normal 3 39" xfId="14764"/>
    <cellStyle name="Normal 3 4" xfId="324"/>
    <cellStyle name="Normal 3 4 10" xfId="14765"/>
    <cellStyle name="Normal 3 4 10 10" xfId="14766"/>
    <cellStyle name="Normal 3 4 10 10 10" xfId="14767"/>
    <cellStyle name="Normal 3 4 10 10 10 2" xfId="32264"/>
    <cellStyle name="Normal 3 4 10 10 11" xfId="14768"/>
    <cellStyle name="Normal 3 4 10 10 11 2" xfId="32265"/>
    <cellStyle name="Normal 3 4 10 10 12" xfId="14769"/>
    <cellStyle name="Normal 3 4 10 10 12 2" xfId="32266"/>
    <cellStyle name="Normal 3 4 10 10 13" xfId="14770"/>
    <cellStyle name="Normal 3 4 10 10 13 2" xfId="32267"/>
    <cellStyle name="Normal 3 4 10 10 14" xfId="14771"/>
    <cellStyle name="Normal 3 4 10 10 14 2" xfId="32268"/>
    <cellStyle name="Normal 3 4 10 10 15" xfId="32263"/>
    <cellStyle name="Normal 3 4 10 10 2" xfId="14772"/>
    <cellStyle name="Normal 3 4 10 10 2 2" xfId="32269"/>
    <cellStyle name="Normal 3 4 10 10 3" xfId="14773"/>
    <cellStyle name="Normal 3 4 10 10 3 2" xfId="32270"/>
    <cellStyle name="Normal 3 4 10 10 4" xfId="14774"/>
    <cellStyle name="Normal 3 4 10 10 4 2" xfId="32271"/>
    <cellStyle name="Normal 3 4 10 10 5" xfId="14775"/>
    <cellStyle name="Normal 3 4 10 10 5 2" xfId="32272"/>
    <cellStyle name="Normal 3 4 10 10 6" xfId="14776"/>
    <cellStyle name="Normal 3 4 10 10 6 2" xfId="32273"/>
    <cellStyle name="Normal 3 4 10 10 7" xfId="14777"/>
    <cellStyle name="Normal 3 4 10 10 7 2" xfId="32274"/>
    <cellStyle name="Normal 3 4 10 10 8" xfId="14778"/>
    <cellStyle name="Normal 3 4 10 10 8 2" xfId="32275"/>
    <cellStyle name="Normal 3 4 10 10 9" xfId="14779"/>
    <cellStyle name="Normal 3 4 10 10 9 2" xfId="32276"/>
    <cellStyle name="Normal 3 4 10 11" xfId="14780"/>
    <cellStyle name="Normal 3 4 10 11 2" xfId="32277"/>
    <cellStyle name="Normal 3 4 10 12" xfId="14781"/>
    <cellStyle name="Normal 3 4 10 12 2" xfId="32278"/>
    <cellStyle name="Normal 3 4 10 13" xfId="14782"/>
    <cellStyle name="Normal 3 4 10 13 2" xfId="32279"/>
    <cellStyle name="Normal 3 4 10 14" xfId="14783"/>
    <cellStyle name="Normal 3 4 10 14 2" xfId="32280"/>
    <cellStyle name="Normal 3 4 10 15" xfId="14784"/>
    <cellStyle name="Normal 3 4 10 15 2" xfId="32281"/>
    <cellStyle name="Normal 3 4 10 16" xfId="14785"/>
    <cellStyle name="Normal 3 4 10 16 2" xfId="32282"/>
    <cellStyle name="Normal 3 4 10 17" xfId="14786"/>
    <cellStyle name="Normal 3 4 10 17 2" xfId="32283"/>
    <cellStyle name="Normal 3 4 10 18" xfId="14787"/>
    <cellStyle name="Normal 3 4 10 18 2" xfId="32284"/>
    <cellStyle name="Normal 3 4 10 19" xfId="14788"/>
    <cellStyle name="Normal 3 4 10 19 2" xfId="32285"/>
    <cellStyle name="Normal 3 4 10 2" xfId="14789"/>
    <cellStyle name="Normal 3 4 10 2 10" xfId="14790"/>
    <cellStyle name="Normal 3 4 10 2 10 2" xfId="32287"/>
    <cellStyle name="Normal 3 4 10 2 11" xfId="14791"/>
    <cellStyle name="Normal 3 4 10 2 11 2" xfId="32288"/>
    <cellStyle name="Normal 3 4 10 2 12" xfId="14792"/>
    <cellStyle name="Normal 3 4 10 2 12 2" xfId="32289"/>
    <cellStyle name="Normal 3 4 10 2 13" xfId="14793"/>
    <cellStyle name="Normal 3 4 10 2 13 2" xfId="32290"/>
    <cellStyle name="Normal 3 4 10 2 14" xfId="14794"/>
    <cellStyle name="Normal 3 4 10 2 14 2" xfId="32291"/>
    <cellStyle name="Normal 3 4 10 2 15" xfId="14795"/>
    <cellStyle name="Normal 3 4 10 2 15 2" xfId="32292"/>
    <cellStyle name="Normal 3 4 10 2 16" xfId="32286"/>
    <cellStyle name="Normal 3 4 10 2 2" xfId="14796"/>
    <cellStyle name="Normal 3 4 10 2 2 10" xfId="14797"/>
    <cellStyle name="Normal 3 4 10 2 2 10 2" xfId="32294"/>
    <cellStyle name="Normal 3 4 10 2 2 11" xfId="14798"/>
    <cellStyle name="Normal 3 4 10 2 2 11 2" xfId="32295"/>
    <cellStyle name="Normal 3 4 10 2 2 12" xfId="14799"/>
    <cellStyle name="Normal 3 4 10 2 2 12 2" xfId="32296"/>
    <cellStyle name="Normal 3 4 10 2 2 13" xfId="14800"/>
    <cellStyle name="Normal 3 4 10 2 2 13 2" xfId="32297"/>
    <cellStyle name="Normal 3 4 10 2 2 14" xfId="14801"/>
    <cellStyle name="Normal 3 4 10 2 2 14 2" xfId="32298"/>
    <cellStyle name="Normal 3 4 10 2 2 15" xfId="32293"/>
    <cellStyle name="Normal 3 4 10 2 2 2" xfId="14802"/>
    <cellStyle name="Normal 3 4 10 2 2 2 2" xfId="32299"/>
    <cellStyle name="Normal 3 4 10 2 2 3" xfId="14803"/>
    <cellStyle name="Normal 3 4 10 2 2 3 2" xfId="32300"/>
    <cellStyle name="Normal 3 4 10 2 2 4" xfId="14804"/>
    <cellStyle name="Normal 3 4 10 2 2 4 2" xfId="32301"/>
    <cellStyle name="Normal 3 4 10 2 2 5" xfId="14805"/>
    <cellStyle name="Normal 3 4 10 2 2 5 2" xfId="32302"/>
    <cellStyle name="Normal 3 4 10 2 2 6" xfId="14806"/>
    <cellStyle name="Normal 3 4 10 2 2 6 2" xfId="32303"/>
    <cellStyle name="Normal 3 4 10 2 2 7" xfId="14807"/>
    <cellStyle name="Normal 3 4 10 2 2 7 2" xfId="32304"/>
    <cellStyle name="Normal 3 4 10 2 2 8" xfId="14808"/>
    <cellStyle name="Normal 3 4 10 2 2 8 2" xfId="32305"/>
    <cellStyle name="Normal 3 4 10 2 2 9" xfId="14809"/>
    <cellStyle name="Normal 3 4 10 2 2 9 2" xfId="32306"/>
    <cellStyle name="Normal 3 4 10 2 3" xfId="14810"/>
    <cellStyle name="Normal 3 4 10 2 3 2" xfId="32307"/>
    <cellStyle name="Normal 3 4 10 2 4" xfId="14811"/>
    <cellStyle name="Normal 3 4 10 2 4 2" xfId="32308"/>
    <cellStyle name="Normal 3 4 10 2 5" xfId="14812"/>
    <cellStyle name="Normal 3 4 10 2 5 2" xfId="32309"/>
    <cellStyle name="Normal 3 4 10 2 6" xfId="14813"/>
    <cellStyle name="Normal 3 4 10 2 6 2" xfId="32310"/>
    <cellStyle name="Normal 3 4 10 2 7" xfId="14814"/>
    <cellStyle name="Normal 3 4 10 2 7 2" xfId="32311"/>
    <cellStyle name="Normal 3 4 10 2 8" xfId="14815"/>
    <cellStyle name="Normal 3 4 10 2 8 2" xfId="32312"/>
    <cellStyle name="Normal 3 4 10 2 9" xfId="14816"/>
    <cellStyle name="Normal 3 4 10 2 9 2" xfId="32313"/>
    <cellStyle name="Normal 3 4 10 20" xfId="14817"/>
    <cellStyle name="Normal 3 4 10 20 2" xfId="32314"/>
    <cellStyle name="Normal 3 4 10 21" xfId="14818"/>
    <cellStyle name="Normal 3 4 10 21 2" xfId="32315"/>
    <cellStyle name="Normal 3 4 10 22" xfId="14819"/>
    <cellStyle name="Normal 3 4 10 22 2" xfId="32316"/>
    <cellStyle name="Normal 3 4 10 23" xfId="14820"/>
    <cellStyle name="Normal 3 4 10 23 2" xfId="32317"/>
    <cellStyle name="Normal 3 4 10 24" xfId="32262"/>
    <cellStyle name="Normal 3 4 10 3" xfId="14821"/>
    <cellStyle name="Normal 3 4 10 3 10" xfId="14822"/>
    <cellStyle name="Normal 3 4 10 3 10 2" xfId="32319"/>
    <cellStyle name="Normal 3 4 10 3 11" xfId="14823"/>
    <cellStyle name="Normal 3 4 10 3 11 2" xfId="32320"/>
    <cellStyle name="Normal 3 4 10 3 12" xfId="14824"/>
    <cellStyle name="Normal 3 4 10 3 12 2" xfId="32321"/>
    <cellStyle name="Normal 3 4 10 3 13" xfId="14825"/>
    <cellStyle name="Normal 3 4 10 3 13 2" xfId="32322"/>
    <cellStyle name="Normal 3 4 10 3 14" xfId="14826"/>
    <cellStyle name="Normal 3 4 10 3 14 2" xfId="32323"/>
    <cellStyle name="Normal 3 4 10 3 15" xfId="14827"/>
    <cellStyle name="Normal 3 4 10 3 15 2" xfId="32324"/>
    <cellStyle name="Normal 3 4 10 3 16" xfId="32318"/>
    <cellStyle name="Normal 3 4 10 3 2" xfId="14828"/>
    <cellStyle name="Normal 3 4 10 3 2 10" xfId="14829"/>
    <cellStyle name="Normal 3 4 10 3 2 10 2" xfId="32326"/>
    <cellStyle name="Normal 3 4 10 3 2 11" xfId="14830"/>
    <cellStyle name="Normal 3 4 10 3 2 11 2" xfId="32327"/>
    <cellStyle name="Normal 3 4 10 3 2 12" xfId="14831"/>
    <cellStyle name="Normal 3 4 10 3 2 12 2" xfId="32328"/>
    <cellStyle name="Normal 3 4 10 3 2 13" xfId="14832"/>
    <cellStyle name="Normal 3 4 10 3 2 13 2" xfId="32329"/>
    <cellStyle name="Normal 3 4 10 3 2 14" xfId="14833"/>
    <cellStyle name="Normal 3 4 10 3 2 14 2" xfId="32330"/>
    <cellStyle name="Normal 3 4 10 3 2 15" xfId="32325"/>
    <cellStyle name="Normal 3 4 10 3 2 2" xfId="14834"/>
    <cellStyle name="Normal 3 4 10 3 2 2 2" xfId="32331"/>
    <cellStyle name="Normal 3 4 10 3 2 3" xfId="14835"/>
    <cellStyle name="Normal 3 4 10 3 2 3 2" xfId="32332"/>
    <cellStyle name="Normal 3 4 10 3 2 4" xfId="14836"/>
    <cellStyle name="Normal 3 4 10 3 2 4 2" xfId="32333"/>
    <cellStyle name="Normal 3 4 10 3 2 5" xfId="14837"/>
    <cellStyle name="Normal 3 4 10 3 2 5 2" xfId="32334"/>
    <cellStyle name="Normal 3 4 10 3 2 6" xfId="14838"/>
    <cellStyle name="Normal 3 4 10 3 2 6 2" xfId="32335"/>
    <cellStyle name="Normal 3 4 10 3 2 7" xfId="14839"/>
    <cellStyle name="Normal 3 4 10 3 2 7 2" xfId="32336"/>
    <cellStyle name="Normal 3 4 10 3 2 8" xfId="14840"/>
    <cellStyle name="Normal 3 4 10 3 2 8 2" xfId="32337"/>
    <cellStyle name="Normal 3 4 10 3 2 9" xfId="14841"/>
    <cellStyle name="Normal 3 4 10 3 2 9 2" xfId="32338"/>
    <cellStyle name="Normal 3 4 10 3 3" xfId="14842"/>
    <cellStyle name="Normal 3 4 10 3 3 2" xfId="32339"/>
    <cellStyle name="Normal 3 4 10 3 4" xfId="14843"/>
    <cellStyle name="Normal 3 4 10 3 4 2" xfId="32340"/>
    <cellStyle name="Normal 3 4 10 3 5" xfId="14844"/>
    <cellStyle name="Normal 3 4 10 3 5 2" xfId="32341"/>
    <cellStyle name="Normal 3 4 10 3 6" xfId="14845"/>
    <cellStyle name="Normal 3 4 10 3 6 2" xfId="32342"/>
    <cellStyle name="Normal 3 4 10 3 7" xfId="14846"/>
    <cellStyle name="Normal 3 4 10 3 7 2" xfId="32343"/>
    <cellStyle name="Normal 3 4 10 3 8" xfId="14847"/>
    <cellStyle name="Normal 3 4 10 3 8 2" xfId="32344"/>
    <cellStyle name="Normal 3 4 10 3 9" xfId="14848"/>
    <cellStyle name="Normal 3 4 10 3 9 2" xfId="32345"/>
    <cellStyle name="Normal 3 4 10 4" xfId="14849"/>
    <cellStyle name="Normal 3 4 10 4 10" xfId="14850"/>
    <cellStyle name="Normal 3 4 10 4 10 2" xfId="32347"/>
    <cellStyle name="Normal 3 4 10 4 11" xfId="14851"/>
    <cellStyle name="Normal 3 4 10 4 11 2" xfId="32348"/>
    <cellStyle name="Normal 3 4 10 4 12" xfId="14852"/>
    <cellStyle name="Normal 3 4 10 4 12 2" xfId="32349"/>
    <cellStyle name="Normal 3 4 10 4 13" xfId="14853"/>
    <cellStyle name="Normal 3 4 10 4 13 2" xfId="32350"/>
    <cellStyle name="Normal 3 4 10 4 14" xfId="14854"/>
    <cellStyle name="Normal 3 4 10 4 14 2" xfId="32351"/>
    <cellStyle name="Normal 3 4 10 4 15" xfId="14855"/>
    <cellStyle name="Normal 3 4 10 4 15 2" xfId="32352"/>
    <cellStyle name="Normal 3 4 10 4 16" xfId="32346"/>
    <cellStyle name="Normal 3 4 10 4 2" xfId="14856"/>
    <cellStyle name="Normal 3 4 10 4 2 10" xfId="14857"/>
    <cellStyle name="Normal 3 4 10 4 2 10 2" xfId="32354"/>
    <cellStyle name="Normal 3 4 10 4 2 11" xfId="14858"/>
    <cellStyle name="Normal 3 4 10 4 2 11 2" xfId="32355"/>
    <cellStyle name="Normal 3 4 10 4 2 12" xfId="14859"/>
    <cellStyle name="Normal 3 4 10 4 2 12 2" xfId="32356"/>
    <cellStyle name="Normal 3 4 10 4 2 13" xfId="14860"/>
    <cellStyle name="Normal 3 4 10 4 2 13 2" xfId="32357"/>
    <cellStyle name="Normal 3 4 10 4 2 14" xfId="14861"/>
    <cellStyle name="Normal 3 4 10 4 2 14 2" xfId="32358"/>
    <cellStyle name="Normal 3 4 10 4 2 15" xfId="32353"/>
    <cellStyle name="Normal 3 4 10 4 2 2" xfId="14862"/>
    <cellStyle name="Normal 3 4 10 4 2 2 2" xfId="32359"/>
    <cellStyle name="Normal 3 4 10 4 2 3" xfId="14863"/>
    <cellStyle name="Normal 3 4 10 4 2 3 2" xfId="32360"/>
    <cellStyle name="Normal 3 4 10 4 2 4" xfId="14864"/>
    <cellStyle name="Normal 3 4 10 4 2 4 2" xfId="32361"/>
    <cellStyle name="Normal 3 4 10 4 2 5" xfId="14865"/>
    <cellStyle name="Normal 3 4 10 4 2 5 2" xfId="32362"/>
    <cellStyle name="Normal 3 4 10 4 2 6" xfId="14866"/>
    <cellStyle name="Normal 3 4 10 4 2 6 2" xfId="32363"/>
    <cellStyle name="Normal 3 4 10 4 2 7" xfId="14867"/>
    <cellStyle name="Normal 3 4 10 4 2 7 2" xfId="32364"/>
    <cellStyle name="Normal 3 4 10 4 2 8" xfId="14868"/>
    <cellStyle name="Normal 3 4 10 4 2 8 2" xfId="32365"/>
    <cellStyle name="Normal 3 4 10 4 2 9" xfId="14869"/>
    <cellStyle name="Normal 3 4 10 4 2 9 2" xfId="32366"/>
    <cellStyle name="Normal 3 4 10 4 3" xfId="14870"/>
    <cellStyle name="Normal 3 4 10 4 3 2" xfId="32367"/>
    <cellStyle name="Normal 3 4 10 4 4" xfId="14871"/>
    <cellStyle name="Normal 3 4 10 4 4 2" xfId="32368"/>
    <cellStyle name="Normal 3 4 10 4 5" xfId="14872"/>
    <cellStyle name="Normal 3 4 10 4 5 2" xfId="32369"/>
    <cellStyle name="Normal 3 4 10 4 6" xfId="14873"/>
    <cellStyle name="Normal 3 4 10 4 6 2" xfId="32370"/>
    <cellStyle name="Normal 3 4 10 4 7" xfId="14874"/>
    <cellStyle name="Normal 3 4 10 4 7 2" xfId="32371"/>
    <cellStyle name="Normal 3 4 10 4 8" xfId="14875"/>
    <cellStyle name="Normal 3 4 10 4 8 2" xfId="32372"/>
    <cellStyle name="Normal 3 4 10 4 9" xfId="14876"/>
    <cellStyle name="Normal 3 4 10 4 9 2" xfId="32373"/>
    <cellStyle name="Normal 3 4 10 5" xfId="14877"/>
    <cellStyle name="Normal 3 4 10 5 10" xfId="14878"/>
    <cellStyle name="Normal 3 4 10 5 10 2" xfId="32375"/>
    <cellStyle name="Normal 3 4 10 5 11" xfId="14879"/>
    <cellStyle name="Normal 3 4 10 5 11 2" xfId="32376"/>
    <cellStyle name="Normal 3 4 10 5 12" xfId="14880"/>
    <cellStyle name="Normal 3 4 10 5 12 2" xfId="32377"/>
    <cellStyle name="Normal 3 4 10 5 13" xfId="14881"/>
    <cellStyle name="Normal 3 4 10 5 13 2" xfId="32378"/>
    <cellStyle name="Normal 3 4 10 5 14" xfId="14882"/>
    <cellStyle name="Normal 3 4 10 5 14 2" xfId="32379"/>
    <cellStyle name="Normal 3 4 10 5 15" xfId="32374"/>
    <cellStyle name="Normal 3 4 10 5 2" xfId="14883"/>
    <cellStyle name="Normal 3 4 10 5 2 2" xfId="32380"/>
    <cellStyle name="Normal 3 4 10 5 3" xfId="14884"/>
    <cellStyle name="Normal 3 4 10 5 3 2" xfId="32381"/>
    <cellStyle name="Normal 3 4 10 5 4" xfId="14885"/>
    <cellStyle name="Normal 3 4 10 5 4 2" xfId="32382"/>
    <cellStyle name="Normal 3 4 10 5 5" xfId="14886"/>
    <cellStyle name="Normal 3 4 10 5 5 2" xfId="32383"/>
    <cellStyle name="Normal 3 4 10 5 6" xfId="14887"/>
    <cellStyle name="Normal 3 4 10 5 6 2" xfId="32384"/>
    <cellStyle name="Normal 3 4 10 5 7" xfId="14888"/>
    <cellStyle name="Normal 3 4 10 5 7 2" xfId="32385"/>
    <cellStyle name="Normal 3 4 10 5 8" xfId="14889"/>
    <cellStyle name="Normal 3 4 10 5 8 2" xfId="32386"/>
    <cellStyle name="Normal 3 4 10 5 9" xfId="14890"/>
    <cellStyle name="Normal 3 4 10 5 9 2" xfId="32387"/>
    <cellStyle name="Normal 3 4 10 6" xfId="14891"/>
    <cellStyle name="Normal 3 4 10 6 10" xfId="14892"/>
    <cellStyle name="Normal 3 4 10 6 10 2" xfId="32389"/>
    <cellStyle name="Normal 3 4 10 6 11" xfId="14893"/>
    <cellStyle name="Normal 3 4 10 6 11 2" xfId="32390"/>
    <cellStyle name="Normal 3 4 10 6 12" xfId="14894"/>
    <cellStyle name="Normal 3 4 10 6 12 2" xfId="32391"/>
    <cellStyle name="Normal 3 4 10 6 13" xfId="14895"/>
    <cellStyle name="Normal 3 4 10 6 13 2" xfId="32392"/>
    <cellStyle name="Normal 3 4 10 6 14" xfId="14896"/>
    <cellStyle name="Normal 3 4 10 6 14 2" xfId="32393"/>
    <cellStyle name="Normal 3 4 10 6 15" xfId="32388"/>
    <cellStyle name="Normal 3 4 10 6 2" xfId="14897"/>
    <cellStyle name="Normal 3 4 10 6 2 2" xfId="32394"/>
    <cellStyle name="Normal 3 4 10 6 3" xfId="14898"/>
    <cellStyle name="Normal 3 4 10 6 3 2" xfId="32395"/>
    <cellStyle name="Normal 3 4 10 6 4" xfId="14899"/>
    <cellStyle name="Normal 3 4 10 6 4 2" xfId="32396"/>
    <cellStyle name="Normal 3 4 10 6 5" xfId="14900"/>
    <cellStyle name="Normal 3 4 10 6 5 2" xfId="32397"/>
    <cellStyle name="Normal 3 4 10 6 6" xfId="14901"/>
    <cellStyle name="Normal 3 4 10 6 6 2" xfId="32398"/>
    <cellStyle name="Normal 3 4 10 6 7" xfId="14902"/>
    <cellStyle name="Normal 3 4 10 6 7 2" xfId="32399"/>
    <cellStyle name="Normal 3 4 10 6 8" xfId="14903"/>
    <cellStyle name="Normal 3 4 10 6 8 2" xfId="32400"/>
    <cellStyle name="Normal 3 4 10 6 9" xfId="14904"/>
    <cellStyle name="Normal 3 4 10 6 9 2" xfId="32401"/>
    <cellStyle name="Normal 3 4 10 7" xfId="14905"/>
    <cellStyle name="Normal 3 4 10 7 10" xfId="14906"/>
    <cellStyle name="Normal 3 4 10 7 10 2" xfId="32403"/>
    <cellStyle name="Normal 3 4 10 7 11" xfId="14907"/>
    <cellStyle name="Normal 3 4 10 7 11 2" xfId="32404"/>
    <cellStyle name="Normal 3 4 10 7 12" xfId="14908"/>
    <cellStyle name="Normal 3 4 10 7 12 2" xfId="32405"/>
    <cellStyle name="Normal 3 4 10 7 13" xfId="14909"/>
    <cellStyle name="Normal 3 4 10 7 13 2" xfId="32406"/>
    <cellStyle name="Normal 3 4 10 7 14" xfId="14910"/>
    <cellStyle name="Normal 3 4 10 7 14 2" xfId="32407"/>
    <cellStyle name="Normal 3 4 10 7 15" xfId="32402"/>
    <cellStyle name="Normal 3 4 10 7 2" xfId="14911"/>
    <cellStyle name="Normal 3 4 10 7 2 2" xfId="32408"/>
    <cellStyle name="Normal 3 4 10 7 3" xfId="14912"/>
    <cellStyle name="Normal 3 4 10 7 3 2" xfId="32409"/>
    <cellStyle name="Normal 3 4 10 7 4" xfId="14913"/>
    <cellStyle name="Normal 3 4 10 7 4 2" xfId="32410"/>
    <cellStyle name="Normal 3 4 10 7 5" xfId="14914"/>
    <cellStyle name="Normal 3 4 10 7 5 2" xfId="32411"/>
    <cellStyle name="Normal 3 4 10 7 6" xfId="14915"/>
    <cellStyle name="Normal 3 4 10 7 6 2" xfId="32412"/>
    <cellStyle name="Normal 3 4 10 7 7" xfId="14916"/>
    <cellStyle name="Normal 3 4 10 7 7 2" xfId="32413"/>
    <cellStyle name="Normal 3 4 10 7 8" xfId="14917"/>
    <cellStyle name="Normal 3 4 10 7 8 2" xfId="32414"/>
    <cellStyle name="Normal 3 4 10 7 9" xfId="14918"/>
    <cellStyle name="Normal 3 4 10 7 9 2" xfId="32415"/>
    <cellStyle name="Normal 3 4 10 8" xfId="14919"/>
    <cellStyle name="Normal 3 4 10 8 10" xfId="14920"/>
    <cellStyle name="Normal 3 4 10 8 10 2" xfId="32417"/>
    <cellStyle name="Normal 3 4 10 8 11" xfId="14921"/>
    <cellStyle name="Normal 3 4 10 8 11 2" xfId="32418"/>
    <cellStyle name="Normal 3 4 10 8 12" xfId="14922"/>
    <cellStyle name="Normal 3 4 10 8 12 2" xfId="32419"/>
    <cellStyle name="Normal 3 4 10 8 13" xfId="14923"/>
    <cellStyle name="Normal 3 4 10 8 13 2" xfId="32420"/>
    <cellStyle name="Normal 3 4 10 8 14" xfId="14924"/>
    <cellStyle name="Normal 3 4 10 8 14 2" xfId="32421"/>
    <cellStyle name="Normal 3 4 10 8 15" xfId="32416"/>
    <cellStyle name="Normal 3 4 10 8 2" xfId="14925"/>
    <cellStyle name="Normal 3 4 10 8 2 2" xfId="32422"/>
    <cellStyle name="Normal 3 4 10 8 3" xfId="14926"/>
    <cellStyle name="Normal 3 4 10 8 3 2" xfId="32423"/>
    <cellStyle name="Normal 3 4 10 8 4" xfId="14927"/>
    <cellStyle name="Normal 3 4 10 8 4 2" xfId="32424"/>
    <cellStyle name="Normal 3 4 10 8 5" xfId="14928"/>
    <cellStyle name="Normal 3 4 10 8 5 2" xfId="32425"/>
    <cellStyle name="Normal 3 4 10 8 6" xfId="14929"/>
    <cellStyle name="Normal 3 4 10 8 6 2" xfId="32426"/>
    <cellStyle name="Normal 3 4 10 8 7" xfId="14930"/>
    <cellStyle name="Normal 3 4 10 8 7 2" xfId="32427"/>
    <cellStyle name="Normal 3 4 10 8 8" xfId="14931"/>
    <cellStyle name="Normal 3 4 10 8 8 2" xfId="32428"/>
    <cellStyle name="Normal 3 4 10 8 9" xfId="14932"/>
    <cellStyle name="Normal 3 4 10 8 9 2" xfId="32429"/>
    <cellStyle name="Normal 3 4 10 9" xfId="14933"/>
    <cellStyle name="Normal 3 4 10 9 10" xfId="14934"/>
    <cellStyle name="Normal 3 4 10 9 10 2" xfId="32431"/>
    <cellStyle name="Normal 3 4 10 9 11" xfId="14935"/>
    <cellStyle name="Normal 3 4 10 9 11 2" xfId="32432"/>
    <cellStyle name="Normal 3 4 10 9 12" xfId="14936"/>
    <cellStyle name="Normal 3 4 10 9 12 2" xfId="32433"/>
    <cellStyle name="Normal 3 4 10 9 13" xfId="14937"/>
    <cellStyle name="Normal 3 4 10 9 13 2" xfId="32434"/>
    <cellStyle name="Normal 3 4 10 9 14" xfId="14938"/>
    <cellStyle name="Normal 3 4 10 9 14 2" xfId="32435"/>
    <cellStyle name="Normal 3 4 10 9 15" xfId="32430"/>
    <cellStyle name="Normal 3 4 10 9 2" xfId="14939"/>
    <cellStyle name="Normal 3 4 10 9 2 2" xfId="32436"/>
    <cellStyle name="Normal 3 4 10 9 3" xfId="14940"/>
    <cellStyle name="Normal 3 4 10 9 3 2" xfId="32437"/>
    <cellStyle name="Normal 3 4 10 9 4" xfId="14941"/>
    <cellStyle name="Normal 3 4 10 9 4 2" xfId="32438"/>
    <cellStyle name="Normal 3 4 10 9 5" xfId="14942"/>
    <cellStyle name="Normal 3 4 10 9 5 2" xfId="32439"/>
    <cellStyle name="Normal 3 4 10 9 6" xfId="14943"/>
    <cellStyle name="Normal 3 4 10 9 6 2" xfId="32440"/>
    <cellStyle name="Normal 3 4 10 9 7" xfId="14944"/>
    <cellStyle name="Normal 3 4 10 9 7 2" xfId="32441"/>
    <cellStyle name="Normal 3 4 10 9 8" xfId="14945"/>
    <cellStyle name="Normal 3 4 10 9 8 2" xfId="32442"/>
    <cellStyle name="Normal 3 4 10 9 9" xfId="14946"/>
    <cellStyle name="Normal 3 4 10 9 9 2" xfId="32443"/>
    <cellStyle name="Normal 3 4 11" xfId="14947"/>
    <cellStyle name="Normal 3 4 11 10" xfId="14948"/>
    <cellStyle name="Normal 3 4 11 10 10" xfId="14949"/>
    <cellStyle name="Normal 3 4 11 10 10 2" xfId="32446"/>
    <cellStyle name="Normal 3 4 11 10 11" xfId="14950"/>
    <cellStyle name="Normal 3 4 11 10 11 2" xfId="32447"/>
    <cellStyle name="Normal 3 4 11 10 12" xfId="14951"/>
    <cellStyle name="Normal 3 4 11 10 12 2" xfId="32448"/>
    <cellStyle name="Normal 3 4 11 10 13" xfId="14952"/>
    <cellStyle name="Normal 3 4 11 10 13 2" xfId="32449"/>
    <cellStyle name="Normal 3 4 11 10 14" xfId="14953"/>
    <cellStyle name="Normal 3 4 11 10 14 2" xfId="32450"/>
    <cellStyle name="Normal 3 4 11 10 15" xfId="32445"/>
    <cellStyle name="Normal 3 4 11 10 2" xfId="14954"/>
    <cellStyle name="Normal 3 4 11 10 2 2" xfId="32451"/>
    <cellStyle name="Normal 3 4 11 10 3" xfId="14955"/>
    <cellStyle name="Normal 3 4 11 10 3 2" xfId="32452"/>
    <cellStyle name="Normal 3 4 11 10 4" xfId="14956"/>
    <cellStyle name="Normal 3 4 11 10 4 2" xfId="32453"/>
    <cellStyle name="Normal 3 4 11 10 5" xfId="14957"/>
    <cellStyle name="Normal 3 4 11 10 5 2" xfId="32454"/>
    <cellStyle name="Normal 3 4 11 10 6" xfId="14958"/>
    <cellStyle name="Normal 3 4 11 10 6 2" xfId="32455"/>
    <cellStyle name="Normal 3 4 11 10 7" xfId="14959"/>
    <cellStyle name="Normal 3 4 11 10 7 2" xfId="32456"/>
    <cellStyle name="Normal 3 4 11 10 8" xfId="14960"/>
    <cellStyle name="Normal 3 4 11 10 8 2" xfId="32457"/>
    <cellStyle name="Normal 3 4 11 10 9" xfId="14961"/>
    <cellStyle name="Normal 3 4 11 10 9 2" xfId="32458"/>
    <cellStyle name="Normal 3 4 11 11" xfId="14962"/>
    <cellStyle name="Normal 3 4 11 11 2" xfId="32459"/>
    <cellStyle name="Normal 3 4 11 12" xfId="14963"/>
    <cellStyle name="Normal 3 4 11 12 2" xfId="32460"/>
    <cellStyle name="Normal 3 4 11 13" xfId="14964"/>
    <cellStyle name="Normal 3 4 11 13 2" xfId="32461"/>
    <cellStyle name="Normal 3 4 11 14" xfId="14965"/>
    <cellStyle name="Normal 3 4 11 14 2" xfId="32462"/>
    <cellStyle name="Normal 3 4 11 15" xfId="14966"/>
    <cellStyle name="Normal 3 4 11 15 2" xfId="32463"/>
    <cellStyle name="Normal 3 4 11 16" xfId="14967"/>
    <cellStyle name="Normal 3 4 11 16 2" xfId="32464"/>
    <cellStyle name="Normal 3 4 11 17" xfId="14968"/>
    <cellStyle name="Normal 3 4 11 17 2" xfId="32465"/>
    <cellStyle name="Normal 3 4 11 18" xfId="14969"/>
    <cellStyle name="Normal 3 4 11 18 2" xfId="32466"/>
    <cellStyle name="Normal 3 4 11 19" xfId="14970"/>
    <cellStyle name="Normal 3 4 11 19 2" xfId="32467"/>
    <cellStyle name="Normal 3 4 11 2" xfId="14971"/>
    <cellStyle name="Normal 3 4 11 2 10" xfId="14972"/>
    <cellStyle name="Normal 3 4 11 2 10 2" xfId="32469"/>
    <cellStyle name="Normal 3 4 11 2 11" xfId="14973"/>
    <cellStyle name="Normal 3 4 11 2 11 2" xfId="32470"/>
    <cellStyle name="Normal 3 4 11 2 12" xfId="14974"/>
    <cellStyle name="Normal 3 4 11 2 12 2" xfId="32471"/>
    <cellStyle name="Normal 3 4 11 2 13" xfId="14975"/>
    <cellStyle name="Normal 3 4 11 2 13 2" xfId="32472"/>
    <cellStyle name="Normal 3 4 11 2 14" xfId="14976"/>
    <cellStyle name="Normal 3 4 11 2 14 2" xfId="32473"/>
    <cellStyle name="Normal 3 4 11 2 15" xfId="14977"/>
    <cellStyle name="Normal 3 4 11 2 15 2" xfId="32474"/>
    <cellStyle name="Normal 3 4 11 2 16" xfId="32468"/>
    <cellStyle name="Normal 3 4 11 2 2" xfId="14978"/>
    <cellStyle name="Normal 3 4 11 2 2 10" xfId="14979"/>
    <cellStyle name="Normal 3 4 11 2 2 10 2" xfId="32476"/>
    <cellStyle name="Normal 3 4 11 2 2 11" xfId="14980"/>
    <cellStyle name="Normal 3 4 11 2 2 11 2" xfId="32477"/>
    <cellStyle name="Normal 3 4 11 2 2 12" xfId="14981"/>
    <cellStyle name="Normal 3 4 11 2 2 12 2" xfId="32478"/>
    <cellStyle name="Normal 3 4 11 2 2 13" xfId="14982"/>
    <cellStyle name="Normal 3 4 11 2 2 13 2" xfId="32479"/>
    <cellStyle name="Normal 3 4 11 2 2 14" xfId="14983"/>
    <cellStyle name="Normal 3 4 11 2 2 14 2" xfId="32480"/>
    <cellStyle name="Normal 3 4 11 2 2 15" xfId="32475"/>
    <cellStyle name="Normal 3 4 11 2 2 2" xfId="14984"/>
    <cellStyle name="Normal 3 4 11 2 2 2 2" xfId="32481"/>
    <cellStyle name="Normal 3 4 11 2 2 3" xfId="14985"/>
    <cellStyle name="Normal 3 4 11 2 2 3 2" xfId="32482"/>
    <cellStyle name="Normal 3 4 11 2 2 4" xfId="14986"/>
    <cellStyle name="Normal 3 4 11 2 2 4 2" xfId="32483"/>
    <cellStyle name="Normal 3 4 11 2 2 5" xfId="14987"/>
    <cellStyle name="Normal 3 4 11 2 2 5 2" xfId="32484"/>
    <cellStyle name="Normal 3 4 11 2 2 6" xfId="14988"/>
    <cellStyle name="Normal 3 4 11 2 2 6 2" xfId="32485"/>
    <cellStyle name="Normal 3 4 11 2 2 7" xfId="14989"/>
    <cellStyle name="Normal 3 4 11 2 2 7 2" xfId="32486"/>
    <cellStyle name="Normal 3 4 11 2 2 8" xfId="14990"/>
    <cellStyle name="Normal 3 4 11 2 2 8 2" xfId="32487"/>
    <cellStyle name="Normal 3 4 11 2 2 9" xfId="14991"/>
    <cellStyle name="Normal 3 4 11 2 2 9 2" xfId="32488"/>
    <cellStyle name="Normal 3 4 11 2 3" xfId="14992"/>
    <cellStyle name="Normal 3 4 11 2 3 2" xfId="32489"/>
    <cellStyle name="Normal 3 4 11 2 4" xfId="14993"/>
    <cellStyle name="Normal 3 4 11 2 4 2" xfId="32490"/>
    <cellStyle name="Normal 3 4 11 2 5" xfId="14994"/>
    <cellStyle name="Normal 3 4 11 2 5 2" xfId="32491"/>
    <cellStyle name="Normal 3 4 11 2 6" xfId="14995"/>
    <cellStyle name="Normal 3 4 11 2 6 2" xfId="32492"/>
    <cellStyle name="Normal 3 4 11 2 7" xfId="14996"/>
    <cellStyle name="Normal 3 4 11 2 7 2" xfId="32493"/>
    <cellStyle name="Normal 3 4 11 2 8" xfId="14997"/>
    <cellStyle name="Normal 3 4 11 2 8 2" xfId="32494"/>
    <cellStyle name="Normal 3 4 11 2 9" xfId="14998"/>
    <cellStyle name="Normal 3 4 11 2 9 2" xfId="32495"/>
    <cellStyle name="Normal 3 4 11 20" xfId="14999"/>
    <cellStyle name="Normal 3 4 11 20 2" xfId="32496"/>
    <cellStyle name="Normal 3 4 11 21" xfId="15000"/>
    <cellStyle name="Normal 3 4 11 21 2" xfId="32497"/>
    <cellStyle name="Normal 3 4 11 22" xfId="15001"/>
    <cellStyle name="Normal 3 4 11 22 2" xfId="32498"/>
    <cellStyle name="Normal 3 4 11 23" xfId="15002"/>
    <cellStyle name="Normal 3 4 11 23 2" xfId="32499"/>
    <cellStyle name="Normal 3 4 11 24" xfId="32444"/>
    <cellStyle name="Normal 3 4 11 3" xfId="15003"/>
    <cellStyle name="Normal 3 4 11 3 10" xfId="15004"/>
    <cellStyle name="Normal 3 4 11 3 10 2" xfId="32501"/>
    <cellStyle name="Normal 3 4 11 3 11" xfId="15005"/>
    <cellStyle name="Normal 3 4 11 3 11 2" xfId="32502"/>
    <cellStyle name="Normal 3 4 11 3 12" xfId="15006"/>
    <cellStyle name="Normal 3 4 11 3 12 2" xfId="32503"/>
    <cellStyle name="Normal 3 4 11 3 13" xfId="15007"/>
    <cellStyle name="Normal 3 4 11 3 13 2" xfId="32504"/>
    <cellStyle name="Normal 3 4 11 3 14" xfId="15008"/>
    <cellStyle name="Normal 3 4 11 3 14 2" xfId="32505"/>
    <cellStyle name="Normal 3 4 11 3 15" xfId="15009"/>
    <cellStyle name="Normal 3 4 11 3 15 2" xfId="32506"/>
    <cellStyle name="Normal 3 4 11 3 16" xfId="32500"/>
    <cellStyle name="Normal 3 4 11 3 2" xfId="15010"/>
    <cellStyle name="Normal 3 4 11 3 2 10" xfId="15011"/>
    <cellStyle name="Normal 3 4 11 3 2 10 2" xfId="32508"/>
    <cellStyle name="Normal 3 4 11 3 2 11" xfId="15012"/>
    <cellStyle name="Normal 3 4 11 3 2 11 2" xfId="32509"/>
    <cellStyle name="Normal 3 4 11 3 2 12" xfId="15013"/>
    <cellStyle name="Normal 3 4 11 3 2 12 2" xfId="32510"/>
    <cellStyle name="Normal 3 4 11 3 2 13" xfId="15014"/>
    <cellStyle name="Normal 3 4 11 3 2 13 2" xfId="32511"/>
    <cellStyle name="Normal 3 4 11 3 2 14" xfId="15015"/>
    <cellStyle name="Normal 3 4 11 3 2 14 2" xfId="32512"/>
    <cellStyle name="Normal 3 4 11 3 2 15" xfId="32507"/>
    <cellStyle name="Normal 3 4 11 3 2 2" xfId="15016"/>
    <cellStyle name="Normal 3 4 11 3 2 2 2" xfId="32513"/>
    <cellStyle name="Normal 3 4 11 3 2 3" xfId="15017"/>
    <cellStyle name="Normal 3 4 11 3 2 3 2" xfId="32514"/>
    <cellStyle name="Normal 3 4 11 3 2 4" xfId="15018"/>
    <cellStyle name="Normal 3 4 11 3 2 4 2" xfId="32515"/>
    <cellStyle name="Normal 3 4 11 3 2 5" xfId="15019"/>
    <cellStyle name="Normal 3 4 11 3 2 5 2" xfId="32516"/>
    <cellStyle name="Normal 3 4 11 3 2 6" xfId="15020"/>
    <cellStyle name="Normal 3 4 11 3 2 6 2" xfId="32517"/>
    <cellStyle name="Normal 3 4 11 3 2 7" xfId="15021"/>
    <cellStyle name="Normal 3 4 11 3 2 7 2" xfId="32518"/>
    <cellStyle name="Normal 3 4 11 3 2 8" xfId="15022"/>
    <cellStyle name="Normal 3 4 11 3 2 8 2" xfId="32519"/>
    <cellStyle name="Normal 3 4 11 3 2 9" xfId="15023"/>
    <cellStyle name="Normal 3 4 11 3 2 9 2" xfId="32520"/>
    <cellStyle name="Normal 3 4 11 3 3" xfId="15024"/>
    <cellStyle name="Normal 3 4 11 3 3 2" xfId="32521"/>
    <cellStyle name="Normal 3 4 11 3 4" xfId="15025"/>
    <cellStyle name="Normal 3 4 11 3 4 2" xfId="32522"/>
    <cellStyle name="Normal 3 4 11 3 5" xfId="15026"/>
    <cellStyle name="Normal 3 4 11 3 5 2" xfId="32523"/>
    <cellStyle name="Normal 3 4 11 3 6" xfId="15027"/>
    <cellStyle name="Normal 3 4 11 3 6 2" xfId="32524"/>
    <cellStyle name="Normal 3 4 11 3 7" xfId="15028"/>
    <cellStyle name="Normal 3 4 11 3 7 2" xfId="32525"/>
    <cellStyle name="Normal 3 4 11 3 8" xfId="15029"/>
    <cellStyle name="Normal 3 4 11 3 8 2" xfId="32526"/>
    <cellStyle name="Normal 3 4 11 3 9" xfId="15030"/>
    <cellStyle name="Normal 3 4 11 3 9 2" xfId="32527"/>
    <cellStyle name="Normal 3 4 11 4" xfId="15031"/>
    <cellStyle name="Normal 3 4 11 4 10" xfId="15032"/>
    <cellStyle name="Normal 3 4 11 4 10 2" xfId="32529"/>
    <cellStyle name="Normal 3 4 11 4 11" xfId="15033"/>
    <cellStyle name="Normal 3 4 11 4 11 2" xfId="32530"/>
    <cellStyle name="Normal 3 4 11 4 12" xfId="15034"/>
    <cellStyle name="Normal 3 4 11 4 12 2" xfId="32531"/>
    <cellStyle name="Normal 3 4 11 4 13" xfId="15035"/>
    <cellStyle name="Normal 3 4 11 4 13 2" xfId="32532"/>
    <cellStyle name="Normal 3 4 11 4 14" xfId="15036"/>
    <cellStyle name="Normal 3 4 11 4 14 2" xfId="32533"/>
    <cellStyle name="Normal 3 4 11 4 15" xfId="15037"/>
    <cellStyle name="Normal 3 4 11 4 15 2" xfId="32534"/>
    <cellStyle name="Normal 3 4 11 4 16" xfId="32528"/>
    <cellStyle name="Normal 3 4 11 4 2" xfId="15038"/>
    <cellStyle name="Normal 3 4 11 4 2 10" xfId="15039"/>
    <cellStyle name="Normal 3 4 11 4 2 10 2" xfId="32536"/>
    <cellStyle name="Normal 3 4 11 4 2 11" xfId="15040"/>
    <cellStyle name="Normal 3 4 11 4 2 11 2" xfId="32537"/>
    <cellStyle name="Normal 3 4 11 4 2 12" xfId="15041"/>
    <cellStyle name="Normal 3 4 11 4 2 12 2" xfId="32538"/>
    <cellStyle name="Normal 3 4 11 4 2 13" xfId="15042"/>
    <cellStyle name="Normal 3 4 11 4 2 13 2" xfId="32539"/>
    <cellStyle name="Normal 3 4 11 4 2 14" xfId="15043"/>
    <cellStyle name="Normal 3 4 11 4 2 14 2" xfId="32540"/>
    <cellStyle name="Normal 3 4 11 4 2 15" xfId="32535"/>
    <cellStyle name="Normal 3 4 11 4 2 2" xfId="15044"/>
    <cellStyle name="Normal 3 4 11 4 2 2 2" xfId="32541"/>
    <cellStyle name="Normal 3 4 11 4 2 3" xfId="15045"/>
    <cellStyle name="Normal 3 4 11 4 2 3 2" xfId="32542"/>
    <cellStyle name="Normal 3 4 11 4 2 4" xfId="15046"/>
    <cellStyle name="Normal 3 4 11 4 2 4 2" xfId="32543"/>
    <cellStyle name="Normal 3 4 11 4 2 5" xfId="15047"/>
    <cellStyle name="Normal 3 4 11 4 2 5 2" xfId="32544"/>
    <cellStyle name="Normal 3 4 11 4 2 6" xfId="15048"/>
    <cellStyle name="Normal 3 4 11 4 2 6 2" xfId="32545"/>
    <cellStyle name="Normal 3 4 11 4 2 7" xfId="15049"/>
    <cellStyle name="Normal 3 4 11 4 2 7 2" xfId="32546"/>
    <cellStyle name="Normal 3 4 11 4 2 8" xfId="15050"/>
    <cellStyle name="Normal 3 4 11 4 2 8 2" xfId="32547"/>
    <cellStyle name="Normal 3 4 11 4 2 9" xfId="15051"/>
    <cellStyle name="Normal 3 4 11 4 2 9 2" xfId="32548"/>
    <cellStyle name="Normal 3 4 11 4 3" xfId="15052"/>
    <cellStyle name="Normal 3 4 11 4 3 2" xfId="32549"/>
    <cellStyle name="Normal 3 4 11 4 4" xfId="15053"/>
    <cellStyle name="Normal 3 4 11 4 4 2" xfId="32550"/>
    <cellStyle name="Normal 3 4 11 4 5" xfId="15054"/>
    <cellStyle name="Normal 3 4 11 4 5 2" xfId="32551"/>
    <cellStyle name="Normal 3 4 11 4 6" xfId="15055"/>
    <cellStyle name="Normal 3 4 11 4 6 2" xfId="32552"/>
    <cellStyle name="Normal 3 4 11 4 7" xfId="15056"/>
    <cellStyle name="Normal 3 4 11 4 7 2" xfId="32553"/>
    <cellStyle name="Normal 3 4 11 4 8" xfId="15057"/>
    <cellStyle name="Normal 3 4 11 4 8 2" xfId="32554"/>
    <cellStyle name="Normal 3 4 11 4 9" xfId="15058"/>
    <cellStyle name="Normal 3 4 11 4 9 2" xfId="32555"/>
    <cellStyle name="Normal 3 4 11 5" xfId="15059"/>
    <cellStyle name="Normal 3 4 11 5 10" xfId="15060"/>
    <cellStyle name="Normal 3 4 11 5 10 2" xfId="32557"/>
    <cellStyle name="Normal 3 4 11 5 11" xfId="15061"/>
    <cellStyle name="Normal 3 4 11 5 11 2" xfId="32558"/>
    <cellStyle name="Normal 3 4 11 5 12" xfId="15062"/>
    <cellStyle name="Normal 3 4 11 5 12 2" xfId="32559"/>
    <cellStyle name="Normal 3 4 11 5 13" xfId="15063"/>
    <cellStyle name="Normal 3 4 11 5 13 2" xfId="32560"/>
    <cellStyle name="Normal 3 4 11 5 14" xfId="15064"/>
    <cellStyle name="Normal 3 4 11 5 14 2" xfId="32561"/>
    <cellStyle name="Normal 3 4 11 5 15" xfId="32556"/>
    <cellStyle name="Normal 3 4 11 5 2" xfId="15065"/>
    <cellStyle name="Normal 3 4 11 5 2 2" xfId="32562"/>
    <cellStyle name="Normal 3 4 11 5 3" xfId="15066"/>
    <cellStyle name="Normal 3 4 11 5 3 2" xfId="32563"/>
    <cellStyle name="Normal 3 4 11 5 4" xfId="15067"/>
    <cellStyle name="Normal 3 4 11 5 4 2" xfId="32564"/>
    <cellStyle name="Normal 3 4 11 5 5" xfId="15068"/>
    <cellStyle name="Normal 3 4 11 5 5 2" xfId="32565"/>
    <cellStyle name="Normal 3 4 11 5 6" xfId="15069"/>
    <cellStyle name="Normal 3 4 11 5 6 2" xfId="32566"/>
    <cellStyle name="Normal 3 4 11 5 7" xfId="15070"/>
    <cellStyle name="Normal 3 4 11 5 7 2" xfId="32567"/>
    <cellStyle name="Normal 3 4 11 5 8" xfId="15071"/>
    <cellStyle name="Normal 3 4 11 5 8 2" xfId="32568"/>
    <cellStyle name="Normal 3 4 11 5 9" xfId="15072"/>
    <cellStyle name="Normal 3 4 11 5 9 2" xfId="32569"/>
    <cellStyle name="Normal 3 4 11 6" xfId="15073"/>
    <cellStyle name="Normal 3 4 11 6 10" xfId="15074"/>
    <cellStyle name="Normal 3 4 11 6 10 2" xfId="32571"/>
    <cellStyle name="Normal 3 4 11 6 11" xfId="15075"/>
    <cellStyle name="Normal 3 4 11 6 11 2" xfId="32572"/>
    <cellStyle name="Normal 3 4 11 6 12" xfId="15076"/>
    <cellStyle name="Normal 3 4 11 6 12 2" xfId="32573"/>
    <cellStyle name="Normal 3 4 11 6 13" xfId="15077"/>
    <cellStyle name="Normal 3 4 11 6 13 2" xfId="32574"/>
    <cellStyle name="Normal 3 4 11 6 14" xfId="15078"/>
    <cellStyle name="Normal 3 4 11 6 14 2" xfId="32575"/>
    <cellStyle name="Normal 3 4 11 6 15" xfId="32570"/>
    <cellStyle name="Normal 3 4 11 6 2" xfId="15079"/>
    <cellStyle name="Normal 3 4 11 6 2 2" xfId="32576"/>
    <cellStyle name="Normal 3 4 11 6 3" xfId="15080"/>
    <cellStyle name="Normal 3 4 11 6 3 2" xfId="32577"/>
    <cellStyle name="Normal 3 4 11 6 4" xfId="15081"/>
    <cellStyle name="Normal 3 4 11 6 4 2" xfId="32578"/>
    <cellStyle name="Normal 3 4 11 6 5" xfId="15082"/>
    <cellStyle name="Normal 3 4 11 6 5 2" xfId="32579"/>
    <cellStyle name="Normal 3 4 11 6 6" xfId="15083"/>
    <cellStyle name="Normal 3 4 11 6 6 2" xfId="32580"/>
    <cellStyle name="Normal 3 4 11 6 7" xfId="15084"/>
    <cellStyle name="Normal 3 4 11 6 7 2" xfId="32581"/>
    <cellStyle name="Normal 3 4 11 6 8" xfId="15085"/>
    <cellStyle name="Normal 3 4 11 6 8 2" xfId="32582"/>
    <cellStyle name="Normal 3 4 11 6 9" xfId="15086"/>
    <cellStyle name="Normal 3 4 11 6 9 2" xfId="32583"/>
    <cellStyle name="Normal 3 4 11 7" xfId="15087"/>
    <cellStyle name="Normal 3 4 11 7 10" xfId="15088"/>
    <cellStyle name="Normal 3 4 11 7 10 2" xfId="32585"/>
    <cellStyle name="Normal 3 4 11 7 11" xfId="15089"/>
    <cellStyle name="Normal 3 4 11 7 11 2" xfId="32586"/>
    <cellStyle name="Normal 3 4 11 7 12" xfId="15090"/>
    <cellStyle name="Normal 3 4 11 7 12 2" xfId="32587"/>
    <cellStyle name="Normal 3 4 11 7 13" xfId="15091"/>
    <cellStyle name="Normal 3 4 11 7 13 2" xfId="32588"/>
    <cellStyle name="Normal 3 4 11 7 14" xfId="15092"/>
    <cellStyle name="Normal 3 4 11 7 14 2" xfId="32589"/>
    <cellStyle name="Normal 3 4 11 7 15" xfId="32584"/>
    <cellStyle name="Normal 3 4 11 7 2" xfId="15093"/>
    <cellStyle name="Normal 3 4 11 7 2 2" xfId="32590"/>
    <cellStyle name="Normal 3 4 11 7 3" xfId="15094"/>
    <cellStyle name="Normal 3 4 11 7 3 2" xfId="32591"/>
    <cellStyle name="Normal 3 4 11 7 4" xfId="15095"/>
    <cellStyle name="Normal 3 4 11 7 4 2" xfId="32592"/>
    <cellStyle name="Normal 3 4 11 7 5" xfId="15096"/>
    <cellStyle name="Normal 3 4 11 7 5 2" xfId="32593"/>
    <cellStyle name="Normal 3 4 11 7 6" xfId="15097"/>
    <cellStyle name="Normal 3 4 11 7 6 2" xfId="32594"/>
    <cellStyle name="Normal 3 4 11 7 7" xfId="15098"/>
    <cellStyle name="Normal 3 4 11 7 7 2" xfId="32595"/>
    <cellStyle name="Normal 3 4 11 7 8" xfId="15099"/>
    <cellStyle name="Normal 3 4 11 7 8 2" xfId="32596"/>
    <cellStyle name="Normal 3 4 11 7 9" xfId="15100"/>
    <cellStyle name="Normal 3 4 11 7 9 2" xfId="32597"/>
    <cellStyle name="Normal 3 4 11 8" xfId="15101"/>
    <cellStyle name="Normal 3 4 11 8 10" xfId="15102"/>
    <cellStyle name="Normal 3 4 11 8 10 2" xfId="32599"/>
    <cellStyle name="Normal 3 4 11 8 11" xfId="15103"/>
    <cellStyle name="Normal 3 4 11 8 11 2" xfId="32600"/>
    <cellStyle name="Normal 3 4 11 8 12" xfId="15104"/>
    <cellStyle name="Normal 3 4 11 8 12 2" xfId="32601"/>
    <cellStyle name="Normal 3 4 11 8 13" xfId="15105"/>
    <cellStyle name="Normal 3 4 11 8 13 2" xfId="32602"/>
    <cellStyle name="Normal 3 4 11 8 14" xfId="15106"/>
    <cellStyle name="Normal 3 4 11 8 14 2" xfId="32603"/>
    <cellStyle name="Normal 3 4 11 8 15" xfId="32598"/>
    <cellStyle name="Normal 3 4 11 8 2" xfId="15107"/>
    <cellStyle name="Normal 3 4 11 8 2 2" xfId="32604"/>
    <cellStyle name="Normal 3 4 11 8 3" xfId="15108"/>
    <cellStyle name="Normal 3 4 11 8 3 2" xfId="32605"/>
    <cellStyle name="Normal 3 4 11 8 4" xfId="15109"/>
    <cellStyle name="Normal 3 4 11 8 4 2" xfId="32606"/>
    <cellStyle name="Normal 3 4 11 8 5" xfId="15110"/>
    <cellStyle name="Normal 3 4 11 8 5 2" xfId="32607"/>
    <cellStyle name="Normal 3 4 11 8 6" xfId="15111"/>
    <cellStyle name="Normal 3 4 11 8 6 2" xfId="32608"/>
    <cellStyle name="Normal 3 4 11 8 7" xfId="15112"/>
    <cellStyle name="Normal 3 4 11 8 7 2" xfId="32609"/>
    <cellStyle name="Normal 3 4 11 8 8" xfId="15113"/>
    <cellStyle name="Normal 3 4 11 8 8 2" xfId="32610"/>
    <cellStyle name="Normal 3 4 11 8 9" xfId="15114"/>
    <cellStyle name="Normal 3 4 11 8 9 2" xfId="32611"/>
    <cellStyle name="Normal 3 4 11 9" xfId="15115"/>
    <cellStyle name="Normal 3 4 11 9 10" xfId="15116"/>
    <cellStyle name="Normal 3 4 11 9 10 2" xfId="32613"/>
    <cellStyle name="Normal 3 4 11 9 11" xfId="15117"/>
    <cellStyle name="Normal 3 4 11 9 11 2" xfId="32614"/>
    <cellStyle name="Normal 3 4 11 9 12" xfId="15118"/>
    <cellStyle name="Normal 3 4 11 9 12 2" xfId="32615"/>
    <cellStyle name="Normal 3 4 11 9 13" xfId="15119"/>
    <cellStyle name="Normal 3 4 11 9 13 2" xfId="32616"/>
    <cellStyle name="Normal 3 4 11 9 14" xfId="15120"/>
    <cellStyle name="Normal 3 4 11 9 14 2" xfId="32617"/>
    <cellStyle name="Normal 3 4 11 9 15" xfId="32612"/>
    <cellStyle name="Normal 3 4 11 9 2" xfId="15121"/>
    <cellStyle name="Normal 3 4 11 9 2 2" xfId="32618"/>
    <cellStyle name="Normal 3 4 11 9 3" xfId="15122"/>
    <cellStyle name="Normal 3 4 11 9 3 2" xfId="32619"/>
    <cellStyle name="Normal 3 4 11 9 4" xfId="15123"/>
    <cellStyle name="Normal 3 4 11 9 4 2" xfId="32620"/>
    <cellStyle name="Normal 3 4 11 9 5" xfId="15124"/>
    <cellStyle name="Normal 3 4 11 9 5 2" xfId="32621"/>
    <cellStyle name="Normal 3 4 11 9 6" xfId="15125"/>
    <cellStyle name="Normal 3 4 11 9 6 2" xfId="32622"/>
    <cellStyle name="Normal 3 4 11 9 7" xfId="15126"/>
    <cellStyle name="Normal 3 4 11 9 7 2" xfId="32623"/>
    <cellStyle name="Normal 3 4 11 9 8" xfId="15127"/>
    <cellStyle name="Normal 3 4 11 9 8 2" xfId="32624"/>
    <cellStyle name="Normal 3 4 11 9 9" xfId="15128"/>
    <cellStyle name="Normal 3 4 11 9 9 2" xfId="32625"/>
    <cellStyle name="Normal 3 4 12" xfId="15129"/>
    <cellStyle name="Normal 3 4 12 10" xfId="15130"/>
    <cellStyle name="Normal 3 4 12 10 10" xfId="15131"/>
    <cellStyle name="Normal 3 4 12 10 10 2" xfId="32628"/>
    <cellStyle name="Normal 3 4 12 10 11" xfId="15132"/>
    <cellStyle name="Normal 3 4 12 10 11 2" xfId="32629"/>
    <cellStyle name="Normal 3 4 12 10 12" xfId="15133"/>
    <cellStyle name="Normal 3 4 12 10 12 2" xfId="32630"/>
    <cellStyle name="Normal 3 4 12 10 13" xfId="15134"/>
    <cellStyle name="Normal 3 4 12 10 13 2" xfId="32631"/>
    <cellStyle name="Normal 3 4 12 10 14" xfId="15135"/>
    <cellStyle name="Normal 3 4 12 10 14 2" xfId="32632"/>
    <cellStyle name="Normal 3 4 12 10 15" xfId="32627"/>
    <cellStyle name="Normal 3 4 12 10 2" xfId="15136"/>
    <cellStyle name="Normal 3 4 12 10 2 2" xfId="32633"/>
    <cellStyle name="Normal 3 4 12 10 3" xfId="15137"/>
    <cellStyle name="Normal 3 4 12 10 3 2" xfId="32634"/>
    <cellStyle name="Normal 3 4 12 10 4" xfId="15138"/>
    <cellStyle name="Normal 3 4 12 10 4 2" xfId="32635"/>
    <cellStyle name="Normal 3 4 12 10 5" xfId="15139"/>
    <cellStyle name="Normal 3 4 12 10 5 2" xfId="32636"/>
    <cellStyle name="Normal 3 4 12 10 6" xfId="15140"/>
    <cellStyle name="Normal 3 4 12 10 6 2" xfId="32637"/>
    <cellStyle name="Normal 3 4 12 10 7" xfId="15141"/>
    <cellStyle name="Normal 3 4 12 10 7 2" xfId="32638"/>
    <cellStyle name="Normal 3 4 12 10 8" xfId="15142"/>
    <cellStyle name="Normal 3 4 12 10 8 2" xfId="32639"/>
    <cellStyle name="Normal 3 4 12 10 9" xfId="15143"/>
    <cellStyle name="Normal 3 4 12 10 9 2" xfId="32640"/>
    <cellStyle name="Normal 3 4 12 11" xfId="15144"/>
    <cellStyle name="Normal 3 4 12 11 2" xfId="32641"/>
    <cellStyle name="Normal 3 4 12 12" xfId="15145"/>
    <cellStyle name="Normal 3 4 12 12 2" xfId="32642"/>
    <cellStyle name="Normal 3 4 12 13" xfId="15146"/>
    <cellStyle name="Normal 3 4 12 13 2" xfId="32643"/>
    <cellStyle name="Normal 3 4 12 14" xfId="15147"/>
    <cellStyle name="Normal 3 4 12 14 2" xfId="32644"/>
    <cellStyle name="Normal 3 4 12 15" xfId="15148"/>
    <cellStyle name="Normal 3 4 12 15 2" xfId="32645"/>
    <cellStyle name="Normal 3 4 12 16" xfId="15149"/>
    <cellStyle name="Normal 3 4 12 16 2" xfId="32646"/>
    <cellStyle name="Normal 3 4 12 17" xfId="15150"/>
    <cellStyle name="Normal 3 4 12 17 2" xfId="32647"/>
    <cellStyle name="Normal 3 4 12 18" xfId="15151"/>
    <cellStyle name="Normal 3 4 12 18 2" xfId="32648"/>
    <cellStyle name="Normal 3 4 12 19" xfId="15152"/>
    <cellStyle name="Normal 3 4 12 19 2" xfId="32649"/>
    <cellStyle name="Normal 3 4 12 2" xfId="15153"/>
    <cellStyle name="Normal 3 4 12 2 10" xfId="15154"/>
    <cellStyle name="Normal 3 4 12 2 10 2" xfId="32651"/>
    <cellStyle name="Normal 3 4 12 2 11" xfId="15155"/>
    <cellStyle name="Normal 3 4 12 2 11 2" xfId="32652"/>
    <cellStyle name="Normal 3 4 12 2 12" xfId="15156"/>
    <cellStyle name="Normal 3 4 12 2 12 2" xfId="32653"/>
    <cellStyle name="Normal 3 4 12 2 13" xfId="15157"/>
    <cellStyle name="Normal 3 4 12 2 13 2" xfId="32654"/>
    <cellStyle name="Normal 3 4 12 2 14" xfId="15158"/>
    <cellStyle name="Normal 3 4 12 2 14 2" xfId="32655"/>
    <cellStyle name="Normal 3 4 12 2 15" xfId="15159"/>
    <cellStyle name="Normal 3 4 12 2 15 2" xfId="32656"/>
    <cellStyle name="Normal 3 4 12 2 16" xfId="32650"/>
    <cellStyle name="Normal 3 4 12 2 2" xfId="15160"/>
    <cellStyle name="Normal 3 4 12 2 2 10" xfId="15161"/>
    <cellStyle name="Normal 3 4 12 2 2 10 2" xfId="32658"/>
    <cellStyle name="Normal 3 4 12 2 2 11" xfId="15162"/>
    <cellStyle name="Normal 3 4 12 2 2 11 2" xfId="32659"/>
    <cellStyle name="Normal 3 4 12 2 2 12" xfId="15163"/>
    <cellStyle name="Normal 3 4 12 2 2 12 2" xfId="32660"/>
    <cellStyle name="Normal 3 4 12 2 2 13" xfId="15164"/>
    <cellStyle name="Normal 3 4 12 2 2 13 2" xfId="32661"/>
    <cellStyle name="Normal 3 4 12 2 2 14" xfId="15165"/>
    <cellStyle name="Normal 3 4 12 2 2 14 2" xfId="32662"/>
    <cellStyle name="Normal 3 4 12 2 2 15" xfId="32657"/>
    <cellStyle name="Normal 3 4 12 2 2 2" xfId="15166"/>
    <cellStyle name="Normal 3 4 12 2 2 2 2" xfId="32663"/>
    <cellStyle name="Normal 3 4 12 2 2 3" xfId="15167"/>
    <cellStyle name="Normal 3 4 12 2 2 3 2" xfId="32664"/>
    <cellStyle name="Normal 3 4 12 2 2 4" xfId="15168"/>
    <cellStyle name="Normal 3 4 12 2 2 4 2" xfId="32665"/>
    <cellStyle name="Normal 3 4 12 2 2 5" xfId="15169"/>
    <cellStyle name="Normal 3 4 12 2 2 5 2" xfId="32666"/>
    <cellStyle name="Normal 3 4 12 2 2 6" xfId="15170"/>
    <cellStyle name="Normal 3 4 12 2 2 6 2" xfId="32667"/>
    <cellStyle name="Normal 3 4 12 2 2 7" xfId="15171"/>
    <cellStyle name="Normal 3 4 12 2 2 7 2" xfId="32668"/>
    <cellStyle name="Normal 3 4 12 2 2 8" xfId="15172"/>
    <cellStyle name="Normal 3 4 12 2 2 8 2" xfId="32669"/>
    <cellStyle name="Normal 3 4 12 2 2 9" xfId="15173"/>
    <cellStyle name="Normal 3 4 12 2 2 9 2" xfId="32670"/>
    <cellStyle name="Normal 3 4 12 2 3" xfId="15174"/>
    <cellStyle name="Normal 3 4 12 2 3 2" xfId="32671"/>
    <cellStyle name="Normal 3 4 12 2 4" xfId="15175"/>
    <cellStyle name="Normal 3 4 12 2 4 2" xfId="32672"/>
    <cellStyle name="Normal 3 4 12 2 5" xfId="15176"/>
    <cellStyle name="Normal 3 4 12 2 5 2" xfId="32673"/>
    <cellStyle name="Normal 3 4 12 2 6" xfId="15177"/>
    <cellStyle name="Normal 3 4 12 2 6 2" xfId="32674"/>
    <cellStyle name="Normal 3 4 12 2 7" xfId="15178"/>
    <cellStyle name="Normal 3 4 12 2 7 2" xfId="32675"/>
    <cellStyle name="Normal 3 4 12 2 8" xfId="15179"/>
    <cellStyle name="Normal 3 4 12 2 8 2" xfId="32676"/>
    <cellStyle name="Normal 3 4 12 2 9" xfId="15180"/>
    <cellStyle name="Normal 3 4 12 2 9 2" xfId="32677"/>
    <cellStyle name="Normal 3 4 12 20" xfId="15181"/>
    <cellStyle name="Normal 3 4 12 20 2" xfId="32678"/>
    <cellStyle name="Normal 3 4 12 21" xfId="15182"/>
    <cellStyle name="Normal 3 4 12 21 2" xfId="32679"/>
    <cellStyle name="Normal 3 4 12 22" xfId="15183"/>
    <cellStyle name="Normal 3 4 12 22 2" xfId="32680"/>
    <cellStyle name="Normal 3 4 12 23" xfId="15184"/>
    <cellStyle name="Normal 3 4 12 23 2" xfId="32681"/>
    <cellStyle name="Normal 3 4 12 24" xfId="32626"/>
    <cellStyle name="Normal 3 4 12 3" xfId="15185"/>
    <cellStyle name="Normal 3 4 12 3 10" xfId="15186"/>
    <cellStyle name="Normal 3 4 12 3 10 2" xfId="32683"/>
    <cellStyle name="Normal 3 4 12 3 11" xfId="15187"/>
    <cellStyle name="Normal 3 4 12 3 11 2" xfId="32684"/>
    <cellStyle name="Normal 3 4 12 3 12" xfId="15188"/>
    <cellStyle name="Normal 3 4 12 3 12 2" xfId="32685"/>
    <cellStyle name="Normal 3 4 12 3 13" xfId="15189"/>
    <cellStyle name="Normal 3 4 12 3 13 2" xfId="32686"/>
    <cellStyle name="Normal 3 4 12 3 14" xfId="15190"/>
    <cellStyle name="Normal 3 4 12 3 14 2" xfId="32687"/>
    <cellStyle name="Normal 3 4 12 3 15" xfId="15191"/>
    <cellStyle name="Normal 3 4 12 3 15 2" xfId="32688"/>
    <cellStyle name="Normal 3 4 12 3 16" xfId="32682"/>
    <cellStyle name="Normal 3 4 12 3 2" xfId="15192"/>
    <cellStyle name="Normal 3 4 12 3 2 10" xfId="15193"/>
    <cellStyle name="Normal 3 4 12 3 2 10 2" xfId="32690"/>
    <cellStyle name="Normal 3 4 12 3 2 11" xfId="15194"/>
    <cellStyle name="Normal 3 4 12 3 2 11 2" xfId="32691"/>
    <cellStyle name="Normal 3 4 12 3 2 12" xfId="15195"/>
    <cellStyle name="Normal 3 4 12 3 2 12 2" xfId="32692"/>
    <cellStyle name="Normal 3 4 12 3 2 13" xfId="15196"/>
    <cellStyle name="Normal 3 4 12 3 2 13 2" xfId="32693"/>
    <cellStyle name="Normal 3 4 12 3 2 14" xfId="15197"/>
    <cellStyle name="Normal 3 4 12 3 2 14 2" xfId="32694"/>
    <cellStyle name="Normal 3 4 12 3 2 15" xfId="32689"/>
    <cellStyle name="Normal 3 4 12 3 2 2" xfId="15198"/>
    <cellStyle name="Normal 3 4 12 3 2 2 2" xfId="32695"/>
    <cellStyle name="Normal 3 4 12 3 2 3" xfId="15199"/>
    <cellStyle name="Normal 3 4 12 3 2 3 2" xfId="32696"/>
    <cellStyle name="Normal 3 4 12 3 2 4" xfId="15200"/>
    <cellStyle name="Normal 3 4 12 3 2 4 2" xfId="32697"/>
    <cellStyle name="Normal 3 4 12 3 2 5" xfId="15201"/>
    <cellStyle name="Normal 3 4 12 3 2 5 2" xfId="32698"/>
    <cellStyle name="Normal 3 4 12 3 2 6" xfId="15202"/>
    <cellStyle name="Normal 3 4 12 3 2 6 2" xfId="32699"/>
    <cellStyle name="Normal 3 4 12 3 2 7" xfId="15203"/>
    <cellStyle name="Normal 3 4 12 3 2 7 2" xfId="32700"/>
    <cellStyle name="Normal 3 4 12 3 2 8" xfId="15204"/>
    <cellStyle name="Normal 3 4 12 3 2 8 2" xfId="32701"/>
    <cellStyle name="Normal 3 4 12 3 2 9" xfId="15205"/>
    <cellStyle name="Normal 3 4 12 3 2 9 2" xfId="32702"/>
    <cellStyle name="Normal 3 4 12 3 3" xfId="15206"/>
    <cellStyle name="Normal 3 4 12 3 3 2" xfId="32703"/>
    <cellStyle name="Normal 3 4 12 3 4" xfId="15207"/>
    <cellStyle name="Normal 3 4 12 3 4 2" xfId="32704"/>
    <cellStyle name="Normal 3 4 12 3 5" xfId="15208"/>
    <cellStyle name="Normal 3 4 12 3 5 2" xfId="32705"/>
    <cellStyle name="Normal 3 4 12 3 6" xfId="15209"/>
    <cellStyle name="Normal 3 4 12 3 6 2" xfId="32706"/>
    <cellStyle name="Normal 3 4 12 3 7" xfId="15210"/>
    <cellStyle name="Normal 3 4 12 3 7 2" xfId="32707"/>
    <cellStyle name="Normal 3 4 12 3 8" xfId="15211"/>
    <cellStyle name="Normal 3 4 12 3 8 2" xfId="32708"/>
    <cellStyle name="Normal 3 4 12 3 9" xfId="15212"/>
    <cellStyle name="Normal 3 4 12 3 9 2" xfId="32709"/>
    <cellStyle name="Normal 3 4 12 4" xfId="15213"/>
    <cellStyle name="Normal 3 4 12 4 10" xfId="15214"/>
    <cellStyle name="Normal 3 4 12 4 10 2" xfId="32711"/>
    <cellStyle name="Normal 3 4 12 4 11" xfId="15215"/>
    <cellStyle name="Normal 3 4 12 4 11 2" xfId="32712"/>
    <cellStyle name="Normal 3 4 12 4 12" xfId="15216"/>
    <cellStyle name="Normal 3 4 12 4 12 2" xfId="32713"/>
    <cellStyle name="Normal 3 4 12 4 13" xfId="15217"/>
    <cellStyle name="Normal 3 4 12 4 13 2" xfId="32714"/>
    <cellStyle name="Normal 3 4 12 4 14" xfId="15218"/>
    <cellStyle name="Normal 3 4 12 4 14 2" xfId="32715"/>
    <cellStyle name="Normal 3 4 12 4 15" xfId="15219"/>
    <cellStyle name="Normal 3 4 12 4 15 2" xfId="32716"/>
    <cellStyle name="Normal 3 4 12 4 16" xfId="32710"/>
    <cellStyle name="Normal 3 4 12 4 2" xfId="15220"/>
    <cellStyle name="Normal 3 4 12 4 2 10" xfId="15221"/>
    <cellStyle name="Normal 3 4 12 4 2 10 2" xfId="32718"/>
    <cellStyle name="Normal 3 4 12 4 2 11" xfId="15222"/>
    <cellStyle name="Normal 3 4 12 4 2 11 2" xfId="32719"/>
    <cellStyle name="Normal 3 4 12 4 2 12" xfId="15223"/>
    <cellStyle name="Normal 3 4 12 4 2 12 2" xfId="32720"/>
    <cellStyle name="Normal 3 4 12 4 2 13" xfId="15224"/>
    <cellStyle name="Normal 3 4 12 4 2 13 2" xfId="32721"/>
    <cellStyle name="Normal 3 4 12 4 2 14" xfId="15225"/>
    <cellStyle name="Normal 3 4 12 4 2 14 2" xfId="32722"/>
    <cellStyle name="Normal 3 4 12 4 2 15" xfId="32717"/>
    <cellStyle name="Normal 3 4 12 4 2 2" xfId="15226"/>
    <cellStyle name="Normal 3 4 12 4 2 2 2" xfId="32723"/>
    <cellStyle name="Normal 3 4 12 4 2 3" xfId="15227"/>
    <cellStyle name="Normal 3 4 12 4 2 3 2" xfId="32724"/>
    <cellStyle name="Normal 3 4 12 4 2 4" xfId="15228"/>
    <cellStyle name="Normal 3 4 12 4 2 4 2" xfId="32725"/>
    <cellStyle name="Normal 3 4 12 4 2 5" xfId="15229"/>
    <cellStyle name="Normal 3 4 12 4 2 5 2" xfId="32726"/>
    <cellStyle name="Normal 3 4 12 4 2 6" xfId="15230"/>
    <cellStyle name="Normal 3 4 12 4 2 6 2" xfId="32727"/>
    <cellStyle name="Normal 3 4 12 4 2 7" xfId="15231"/>
    <cellStyle name="Normal 3 4 12 4 2 7 2" xfId="32728"/>
    <cellStyle name="Normal 3 4 12 4 2 8" xfId="15232"/>
    <cellStyle name="Normal 3 4 12 4 2 8 2" xfId="32729"/>
    <cellStyle name="Normal 3 4 12 4 2 9" xfId="15233"/>
    <cellStyle name="Normal 3 4 12 4 2 9 2" xfId="32730"/>
    <cellStyle name="Normal 3 4 12 4 3" xfId="15234"/>
    <cellStyle name="Normal 3 4 12 4 3 2" xfId="32731"/>
    <cellStyle name="Normal 3 4 12 4 4" xfId="15235"/>
    <cellStyle name="Normal 3 4 12 4 4 2" xfId="32732"/>
    <cellStyle name="Normal 3 4 12 4 5" xfId="15236"/>
    <cellStyle name="Normal 3 4 12 4 5 2" xfId="32733"/>
    <cellStyle name="Normal 3 4 12 4 6" xfId="15237"/>
    <cellStyle name="Normal 3 4 12 4 6 2" xfId="32734"/>
    <cellStyle name="Normal 3 4 12 4 7" xfId="15238"/>
    <cellStyle name="Normal 3 4 12 4 7 2" xfId="32735"/>
    <cellStyle name="Normal 3 4 12 4 8" xfId="15239"/>
    <cellStyle name="Normal 3 4 12 4 8 2" xfId="32736"/>
    <cellStyle name="Normal 3 4 12 4 9" xfId="15240"/>
    <cellStyle name="Normal 3 4 12 4 9 2" xfId="32737"/>
    <cellStyle name="Normal 3 4 12 5" xfId="15241"/>
    <cellStyle name="Normal 3 4 12 5 10" xfId="15242"/>
    <cellStyle name="Normal 3 4 12 5 10 2" xfId="32739"/>
    <cellStyle name="Normal 3 4 12 5 11" xfId="15243"/>
    <cellStyle name="Normal 3 4 12 5 11 2" xfId="32740"/>
    <cellStyle name="Normal 3 4 12 5 12" xfId="15244"/>
    <cellStyle name="Normal 3 4 12 5 12 2" xfId="32741"/>
    <cellStyle name="Normal 3 4 12 5 13" xfId="15245"/>
    <cellStyle name="Normal 3 4 12 5 13 2" xfId="32742"/>
    <cellStyle name="Normal 3 4 12 5 14" xfId="15246"/>
    <cellStyle name="Normal 3 4 12 5 14 2" xfId="32743"/>
    <cellStyle name="Normal 3 4 12 5 15" xfId="32738"/>
    <cellStyle name="Normal 3 4 12 5 2" xfId="15247"/>
    <cellStyle name="Normal 3 4 12 5 2 2" xfId="32744"/>
    <cellStyle name="Normal 3 4 12 5 3" xfId="15248"/>
    <cellStyle name="Normal 3 4 12 5 3 2" xfId="32745"/>
    <cellStyle name="Normal 3 4 12 5 4" xfId="15249"/>
    <cellStyle name="Normal 3 4 12 5 4 2" xfId="32746"/>
    <cellStyle name="Normal 3 4 12 5 5" xfId="15250"/>
    <cellStyle name="Normal 3 4 12 5 5 2" xfId="32747"/>
    <cellStyle name="Normal 3 4 12 5 6" xfId="15251"/>
    <cellStyle name="Normal 3 4 12 5 6 2" xfId="32748"/>
    <cellStyle name="Normal 3 4 12 5 7" xfId="15252"/>
    <cellStyle name="Normal 3 4 12 5 7 2" xfId="32749"/>
    <cellStyle name="Normal 3 4 12 5 8" xfId="15253"/>
    <cellStyle name="Normal 3 4 12 5 8 2" xfId="32750"/>
    <cellStyle name="Normal 3 4 12 5 9" xfId="15254"/>
    <cellStyle name="Normal 3 4 12 5 9 2" xfId="32751"/>
    <cellStyle name="Normal 3 4 12 6" xfId="15255"/>
    <cellStyle name="Normal 3 4 12 6 10" xfId="15256"/>
    <cellStyle name="Normal 3 4 12 6 10 2" xfId="32753"/>
    <cellStyle name="Normal 3 4 12 6 11" xfId="15257"/>
    <cellStyle name="Normal 3 4 12 6 11 2" xfId="32754"/>
    <cellStyle name="Normal 3 4 12 6 12" xfId="15258"/>
    <cellStyle name="Normal 3 4 12 6 12 2" xfId="32755"/>
    <cellStyle name="Normal 3 4 12 6 13" xfId="15259"/>
    <cellStyle name="Normal 3 4 12 6 13 2" xfId="32756"/>
    <cellStyle name="Normal 3 4 12 6 14" xfId="15260"/>
    <cellStyle name="Normal 3 4 12 6 14 2" xfId="32757"/>
    <cellStyle name="Normal 3 4 12 6 15" xfId="32752"/>
    <cellStyle name="Normal 3 4 12 6 2" xfId="15261"/>
    <cellStyle name="Normal 3 4 12 6 2 2" xfId="32758"/>
    <cellStyle name="Normal 3 4 12 6 3" xfId="15262"/>
    <cellStyle name="Normal 3 4 12 6 3 2" xfId="32759"/>
    <cellStyle name="Normal 3 4 12 6 4" xfId="15263"/>
    <cellStyle name="Normal 3 4 12 6 4 2" xfId="32760"/>
    <cellStyle name="Normal 3 4 12 6 5" xfId="15264"/>
    <cellStyle name="Normal 3 4 12 6 5 2" xfId="32761"/>
    <cellStyle name="Normal 3 4 12 6 6" xfId="15265"/>
    <cellStyle name="Normal 3 4 12 6 6 2" xfId="32762"/>
    <cellStyle name="Normal 3 4 12 6 7" xfId="15266"/>
    <cellStyle name="Normal 3 4 12 6 7 2" xfId="32763"/>
    <cellStyle name="Normal 3 4 12 6 8" xfId="15267"/>
    <cellStyle name="Normal 3 4 12 6 8 2" xfId="32764"/>
    <cellStyle name="Normal 3 4 12 6 9" xfId="15268"/>
    <cellStyle name="Normal 3 4 12 6 9 2" xfId="32765"/>
    <cellStyle name="Normal 3 4 12 7" xfId="15269"/>
    <cellStyle name="Normal 3 4 12 7 10" xfId="15270"/>
    <cellStyle name="Normal 3 4 12 7 10 2" xfId="32767"/>
    <cellStyle name="Normal 3 4 12 7 11" xfId="15271"/>
    <cellStyle name="Normal 3 4 12 7 11 2" xfId="32768"/>
    <cellStyle name="Normal 3 4 12 7 12" xfId="15272"/>
    <cellStyle name="Normal 3 4 12 7 12 2" xfId="32769"/>
    <cellStyle name="Normal 3 4 12 7 13" xfId="15273"/>
    <cellStyle name="Normal 3 4 12 7 13 2" xfId="32770"/>
    <cellStyle name="Normal 3 4 12 7 14" xfId="15274"/>
    <cellStyle name="Normal 3 4 12 7 14 2" xfId="32771"/>
    <cellStyle name="Normal 3 4 12 7 15" xfId="32766"/>
    <cellStyle name="Normal 3 4 12 7 2" xfId="15275"/>
    <cellStyle name="Normal 3 4 12 7 2 2" xfId="32772"/>
    <cellStyle name="Normal 3 4 12 7 3" xfId="15276"/>
    <cellStyle name="Normal 3 4 12 7 3 2" xfId="32773"/>
    <cellStyle name="Normal 3 4 12 7 4" xfId="15277"/>
    <cellStyle name="Normal 3 4 12 7 4 2" xfId="32774"/>
    <cellStyle name="Normal 3 4 12 7 5" xfId="15278"/>
    <cellStyle name="Normal 3 4 12 7 5 2" xfId="32775"/>
    <cellStyle name="Normal 3 4 12 7 6" xfId="15279"/>
    <cellStyle name="Normal 3 4 12 7 6 2" xfId="32776"/>
    <cellStyle name="Normal 3 4 12 7 7" xfId="15280"/>
    <cellStyle name="Normal 3 4 12 7 7 2" xfId="32777"/>
    <cellStyle name="Normal 3 4 12 7 8" xfId="15281"/>
    <cellStyle name="Normal 3 4 12 7 8 2" xfId="32778"/>
    <cellStyle name="Normal 3 4 12 7 9" xfId="15282"/>
    <cellStyle name="Normal 3 4 12 7 9 2" xfId="32779"/>
    <cellStyle name="Normal 3 4 12 8" xfId="15283"/>
    <cellStyle name="Normal 3 4 12 8 10" xfId="15284"/>
    <cellStyle name="Normal 3 4 12 8 10 2" xfId="32781"/>
    <cellStyle name="Normal 3 4 12 8 11" xfId="15285"/>
    <cellStyle name="Normal 3 4 12 8 11 2" xfId="32782"/>
    <cellStyle name="Normal 3 4 12 8 12" xfId="15286"/>
    <cellStyle name="Normal 3 4 12 8 12 2" xfId="32783"/>
    <cellStyle name="Normal 3 4 12 8 13" xfId="15287"/>
    <cellStyle name="Normal 3 4 12 8 13 2" xfId="32784"/>
    <cellStyle name="Normal 3 4 12 8 14" xfId="15288"/>
    <cellStyle name="Normal 3 4 12 8 14 2" xfId="32785"/>
    <cellStyle name="Normal 3 4 12 8 15" xfId="32780"/>
    <cellStyle name="Normal 3 4 12 8 2" xfId="15289"/>
    <cellStyle name="Normal 3 4 12 8 2 2" xfId="32786"/>
    <cellStyle name="Normal 3 4 12 8 3" xfId="15290"/>
    <cellStyle name="Normal 3 4 12 8 3 2" xfId="32787"/>
    <cellStyle name="Normal 3 4 12 8 4" xfId="15291"/>
    <cellStyle name="Normal 3 4 12 8 4 2" xfId="32788"/>
    <cellStyle name="Normal 3 4 12 8 5" xfId="15292"/>
    <cellStyle name="Normal 3 4 12 8 5 2" xfId="32789"/>
    <cellStyle name="Normal 3 4 12 8 6" xfId="15293"/>
    <cellStyle name="Normal 3 4 12 8 6 2" xfId="32790"/>
    <cellStyle name="Normal 3 4 12 8 7" xfId="15294"/>
    <cellStyle name="Normal 3 4 12 8 7 2" xfId="32791"/>
    <cellStyle name="Normal 3 4 12 8 8" xfId="15295"/>
    <cellStyle name="Normal 3 4 12 8 8 2" xfId="32792"/>
    <cellStyle name="Normal 3 4 12 8 9" xfId="15296"/>
    <cellStyle name="Normal 3 4 12 8 9 2" xfId="32793"/>
    <cellStyle name="Normal 3 4 12 9" xfId="15297"/>
    <cellStyle name="Normal 3 4 12 9 10" xfId="15298"/>
    <cellStyle name="Normal 3 4 12 9 10 2" xfId="32795"/>
    <cellStyle name="Normal 3 4 12 9 11" xfId="15299"/>
    <cellStyle name="Normal 3 4 12 9 11 2" xfId="32796"/>
    <cellStyle name="Normal 3 4 12 9 12" xfId="15300"/>
    <cellStyle name="Normal 3 4 12 9 12 2" xfId="32797"/>
    <cellStyle name="Normal 3 4 12 9 13" xfId="15301"/>
    <cellStyle name="Normal 3 4 12 9 13 2" xfId="32798"/>
    <cellStyle name="Normal 3 4 12 9 14" xfId="15302"/>
    <cellStyle name="Normal 3 4 12 9 14 2" xfId="32799"/>
    <cellStyle name="Normal 3 4 12 9 15" xfId="32794"/>
    <cellStyle name="Normal 3 4 12 9 2" xfId="15303"/>
    <cellStyle name="Normal 3 4 12 9 2 2" xfId="32800"/>
    <cellStyle name="Normal 3 4 12 9 3" xfId="15304"/>
    <cellStyle name="Normal 3 4 12 9 3 2" xfId="32801"/>
    <cellStyle name="Normal 3 4 12 9 4" xfId="15305"/>
    <cellStyle name="Normal 3 4 12 9 4 2" xfId="32802"/>
    <cellStyle name="Normal 3 4 12 9 5" xfId="15306"/>
    <cellStyle name="Normal 3 4 12 9 5 2" xfId="32803"/>
    <cellStyle name="Normal 3 4 12 9 6" xfId="15307"/>
    <cellStyle name="Normal 3 4 12 9 6 2" xfId="32804"/>
    <cellStyle name="Normal 3 4 12 9 7" xfId="15308"/>
    <cellStyle name="Normal 3 4 12 9 7 2" xfId="32805"/>
    <cellStyle name="Normal 3 4 12 9 8" xfId="15309"/>
    <cellStyle name="Normal 3 4 12 9 8 2" xfId="32806"/>
    <cellStyle name="Normal 3 4 12 9 9" xfId="15310"/>
    <cellStyle name="Normal 3 4 12 9 9 2" xfId="32807"/>
    <cellStyle name="Normal 3 4 13" xfId="15311"/>
    <cellStyle name="Normal 3 4 13 10" xfId="15312"/>
    <cellStyle name="Normal 3 4 13 10 2" xfId="32809"/>
    <cellStyle name="Normal 3 4 13 11" xfId="15313"/>
    <cellStyle name="Normal 3 4 13 11 2" xfId="32810"/>
    <cellStyle name="Normal 3 4 13 12" xfId="15314"/>
    <cellStyle name="Normal 3 4 13 12 2" xfId="32811"/>
    <cellStyle name="Normal 3 4 13 13" xfId="15315"/>
    <cellStyle name="Normal 3 4 13 13 2" xfId="32812"/>
    <cellStyle name="Normal 3 4 13 14" xfId="15316"/>
    <cellStyle name="Normal 3 4 13 14 2" xfId="32813"/>
    <cellStyle name="Normal 3 4 13 15" xfId="15317"/>
    <cellStyle name="Normal 3 4 13 15 2" xfId="32814"/>
    <cellStyle name="Normal 3 4 13 16" xfId="32808"/>
    <cellStyle name="Normal 3 4 13 2" xfId="15318"/>
    <cellStyle name="Normal 3 4 13 2 10" xfId="15319"/>
    <cellStyle name="Normal 3 4 13 2 10 2" xfId="32816"/>
    <cellStyle name="Normal 3 4 13 2 11" xfId="15320"/>
    <cellStyle name="Normal 3 4 13 2 11 2" xfId="32817"/>
    <cellStyle name="Normal 3 4 13 2 12" xfId="15321"/>
    <cellStyle name="Normal 3 4 13 2 12 2" xfId="32818"/>
    <cellStyle name="Normal 3 4 13 2 13" xfId="15322"/>
    <cellStyle name="Normal 3 4 13 2 13 2" xfId="32819"/>
    <cellStyle name="Normal 3 4 13 2 14" xfId="15323"/>
    <cellStyle name="Normal 3 4 13 2 14 2" xfId="32820"/>
    <cellStyle name="Normal 3 4 13 2 15" xfId="32815"/>
    <cellStyle name="Normal 3 4 13 2 2" xfId="15324"/>
    <cellStyle name="Normal 3 4 13 2 2 2" xfId="32821"/>
    <cellStyle name="Normal 3 4 13 2 3" xfId="15325"/>
    <cellStyle name="Normal 3 4 13 2 3 2" xfId="32822"/>
    <cellStyle name="Normal 3 4 13 2 4" xfId="15326"/>
    <cellStyle name="Normal 3 4 13 2 4 2" xfId="32823"/>
    <cellStyle name="Normal 3 4 13 2 5" xfId="15327"/>
    <cellStyle name="Normal 3 4 13 2 5 2" xfId="32824"/>
    <cellStyle name="Normal 3 4 13 2 6" xfId="15328"/>
    <cellStyle name="Normal 3 4 13 2 6 2" xfId="32825"/>
    <cellStyle name="Normal 3 4 13 2 7" xfId="15329"/>
    <cellStyle name="Normal 3 4 13 2 7 2" xfId="32826"/>
    <cellStyle name="Normal 3 4 13 2 8" xfId="15330"/>
    <cellStyle name="Normal 3 4 13 2 8 2" xfId="32827"/>
    <cellStyle name="Normal 3 4 13 2 9" xfId="15331"/>
    <cellStyle name="Normal 3 4 13 2 9 2" xfId="32828"/>
    <cellStyle name="Normal 3 4 13 3" xfId="15332"/>
    <cellStyle name="Normal 3 4 13 3 2" xfId="32829"/>
    <cellStyle name="Normal 3 4 13 4" xfId="15333"/>
    <cellStyle name="Normal 3 4 13 4 2" xfId="32830"/>
    <cellStyle name="Normal 3 4 13 5" xfId="15334"/>
    <cellStyle name="Normal 3 4 13 5 2" xfId="32831"/>
    <cellStyle name="Normal 3 4 13 6" xfId="15335"/>
    <cellStyle name="Normal 3 4 13 6 2" xfId="32832"/>
    <cellStyle name="Normal 3 4 13 7" xfId="15336"/>
    <cellStyle name="Normal 3 4 13 7 2" xfId="32833"/>
    <cellStyle name="Normal 3 4 13 8" xfId="15337"/>
    <cellStyle name="Normal 3 4 13 8 2" xfId="32834"/>
    <cellStyle name="Normal 3 4 13 9" xfId="15338"/>
    <cellStyle name="Normal 3 4 13 9 2" xfId="32835"/>
    <cellStyle name="Normal 3 4 14" xfId="15339"/>
    <cellStyle name="Normal 3 4 14 10" xfId="15340"/>
    <cellStyle name="Normal 3 4 14 10 2" xfId="32837"/>
    <cellStyle name="Normal 3 4 14 11" xfId="15341"/>
    <cellStyle name="Normal 3 4 14 11 2" xfId="32838"/>
    <cellStyle name="Normal 3 4 14 12" xfId="15342"/>
    <cellStyle name="Normal 3 4 14 12 2" xfId="32839"/>
    <cellStyle name="Normal 3 4 14 13" xfId="15343"/>
    <cellStyle name="Normal 3 4 14 13 2" xfId="32840"/>
    <cellStyle name="Normal 3 4 14 14" xfId="15344"/>
    <cellStyle name="Normal 3 4 14 14 2" xfId="32841"/>
    <cellStyle name="Normal 3 4 14 15" xfId="15345"/>
    <cellStyle name="Normal 3 4 14 15 2" xfId="32842"/>
    <cellStyle name="Normal 3 4 14 16" xfId="32836"/>
    <cellStyle name="Normal 3 4 14 2" xfId="15346"/>
    <cellStyle name="Normal 3 4 14 2 10" xfId="15347"/>
    <cellStyle name="Normal 3 4 14 2 10 2" xfId="32844"/>
    <cellStyle name="Normal 3 4 14 2 11" xfId="15348"/>
    <cellStyle name="Normal 3 4 14 2 11 2" xfId="32845"/>
    <cellStyle name="Normal 3 4 14 2 12" xfId="15349"/>
    <cellStyle name="Normal 3 4 14 2 12 2" xfId="32846"/>
    <cellStyle name="Normal 3 4 14 2 13" xfId="15350"/>
    <cellStyle name="Normal 3 4 14 2 13 2" xfId="32847"/>
    <cellStyle name="Normal 3 4 14 2 14" xfId="15351"/>
    <cellStyle name="Normal 3 4 14 2 14 2" xfId="32848"/>
    <cellStyle name="Normal 3 4 14 2 15" xfId="32843"/>
    <cellStyle name="Normal 3 4 14 2 2" xfId="15352"/>
    <cellStyle name="Normal 3 4 14 2 2 2" xfId="32849"/>
    <cellStyle name="Normal 3 4 14 2 3" xfId="15353"/>
    <cellStyle name="Normal 3 4 14 2 3 2" xfId="32850"/>
    <cellStyle name="Normal 3 4 14 2 4" xfId="15354"/>
    <cellStyle name="Normal 3 4 14 2 4 2" xfId="32851"/>
    <cellStyle name="Normal 3 4 14 2 5" xfId="15355"/>
    <cellStyle name="Normal 3 4 14 2 5 2" xfId="32852"/>
    <cellStyle name="Normal 3 4 14 2 6" xfId="15356"/>
    <cellStyle name="Normal 3 4 14 2 6 2" xfId="32853"/>
    <cellStyle name="Normal 3 4 14 2 7" xfId="15357"/>
    <cellStyle name="Normal 3 4 14 2 7 2" xfId="32854"/>
    <cellStyle name="Normal 3 4 14 2 8" xfId="15358"/>
    <cellStyle name="Normal 3 4 14 2 8 2" xfId="32855"/>
    <cellStyle name="Normal 3 4 14 2 9" xfId="15359"/>
    <cellStyle name="Normal 3 4 14 2 9 2" xfId="32856"/>
    <cellStyle name="Normal 3 4 14 3" xfId="15360"/>
    <cellStyle name="Normal 3 4 14 3 2" xfId="32857"/>
    <cellStyle name="Normal 3 4 14 4" xfId="15361"/>
    <cellStyle name="Normal 3 4 14 4 2" xfId="32858"/>
    <cellStyle name="Normal 3 4 14 5" xfId="15362"/>
    <cellStyle name="Normal 3 4 14 5 2" xfId="32859"/>
    <cellStyle name="Normal 3 4 14 6" xfId="15363"/>
    <cellStyle name="Normal 3 4 14 6 2" xfId="32860"/>
    <cellStyle name="Normal 3 4 14 7" xfId="15364"/>
    <cellStyle name="Normal 3 4 14 7 2" xfId="32861"/>
    <cellStyle name="Normal 3 4 14 8" xfId="15365"/>
    <cellStyle name="Normal 3 4 14 8 2" xfId="32862"/>
    <cellStyle name="Normal 3 4 14 9" xfId="15366"/>
    <cellStyle name="Normal 3 4 14 9 2" xfId="32863"/>
    <cellStyle name="Normal 3 4 15" xfId="15367"/>
    <cellStyle name="Normal 3 4 15 10" xfId="15368"/>
    <cellStyle name="Normal 3 4 15 10 2" xfId="32865"/>
    <cellStyle name="Normal 3 4 15 11" xfId="15369"/>
    <cellStyle name="Normal 3 4 15 11 2" xfId="32866"/>
    <cellStyle name="Normal 3 4 15 12" xfId="15370"/>
    <cellStyle name="Normal 3 4 15 12 2" xfId="32867"/>
    <cellStyle name="Normal 3 4 15 13" xfId="15371"/>
    <cellStyle name="Normal 3 4 15 13 2" xfId="32868"/>
    <cellStyle name="Normal 3 4 15 14" xfId="15372"/>
    <cellStyle name="Normal 3 4 15 14 2" xfId="32869"/>
    <cellStyle name="Normal 3 4 15 15" xfId="15373"/>
    <cellStyle name="Normal 3 4 15 15 2" xfId="32870"/>
    <cellStyle name="Normal 3 4 15 16" xfId="32864"/>
    <cellStyle name="Normal 3 4 15 2" xfId="15374"/>
    <cellStyle name="Normal 3 4 15 2 10" xfId="15375"/>
    <cellStyle name="Normal 3 4 15 2 10 2" xfId="32872"/>
    <cellStyle name="Normal 3 4 15 2 11" xfId="15376"/>
    <cellStyle name="Normal 3 4 15 2 11 2" xfId="32873"/>
    <cellStyle name="Normal 3 4 15 2 12" xfId="15377"/>
    <cellStyle name="Normal 3 4 15 2 12 2" xfId="32874"/>
    <cellStyle name="Normal 3 4 15 2 13" xfId="15378"/>
    <cellStyle name="Normal 3 4 15 2 13 2" xfId="32875"/>
    <cellStyle name="Normal 3 4 15 2 14" xfId="15379"/>
    <cellStyle name="Normal 3 4 15 2 14 2" xfId="32876"/>
    <cellStyle name="Normal 3 4 15 2 15" xfId="32871"/>
    <cellStyle name="Normal 3 4 15 2 2" xfId="15380"/>
    <cellStyle name="Normal 3 4 15 2 2 2" xfId="32877"/>
    <cellStyle name="Normal 3 4 15 2 3" xfId="15381"/>
    <cellStyle name="Normal 3 4 15 2 3 2" xfId="32878"/>
    <cellStyle name="Normal 3 4 15 2 4" xfId="15382"/>
    <cellStyle name="Normal 3 4 15 2 4 2" xfId="32879"/>
    <cellStyle name="Normal 3 4 15 2 5" xfId="15383"/>
    <cellStyle name="Normal 3 4 15 2 5 2" xfId="32880"/>
    <cellStyle name="Normal 3 4 15 2 6" xfId="15384"/>
    <cellStyle name="Normal 3 4 15 2 6 2" xfId="32881"/>
    <cellStyle name="Normal 3 4 15 2 7" xfId="15385"/>
    <cellStyle name="Normal 3 4 15 2 7 2" xfId="32882"/>
    <cellStyle name="Normal 3 4 15 2 8" xfId="15386"/>
    <cellStyle name="Normal 3 4 15 2 8 2" xfId="32883"/>
    <cellStyle name="Normal 3 4 15 2 9" xfId="15387"/>
    <cellStyle name="Normal 3 4 15 2 9 2" xfId="32884"/>
    <cellStyle name="Normal 3 4 15 3" xfId="15388"/>
    <cellStyle name="Normal 3 4 15 3 2" xfId="32885"/>
    <cellStyle name="Normal 3 4 15 4" xfId="15389"/>
    <cellStyle name="Normal 3 4 15 4 2" xfId="32886"/>
    <cellStyle name="Normal 3 4 15 5" xfId="15390"/>
    <cellStyle name="Normal 3 4 15 5 2" xfId="32887"/>
    <cellStyle name="Normal 3 4 15 6" xfId="15391"/>
    <cellStyle name="Normal 3 4 15 6 2" xfId="32888"/>
    <cellStyle name="Normal 3 4 15 7" xfId="15392"/>
    <cellStyle name="Normal 3 4 15 7 2" xfId="32889"/>
    <cellStyle name="Normal 3 4 15 8" xfId="15393"/>
    <cellStyle name="Normal 3 4 15 8 2" xfId="32890"/>
    <cellStyle name="Normal 3 4 15 9" xfId="15394"/>
    <cellStyle name="Normal 3 4 15 9 2" xfId="32891"/>
    <cellStyle name="Normal 3 4 16" xfId="15395"/>
    <cellStyle name="Normal 3 4 16 10" xfId="15396"/>
    <cellStyle name="Normal 3 4 16 10 2" xfId="32893"/>
    <cellStyle name="Normal 3 4 16 11" xfId="15397"/>
    <cellStyle name="Normal 3 4 16 11 2" xfId="32894"/>
    <cellStyle name="Normal 3 4 16 12" xfId="15398"/>
    <cellStyle name="Normal 3 4 16 12 2" xfId="32895"/>
    <cellStyle name="Normal 3 4 16 13" xfId="15399"/>
    <cellStyle name="Normal 3 4 16 13 2" xfId="32896"/>
    <cellStyle name="Normal 3 4 16 14" xfId="15400"/>
    <cellStyle name="Normal 3 4 16 14 2" xfId="32897"/>
    <cellStyle name="Normal 3 4 16 15" xfId="32892"/>
    <cellStyle name="Normal 3 4 16 2" xfId="15401"/>
    <cellStyle name="Normal 3 4 16 2 2" xfId="32898"/>
    <cellStyle name="Normal 3 4 16 3" xfId="15402"/>
    <cellStyle name="Normal 3 4 16 3 2" xfId="32899"/>
    <cellStyle name="Normal 3 4 16 4" xfId="15403"/>
    <cellStyle name="Normal 3 4 16 4 2" xfId="32900"/>
    <cellStyle name="Normal 3 4 16 5" xfId="15404"/>
    <cellStyle name="Normal 3 4 16 5 2" xfId="32901"/>
    <cellStyle name="Normal 3 4 16 6" xfId="15405"/>
    <cellStyle name="Normal 3 4 16 6 2" xfId="32902"/>
    <cellStyle name="Normal 3 4 16 7" xfId="15406"/>
    <cellStyle name="Normal 3 4 16 7 2" xfId="32903"/>
    <cellStyle name="Normal 3 4 16 8" xfId="15407"/>
    <cellStyle name="Normal 3 4 16 8 2" xfId="32904"/>
    <cellStyle name="Normal 3 4 16 9" xfId="15408"/>
    <cellStyle name="Normal 3 4 16 9 2" xfId="32905"/>
    <cellStyle name="Normal 3 4 17" xfId="15409"/>
    <cellStyle name="Normal 3 4 17 10" xfId="15410"/>
    <cellStyle name="Normal 3 4 17 10 2" xfId="32907"/>
    <cellStyle name="Normal 3 4 17 11" xfId="15411"/>
    <cellStyle name="Normal 3 4 17 11 2" xfId="32908"/>
    <cellStyle name="Normal 3 4 17 12" xfId="15412"/>
    <cellStyle name="Normal 3 4 17 12 2" xfId="32909"/>
    <cellStyle name="Normal 3 4 17 13" xfId="15413"/>
    <cellStyle name="Normal 3 4 17 13 2" xfId="32910"/>
    <cellStyle name="Normal 3 4 17 14" xfId="15414"/>
    <cellStyle name="Normal 3 4 17 14 2" xfId="32911"/>
    <cellStyle name="Normal 3 4 17 15" xfId="32906"/>
    <cellStyle name="Normal 3 4 17 2" xfId="15415"/>
    <cellStyle name="Normal 3 4 17 2 2" xfId="32912"/>
    <cellStyle name="Normal 3 4 17 3" xfId="15416"/>
    <cellStyle name="Normal 3 4 17 3 2" xfId="32913"/>
    <cellStyle name="Normal 3 4 17 4" xfId="15417"/>
    <cellStyle name="Normal 3 4 17 4 2" xfId="32914"/>
    <cellStyle name="Normal 3 4 17 5" xfId="15418"/>
    <cellStyle name="Normal 3 4 17 5 2" xfId="32915"/>
    <cellStyle name="Normal 3 4 17 6" xfId="15419"/>
    <cellStyle name="Normal 3 4 17 6 2" xfId="32916"/>
    <cellStyle name="Normal 3 4 17 7" xfId="15420"/>
    <cellStyle name="Normal 3 4 17 7 2" xfId="32917"/>
    <cellStyle name="Normal 3 4 17 8" xfId="15421"/>
    <cellStyle name="Normal 3 4 17 8 2" xfId="32918"/>
    <cellStyle name="Normal 3 4 17 9" xfId="15422"/>
    <cellStyle name="Normal 3 4 17 9 2" xfId="32919"/>
    <cellStyle name="Normal 3 4 18" xfId="15423"/>
    <cellStyle name="Normal 3 4 18 10" xfId="15424"/>
    <cellStyle name="Normal 3 4 18 10 2" xfId="32921"/>
    <cellStyle name="Normal 3 4 18 11" xfId="15425"/>
    <cellStyle name="Normal 3 4 18 11 2" xfId="32922"/>
    <cellStyle name="Normal 3 4 18 12" xfId="15426"/>
    <cellStyle name="Normal 3 4 18 12 2" xfId="32923"/>
    <cellStyle name="Normal 3 4 18 13" xfId="15427"/>
    <cellStyle name="Normal 3 4 18 13 2" xfId="32924"/>
    <cellStyle name="Normal 3 4 18 14" xfId="15428"/>
    <cellStyle name="Normal 3 4 18 14 2" xfId="32925"/>
    <cellStyle name="Normal 3 4 18 15" xfId="32920"/>
    <cellStyle name="Normal 3 4 18 2" xfId="15429"/>
    <cellStyle name="Normal 3 4 18 2 2" xfId="32926"/>
    <cellStyle name="Normal 3 4 18 3" xfId="15430"/>
    <cellStyle name="Normal 3 4 18 3 2" xfId="32927"/>
    <cellStyle name="Normal 3 4 18 4" xfId="15431"/>
    <cellStyle name="Normal 3 4 18 4 2" xfId="32928"/>
    <cellStyle name="Normal 3 4 18 5" xfId="15432"/>
    <cellStyle name="Normal 3 4 18 5 2" xfId="32929"/>
    <cellStyle name="Normal 3 4 18 6" xfId="15433"/>
    <cellStyle name="Normal 3 4 18 6 2" xfId="32930"/>
    <cellStyle name="Normal 3 4 18 7" xfId="15434"/>
    <cellStyle name="Normal 3 4 18 7 2" xfId="32931"/>
    <cellStyle name="Normal 3 4 18 8" xfId="15435"/>
    <cellStyle name="Normal 3 4 18 8 2" xfId="32932"/>
    <cellStyle name="Normal 3 4 18 9" xfId="15436"/>
    <cellStyle name="Normal 3 4 18 9 2" xfId="32933"/>
    <cellStyle name="Normal 3 4 19" xfId="15437"/>
    <cellStyle name="Normal 3 4 19 10" xfId="15438"/>
    <cellStyle name="Normal 3 4 19 10 2" xfId="32935"/>
    <cellStyle name="Normal 3 4 19 11" xfId="15439"/>
    <cellStyle name="Normal 3 4 19 11 2" xfId="32936"/>
    <cellStyle name="Normal 3 4 19 12" xfId="15440"/>
    <cellStyle name="Normal 3 4 19 12 2" xfId="32937"/>
    <cellStyle name="Normal 3 4 19 13" xfId="15441"/>
    <cellStyle name="Normal 3 4 19 13 2" xfId="32938"/>
    <cellStyle name="Normal 3 4 19 14" xfId="15442"/>
    <cellStyle name="Normal 3 4 19 14 2" xfId="32939"/>
    <cellStyle name="Normal 3 4 19 15" xfId="32934"/>
    <cellStyle name="Normal 3 4 19 2" xfId="15443"/>
    <cellStyle name="Normal 3 4 19 2 2" xfId="32940"/>
    <cellStyle name="Normal 3 4 19 3" xfId="15444"/>
    <cellStyle name="Normal 3 4 19 3 2" xfId="32941"/>
    <cellStyle name="Normal 3 4 19 4" xfId="15445"/>
    <cellStyle name="Normal 3 4 19 4 2" xfId="32942"/>
    <cellStyle name="Normal 3 4 19 5" xfId="15446"/>
    <cellStyle name="Normal 3 4 19 5 2" xfId="32943"/>
    <cellStyle name="Normal 3 4 19 6" xfId="15447"/>
    <cellStyle name="Normal 3 4 19 6 2" xfId="32944"/>
    <cellStyle name="Normal 3 4 19 7" xfId="15448"/>
    <cellStyle name="Normal 3 4 19 7 2" xfId="32945"/>
    <cellStyle name="Normal 3 4 19 8" xfId="15449"/>
    <cellStyle name="Normal 3 4 19 8 2" xfId="32946"/>
    <cellStyle name="Normal 3 4 19 9" xfId="15450"/>
    <cellStyle name="Normal 3 4 19 9 2" xfId="32947"/>
    <cellStyle name="Normal 3 4 2" xfId="15451"/>
    <cellStyle name="Normal 3 4 2 10" xfId="15452"/>
    <cellStyle name="Normal 3 4 2 10 10" xfId="15453"/>
    <cellStyle name="Normal 3 4 2 10 10 2" xfId="32949"/>
    <cellStyle name="Normal 3 4 2 10 11" xfId="15454"/>
    <cellStyle name="Normal 3 4 2 10 11 2" xfId="32950"/>
    <cellStyle name="Normal 3 4 2 10 12" xfId="15455"/>
    <cellStyle name="Normal 3 4 2 10 12 2" xfId="32951"/>
    <cellStyle name="Normal 3 4 2 10 13" xfId="15456"/>
    <cellStyle name="Normal 3 4 2 10 13 2" xfId="32952"/>
    <cellStyle name="Normal 3 4 2 10 14" xfId="15457"/>
    <cellStyle name="Normal 3 4 2 10 14 2" xfId="32953"/>
    <cellStyle name="Normal 3 4 2 10 15" xfId="32948"/>
    <cellStyle name="Normal 3 4 2 10 2" xfId="15458"/>
    <cellStyle name="Normal 3 4 2 10 2 2" xfId="32954"/>
    <cellStyle name="Normal 3 4 2 10 3" xfId="15459"/>
    <cellStyle name="Normal 3 4 2 10 3 2" xfId="32955"/>
    <cellStyle name="Normal 3 4 2 10 4" xfId="15460"/>
    <cellStyle name="Normal 3 4 2 10 4 2" xfId="32956"/>
    <cellStyle name="Normal 3 4 2 10 5" xfId="15461"/>
    <cellStyle name="Normal 3 4 2 10 5 2" xfId="32957"/>
    <cellStyle name="Normal 3 4 2 10 6" xfId="15462"/>
    <cellStyle name="Normal 3 4 2 10 6 2" xfId="32958"/>
    <cellStyle name="Normal 3 4 2 10 7" xfId="15463"/>
    <cellStyle name="Normal 3 4 2 10 7 2" xfId="32959"/>
    <cellStyle name="Normal 3 4 2 10 8" xfId="15464"/>
    <cellStyle name="Normal 3 4 2 10 8 2" xfId="32960"/>
    <cellStyle name="Normal 3 4 2 10 9" xfId="15465"/>
    <cellStyle name="Normal 3 4 2 10 9 2" xfId="32961"/>
    <cellStyle name="Normal 3 4 2 11" xfId="15466"/>
    <cellStyle name="Normal 3 4 2 11 10" xfId="15467"/>
    <cellStyle name="Normal 3 4 2 11 10 2" xfId="32963"/>
    <cellStyle name="Normal 3 4 2 11 11" xfId="15468"/>
    <cellStyle name="Normal 3 4 2 11 11 2" xfId="32964"/>
    <cellStyle name="Normal 3 4 2 11 12" xfId="15469"/>
    <cellStyle name="Normal 3 4 2 11 12 2" xfId="32965"/>
    <cellStyle name="Normal 3 4 2 11 13" xfId="15470"/>
    <cellStyle name="Normal 3 4 2 11 13 2" xfId="32966"/>
    <cellStyle name="Normal 3 4 2 11 14" xfId="15471"/>
    <cellStyle name="Normal 3 4 2 11 14 2" xfId="32967"/>
    <cellStyle name="Normal 3 4 2 11 15" xfId="32962"/>
    <cellStyle name="Normal 3 4 2 11 2" xfId="15472"/>
    <cellStyle name="Normal 3 4 2 11 2 2" xfId="32968"/>
    <cellStyle name="Normal 3 4 2 11 3" xfId="15473"/>
    <cellStyle name="Normal 3 4 2 11 3 2" xfId="32969"/>
    <cellStyle name="Normal 3 4 2 11 4" xfId="15474"/>
    <cellStyle name="Normal 3 4 2 11 4 2" xfId="32970"/>
    <cellStyle name="Normal 3 4 2 11 5" xfId="15475"/>
    <cellStyle name="Normal 3 4 2 11 5 2" xfId="32971"/>
    <cellStyle name="Normal 3 4 2 11 6" xfId="15476"/>
    <cellStyle name="Normal 3 4 2 11 6 2" xfId="32972"/>
    <cellStyle name="Normal 3 4 2 11 7" xfId="15477"/>
    <cellStyle name="Normal 3 4 2 11 7 2" xfId="32973"/>
    <cellStyle name="Normal 3 4 2 11 8" xfId="15478"/>
    <cellStyle name="Normal 3 4 2 11 8 2" xfId="32974"/>
    <cellStyle name="Normal 3 4 2 11 9" xfId="15479"/>
    <cellStyle name="Normal 3 4 2 11 9 2" xfId="32975"/>
    <cellStyle name="Normal 3 4 2 12" xfId="15480"/>
    <cellStyle name="Normal 3 4 2 12 10" xfId="15481"/>
    <cellStyle name="Normal 3 4 2 12 10 2" xfId="32977"/>
    <cellStyle name="Normal 3 4 2 12 11" xfId="15482"/>
    <cellStyle name="Normal 3 4 2 12 11 2" xfId="32978"/>
    <cellStyle name="Normal 3 4 2 12 12" xfId="15483"/>
    <cellStyle name="Normal 3 4 2 12 12 2" xfId="32979"/>
    <cellStyle name="Normal 3 4 2 12 13" xfId="15484"/>
    <cellStyle name="Normal 3 4 2 12 13 2" xfId="32980"/>
    <cellStyle name="Normal 3 4 2 12 14" xfId="15485"/>
    <cellStyle name="Normal 3 4 2 12 14 2" xfId="32981"/>
    <cellStyle name="Normal 3 4 2 12 15" xfId="32976"/>
    <cellStyle name="Normal 3 4 2 12 2" xfId="15486"/>
    <cellStyle name="Normal 3 4 2 12 2 2" xfId="32982"/>
    <cellStyle name="Normal 3 4 2 12 3" xfId="15487"/>
    <cellStyle name="Normal 3 4 2 12 3 2" xfId="32983"/>
    <cellStyle name="Normal 3 4 2 12 4" xfId="15488"/>
    <cellStyle name="Normal 3 4 2 12 4 2" xfId="32984"/>
    <cellStyle name="Normal 3 4 2 12 5" xfId="15489"/>
    <cellStyle name="Normal 3 4 2 12 5 2" xfId="32985"/>
    <cellStyle name="Normal 3 4 2 12 6" xfId="15490"/>
    <cellStyle name="Normal 3 4 2 12 6 2" xfId="32986"/>
    <cellStyle name="Normal 3 4 2 12 7" xfId="15491"/>
    <cellStyle name="Normal 3 4 2 12 7 2" xfId="32987"/>
    <cellStyle name="Normal 3 4 2 12 8" xfId="15492"/>
    <cellStyle name="Normal 3 4 2 12 8 2" xfId="32988"/>
    <cellStyle name="Normal 3 4 2 12 9" xfId="15493"/>
    <cellStyle name="Normal 3 4 2 12 9 2" xfId="32989"/>
    <cellStyle name="Normal 3 4 2 13" xfId="15494"/>
    <cellStyle name="Normal 3 4 2 13 10" xfId="15495"/>
    <cellStyle name="Normal 3 4 2 13 10 2" xfId="32991"/>
    <cellStyle name="Normal 3 4 2 13 11" xfId="15496"/>
    <cellStyle name="Normal 3 4 2 13 11 2" xfId="32992"/>
    <cellStyle name="Normal 3 4 2 13 12" xfId="15497"/>
    <cellStyle name="Normal 3 4 2 13 12 2" xfId="32993"/>
    <cellStyle name="Normal 3 4 2 13 13" xfId="15498"/>
    <cellStyle name="Normal 3 4 2 13 13 2" xfId="32994"/>
    <cellStyle name="Normal 3 4 2 13 14" xfId="15499"/>
    <cellStyle name="Normal 3 4 2 13 14 2" xfId="32995"/>
    <cellStyle name="Normal 3 4 2 13 15" xfId="32990"/>
    <cellStyle name="Normal 3 4 2 13 2" xfId="15500"/>
    <cellStyle name="Normal 3 4 2 13 2 2" xfId="32996"/>
    <cellStyle name="Normal 3 4 2 13 3" xfId="15501"/>
    <cellStyle name="Normal 3 4 2 13 3 2" xfId="32997"/>
    <cellStyle name="Normal 3 4 2 13 4" xfId="15502"/>
    <cellStyle name="Normal 3 4 2 13 4 2" xfId="32998"/>
    <cellStyle name="Normal 3 4 2 13 5" xfId="15503"/>
    <cellStyle name="Normal 3 4 2 13 5 2" xfId="32999"/>
    <cellStyle name="Normal 3 4 2 13 6" xfId="15504"/>
    <cellStyle name="Normal 3 4 2 13 6 2" xfId="33000"/>
    <cellStyle name="Normal 3 4 2 13 7" xfId="15505"/>
    <cellStyle name="Normal 3 4 2 13 7 2" xfId="33001"/>
    <cellStyle name="Normal 3 4 2 13 8" xfId="15506"/>
    <cellStyle name="Normal 3 4 2 13 8 2" xfId="33002"/>
    <cellStyle name="Normal 3 4 2 13 9" xfId="15507"/>
    <cellStyle name="Normal 3 4 2 13 9 2" xfId="33003"/>
    <cellStyle name="Normal 3 4 2 14" xfId="15508"/>
    <cellStyle name="Normal 3 4 2 14 10" xfId="15509"/>
    <cellStyle name="Normal 3 4 2 14 10 2" xfId="33005"/>
    <cellStyle name="Normal 3 4 2 14 11" xfId="15510"/>
    <cellStyle name="Normal 3 4 2 14 11 2" xfId="33006"/>
    <cellStyle name="Normal 3 4 2 14 12" xfId="15511"/>
    <cellStyle name="Normal 3 4 2 14 12 2" xfId="33007"/>
    <cellStyle name="Normal 3 4 2 14 13" xfId="15512"/>
    <cellStyle name="Normal 3 4 2 14 13 2" xfId="33008"/>
    <cellStyle name="Normal 3 4 2 14 14" xfId="15513"/>
    <cellStyle name="Normal 3 4 2 14 14 2" xfId="33009"/>
    <cellStyle name="Normal 3 4 2 14 15" xfId="33004"/>
    <cellStyle name="Normal 3 4 2 14 2" xfId="15514"/>
    <cellStyle name="Normal 3 4 2 14 2 2" xfId="33010"/>
    <cellStyle name="Normal 3 4 2 14 3" xfId="15515"/>
    <cellStyle name="Normal 3 4 2 14 3 2" xfId="33011"/>
    <cellStyle name="Normal 3 4 2 14 4" xfId="15516"/>
    <cellStyle name="Normal 3 4 2 14 4 2" xfId="33012"/>
    <cellStyle name="Normal 3 4 2 14 5" xfId="15517"/>
    <cellStyle name="Normal 3 4 2 14 5 2" xfId="33013"/>
    <cellStyle name="Normal 3 4 2 14 6" xfId="15518"/>
    <cellStyle name="Normal 3 4 2 14 6 2" xfId="33014"/>
    <cellStyle name="Normal 3 4 2 14 7" xfId="15519"/>
    <cellStyle name="Normal 3 4 2 14 7 2" xfId="33015"/>
    <cellStyle name="Normal 3 4 2 14 8" xfId="15520"/>
    <cellStyle name="Normal 3 4 2 14 8 2" xfId="33016"/>
    <cellStyle name="Normal 3 4 2 14 9" xfId="15521"/>
    <cellStyle name="Normal 3 4 2 14 9 2" xfId="33017"/>
    <cellStyle name="Normal 3 4 2 15" xfId="15522"/>
    <cellStyle name="Normal 3 4 2 16" xfId="15523"/>
    <cellStyle name="Normal 3 4 2 17" xfId="15524"/>
    <cellStyle name="Normal 3 4 2 17 10" xfId="15525"/>
    <cellStyle name="Normal 3 4 2 17 10 2" xfId="33019"/>
    <cellStyle name="Normal 3 4 2 17 11" xfId="15526"/>
    <cellStyle name="Normal 3 4 2 17 11 2" xfId="33020"/>
    <cellStyle name="Normal 3 4 2 17 12" xfId="15527"/>
    <cellStyle name="Normal 3 4 2 17 12 2" xfId="33021"/>
    <cellStyle name="Normal 3 4 2 17 13" xfId="15528"/>
    <cellStyle name="Normal 3 4 2 17 13 2" xfId="33022"/>
    <cellStyle name="Normal 3 4 2 17 14" xfId="15529"/>
    <cellStyle name="Normal 3 4 2 17 14 2" xfId="33023"/>
    <cellStyle name="Normal 3 4 2 17 15" xfId="33018"/>
    <cellStyle name="Normal 3 4 2 17 2" xfId="15530"/>
    <cellStyle name="Normal 3 4 2 17 2 2" xfId="33024"/>
    <cellStyle name="Normal 3 4 2 17 3" xfId="15531"/>
    <cellStyle name="Normal 3 4 2 17 3 2" xfId="33025"/>
    <cellStyle name="Normal 3 4 2 17 4" xfId="15532"/>
    <cellStyle name="Normal 3 4 2 17 4 2" xfId="33026"/>
    <cellStyle name="Normal 3 4 2 17 5" xfId="15533"/>
    <cellStyle name="Normal 3 4 2 17 5 2" xfId="33027"/>
    <cellStyle name="Normal 3 4 2 17 6" xfId="15534"/>
    <cellStyle name="Normal 3 4 2 17 6 2" xfId="33028"/>
    <cellStyle name="Normal 3 4 2 17 7" xfId="15535"/>
    <cellStyle name="Normal 3 4 2 17 7 2" xfId="33029"/>
    <cellStyle name="Normal 3 4 2 17 8" xfId="15536"/>
    <cellStyle name="Normal 3 4 2 17 8 2" xfId="33030"/>
    <cellStyle name="Normal 3 4 2 17 9" xfId="15537"/>
    <cellStyle name="Normal 3 4 2 17 9 2" xfId="33031"/>
    <cellStyle name="Normal 3 4 2 18" xfId="15538"/>
    <cellStyle name="Normal 3 4 2 18 10" xfId="15539"/>
    <cellStyle name="Normal 3 4 2 18 10 2" xfId="33033"/>
    <cellStyle name="Normal 3 4 2 18 11" xfId="15540"/>
    <cellStyle name="Normal 3 4 2 18 11 2" xfId="33034"/>
    <cellStyle name="Normal 3 4 2 18 12" xfId="15541"/>
    <cellStyle name="Normal 3 4 2 18 12 2" xfId="33035"/>
    <cellStyle name="Normal 3 4 2 18 13" xfId="15542"/>
    <cellStyle name="Normal 3 4 2 18 13 2" xfId="33036"/>
    <cellStyle name="Normal 3 4 2 18 14" xfId="15543"/>
    <cellStyle name="Normal 3 4 2 18 14 2" xfId="33037"/>
    <cellStyle name="Normal 3 4 2 18 15" xfId="33032"/>
    <cellStyle name="Normal 3 4 2 18 2" xfId="15544"/>
    <cellStyle name="Normal 3 4 2 18 2 2" xfId="33038"/>
    <cellStyle name="Normal 3 4 2 18 3" xfId="15545"/>
    <cellStyle name="Normal 3 4 2 18 3 2" xfId="33039"/>
    <cellStyle name="Normal 3 4 2 18 4" xfId="15546"/>
    <cellStyle name="Normal 3 4 2 18 4 2" xfId="33040"/>
    <cellStyle name="Normal 3 4 2 18 5" xfId="15547"/>
    <cellStyle name="Normal 3 4 2 18 5 2" xfId="33041"/>
    <cellStyle name="Normal 3 4 2 18 6" xfId="15548"/>
    <cellStyle name="Normal 3 4 2 18 6 2" xfId="33042"/>
    <cellStyle name="Normal 3 4 2 18 7" xfId="15549"/>
    <cellStyle name="Normal 3 4 2 18 7 2" xfId="33043"/>
    <cellStyle name="Normal 3 4 2 18 8" xfId="15550"/>
    <cellStyle name="Normal 3 4 2 18 8 2" xfId="33044"/>
    <cellStyle name="Normal 3 4 2 18 9" xfId="15551"/>
    <cellStyle name="Normal 3 4 2 18 9 2" xfId="33045"/>
    <cellStyle name="Normal 3 4 2 2" xfId="15552"/>
    <cellStyle name="Normal 3 4 2 2 10" xfId="15553"/>
    <cellStyle name="Normal 3 4 2 2 10 2" xfId="33047"/>
    <cellStyle name="Normal 3 4 2 2 11" xfId="15554"/>
    <cellStyle name="Normal 3 4 2 2 11 2" xfId="33048"/>
    <cellStyle name="Normal 3 4 2 2 12" xfId="15555"/>
    <cellStyle name="Normal 3 4 2 2 12 2" xfId="33049"/>
    <cellStyle name="Normal 3 4 2 2 13" xfId="15556"/>
    <cellStyle name="Normal 3 4 2 2 13 2" xfId="33050"/>
    <cellStyle name="Normal 3 4 2 2 14" xfId="15557"/>
    <cellStyle name="Normal 3 4 2 2 14 2" xfId="33051"/>
    <cellStyle name="Normal 3 4 2 2 15" xfId="15558"/>
    <cellStyle name="Normal 3 4 2 2 15 2" xfId="33052"/>
    <cellStyle name="Normal 3 4 2 2 16" xfId="15559"/>
    <cellStyle name="Normal 3 4 2 2 16 2" xfId="33053"/>
    <cellStyle name="Normal 3 4 2 2 17" xfId="15560"/>
    <cellStyle name="Normal 3 4 2 2 17 2" xfId="33054"/>
    <cellStyle name="Normal 3 4 2 2 18" xfId="33046"/>
    <cellStyle name="Normal 3 4 2 2 2" xfId="15561"/>
    <cellStyle name="Normal 3 4 2 2 3" xfId="15562"/>
    <cellStyle name="Normal 3 4 2 2 4" xfId="15563"/>
    <cellStyle name="Normal 3 4 2 2 5" xfId="15564"/>
    <cellStyle name="Normal 3 4 2 2 5 2" xfId="33055"/>
    <cellStyle name="Normal 3 4 2 2 6" xfId="15565"/>
    <cellStyle name="Normal 3 4 2 2 6 2" xfId="33056"/>
    <cellStyle name="Normal 3 4 2 2 7" xfId="15566"/>
    <cellStyle name="Normal 3 4 2 2 7 2" xfId="33057"/>
    <cellStyle name="Normal 3 4 2 2 8" xfId="15567"/>
    <cellStyle name="Normal 3 4 2 2 8 2" xfId="33058"/>
    <cellStyle name="Normal 3 4 2 2 9" xfId="15568"/>
    <cellStyle name="Normal 3 4 2 2 9 2" xfId="33059"/>
    <cellStyle name="Normal 3 4 2 3" xfId="15569"/>
    <cellStyle name="Normal 3 4 2 4" xfId="15570"/>
    <cellStyle name="Normal 3 4 2 5" xfId="15571"/>
    <cellStyle name="Normal 3 4 2 6" xfId="15572"/>
    <cellStyle name="Normal 3 4 2 6 10" xfId="15573"/>
    <cellStyle name="Normal 3 4 2 6 10 2" xfId="33061"/>
    <cellStyle name="Normal 3 4 2 6 11" xfId="15574"/>
    <cellStyle name="Normal 3 4 2 6 11 2" xfId="33062"/>
    <cellStyle name="Normal 3 4 2 6 12" xfId="15575"/>
    <cellStyle name="Normal 3 4 2 6 12 2" xfId="33063"/>
    <cellStyle name="Normal 3 4 2 6 13" xfId="15576"/>
    <cellStyle name="Normal 3 4 2 6 13 2" xfId="33064"/>
    <cellStyle name="Normal 3 4 2 6 14" xfId="15577"/>
    <cellStyle name="Normal 3 4 2 6 14 2" xfId="33065"/>
    <cellStyle name="Normal 3 4 2 6 15" xfId="15578"/>
    <cellStyle name="Normal 3 4 2 6 15 2" xfId="33066"/>
    <cellStyle name="Normal 3 4 2 6 16" xfId="33060"/>
    <cellStyle name="Normal 3 4 2 6 2" xfId="15579"/>
    <cellStyle name="Normal 3 4 2 6 2 10" xfId="15580"/>
    <cellStyle name="Normal 3 4 2 6 2 10 2" xfId="33068"/>
    <cellStyle name="Normal 3 4 2 6 2 11" xfId="15581"/>
    <cellStyle name="Normal 3 4 2 6 2 11 2" xfId="33069"/>
    <cellStyle name="Normal 3 4 2 6 2 12" xfId="15582"/>
    <cellStyle name="Normal 3 4 2 6 2 12 2" xfId="33070"/>
    <cellStyle name="Normal 3 4 2 6 2 13" xfId="15583"/>
    <cellStyle name="Normal 3 4 2 6 2 13 2" xfId="33071"/>
    <cellStyle name="Normal 3 4 2 6 2 14" xfId="15584"/>
    <cellStyle name="Normal 3 4 2 6 2 14 2" xfId="33072"/>
    <cellStyle name="Normal 3 4 2 6 2 15" xfId="33067"/>
    <cellStyle name="Normal 3 4 2 6 2 2" xfId="15585"/>
    <cellStyle name="Normal 3 4 2 6 2 2 2" xfId="33073"/>
    <cellStyle name="Normal 3 4 2 6 2 3" xfId="15586"/>
    <cellStyle name="Normal 3 4 2 6 2 3 2" xfId="33074"/>
    <cellStyle name="Normal 3 4 2 6 2 4" xfId="15587"/>
    <cellStyle name="Normal 3 4 2 6 2 4 2" xfId="33075"/>
    <cellStyle name="Normal 3 4 2 6 2 5" xfId="15588"/>
    <cellStyle name="Normal 3 4 2 6 2 5 2" xfId="33076"/>
    <cellStyle name="Normal 3 4 2 6 2 6" xfId="15589"/>
    <cellStyle name="Normal 3 4 2 6 2 6 2" xfId="33077"/>
    <cellStyle name="Normal 3 4 2 6 2 7" xfId="15590"/>
    <cellStyle name="Normal 3 4 2 6 2 7 2" xfId="33078"/>
    <cellStyle name="Normal 3 4 2 6 2 8" xfId="15591"/>
    <cellStyle name="Normal 3 4 2 6 2 8 2" xfId="33079"/>
    <cellStyle name="Normal 3 4 2 6 2 9" xfId="15592"/>
    <cellStyle name="Normal 3 4 2 6 2 9 2" xfId="33080"/>
    <cellStyle name="Normal 3 4 2 6 3" xfId="15593"/>
    <cellStyle name="Normal 3 4 2 6 3 2" xfId="33081"/>
    <cellStyle name="Normal 3 4 2 6 4" xfId="15594"/>
    <cellStyle name="Normal 3 4 2 6 4 2" xfId="33082"/>
    <cellStyle name="Normal 3 4 2 6 5" xfId="15595"/>
    <cellStyle name="Normal 3 4 2 6 5 2" xfId="33083"/>
    <cellStyle name="Normal 3 4 2 6 6" xfId="15596"/>
    <cellStyle name="Normal 3 4 2 6 6 2" xfId="33084"/>
    <cellStyle name="Normal 3 4 2 6 7" xfId="15597"/>
    <cellStyle name="Normal 3 4 2 6 7 2" xfId="33085"/>
    <cellStyle name="Normal 3 4 2 6 8" xfId="15598"/>
    <cellStyle name="Normal 3 4 2 6 8 2" xfId="33086"/>
    <cellStyle name="Normal 3 4 2 6 9" xfId="15599"/>
    <cellStyle name="Normal 3 4 2 6 9 2" xfId="33087"/>
    <cellStyle name="Normal 3 4 2 7" xfId="15600"/>
    <cellStyle name="Normal 3 4 2 7 10" xfId="15601"/>
    <cellStyle name="Normal 3 4 2 7 10 2" xfId="33089"/>
    <cellStyle name="Normal 3 4 2 7 11" xfId="15602"/>
    <cellStyle name="Normal 3 4 2 7 11 2" xfId="33090"/>
    <cellStyle name="Normal 3 4 2 7 12" xfId="15603"/>
    <cellStyle name="Normal 3 4 2 7 12 2" xfId="33091"/>
    <cellStyle name="Normal 3 4 2 7 13" xfId="15604"/>
    <cellStyle name="Normal 3 4 2 7 13 2" xfId="33092"/>
    <cellStyle name="Normal 3 4 2 7 14" xfId="15605"/>
    <cellStyle name="Normal 3 4 2 7 14 2" xfId="33093"/>
    <cellStyle name="Normal 3 4 2 7 15" xfId="15606"/>
    <cellStyle name="Normal 3 4 2 7 15 2" xfId="33094"/>
    <cellStyle name="Normal 3 4 2 7 16" xfId="33088"/>
    <cellStyle name="Normal 3 4 2 7 2" xfId="15607"/>
    <cellStyle name="Normal 3 4 2 7 2 10" xfId="15608"/>
    <cellStyle name="Normal 3 4 2 7 2 10 2" xfId="33096"/>
    <cellStyle name="Normal 3 4 2 7 2 11" xfId="15609"/>
    <cellStyle name="Normal 3 4 2 7 2 11 2" xfId="33097"/>
    <cellStyle name="Normal 3 4 2 7 2 12" xfId="15610"/>
    <cellStyle name="Normal 3 4 2 7 2 12 2" xfId="33098"/>
    <cellStyle name="Normal 3 4 2 7 2 13" xfId="15611"/>
    <cellStyle name="Normal 3 4 2 7 2 13 2" xfId="33099"/>
    <cellStyle name="Normal 3 4 2 7 2 14" xfId="15612"/>
    <cellStyle name="Normal 3 4 2 7 2 14 2" xfId="33100"/>
    <cellStyle name="Normal 3 4 2 7 2 15" xfId="33095"/>
    <cellStyle name="Normal 3 4 2 7 2 2" xfId="15613"/>
    <cellStyle name="Normal 3 4 2 7 2 2 2" xfId="33101"/>
    <cellStyle name="Normal 3 4 2 7 2 3" xfId="15614"/>
    <cellStyle name="Normal 3 4 2 7 2 3 2" xfId="33102"/>
    <cellStyle name="Normal 3 4 2 7 2 4" xfId="15615"/>
    <cellStyle name="Normal 3 4 2 7 2 4 2" xfId="33103"/>
    <cellStyle name="Normal 3 4 2 7 2 5" xfId="15616"/>
    <cellStyle name="Normal 3 4 2 7 2 5 2" xfId="33104"/>
    <cellStyle name="Normal 3 4 2 7 2 6" xfId="15617"/>
    <cellStyle name="Normal 3 4 2 7 2 6 2" xfId="33105"/>
    <cellStyle name="Normal 3 4 2 7 2 7" xfId="15618"/>
    <cellStyle name="Normal 3 4 2 7 2 7 2" xfId="33106"/>
    <cellStyle name="Normal 3 4 2 7 2 8" xfId="15619"/>
    <cellStyle name="Normal 3 4 2 7 2 8 2" xfId="33107"/>
    <cellStyle name="Normal 3 4 2 7 2 9" xfId="15620"/>
    <cellStyle name="Normal 3 4 2 7 2 9 2" xfId="33108"/>
    <cellStyle name="Normal 3 4 2 7 3" xfId="15621"/>
    <cellStyle name="Normal 3 4 2 7 3 2" xfId="33109"/>
    <cellStyle name="Normal 3 4 2 7 4" xfId="15622"/>
    <cellStyle name="Normal 3 4 2 7 4 2" xfId="33110"/>
    <cellStyle name="Normal 3 4 2 7 5" xfId="15623"/>
    <cellStyle name="Normal 3 4 2 7 5 2" xfId="33111"/>
    <cellStyle name="Normal 3 4 2 7 6" xfId="15624"/>
    <cellStyle name="Normal 3 4 2 7 6 2" xfId="33112"/>
    <cellStyle name="Normal 3 4 2 7 7" xfId="15625"/>
    <cellStyle name="Normal 3 4 2 7 7 2" xfId="33113"/>
    <cellStyle name="Normal 3 4 2 7 8" xfId="15626"/>
    <cellStyle name="Normal 3 4 2 7 8 2" xfId="33114"/>
    <cellStyle name="Normal 3 4 2 7 9" xfId="15627"/>
    <cellStyle name="Normal 3 4 2 7 9 2" xfId="33115"/>
    <cellStyle name="Normal 3 4 2 8" xfId="15628"/>
    <cellStyle name="Normal 3 4 2 8 10" xfId="15629"/>
    <cellStyle name="Normal 3 4 2 8 10 2" xfId="33117"/>
    <cellStyle name="Normal 3 4 2 8 11" xfId="15630"/>
    <cellStyle name="Normal 3 4 2 8 11 2" xfId="33118"/>
    <cellStyle name="Normal 3 4 2 8 12" xfId="15631"/>
    <cellStyle name="Normal 3 4 2 8 12 2" xfId="33119"/>
    <cellStyle name="Normal 3 4 2 8 13" xfId="15632"/>
    <cellStyle name="Normal 3 4 2 8 13 2" xfId="33120"/>
    <cellStyle name="Normal 3 4 2 8 14" xfId="15633"/>
    <cellStyle name="Normal 3 4 2 8 14 2" xfId="33121"/>
    <cellStyle name="Normal 3 4 2 8 15" xfId="15634"/>
    <cellStyle name="Normal 3 4 2 8 15 2" xfId="33122"/>
    <cellStyle name="Normal 3 4 2 8 16" xfId="33116"/>
    <cellStyle name="Normal 3 4 2 8 2" xfId="15635"/>
    <cellStyle name="Normal 3 4 2 8 2 10" xfId="15636"/>
    <cellStyle name="Normal 3 4 2 8 2 10 2" xfId="33124"/>
    <cellStyle name="Normal 3 4 2 8 2 11" xfId="15637"/>
    <cellStyle name="Normal 3 4 2 8 2 11 2" xfId="33125"/>
    <cellStyle name="Normal 3 4 2 8 2 12" xfId="15638"/>
    <cellStyle name="Normal 3 4 2 8 2 12 2" xfId="33126"/>
    <cellStyle name="Normal 3 4 2 8 2 13" xfId="15639"/>
    <cellStyle name="Normal 3 4 2 8 2 13 2" xfId="33127"/>
    <cellStyle name="Normal 3 4 2 8 2 14" xfId="15640"/>
    <cellStyle name="Normal 3 4 2 8 2 14 2" xfId="33128"/>
    <cellStyle name="Normal 3 4 2 8 2 15" xfId="33123"/>
    <cellStyle name="Normal 3 4 2 8 2 2" xfId="15641"/>
    <cellStyle name="Normal 3 4 2 8 2 2 2" xfId="33129"/>
    <cellStyle name="Normal 3 4 2 8 2 3" xfId="15642"/>
    <cellStyle name="Normal 3 4 2 8 2 3 2" xfId="33130"/>
    <cellStyle name="Normal 3 4 2 8 2 4" xfId="15643"/>
    <cellStyle name="Normal 3 4 2 8 2 4 2" xfId="33131"/>
    <cellStyle name="Normal 3 4 2 8 2 5" xfId="15644"/>
    <cellStyle name="Normal 3 4 2 8 2 5 2" xfId="33132"/>
    <cellStyle name="Normal 3 4 2 8 2 6" xfId="15645"/>
    <cellStyle name="Normal 3 4 2 8 2 6 2" xfId="33133"/>
    <cellStyle name="Normal 3 4 2 8 2 7" xfId="15646"/>
    <cellStyle name="Normal 3 4 2 8 2 7 2" xfId="33134"/>
    <cellStyle name="Normal 3 4 2 8 2 8" xfId="15647"/>
    <cellStyle name="Normal 3 4 2 8 2 8 2" xfId="33135"/>
    <cellStyle name="Normal 3 4 2 8 2 9" xfId="15648"/>
    <cellStyle name="Normal 3 4 2 8 2 9 2" xfId="33136"/>
    <cellStyle name="Normal 3 4 2 8 3" xfId="15649"/>
    <cellStyle name="Normal 3 4 2 8 3 2" xfId="33137"/>
    <cellStyle name="Normal 3 4 2 8 4" xfId="15650"/>
    <cellStyle name="Normal 3 4 2 8 4 2" xfId="33138"/>
    <cellStyle name="Normal 3 4 2 8 5" xfId="15651"/>
    <cellStyle name="Normal 3 4 2 8 5 2" xfId="33139"/>
    <cellStyle name="Normal 3 4 2 8 6" xfId="15652"/>
    <cellStyle name="Normal 3 4 2 8 6 2" xfId="33140"/>
    <cellStyle name="Normal 3 4 2 8 7" xfId="15653"/>
    <cellStyle name="Normal 3 4 2 8 7 2" xfId="33141"/>
    <cellStyle name="Normal 3 4 2 8 8" xfId="15654"/>
    <cellStyle name="Normal 3 4 2 8 8 2" xfId="33142"/>
    <cellStyle name="Normal 3 4 2 8 9" xfId="15655"/>
    <cellStyle name="Normal 3 4 2 8 9 2" xfId="33143"/>
    <cellStyle name="Normal 3 4 2 9" xfId="15656"/>
    <cellStyle name="Normal 3 4 2 9 10" xfId="15657"/>
    <cellStyle name="Normal 3 4 2 9 10 2" xfId="33145"/>
    <cellStyle name="Normal 3 4 2 9 11" xfId="15658"/>
    <cellStyle name="Normal 3 4 2 9 11 2" xfId="33146"/>
    <cellStyle name="Normal 3 4 2 9 12" xfId="15659"/>
    <cellStyle name="Normal 3 4 2 9 12 2" xfId="33147"/>
    <cellStyle name="Normal 3 4 2 9 13" xfId="15660"/>
    <cellStyle name="Normal 3 4 2 9 13 2" xfId="33148"/>
    <cellStyle name="Normal 3 4 2 9 14" xfId="15661"/>
    <cellStyle name="Normal 3 4 2 9 14 2" xfId="33149"/>
    <cellStyle name="Normal 3 4 2 9 15" xfId="33144"/>
    <cellStyle name="Normal 3 4 2 9 2" xfId="15662"/>
    <cellStyle name="Normal 3 4 2 9 2 2" xfId="33150"/>
    <cellStyle name="Normal 3 4 2 9 3" xfId="15663"/>
    <cellStyle name="Normal 3 4 2 9 3 2" xfId="33151"/>
    <cellStyle name="Normal 3 4 2 9 4" xfId="15664"/>
    <cellStyle name="Normal 3 4 2 9 4 2" xfId="33152"/>
    <cellStyle name="Normal 3 4 2 9 5" xfId="15665"/>
    <cellStyle name="Normal 3 4 2 9 5 2" xfId="33153"/>
    <cellStyle name="Normal 3 4 2 9 6" xfId="15666"/>
    <cellStyle name="Normal 3 4 2 9 6 2" xfId="33154"/>
    <cellStyle name="Normal 3 4 2 9 7" xfId="15667"/>
    <cellStyle name="Normal 3 4 2 9 7 2" xfId="33155"/>
    <cellStyle name="Normal 3 4 2 9 8" xfId="15668"/>
    <cellStyle name="Normal 3 4 2 9 8 2" xfId="33156"/>
    <cellStyle name="Normal 3 4 2 9 9" xfId="15669"/>
    <cellStyle name="Normal 3 4 2 9 9 2" xfId="33157"/>
    <cellStyle name="Normal 3 4 20" xfId="15670"/>
    <cellStyle name="Normal 3 4 20 10" xfId="15671"/>
    <cellStyle name="Normal 3 4 20 10 2" xfId="33159"/>
    <cellStyle name="Normal 3 4 20 11" xfId="15672"/>
    <cellStyle name="Normal 3 4 20 11 2" xfId="33160"/>
    <cellStyle name="Normal 3 4 20 12" xfId="15673"/>
    <cellStyle name="Normal 3 4 20 12 2" xfId="33161"/>
    <cellStyle name="Normal 3 4 20 13" xfId="15674"/>
    <cellStyle name="Normal 3 4 20 13 2" xfId="33162"/>
    <cellStyle name="Normal 3 4 20 14" xfId="15675"/>
    <cellStyle name="Normal 3 4 20 14 2" xfId="33163"/>
    <cellStyle name="Normal 3 4 20 15" xfId="33158"/>
    <cellStyle name="Normal 3 4 20 2" xfId="15676"/>
    <cellStyle name="Normal 3 4 20 2 2" xfId="33164"/>
    <cellStyle name="Normal 3 4 20 3" xfId="15677"/>
    <cellStyle name="Normal 3 4 20 3 2" xfId="33165"/>
    <cellStyle name="Normal 3 4 20 4" xfId="15678"/>
    <cellStyle name="Normal 3 4 20 4 2" xfId="33166"/>
    <cellStyle name="Normal 3 4 20 5" xfId="15679"/>
    <cellStyle name="Normal 3 4 20 5 2" xfId="33167"/>
    <cellStyle name="Normal 3 4 20 6" xfId="15680"/>
    <cellStyle name="Normal 3 4 20 6 2" xfId="33168"/>
    <cellStyle name="Normal 3 4 20 7" xfId="15681"/>
    <cellStyle name="Normal 3 4 20 7 2" xfId="33169"/>
    <cellStyle name="Normal 3 4 20 8" xfId="15682"/>
    <cellStyle name="Normal 3 4 20 8 2" xfId="33170"/>
    <cellStyle name="Normal 3 4 20 9" xfId="15683"/>
    <cellStyle name="Normal 3 4 20 9 2" xfId="33171"/>
    <cellStyle name="Normal 3 4 21" xfId="15684"/>
    <cellStyle name="Normal 3 4 21 10" xfId="15685"/>
    <cellStyle name="Normal 3 4 21 10 2" xfId="33173"/>
    <cellStyle name="Normal 3 4 21 11" xfId="15686"/>
    <cellStyle name="Normal 3 4 21 11 2" xfId="33174"/>
    <cellStyle name="Normal 3 4 21 12" xfId="15687"/>
    <cellStyle name="Normal 3 4 21 12 2" xfId="33175"/>
    <cellStyle name="Normal 3 4 21 13" xfId="15688"/>
    <cellStyle name="Normal 3 4 21 13 2" xfId="33176"/>
    <cellStyle name="Normal 3 4 21 14" xfId="15689"/>
    <cellStyle name="Normal 3 4 21 14 2" xfId="33177"/>
    <cellStyle name="Normal 3 4 21 15" xfId="33172"/>
    <cellStyle name="Normal 3 4 21 2" xfId="15690"/>
    <cellStyle name="Normal 3 4 21 2 2" xfId="33178"/>
    <cellStyle name="Normal 3 4 21 3" xfId="15691"/>
    <cellStyle name="Normal 3 4 21 3 2" xfId="33179"/>
    <cellStyle name="Normal 3 4 21 4" xfId="15692"/>
    <cellStyle name="Normal 3 4 21 4 2" xfId="33180"/>
    <cellStyle name="Normal 3 4 21 5" xfId="15693"/>
    <cellStyle name="Normal 3 4 21 5 2" xfId="33181"/>
    <cellStyle name="Normal 3 4 21 6" xfId="15694"/>
    <cellStyle name="Normal 3 4 21 6 2" xfId="33182"/>
    <cellStyle name="Normal 3 4 21 7" xfId="15695"/>
    <cellStyle name="Normal 3 4 21 7 2" xfId="33183"/>
    <cellStyle name="Normal 3 4 21 8" xfId="15696"/>
    <cellStyle name="Normal 3 4 21 8 2" xfId="33184"/>
    <cellStyle name="Normal 3 4 21 9" xfId="15697"/>
    <cellStyle name="Normal 3 4 21 9 2" xfId="33185"/>
    <cellStyle name="Normal 3 4 22" xfId="15698"/>
    <cellStyle name="Normal 3 4 23" xfId="15699"/>
    <cellStyle name="Normal 3 4 24" xfId="15700"/>
    <cellStyle name="Normal 3 4 24 10" xfId="15701"/>
    <cellStyle name="Normal 3 4 24 10 2" xfId="33187"/>
    <cellStyle name="Normal 3 4 24 11" xfId="15702"/>
    <cellStyle name="Normal 3 4 24 11 2" xfId="33188"/>
    <cellStyle name="Normal 3 4 24 12" xfId="15703"/>
    <cellStyle name="Normal 3 4 24 12 2" xfId="33189"/>
    <cellStyle name="Normal 3 4 24 13" xfId="15704"/>
    <cellStyle name="Normal 3 4 24 13 2" xfId="33190"/>
    <cellStyle name="Normal 3 4 24 14" xfId="15705"/>
    <cellStyle name="Normal 3 4 24 14 2" xfId="33191"/>
    <cellStyle name="Normal 3 4 24 15" xfId="33186"/>
    <cellStyle name="Normal 3 4 24 2" xfId="15706"/>
    <cellStyle name="Normal 3 4 24 2 2" xfId="33192"/>
    <cellStyle name="Normal 3 4 24 3" xfId="15707"/>
    <cellStyle name="Normal 3 4 24 3 2" xfId="33193"/>
    <cellStyle name="Normal 3 4 24 4" xfId="15708"/>
    <cellStyle name="Normal 3 4 24 4 2" xfId="33194"/>
    <cellStyle name="Normal 3 4 24 5" xfId="15709"/>
    <cellStyle name="Normal 3 4 24 5 2" xfId="33195"/>
    <cellStyle name="Normal 3 4 24 6" xfId="15710"/>
    <cellStyle name="Normal 3 4 24 6 2" xfId="33196"/>
    <cellStyle name="Normal 3 4 24 7" xfId="15711"/>
    <cellStyle name="Normal 3 4 24 7 2" xfId="33197"/>
    <cellStyle name="Normal 3 4 24 8" xfId="15712"/>
    <cellStyle name="Normal 3 4 24 8 2" xfId="33198"/>
    <cellStyle name="Normal 3 4 24 9" xfId="15713"/>
    <cellStyle name="Normal 3 4 24 9 2" xfId="33199"/>
    <cellStyle name="Normal 3 4 25" xfId="15714"/>
    <cellStyle name="Normal 3 4 25 10" xfId="15715"/>
    <cellStyle name="Normal 3 4 25 10 2" xfId="33201"/>
    <cellStyle name="Normal 3 4 25 11" xfId="15716"/>
    <cellStyle name="Normal 3 4 25 11 2" xfId="33202"/>
    <cellStyle name="Normal 3 4 25 12" xfId="15717"/>
    <cellStyle name="Normal 3 4 25 12 2" xfId="33203"/>
    <cellStyle name="Normal 3 4 25 13" xfId="15718"/>
    <cellStyle name="Normal 3 4 25 13 2" xfId="33204"/>
    <cellStyle name="Normal 3 4 25 14" xfId="15719"/>
    <cellStyle name="Normal 3 4 25 14 2" xfId="33205"/>
    <cellStyle name="Normal 3 4 25 15" xfId="33200"/>
    <cellStyle name="Normal 3 4 25 2" xfId="15720"/>
    <cellStyle name="Normal 3 4 25 2 2" xfId="33206"/>
    <cellStyle name="Normal 3 4 25 3" xfId="15721"/>
    <cellStyle name="Normal 3 4 25 3 2" xfId="33207"/>
    <cellStyle name="Normal 3 4 25 4" xfId="15722"/>
    <cellStyle name="Normal 3 4 25 4 2" xfId="33208"/>
    <cellStyle name="Normal 3 4 25 5" xfId="15723"/>
    <cellStyle name="Normal 3 4 25 5 2" xfId="33209"/>
    <cellStyle name="Normal 3 4 25 6" xfId="15724"/>
    <cellStyle name="Normal 3 4 25 6 2" xfId="33210"/>
    <cellStyle name="Normal 3 4 25 7" xfId="15725"/>
    <cellStyle name="Normal 3 4 25 7 2" xfId="33211"/>
    <cellStyle name="Normal 3 4 25 8" xfId="15726"/>
    <cellStyle name="Normal 3 4 25 8 2" xfId="33212"/>
    <cellStyle name="Normal 3 4 25 9" xfId="15727"/>
    <cellStyle name="Normal 3 4 25 9 2" xfId="33213"/>
    <cellStyle name="Normal 3 4 3" xfId="15728"/>
    <cellStyle name="Normal 3 4 3 10" xfId="15729"/>
    <cellStyle name="Normal 3 4 3 10 10" xfId="15730"/>
    <cellStyle name="Normal 3 4 3 10 10 2" xfId="33216"/>
    <cellStyle name="Normal 3 4 3 10 11" xfId="15731"/>
    <cellStyle name="Normal 3 4 3 10 11 2" xfId="33217"/>
    <cellStyle name="Normal 3 4 3 10 12" xfId="15732"/>
    <cellStyle name="Normal 3 4 3 10 12 2" xfId="33218"/>
    <cellStyle name="Normal 3 4 3 10 13" xfId="15733"/>
    <cellStyle name="Normal 3 4 3 10 13 2" xfId="33219"/>
    <cellStyle name="Normal 3 4 3 10 14" xfId="15734"/>
    <cellStyle name="Normal 3 4 3 10 14 2" xfId="33220"/>
    <cellStyle name="Normal 3 4 3 10 15" xfId="33215"/>
    <cellStyle name="Normal 3 4 3 10 2" xfId="15735"/>
    <cellStyle name="Normal 3 4 3 10 2 2" xfId="33221"/>
    <cellStyle name="Normal 3 4 3 10 3" xfId="15736"/>
    <cellStyle name="Normal 3 4 3 10 3 2" xfId="33222"/>
    <cellStyle name="Normal 3 4 3 10 4" xfId="15737"/>
    <cellStyle name="Normal 3 4 3 10 4 2" xfId="33223"/>
    <cellStyle name="Normal 3 4 3 10 5" xfId="15738"/>
    <cellStyle name="Normal 3 4 3 10 5 2" xfId="33224"/>
    <cellStyle name="Normal 3 4 3 10 6" xfId="15739"/>
    <cellStyle name="Normal 3 4 3 10 6 2" xfId="33225"/>
    <cellStyle name="Normal 3 4 3 10 7" xfId="15740"/>
    <cellStyle name="Normal 3 4 3 10 7 2" xfId="33226"/>
    <cellStyle name="Normal 3 4 3 10 8" xfId="15741"/>
    <cellStyle name="Normal 3 4 3 10 8 2" xfId="33227"/>
    <cellStyle name="Normal 3 4 3 10 9" xfId="15742"/>
    <cellStyle name="Normal 3 4 3 10 9 2" xfId="33228"/>
    <cellStyle name="Normal 3 4 3 11" xfId="15743"/>
    <cellStyle name="Normal 3 4 3 11 10" xfId="15744"/>
    <cellStyle name="Normal 3 4 3 11 10 2" xfId="33230"/>
    <cellStyle name="Normal 3 4 3 11 11" xfId="15745"/>
    <cellStyle name="Normal 3 4 3 11 11 2" xfId="33231"/>
    <cellStyle name="Normal 3 4 3 11 12" xfId="15746"/>
    <cellStyle name="Normal 3 4 3 11 12 2" xfId="33232"/>
    <cellStyle name="Normal 3 4 3 11 13" xfId="15747"/>
    <cellStyle name="Normal 3 4 3 11 13 2" xfId="33233"/>
    <cellStyle name="Normal 3 4 3 11 14" xfId="15748"/>
    <cellStyle name="Normal 3 4 3 11 14 2" xfId="33234"/>
    <cellStyle name="Normal 3 4 3 11 15" xfId="33229"/>
    <cellStyle name="Normal 3 4 3 11 2" xfId="15749"/>
    <cellStyle name="Normal 3 4 3 11 2 2" xfId="33235"/>
    <cellStyle name="Normal 3 4 3 11 3" xfId="15750"/>
    <cellStyle name="Normal 3 4 3 11 3 2" xfId="33236"/>
    <cellStyle name="Normal 3 4 3 11 4" xfId="15751"/>
    <cellStyle name="Normal 3 4 3 11 4 2" xfId="33237"/>
    <cellStyle name="Normal 3 4 3 11 5" xfId="15752"/>
    <cellStyle name="Normal 3 4 3 11 5 2" xfId="33238"/>
    <cellStyle name="Normal 3 4 3 11 6" xfId="15753"/>
    <cellStyle name="Normal 3 4 3 11 6 2" xfId="33239"/>
    <cellStyle name="Normal 3 4 3 11 7" xfId="15754"/>
    <cellStyle name="Normal 3 4 3 11 7 2" xfId="33240"/>
    <cellStyle name="Normal 3 4 3 11 8" xfId="15755"/>
    <cellStyle name="Normal 3 4 3 11 8 2" xfId="33241"/>
    <cellStyle name="Normal 3 4 3 11 9" xfId="15756"/>
    <cellStyle name="Normal 3 4 3 11 9 2" xfId="33242"/>
    <cellStyle name="Normal 3 4 3 12" xfId="15757"/>
    <cellStyle name="Normal 3 4 3 12 10" xfId="15758"/>
    <cellStyle name="Normal 3 4 3 12 10 2" xfId="33244"/>
    <cellStyle name="Normal 3 4 3 12 11" xfId="15759"/>
    <cellStyle name="Normal 3 4 3 12 11 2" xfId="33245"/>
    <cellStyle name="Normal 3 4 3 12 12" xfId="15760"/>
    <cellStyle name="Normal 3 4 3 12 12 2" xfId="33246"/>
    <cellStyle name="Normal 3 4 3 12 13" xfId="15761"/>
    <cellStyle name="Normal 3 4 3 12 13 2" xfId="33247"/>
    <cellStyle name="Normal 3 4 3 12 14" xfId="15762"/>
    <cellStyle name="Normal 3 4 3 12 14 2" xfId="33248"/>
    <cellStyle name="Normal 3 4 3 12 15" xfId="33243"/>
    <cellStyle name="Normal 3 4 3 12 2" xfId="15763"/>
    <cellStyle name="Normal 3 4 3 12 2 2" xfId="33249"/>
    <cellStyle name="Normal 3 4 3 12 3" xfId="15764"/>
    <cellStyle name="Normal 3 4 3 12 3 2" xfId="33250"/>
    <cellStyle name="Normal 3 4 3 12 4" xfId="15765"/>
    <cellStyle name="Normal 3 4 3 12 4 2" xfId="33251"/>
    <cellStyle name="Normal 3 4 3 12 5" xfId="15766"/>
    <cellStyle name="Normal 3 4 3 12 5 2" xfId="33252"/>
    <cellStyle name="Normal 3 4 3 12 6" xfId="15767"/>
    <cellStyle name="Normal 3 4 3 12 6 2" xfId="33253"/>
    <cellStyle name="Normal 3 4 3 12 7" xfId="15768"/>
    <cellStyle name="Normal 3 4 3 12 7 2" xfId="33254"/>
    <cellStyle name="Normal 3 4 3 12 8" xfId="15769"/>
    <cellStyle name="Normal 3 4 3 12 8 2" xfId="33255"/>
    <cellStyle name="Normal 3 4 3 12 9" xfId="15770"/>
    <cellStyle name="Normal 3 4 3 12 9 2" xfId="33256"/>
    <cellStyle name="Normal 3 4 3 13" xfId="15771"/>
    <cellStyle name="Normal 3 4 3 13 10" xfId="15772"/>
    <cellStyle name="Normal 3 4 3 13 10 2" xfId="33258"/>
    <cellStyle name="Normal 3 4 3 13 11" xfId="15773"/>
    <cellStyle name="Normal 3 4 3 13 11 2" xfId="33259"/>
    <cellStyle name="Normal 3 4 3 13 12" xfId="15774"/>
    <cellStyle name="Normal 3 4 3 13 12 2" xfId="33260"/>
    <cellStyle name="Normal 3 4 3 13 13" xfId="15775"/>
    <cellStyle name="Normal 3 4 3 13 13 2" xfId="33261"/>
    <cellStyle name="Normal 3 4 3 13 14" xfId="15776"/>
    <cellStyle name="Normal 3 4 3 13 14 2" xfId="33262"/>
    <cellStyle name="Normal 3 4 3 13 15" xfId="33257"/>
    <cellStyle name="Normal 3 4 3 13 2" xfId="15777"/>
    <cellStyle name="Normal 3 4 3 13 2 2" xfId="33263"/>
    <cellStyle name="Normal 3 4 3 13 3" xfId="15778"/>
    <cellStyle name="Normal 3 4 3 13 3 2" xfId="33264"/>
    <cellStyle name="Normal 3 4 3 13 4" xfId="15779"/>
    <cellStyle name="Normal 3 4 3 13 4 2" xfId="33265"/>
    <cellStyle name="Normal 3 4 3 13 5" xfId="15780"/>
    <cellStyle name="Normal 3 4 3 13 5 2" xfId="33266"/>
    <cellStyle name="Normal 3 4 3 13 6" xfId="15781"/>
    <cellStyle name="Normal 3 4 3 13 6 2" xfId="33267"/>
    <cellStyle name="Normal 3 4 3 13 7" xfId="15782"/>
    <cellStyle name="Normal 3 4 3 13 7 2" xfId="33268"/>
    <cellStyle name="Normal 3 4 3 13 8" xfId="15783"/>
    <cellStyle name="Normal 3 4 3 13 8 2" xfId="33269"/>
    <cellStyle name="Normal 3 4 3 13 9" xfId="15784"/>
    <cellStyle name="Normal 3 4 3 13 9 2" xfId="33270"/>
    <cellStyle name="Normal 3 4 3 14" xfId="15785"/>
    <cellStyle name="Normal 3 4 3 14 10" xfId="15786"/>
    <cellStyle name="Normal 3 4 3 14 10 2" xfId="33272"/>
    <cellStyle name="Normal 3 4 3 14 11" xfId="15787"/>
    <cellStyle name="Normal 3 4 3 14 11 2" xfId="33273"/>
    <cellStyle name="Normal 3 4 3 14 12" xfId="15788"/>
    <cellStyle name="Normal 3 4 3 14 12 2" xfId="33274"/>
    <cellStyle name="Normal 3 4 3 14 13" xfId="15789"/>
    <cellStyle name="Normal 3 4 3 14 13 2" xfId="33275"/>
    <cellStyle name="Normal 3 4 3 14 14" xfId="15790"/>
    <cellStyle name="Normal 3 4 3 14 14 2" xfId="33276"/>
    <cellStyle name="Normal 3 4 3 14 15" xfId="33271"/>
    <cellStyle name="Normal 3 4 3 14 2" xfId="15791"/>
    <cellStyle name="Normal 3 4 3 14 2 2" xfId="33277"/>
    <cellStyle name="Normal 3 4 3 14 3" xfId="15792"/>
    <cellStyle name="Normal 3 4 3 14 3 2" xfId="33278"/>
    <cellStyle name="Normal 3 4 3 14 4" xfId="15793"/>
    <cellStyle name="Normal 3 4 3 14 4 2" xfId="33279"/>
    <cellStyle name="Normal 3 4 3 14 5" xfId="15794"/>
    <cellStyle name="Normal 3 4 3 14 5 2" xfId="33280"/>
    <cellStyle name="Normal 3 4 3 14 6" xfId="15795"/>
    <cellStyle name="Normal 3 4 3 14 6 2" xfId="33281"/>
    <cellStyle name="Normal 3 4 3 14 7" xfId="15796"/>
    <cellStyle name="Normal 3 4 3 14 7 2" xfId="33282"/>
    <cellStyle name="Normal 3 4 3 14 8" xfId="15797"/>
    <cellStyle name="Normal 3 4 3 14 8 2" xfId="33283"/>
    <cellStyle name="Normal 3 4 3 14 9" xfId="15798"/>
    <cellStyle name="Normal 3 4 3 14 9 2" xfId="33284"/>
    <cellStyle name="Normal 3 4 3 15" xfId="15799"/>
    <cellStyle name="Normal 3 4 3 15 2" xfId="33285"/>
    <cellStyle name="Normal 3 4 3 16" xfId="15800"/>
    <cellStyle name="Normal 3 4 3 16 2" xfId="33286"/>
    <cellStyle name="Normal 3 4 3 17" xfId="15801"/>
    <cellStyle name="Normal 3 4 3 17 2" xfId="33287"/>
    <cellStyle name="Normal 3 4 3 18" xfId="15802"/>
    <cellStyle name="Normal 3 4 3 18 2" xfId="33288"/>
    <cellStyle name="Normal 3 4 3 19" xfId="15803"/>
    <cellStyle name="Normal 3 4 3 19 2" xfId="33289"/>
    <cellStyle name="Normal 3 4 3 2" xfId="15804"/>
    <cellStyle name="Normal 3 4 3 20" xfId="15805"/>
    <cellStyle name="Normal 3 4 3 20 2" xfId="33290"/>
    <cellStyle name="Normal 3 4 3 21" xfId="15806"/>
    <cellStyle name="Normal 3 4 3 21 2" xfId="33291"/>
    <cellStyle name="Normal 3 4 3 22" xfId="15807"/>
    <cellStyle name="Normal 3 4 3 22 2" xfId="33292"/>
    <cellStyle name="Normal 3 4 3 23" xfId="15808"/>
    <cellStyle name="Normal 3 4 3 23 2" xfId="33293"/>
    <cellStyle name="Normal 3 4 3 24" xfId="15809"/>
    <cellStyle name="Normal 3 4 3 24 2" xfId="33294"/>
    <cellStyle name="Normal 3 4 3 25" xfId="15810"/>
    <cellStyle name="Normal 3 4 3 25 2" xfId="33295"/>
    <cellStyle name="Normal 3 4 3 26" xfId="15811"/>
    <cellStyle name="Normal 3 4 3 26 2" xfId="33296"/>
    <cellStyle name="Normal 3 4 3 27" xfId="15812"/>
    <cellStyle name="Normal 3 4 3 27 2" xfId="33297"/>
    <cellStyle name="Normal 3 4 3 28" xfId="33214"/>
    <cellStyle name="Normal 3 4 3 3" xfId="15813"/>
    <cellStyle name="Normal 3 4 3 4" xfId="15814"/>
    <cellStyle name="Normal 3 4 3 5" xfId="15815"/>
    <cellStyle name="Normal 3 4 3 6" xfId="15816"/>
    <cellStyle name="Normal 3 4 3 6 10" xfId="15817"/>
    <cellStyle name="Normal 3 4 3 6 10 2" xfId="33299"/>
    <cellStyle name="Normal 3 4 3 6 11" xfId="15818"/>
    <cellStyle name="Normal 3 4 3 6 11 2" xfId="33300"/>
    <cellStyle name="Normal 3 4 3 6 12" xfId="15819"/>
    <cellStyle name="Normal 3 4 3 6 12 2" xfId="33301"/>
    <cellStyle name="Normal 3 4 3 6 13" xfId="15820"/>
    <cellStyle name="Normal 3 4 3 6 13 2" xfId="33302"/>
    <cellStyle name="Normal 3 4 3 6 14" xfId="15821"/>
    <cellStyle name="Normal 3 4 3 6 14 2" xfId="33303"/>
    <cellStyle name="Normal 3 4 3 6 15" xfId="15822"/>
    <cellStyle name="Normal 3 4 3 6 15 2" xfId="33304"/>
    <cellStyle name="Normal 3 4 3 6 16" xfId="33298"/>
    <cellStyle name="Normal 3 4 3 6 2" xfId="15823"/>
    <cellStyle name="Normal 3 4 3 6 2 10" xfId="15824"/>
    <cellStyle name="Normal 3 4 3 6 2 10 2" xfId="33306"/>
    <cellStyle name="Normal 3 4 3 6 2 11" xfId="15825"/>
    <cellStyle name="Normal 3 4 3 6 2 11 2" xfId="33307"/>
    <cellStyle name="Normal 3 4 3 6 2 12" xfId="15826"/>
    <cellStyle name="Normal 3 4 3 6 2 12 2" xfId="33308"/>
    <cellStyle name="Normal 3 4 3 6 2 13" xfId="15827"/>
    <cellStyle name="Normal 3 4 3 6 2 13 2" xfId="33309"/>
    <cellStyle name="Normal 3 4 3 6 2 14" xfId="15828"/>
    <cellStyle name="Normal 3 4 3 6 2 14 2" xfId="33310"/>
    <cellStyle name="Normal 3 4 3 6 2 15" xfId="33305"/>
    <cellStyle name="Normal 3 4 3 6 2 2" xfId="15829"/>
    <cellStyle name="Normal 3 4 3 6 2 2 2" xfId="33311"/>
    <cellStyle name="Normal 3 4 3 6 2 3" xfId="15830"/>
    <cellStyle name="Normal 3 4 3 6 2 3 2" xfId="33312"/>
    <cellStyle name="Normal 3 4 3 6 2 4" xfId="15831"/>
    <cellStyle name="Normal 3 4 3 6 2 4 2" xfId="33313"/>
    <cellStyle name="Normal 3 4 3 6 2 5" xfId="15832"/>
    <cellStyle name="Normal 3 4 3 6 2 5 2" xfId="33314"/>
    <cellStyle name="Normal 3 4 3 6 2 6" xfId="15833"/>
    <cellStyle name="Normal 3 4 3 6 2 6 2" xfId="33315"/>
    <cellStyle name="Normal 3 4 3 6 2 7" xfId="15834"/>
    <cellStyle name="Normal 3 4 3 6 2 7 2" xfId="33316"/>
    <cellStyle name="Normal 3 4 3 6 2 8" xfId="15835"/>
    <cellStyle name="Normal 3 4 3 6 2 8 2" xfId="33317"/>
    <cellStyle name="Normal 3 4 3 6 2 9" xfId="15836"/>
    <cellStyle name="Normal 3 4 3 6 2 9 2" xfId="33318"/>
    <cellStyle name="Normal 3 4 3 6 3" xfId="15837"/>
    <cellStyle name="Normal 3 4 3 6 3 2" xfId="33319"/>
    <cellStyle name="Normal 3 4 3 6 4" xfId="15838"/>
    <cellStyle name="Normal 3 4 3 6 4 2" xfId="33320"/>
    <cellStyle name="Normal 3 4 3 6 5" xfId="15839"/>
    <cellStyle name="Normal 3 4 3 6 5 2" xfId="33321"/>
    <cellStyle name="Normal 3 4 3 6 6" xfId="15840"/>
    <cellStyle name="Normal 3 4 3 6 6 2" xfId="33322"/>
    <cellStyle name="Normal 3 4 3 6 7" xfId="15841"/>
    <cellStyle name="Normal 3 4 3 6 7 2" xfId="33323"/>
    <cellStyle name="Normal 3 4 3 6 8" xfId="15842"/>
    <cellStyle name="Normal 3 4 3 6 8 2" xfId="33324"/>
    <cellStyle name="Normal 3 4 3 6 9" xfId="15843"/>
    <cellStyle name="Normal 3 4 3 6 9 2" xfId="33325"/>
    <cellStyle name="Normal 3 4 3 7" xfId="15844"/>
    <cellStyle name="Normal 3 4 3 7 10" xfId="15845"/>
    <cellStyle name="Normal 3 4 3 7 10 2" xfId="33327"/>
    <cellStyle name="Normal 3 4 3 7 11" xfId="15846"/>
    <cellStyle name="Normal 3 4 3 7 11 2" xfId="33328"/>
    <cellStyle name="Normal 3 4 3 7 12" xfId="15847"/>
    <cellStyle name="Normal 3 4 3 7 12 2" xfId="33329"/>
    <cellStyle name="Normal 3 4 3 7 13" xfId="15848"/>
    <cellStyle name="Normal 3 4 3 7 13 2" xfId="33330"/>
    <cellStyle name="Normal 3 4 3 7 14" xfId="15849"/>
    <cellStyle name="Normal 3 4 3 7 14 2" xfId="33331"/>
    <cellStyle name="Normal 3 4 3 7 15" xfId="15850"/>
    <cellStyle name="Normal 3 4 3 7 15 2" xfId="33332"/>
    <cellStyle name="Normal 3 4 3 7 16" xfId="33326"/>
    <cellStyle name="Normal 3 4 3 7 2" xfId="15851"/>
    <cellStyle name="Normal 3 4 3 7 2 10" xfId="15852"/>
    <cellStyle name="Normal 3 4 3 7 2 10 2" xfId="33334"/>
    <cellStyle name="Normal 3 4 3 7 2 11" xfId="15853"/>
    <cellStyle name="Normal 3 4 3 7 2 11 2" xfId="33335"/>
    <cellStyle name="Normal 3 4 3 7 2 12" xfId="15854"/>
    <cellStyle name="Normal 3 4 3 7 2 12 2" xfId="33336"/>
    <cellStyle name="Normal 3 4 3 7 2 13" xfId="15855"/>
    <cellStyle name="Normal 3 4 3 7 2 13 2" xfId="33337"/>
    <cellStyle name="Normal 3 4 3 7 2 14" xfId="15856"/>
    <cellStyle name="Normal 3 4 3 7 2 14 2" xfId="33338"/>
    <cellStyle name="Normal 3 4 3 7 2 15" xfId="33333"/>
    <cellStyle name="Normal 3 4 3 7 2 2" xfId="15857"/>
    <cellStyle name="Normal 3 4 3 7 2 2 2" xfId="33339"/>
    <cellStyle name="Normal 3 4 3 7 2 3" xfId="15858"/>
    <cellStyle name="Normal 3 4 3 7 2 3 2" xfId="33340"/>
    <cellStyle name="Normal 3 4 3 7 2 4" xfId="15859"/>
    <cellStyle name="Normal 3 4 3 7 2 4 2" xfId="33341"/>
    <cellStyle name="Normal 3 4 3 7 2 5" xfId="15860"/>
    <cellStyle name="Normal 3 4 3 7 2 5 2" xfId="33342"/>
    <cellStyle name="Normal 3 4 3 7 2 6" xfId="15861"/>
    <cellStyle name="Normal 3 4 3 7 2 6 2" xfId="33343"/>
    <cellStyle name="Normal 3 4 3 7 2 7" xfId="15862"/>
    <cellStyle name="Normal 3 4 3 7 2 7 2" xfId="33344"/>
    <cellStyle name="Normal 3 4 3 7 2 8" xfId="15863"/>
    <cellStyle name="Normal 3 4 3 7 2 8 2" xfId="33345"/>
    <cellStyle name="Normal 3 4 3 7 2 9" xfId="15864"/>
    <cellStyle name="Normal 3 4 3 7 2 9 2" xfId="33346"/>
    <cellStyle name="Normal 3 4 3 7 3" xfId="15865"/>
    <cellStyle name="Normal 3 4 3 7 3 2" xfId="33347"/>
    <cellStyle name="Normal 3 4 3 7 4" xfId="15866"/>
    <cellStyle name="Normal 3 4 3 7 4 2" xfId="33348"/>
    <cellStyle name="Normal 3 4 3 7 5" xfId="15867"/>
    <cellStyle name="Normal 3 4 3 7 5 2" xfId="33349"/>
    <cellStyle name="Normal 3 4 3 7 6" xfId="15868"/>
    <cellStyle name="Normal 3 4 3 7 6 2" xfId="33350"/>
    <cellStyle name="Normal 3 4 3 7 7" xfId="15869"/>
    <cellStyle name="Normal 3 4 3 7 7 2" xfId="33351"/>
    <cellStyle name="Normal 3 4 3 7 8" xfId="15870"/>
    <cellStyle name="Normal 3 4 3 7 8 2" xfId="33352"/>
    <cellStyle name="Normal 3 4 3 7 9" xfId="15871"/>
    <cellStyle name="Normal 3 4 3 7 9 2" xfId="33353"/>
    <cellStyle name="Normal 3 4 3 8" xfId="15872"/>
    <cellStyle name="Normal 3 4 3 8 10" xfId="15873"/>
    <cellStyle name="Normal 3 4 3 8 10 2" xfId="33355"/>
    <cellStyle name="Normal 3 4 3 8 11" xfId="15874"/>
    <cellStyle name="Normal 3 4 3 8 11 2" xfId="33356"/>
    <cellStyle name="Normal 3 4 3 8 12" xfId="15875"/>
    <cellStyle name="Normal 3 4 3 8 12 2" xfId="33357"/>
    <cellStyle name="Normal 3 4 3 8 13" xfId="15876"/>
    <cellStyle name="Normal 3 4 3 8 13 2" xfId="33358"/>
    <cellStyle name="Normal 3 4 3 8 14" xfId="15877"/>
    <cellStyle name="Normal 3 4 3 8 14 2" xfId="33359"/>
    <cellStyle name="Normal 3 4 3 8 15" xfId="15878"/>
    <cellStyle name="Normal 3 4 3 8 15 2" xfId="33360"/>
    <cellStyle name="Normal 3 4 3 8 16" xfId="33354"/>
    <cellStyle name="Normal 3 4 3 8 2" xfId="15879"/>
    <cellStyle name="Normal 3 4 3 8 2 10" xfId="15880"/>
    <cellStyle name="Normal 3 4 3 8 2 10 2" xfId="33362"/>
    <cellStyle name="Normal 3 4 3 8 2 11" xfId="15881"/>
    <cellStyle name="Normal 3 4 3 8 2 11 2" xfId="33363"/>
    <cellStyle name="Normal 3 4 3 8 2 12" xfId="15882"/>
    <cellStyle name="Normal 3 4 3 8 2 12 2" xfId="33364"/>
    <cellStyle name="Normal 3 4 3 8 2 13" xfId="15883"/>
    <cellStyle name="Normal 3 4 3 8 2 13 2" xfId="33365"/>
    <cellStyle name="Normal 3 4 3 8 2 14" xfId="15884"/>
    <cellStyle name="Normal 3 4 3 8 2 14 2" xfId="33366"/>
    <cellStyle name="Normal 3 4 3 8 2 15" xfId="33361"/>
    <cellStyle name="Normal 3 4 3 8 2 2" xfId="15885"/>
    <cellStyle name="Normal 3 4 3 8 2 2 2" xfId="33367"/>
    <cellStyle name="Normal 3 4 3 8 2 3" xfId="15886"/>
    <cellStyle name="Normal 3 4 3 8 2 3 2" xfId="33368"/>
    <cellStyle name="Normal 3 4 3 8 2 4" xfId="15887"/>
    <cellStyle name="Normal 3 4 3 8 2 4 2" xfId="33369"/>
    <cellStyle name="Normal 3 4 3 8 2 5" xfId="15888"/>
    <cellStyle name="Normal 3 4 3 8 2 5 2" xfId="33370"/>
    <cellStyle name="Normal 3 4 3 8 2 6" xfId="15889"/>
    <cellStyle name="Normal 3 4 3 8 2 6 2" xfId="33371"/>
    <cellStyle name="Normal 3 4 3 8 2 7" xfId="15890"/>
    <cellStyle name="Normal 3 4 3 8 2 7 2" xfId="33372"/>
    <cellStyle name="Normal 3 4 3 8 2 8" xfId="15891"/>
    <cellStyle name="Normal 3 4 3 8 2 8 2" xfId="33373"/>
    <cellStyle name="Normal 3 4 3 8 2 9" xfId="15892"/>
    <cellStyle name="Normal 3 4 3 8 2 9 2" xfId="33374"/>
    <cellStyle name="Normal 3 4 3 8 3" xfId="15893"/>
    <cellStyle name="Normal 3 4 3 8 3 2" xfId="33375"/>
    <cellStyle name="Normal 3 4 3 8 4" xfId="15894"/>
    <cellStyle name="Normal 3 4 3 8 4 2" xfId="33376"/>
    <cellStyle name="Normal 3 4 3 8 5" xfId="15895"/>
    <cellStyle name="Normal 3 4 3 8 5 2" xfId="33377"/>
    <cellStyle name="Normal 3 4 3 8 6" xfId="15896"/>
    <cellStyle name="Normal 3 4 3 8 6 2" xfId="33378"/>
    <cellStyle name="Normal 3 4 3 8 7" xfId="15897"/>
    <cellStyle name="Normal 3 4 3 8 7 2" xfId="33379"/>
    <cellStyle name="Normal 3 4 3 8 8" xfId="15898"/>
    <cellStyle name="Normal 3 4 3 8 8 2" xfId="33380"/>
    <cellStyle name="Normal 3 4 3 8 9" xfId="15899"/>
    <cellStyle name="Normal 3 4 3 8 9 2" xfId="33381"/>
    <cellStyle name="Normal 3 4 3 9" xfId="15900"/>
    <cellStyle name="Normal 3 4 3 9 10" xfId="15901"/>
    <cellStyle name="Normal 3 4 3 9 10 2" xfId="33383"/>
    <cellStyle name="Normal 3 4 3 9 11" xfId="15902"/>
    <cellStyle name="Normal 3 4 3 9 11 2" xfId="33384"/>
    <cellStyle name="Normal 3 4 3 9 12" xfId="15903"/>
    <cellStyle name="Normal 3 4 3 9 12 2" xfId="33385"/>
    <cellStyle name="Normal 3 4 3 9 13" xfId="15904"/>
    <cellStyle name="Normal 3 4 3 9 13 2" xfId="33386"/>
    <cellStyle name="Normal 3 4 3 9 14" xfId="15905"/>
    <cellStyle name="Normal 3 4 3 9 14 2" xfId="33387"/>
    <cellStyle name="Normal 3 4 3 9 15" xfId="33382"/>
    <cellStyle name="Normal 3 4 3 9 2" xfId="15906"/>
    <cellStyle name="Normal 3 4 3 9 2 2" xfId="33388"/>
    <cellStyle name="Normal 3 4 3 9 3" xfId="15907"/>
    <cellStyle name="Normal 3 4 3 9 3 2" xfId="33389"/>
    <cellStyle name="Normal 3 4 3 9 4" xfId="15908"/>
    <cellStyle name="Normal 3 4 3 9 4 2" xfId="33390"/>
    <cellStyle name="Normal 3 4 3 9 5" xfId="15909"/>
    <cellStyle name="Normal 3 4 3 9 5 2" xfId="33391"/>
    <cellStyle name="Normal 3 4 3 9 6" xfId="15910"/>
    <cellStyle name="Normal 3 4 3 9 6 2" xfId="33392"/>
    <cellStyle name="Normal 3 4 3 9 7" xfId="15911"/>
    <cellStyle name="Normal 3 4 3 9 7 2" xfId="33393"/>
    <cellStyle name="Normal 3 4 3 9 8" xfId="15912"/>
    <cellStyle name="Normal 3 4 3 9 8 2" xfId="33394"/>
    <cellStyle name="Normal 3 4 3 9 9" xfId="15913"/>
    <cellStyle name="Normal 3 4 3 9 9 2" xfId="33395"/>
    <cellStyle name="Normal 3 4 4" xfId="15914"/>
    <cellStyle name="Normal 3 4 4 10" xfId="15915"/>
    <cellStyle name="Normal 3 4 4 10 10" xfId="15916"/>
    <cellStyle name="Normal 3 4 4 10 10 2" xfId="33398"/>
    <cellStyle name="Normal 3 4 4 10 11" xfId="15917"/>
    <cellStyle name="Normal 3 4 4 10 11 2" xfId="33399"/>
    <cellStyle name="Normal 3 4 4 10 12" xfId="15918"/>
    <cellStyle name="Normal 3 4 4 10 12 2" xfId="33400"/>
    <cellStyle name="Normal 3 4 4 10 13" xfId="15919"/>
    <cellStyle name="Normal 3 4 4 10 13 2" xfId="33401"/>
    <cellStyle name="Normal 3 4 4 10 14" xfId="15920"/>
    <cellStyle name="Normal 3 4 4 10 14 2" xfId="33402"/>
    <cellStyle name="Normal 3 4 4 10 15" xfId="33397"/>
    <cellStyle name="Normal 3 4 4 10 2" xfId="15921"/>
    <cellStyle name="Normal 3 4 4 10 2 2" xfId="33403"/>
    <cellStyle name="Normal 3 4 4 10 3" xfId="15922"/>
    <cellStyle name="Normal 3 4 4 10 3 2" xfId="33404"/>
    <cellStyle name="Normal 3 4 4 10 4" xfId="15923"/>
    <cellStyle name="Normal 3 4 4 10 4 2" xfId="33405"/>
    <cellStyle name="Normal 3 4 4 10 5" xfId="15924"/>
    <cellStyle name="Normal 3 4 4 10 5 2" xfId="33406"/>
    <cellStyle name="Normal 3 4 4 10 6" xfId="15925"/>
    <cellStyle name="Normal 3 4 4 10 6 2" xfId="33407"/>
    <cellStyle name="Normal 3 4 4 10 7" xfId="15926"/>
    <cellStyle name="Normal 3 4 4 10 7 2" xfId="33408"/>
    <cellStyle name="Normal 3 4 4 10 8" xfId="15927"/>
    <cellStyle name="Normal 3 4 4 10 8 2" xfId="33409"/>
    <cellStyle name="Normal 3 4 4 10 9" xfId="15928"/>
    <cellStyle name="Normal 3 4 4 10 9 2" xfId="33410"/>
    <cellStyle name="Normal 3 4 4 11" xfId="15929"/>
    <cellStyle name="Normal 3 4 4 11 10" xfId="15930"/>
    <cellStyle name="Normal 3 4 4 11 10 2" xfId="33412"/>
    <cellStyle name="Normal 3 4 4 11 11" xfId="15931"/>
    <cellStyle name="Normal 3 4 4 11 11 2" xfId="33413"/>
    <cellStyle name="Normal 3 4 4 11 12" xfId="15932"/>
    <cellStyle name="Normal 3 4 4 11 12 2" xfId="33414"/>
    <cellStyle name="Normal 3 4 4 11 13" xfId="15933"/>
    <cellStyle name="Normal 3 4 4 11 13 2" xfId="33415"/>
    <cellStyle name="Normal 3 4 4 11 14" xfId="15934"/>
    <cellStyle name="Normal 3 4 4 11 14 2" xfId="33416"/>
    <cellStyle name="Normal 3 4 4 11 15" xfId="33411"/>
    <cellStyle name="Normal 3 4 4 11 2" xfId="15935"/>
    <cellStyle name="Normal 3 4 4 11 2 2" xfId="33417"/>
    <cellStyle name="Normal 3 4 4 11 3" xfId="15936"/>
    <cellStyle name="Normal 3 4 4 11 3 2" xfId="33418"/>
    <cellStyle name="Normal 3 4 4 11 4" xfId="15937"/>
    <cellStyle name="Normal 3 4 4 11 4 2" xfId="33419"/>
    <cellStyle name="Normal 3 4 4 11 5" xfId="15938"/>
    <cellStyle name="Normal 3 4 4 11 5 2" xfId="33420"/>
    <cellStyle name="Normal 3 4 4 11 6" xfId="15939"/>
    <cellStyle name="Normal 3 4 4 11 6 2" xfId="33421"/>
    <cellStyle name="Normal 3 4 4 11 7" xfId="15940"/>
    <cellStyle name="Normal 3 4 4 11 7 2" xfId="33422"/>
    <cellStyle name="Normal 3 4 4 11 8" xfId="15941"/>
    <cellStyle name="Normal 3 4 4 11 8 2" xfId="33423"/>
    <cellStyle name="Normal 3 4 4 11 9" xfId="15942"/>
    <cellStyle name="Normal 3 4 4 11 9 2" xfId="33424"/>
    <cellStyle name="Normal 3 4 4 12" xfId="15943"/>
    <cellStyle name="Normal 3 4 4 12 10" xfId="15944"/>
    <cellStyle name="Normal 3 4 4 12 10 2" xfId="33426"/>
    <cellStyle name="Normal 3 4 4 12 11" xfId="15945"/>
    <cellStyle name="Normal 3 4 4 12 11 2" xfId="33427"/>
    <cellStyle name="Normal 3 4 4 12 12" xfId="15946"/>
    <cellStyle name="Normal 3 4 4 12 12 2" xfId="33428"/>
    <cellStyle name="Normal 3 4 4 12 13" xfId="15947"/>
    <cellStyle name="Normal 3 4 4 12 13 2" xfId="33429"/>
    <cellStyle name="Normal 3 4 4 12 14" xfId="15948"/>
    <cellStyle name="Normal 3 4 4 12 14 2" xfId="33430"/>
    <cellStyle name="Normal 3 4 4 12 15" xfId="33425"/>
    <cellStyle name="Normal 3 4 4 12 2" xfId="15949"/>
    <cellStyle name="Normal 3 4 4 12 2 2" xfId="33431"/>
    <cellStyle name="Normal 3 4 4 12 3" xfId="15950"/>
    <cellStyle name="Normal 3 4 4 12 3 2" xfId="33432"/>
    <cellStyle name="Normal 3 4 4 12 4" xfId="15951"/>
    <cellStyle name="Normal 3 4 4 12 4 2" xfId="33433"/>
    <cellStyle name="Normal 3 4 4 12 5" xfId="15952"/>
    <cellStyle name="Normal 3 4 4 12 5 2" xfId="33434"/>
    <cellStyle name="Normal 3 4 4 12 6" xfId="15953"/>
    <cellStyle name="Normal 3 4 4 12 6 2" xfId="33435"/>
    <cellStyle name="Normal 3 4 4 12 7" xfId="15954"/>
    <cellStyle name="Normal 3 4 4 12 7 2" xfId="33436"/>
    <cellStyle name="Normal 3 4 4 12 8" xfId="15955"/>
    <cellStyle name="Normal 3 4 4 12 8 2" xfId="33437"/>
    <cellStyle name="Normal 3 4 4 12 9" xfId="15956"/>
    <cellStyle name="Normal 3 4 4 12 9 2" xfId="33438"/>
    <cellStyle name="Normal 3 4 4 13" xfId="15957"/>
    <cellStyle name="Normal 3 4 4 13 10" xfId="15958"/>
    <cellStyle name="Normal 3 4 4 13 10 2" xfId="33440"/>
    <cellStyle name="Normal 3 4 4 13 11" xfId="15959"/>
    <cellStyle name="Normal 3 4 4 13 11 2" xfId="33441"/>
    <cellStyle name="Normal 3 4 4 13 12" xfId="15960"/>
    <cellStyle name="Normal 3 4 4 13 12 2" xfId="33442"/>
    <cellStyle name="Normal 3 4 4 13 13" xfId="15961"/>
    <cellStyle name="Normal 3 4 4 13 13 2" xfId="33443"/>
    <cellStyle name="Normal 3 4 4 13 14" xfId="15962"/>
    <cellStyle name="Normal 3 4 4 13 14 2" xfId="33444"/>
    <cellStyle name="Normal 3 4 4 13 15" xfId="33439"/>
    <cellStyle name="Normal 3 4 4 13 2" xfId="15963"/>
    <cellStyle name="Normal 3 4 4 13 2 2" xfId="33445"/>
    <cellStyle name="Normal 3 4 4 13 3" xfId="15964"/>
    <cellStyle name="Normal 3 4 4 13 3 2" xfId="33446"/>
    <cellStyle name="Normal 3 4 4 13 4" xfId="15965"/>
    <cellStyle name="Normal 3 4 4 13 4 2" xfId="33447"/>
    <cellStyle name="Normal 3 4 4 13 5" xfId="15966"/>
    <cellStyle name="Normal 3 4 4 13 5 2" xfId="33448"/>
    <cellStyle name="Normal 3 4 4 13 6" xfId="15967"/>
    <cellStyle name="Normal 3 4 4 13 6 2" xfId="33449"/>
    <cellStyle name="Normal 3 4 4 13 7" xfId="15968"/>
    <cellStyle name="Normal 3 4 4 13 7 2" xfId="33450"/>
    <cellStyle name="Normal 3 4 4 13 8" xfId="15969"/>
    <cellStyle name="Normal 3 4 4 13 8 2" xfId="33451"/>
    <cellStyle name="Normal 3 4 4 13 9" xfId="15970"/>
    <cellStyle name="Normal 3 4 4 13 9 2" xfId="33452"/>
    <cellStyle name="Normal 3 4 4 14" xfId="15971"/>
    <cellStyle name="Normal 3 4 4 14 10" xfId="15972"/>
    <cellStyle name="Normal 3 4 4 14 10 2" xfId="33454"/>
    <cellStyle name="Normal 3 4 4 14 11" xfId="15973"/>
    <cellStyle name="Normal 3 4 4 14 11 2" xfId="33455"/>
    <cellStyle name="Normal 3 4 4 14 12" xfId="15974"/>
    <cellStyle name="Normal 3 4 4 14 12 2" xfId="33456"/>
    <cellStyle name="Normal 3 4 4 14 13" xfId="15975"/>
    <cellStyle name="Normal 3 4 4 14 13 2" xfId="33457"/>
    <cellStyle name="Normal 3 4 4 14 14" xfId="15976"/>
    <cellStyle name="Normal 3 4 4 14 14 2" xfId="33458"/>
    <cellStyle name="Normal 3 4 4 14 15" xfId="33453"/>
    <cellStyle name="Normal 3 4 4 14 2" xfId="15977"/>
    <cellStyle name="Normal 3 4 4 14 2 2" xfId="33459"/>
    <cellStyle name="Normal 3 4 4 14 3" xfId="15978"/>
    <cellStyle name="Normal 3 4 4 14 3 2" xfId="33460"/>
    <cellStyle name="Normal 3 4 4 14 4" xfId="15979"/>
    <cellStyle name="Normal 3 4 4 14 4 2" xfId="33461"/>
    <cellStyle name="Normal 3 4 4 14 5" xfId="15980"/>
    <cellStyle name="Normal 3 4 4 14 5 2" xfId="33462"/>
    <cellStyle name="Normal 3 4 4 14 6" xfId="15981"/>
    <cellStyle name="Normal 3 4 4 14 6 2" xfId="33463"/>
    <cellStyle name="Normal 3 4 4 14 7" xfId="15982"/>
    <cellStyle name="Normal 3 4 4 14 7 2" xfId="33464"/>
    <cellStyle name="Normal 3 4 4 14 8" xfId="15983"/>
    <cellStyle name="Normal 3 4 4 14 8 2" xfId="33465"/>
    <cellStyle name="Normal 3 4 4 14 9" xfId="15984"/>
    <cellStyle name="Normal 3 4 4 14 9 2" xfId="33466"/>
    <cellStyle name="Normal 3 4 4 15" xfId="15985"/>
    <cellStyle name="Normal 3 4 4 15 2" xfId="33467"/>
    <cellStyle name="Normal 3 4 4 16" xfId="15986"/>
    <cellStyle name="Normal 3 4 4 16 2" xfId="33468"/>
    <cellStyle name="Normal 3 4 4 17" xfId="15987"/>
    <cellStyle name="Normal 3 4 4 17 2" xfId="33469"/>
    <cellStyle name="Normal 3 4 4 18" xfId="15988"/>
    <cellStyle name="Normal 3 4 4 18 2" xfId="33470"/>
    <cellStyle name="Normal 3 4 4 19" xfId="15989"/>
    <cellStyle name="Normal 3 4 4 19 2" xfId="33471"/>
    <cellStyle name="Normal 3 4 4 2" xfId="15990"/>
    <cellStyle name="Normal 3 4 4 20" xfId="15991"/>
    <cellStyle name="Normal 3 4 4 20 2" xfId="33472"/>
    <cellStyle name="Normal 3 4 4 21" xfId="15992"/>
    <cellStyle name="Normal 3 4 4 21 2" xfId="33473"/>
    <cellStyle name="Normal 3 4 4 22" xfId="15993"/>
    <cellStyle name="Normal 3 4 4 22 2" xfId="33474"/>
    <cellStyle name="Normal 3 4 4 23" xfId="15994"/>
    <cellStyle name="Normal 3 4 4 23 2" xfId="33475"/>
    <cellStyle name="Normal 3 4 4 24" xfId="15995"/>
    <cellStyle name="Normal 3 4 4 24 2" xfId="33476"/>
    <cellStyle name="Normal 3 4 4 25" xfId="15996"/>
    <cellStyle name="Normal 3 4 4 25 2" xfId="33477"/>
    <cellStyle name="Normal 3 4 4 26" xfId="15997"/>
    <cellStyle name="Normal 3 4 4 26 2" xfId="33478"/>
    <cellStyle name="Normal 3 4 4 27" xfId="15998"/>
    <cellStyle name="Normal 3 4 4 27 2" xfId="33479"/>
    <cellStyle name="Normal 3 4 4 28" xfId="33396"/>
    <cellStyle name="Normal 3 4 4 3" xfId="15999"/>
    <cellStyle name="Normal 3 4 4 4" xfId="16000"/>
    <cellStyle name="Normal 3 4 4 5" xfId="16001"/>
    <cellStyle name="Normal 3 4 4 6" xfId="16002"/>
    <cellStyle name="Normal 3 4 4 6 10" xfId="16003"/>
    <cellStyle name="Normal 3 4 4 6 10 2" xfId="33481"/>
    <cellStyle name="Normal 3 4 4 6 11" xfId="16004"/>
    <cellStyle name="Normal 3 4 4 6 11 2" xfId="33482"/>
    <cellStyle name="Normal 3 4 4 6 12" xfId="16005"/>
    <cellStyle name="Normal 3 4 4 6 12 2" xfId="33483"/>
    <cellStyle name="Normal 3 4 4 6 13" xfId="16006"/>
    <cellStyle name="Normal 3 4 4 6 13 2" xfId="33484"/>
    <cellStyle name="Normal 3 4 4 6 14" xfId="16007"/>
    <cellStyle name="Normal 3 4 4 6 14 2" xfId="33485"/>
    <cellStyle name="Normal 3 4 4 6 15" xfId="16008"/>
    <cellStyle name="Normal 3 4 4 6 15 2" xfId="33486"/>
    <cellStyle name="Normal 3 4 4 6 16" xfId="33480"/>
    <cellStyle name="Normal 3 4 4 6 2" xfId="16009"/>
    <cellStyle name="Normal 3 4 4 6 2 10" xfId="16010"/>
    <cellStyle name="Normal 3 4 4 6 2 10 2" xfId="33488"/>
    <cellStyle name="Normal 3 4 4 6 2 11" xfId="16011"/>
    <cellStyle name="Normal 3 4 4 6 2 11 2" xfId="33489"/>
    <cellStyle name="Normal 3 4 4 6 2 12" xfId="16012"/>
    <cellStyle name="Normal 3 4 4 6 2 12 2" xfId="33490"/>
    <cellStyle name="Normal 3 4 4 6 2 13" xfId="16013"/>
    <cellStyle name="Normal 3 4 4 6 2 13 2" xfId="33491"/>
    <cellStyle name="Normal 3 4 4 6 2 14" xfId="16014"/>
    <cellStyle name="Normal 3 4 4 6 2 14 2" xfId="33492"/>
    <cellStyle name="Normal 3 4 4 6 2 15" xfId="33487"/>
    <cellStyle name="Normal 3 4 4 6 2 2" xfId="16015"/>
    <cellStyle name="Normal 3 4 4 6 2 2 2" xfId="33493"/>
    <cellStyle name="Normal 3 4 4 6 2 3" xfId="16016"/>
    <cellStyle name="Normal 3 4 4 6 2 3 2" xfId="33494"/>
    <cellStyle name="Normal 3 4 4 6 2 4" xfId="16017"/>
    <cellStyle name="Normal 3 4 4 6 2 4 2" xfId="33495"/>
    <cellStyle name="Normal 3 4 4 6 2 5" xfId="16018"/>
    <cellStyle name="Normal 3 4 4 6 2 5 2" xfId="33496"/>
    <cellStyle name="Normal 3 4 4 6 2 6" xfId="16019"/>
    <cellStyle name="Normal 3 4 4 6 2 6 2" xfId="33497"/>
    <cellStyle name="Normal 3 4 4 6 2 7" xfId="16020"/>
    <cellStyle name="Normal 3 4 4 6 2 7 2" xfId="33498"/>
    <cellStyle name="Normal 3 4 4 6 2 8" xfId="16021"/>
    <cellStyle name="Normal 3 4 4 6 2 8 2" xfId="33499"/>
    <cellStyle name="Normal 3 4 4 6 2 9" xfId="16022"/>
    <cellStyle name="Normal 3 4 4 6 2 9 2" xfId="33500"/>
    <cellStyle name="Normal 3 4 4 6 3" xfId="16023"/>
    <cellStyle name="Normal 3 4 4 6 3 2" xfId="33501"/>
    <cellStyle name="Normal 3 4 4 6 4" xfId="16024"/>
    <cellStyle name="Normal 3 4 4 6 4 2" xfId="33502"/>
    <cellStyle name="Normal 3 4 4 6 5" xfId="16025"/>
    <cellStyle name="Normal 3 4 4 6 5 2" xfId="33503"/>
    <cellStyle name="Normal 3 4 4 6 6" xfId="16026"/>
    <cellStyle name="Normal 3 4 4 6 6 2" xfId="33504"/>
    <cellStyle name="Normal 3 4 4 6 7" xfId="16027"/>
    <cellStyle name="Normal 3 4 4 6 7 2" xfId="33505"/>
    <cellStyle name="Normal 3 4 4 6 8" xfId="16028"/>
    <cellStyle name="Normal 3 4 4 6 8 2" xfId="33506"/>
    <cellStyle name="Normal 3 4 4 6 9" xfId="16029"/>
    <cellStyle name="Normal 3 4 4 6 9 2" xfId="33507"/>
    <cellStyle name="Normal 3 4 4 7" xfId="16030"/>
    <cellStyle name="Normal 3 4 4 7 10" xfId="16031"/>
    <cellStyle name="Normal 3 4 4 7 10 2" xfId="33509"/>
    <cellStyle name="Normal 3 4 4 7 11" xfId="16032"/>
    <cellStyle name="Normal 3 4 4 7 11 2" xfId="33510"/>
    <cellStyle name="Normal 3 4 4 7 12" xfId="16033"/>
    <cellStyle name="Normal 3 4 4 7 12 2" xfId="33511"/>
    <cellStyle name="Normal 3 4 4 7 13" xfId="16034"/>
    <cellStyle name="Normal 3 4 4 7 13 2" xfId="33512"/>
    <cellStyle name="Normal 3 4 4 7 14" xfId="16035"/>
    <cellStyle name="Normal 3 4 4 7 14 2" xfId="33513"/>
    <cellStyle name="Normal 3 4 4 7 15" xfId="16036"/>
    <cellStyle name="Normal 3 4 4 7 15 2" xfId="33514"/>
    <cellStyle name="Normal 3 4 4 7 16" xfId="33508"/>
    <cellStyle name="Normal 3 4 4 7 2" xfId="16037"/>
    <cellStyle name="Normal 3 4 4 7 2 10" xfId="16038"/>
    <cellStyle name="Normal 3 4 4 7 2 10 2" xfId="33516"/>
    <cellStyle name="Normal 3 4 4 7 2 11" xfId="16039"/>
    <cellStyle name="Normal 3 4 4 7 2 11 2" xfId="33517"/>
    <cellStyle name="Normal 3 4 4 7 2 12" xfId="16040"/>
    <cellStyle name="Normal 3 4 4 7 2 12 2" xfId="33518"/>
    <cellStyle name="Normal 3 4 4 7 2 13" xfId="16041"/>
    <cellStyle name="Normal 3 4 4 7 2 13 2" xfId="33519"/>
    <cellStyle name="Normal 3 4 4 7 2 14" xfId="16042"/>
    <cellStyle name="Normal 3 4 4 7 2 14 2" xfId="33520"/>
    <cellStyle name="Normal 3 4 4 7 2 15" xfId="33515"/>
    <cellStyle name="Normal 3 4 4 7 2 2" xfId="16043"/>
    <cellStyle name="Normal 3 4 4 7 2 2 2" xfId="33521"/>
    <cellStyle name="Normal 3 4 4 7 2 3" xfId="16044"/>
    <cellStyle name="Normal 3 4 4 7 2 3 2" xfId="33522"/>
    <cellStyle name="Normal 3 4 4 7 2 4" xfId="16045"/>
    <cellStyle name="Normal 3 4 4 7 2 4 2" xfId="33523"/>
    <cellStyle name="Normal 3 4 4 7 2 5" xfId="16046"/>
    <cellStyle name="Normal 3 4 4 7 2 5 2" xfId="33524"/>
    <cellStyle name="Normal 3 4 4 7 2 6" xfId="16047"/>
    <cellStyle name="Normal 3 4 4 7 2 6 2" xfId="33525"/>
    <cellStyle name="Normal 3 4 4 7 2 7" xfId="16048"/>
    <cellStyle name="Normal 3 4 4 7 2 7 2" xfId="33526"/>
    <cellStyle name="Normal 3 4 4 7 2 8" xfId="16049"/>
    <cellStyle name="Normal 3 4 4 7 2 8 2" xfId="33527"/>
    <cellStyle name="Normal 3 4 4 7 2 9" xfId="16050"/>
    <cellStyle name="Normal 3 4 4 7 2 9 2" xfId="33528"/>
    <cellStyle name="Normal 3 4 4 7 3" xfId="16051"/>
    <cellStyle name="Normal 3 4 4 7 3 2" xfId="33529"/>
    <cellStyle name="Normal 3 4 4 7 4" xfId="16052"/>
    <cellStyle name="Normal 3 4 4 7 4 2" xfId="33530"/>
    <cellStyle name="Normal 3 4 4 7 5" xfId="16053"/>
    <cellStyle name="Normal 3 4 4 7 5 2" xfId="33531"/>
    <cellStyle name="Normal 3 4 4 7 6" xfId="16054"/>
    <cellStyle name="Normal 3 4 4 7 6 2" xfId="33532"/>
    <cellStyle name="Normal 3 4 4 7 7" xfId="16055"/>
    <cellStyle name="Normal 3 4 4 7 7 2" xfId="33533"/>
    <cellStyle name="Normal 3 4 4 7 8" xfId="16056"/>
    <cellStyle name="Normal 3 4 4 7 8 2" xfId="33534"/>
    <cellStyle name="Normal 3 4 4 7 9" xfId="16057"/>
    <cellStyle name="Normal 3 4 4 7 9 2" xfId="33535"/>
    <cellStyle name="Normal 3 4 4 8" xfId="16058"/>
    <cellStyle name="Normal 3 4 4 8 10" xfId="16059"/>
    <cellStyle name="Normal 3 4 4 8 10 2" xfId="33537"/>
    <cellStyle name="Normal 3 4 4 8 11" xfId="16060"/>
    <cellStyle name="Normal 3 4 4 8 11 2" xfId="33538"/>
    <cellStyle name="Normal 3 4 4 8 12" xfId="16061"/>
    <cellStyle name="Normal 3 4 4 8 12 2" xfId="33539"/>
    <cellStyle name="Normal 3 4 4 8 13" xfId="16062"/>
    <cellStyle name="Normal 3 4 4 8 13 2" xfId="33540"/>
    <cellStyle name="Normal 3 4 4 8 14" xfId="16063"/>
    <cellStyle name="Normal 3 4 4 8 14 2" xfId="33541"/>
    <cellStyle name="Normal 3 4 4 8 15" xfId="16064"/>
    <cellStyle name="Normal 3 4 4 8 15 2" xfId="33542"/>
    <cellStyle name="Normal 3 4 4 8 16" xfId="33536"/>
    <cellStyle name="Normal 3 4 4 8 2" xfId="16065"/>
    <cellStyle name="Normal 3 4 4 8 2 10" xfId="16066"/>
    <cellStyle name="Normal 3 4 4 8 2 10 2" xfId="33544"/>
    <cellStyle name="Normal 3 4 4 8 2 11" xfId="16067"/>
    <cellStyle name="Normal 3 4 4 8 2 11 2" xfId="33545"/>
    <cellStyle name="Normal 3 4 4 8 2 12" xfId="16068"/>
    <cellStyle name="Normal 3 4 4 8 2 12 2" xfId="33546"/>
    <cellStyle name="Normal 3 4 4 8 2 13" xfId="16069"/>
    <cellStyle name="Normal 3 4 4 8 2 13 2" xfId="33547"/>
    <cellStyle name="Normal 3 4 4 8 2 14" xfId="16070"/>
    <cellStyle name="Normal 3 4 4 8 2 14 2" xfId="33548"/>
    <cellStyle name="Normal 3 4 4 8 2 15" xfId="33543"/>
    <cellStyle name="Normal 3 4 4 8 2 2" xfId="16071"/>
    <cellStyle name="Normal 3 4 4 8 2 2 2" xfId="33549"/>
    <cellStyle name="Normal 3 4 4 8 2 3" xfId="16072"/>
    <cellStyle name="Normal 3 4 4 8 2 3 2" xfId="33550"/>
    <cellStyle name="Normal 3 4 4 8 2 4" xfId="16073"/>
    <cellStyle name="Normal 3 4 4 8 2 4 2" xfId="33551"/>
    <cellStyle name="Normal 3 4 4 8 2 5" xfId="16074"/>
    <cellStyle name="Normal 3 4 4 8 2 5 2" xfId="33552"/>
    <cellStyle name="Normal 3 4 4 8 2 6" xfId="16075"/>
    <cellStyle name="Normal 3 4 4 8 2 6 2" xfId="33553"/>
    <cellStyle name="Normal 3 4 4 8 2 7" xfId="16076"/>
    <cellStyle name="Normal 3 4 4 8 2 7 2" xfId="33554"/>
    <cellStyle name="Normal 3 4 4 8 2 8" xfId="16077"/>
    <cellStyle name="Normal 3 4 4 8 2 8 2" xfId="33555"/>
    <cellStyle name="Normal 3 4 4 8 2 9" xfId="16078"/>
    <cellStyle name="Normal 3 4 4 8 2 9 2" xfId="33556"/>
    <cellStyle name="Normal 3 4 4 8 3" xfId="16079"/>
    <cellStyle name="Normal 3 4 4 8 3 2" xfId="33557"/>
    <cellStyle name="Normal 3 4 4 8 4" xfId="16080"/>
    <cellStyle name="Normal 3 4 4 8 4 2" xfId="33558"/>
    <cellStyle name="Normal 3 4 4 8 5" xfId="16081"/>
    <cellStyle name="Normal 3 4 4 8 5 2" xfId="33559"/>
    <cellStyle name="Normal 3 4 4 8 6" xfId="16082"/>
    <cellStyle name="Normal 3 4 4 8 6 2" xfId="33560"/>
    <cellStyle name="Normal 3 4 4 8 7" xfId="16083"/>
    <cellStyle name="Normal 3 4 4 8 7 2" xfId="33561"/>
    <cellStyle name="Normal 3 4 4 8 8" xfId="16084"/>
    <cellStyle name="Normal 3 4 4 8 8 2" xfId="33562"/>
    <cellStyle name="Normal 3 4 4 8 9" xfId="16085"/>
    <cellStyle name="Normal 3 4 4 8 9 2" xfId="33563"/>
    <cellStyle name="Normal 3 4 4 9" xfId="16086"/>
    <cellStyle name="Normal 3 4 4 9 10" xfId="16087"/>
    <cellStyle name="Normal 3 4 4 9 10 2" xfId="33565"/>
    <cellStyle name="Normal 3 4 4 9 11" xfId="16088"/>
    <cellStyle name="Normal 3 4 4 9 11 2" xfId="33566"/>
    <cellStyle name="Normal 3 4 4 9 12" xfId="16089"/>
    <cellStyle name="Normal 3 4 4 9 12 2" xfId="33567"/>
    <cellStyle name="Normal 3 4 4 9 13" xfId="16090"/>
    <cellStyle name="Normal 3 4 4 9 13 2" xfId="33568"/>
    <cellStyle name="Normal 3 4 4 9 14" xfId="16091"/>
    <cellStyle name="Normal 3 4 4 9 14 2" xfId="33569"/>
    <cellStyle name="Normal 3 4 4 9 15" xfId="33564"/>
    <cellStyle name="Normal 3 4 4 9 2" xfId="16092"/>
    <cellStyle name="Normal 3 4 4 9 2 2" xfId="33570"/>
    <cellStyle name="Normal 3 4 4 9 3" xfId="16093"/>
    <cellStyle name="Normal 3 4 4 9 3 2" xfId="33571"/>
    <cellStyle name="Normal 3 4 4 9 4" xfId="16094"/>
    <cellStyle name="Normal 3 4 4 9 4 2" xfId="33572"/>
    <cellStyle name="Normal 3 4 4 9 5" xfId="16095"/>
    <cellStyle name="Normal 3 4 4 9 5 2" xfId="33573"/>
    <cellStyle name="Normal 3 4 4 9 6" xfId="16096"/>
    <cellStyle name="Normal 3 4 4 9 6 2" xfId="33574"/>
    <cellStyle name="Normal 3 4 4 9 7" xfId="16097"/>
    <cellStyle name="Normal 3 4 4 9 7 2" xfId="33575"/>
    <cellStyle name="Normal 3 4 4 9 8" xfId="16098"/>
    <cellStyle name="Normal 3 4 4 9 8 2" xfId="33576"/>
    <cellStyle name="Normal 3 4 4 9 9" xfId="16099"/>
    <cellStyle name="Normal 3 4 4 9 9 2" xfId="33577"/>
    <cellStyle name="Normal 3 4 5" xfId="16100"/>
    <cellStyle name="Normal 3 4 5 10" xfId="16101"/>
    <cellStyle name="Normal 3 4 5 10 10" xfId="16102"/>
    <cellStyle name="Normal 3 4 5 10 10 2" xfId="33580"/>
    <cellStyle name="Normal 3 4 5 10 11" xfId="16103"/>
    <cellStyle name="Normal 3 4 5 10 11 2" xfId="33581"/>
    <cellStyle name="Normal 3 4 5 10 12" xfId="16104"/>
    <cellStyle name="Normal 3 4 5 10 12 2" xfId="33582"/>
    <cellStyle name="Normal 3 4 5 10 13" xfId="16105"/>
    <cellStyle name="Normal 3 4 5 10 13 2" xfId="33583"/>
    <cellStyle name="Normal 3 4 5 10 14" xfId="16106"/>
    <cellStyle name="Normal 3 4 5 10 14 2" xfId="33584"/>
    <cellStyle name="Normal 3 4 5 10 15" xfId="33579"/>
    <cellStyle name="Normal 3 4 5 10 2" xfId="16107"/>
    <cellStyle name="Normal 3 4 5 10 2 2" xfId="33585"/>
    <cellStyle name="Normal 3 4 5 10 3" xfId="16108"/>
    <cellStyle name="Normal 3 4 5 10 3 2" xfId="33586"/>
    <cellStyle name="Normal 3 4 5 10 4" xfId="16109"/>
    <cellStyle name="Normal 3 4 5 10 4 2" xfId="33587"/>
    <cellStyle name="Normal 3 4 5 10 5" xfId="16110"/>
    <cellStyle name="Normal 3 4 5 10 5 2" xfId="33588"/>
    <cellStyle name="Normal 3 4 5 10 6" xfId="16111"/>
    <cellStyle name="Normal 3 4 5 10 6 2" xfId="33589"/>
    <cellStyle name="Normal 3 4 5 10 7" xfId="16112"/>
    <cellStyle name="Normal 3 4 5 10 7 2" xfId="33590"/>
    <cellStyle name="Normal 3 4 5 10 8" xfId="16113"/>
    <cellStyle name="Normal 3 4 5 10 8 2" xfId="33591"/>
    <cellStyle name="Normal 3 4 5 10 9" xfId="16114"/>
    <cellStyle name="Normal 3 4 5 10 9 2" xfId="33592"/>
    <cellStyle name="Normal 3 4 5 11" xfId="16115"/>
    <cellStyle name="Normal 3 4 5 11 10" xfId="16116"/>
    <cellStyle name="Normal 3 4 5 11 10 2" xfId="33594"/>
    <cellStyle name="Normal 3 4 5 11 11" xfId="16117"/>
    <cellStyle name="Normal 3 4 5 11 11 2" xfId="33595"/>
    <cellStyle name="Normal 3 4 5 11 12" xfId="16118"/>
    <cellStyle name="Normal 3 4 5 11 12 2" xfId="33596"/>
    <cellStyle name="Normal 3 4 5 11 13" xfId="16119"/>
    <cellStyle name="Normal 3 4 5 11 13 2" xfId="33597"/>
    <cellStyle name="Normal 3 4 5 11 14" xfId="16120"/>
    <cellStyle name="Normal 3 4 5 11 14 2" xfId="33598"/>
    <cellStyle name="Normal 3 4 5 11 15" xfId="33593"/>
    <cellStyle name="Normal 3 4 5 11 2" xfId="16121"/>
    <cellStyle name="Normal 3 4 5 11 2 2" xfId="33599"/>
    <cellStyle name="Normal 3 4 5 11 3" xfId="16122"/>
    <cellStyle name="Normal 3 4 5 11 3 2" xfId="33600"/>
    <cellStyle name="Normal 3 4 5 11 4" xfId="16123"/>
    <cellStyle name="Normal 3 4 5 11 4 2" xfId="33601"/>
    <cellStyle name="Normal 3 4 5 11 5" xfId="16124"/>
    <cellStyle name="Normal 3 4 5 11 5 2" xfId="33602"/>
    <cellStyle name="Normal 3 4 5 11 6" xfId="16125"/>
    <cellStyle name="Normal 3 4 5 11 6 2" xfId="33603"/>
    <cellStyle name="Normal 3 4 5 11 7" xfId="16126"/>
    <cellStyle name="Normal 3 4 5 11 7 2" xfId="33604"/>
    <cellStyle name="Normal 3 4 5 11 8" xfId="16127"/>
    <cellStyle name="Normal 3 4 5 11 8 2" xfId="33605"/>
    <cellStyle name="Normal 3 4 5 11 9" xfId="16128"/>
    <cellStyle name="Normal 3 4 5 11 9 2" xfId="33606"/>
    <cellStyle name="Normal 3 4 5 12" xfId="16129"/>
    <cellStyle name="Normal 3 4 5 12 10" xfId="16130"/>
    <cellStyle name="Normal 3 4 5 12 10 2" xfId="33608"/>
    <cellStyle name="Normal 3 4 5 12 11" xfId="16131"/>
    <cellStyle name="Normal 3 4 5 12 11 2" xfId="33609"/>
    <cellStyle name="Normal 3 4 5 12 12" xfId="16132"/>
    <cellStyle name="Normal 3 4 5 12 12 2" xfId="33610"/>
    <cellStyle name="Normal 3 4 5 12 13" xfId="16133"/>
    <cellStyle name="Normal 3 4 5 12 13 2" xfId="33611"/>
    <cellStyle name="Normal 3 4 5 12 14" xfId="16134"/>
    <cellStyle name="Normal 3 4 5 12 14 2" xfId="33612"/>
    <cellStyle name="Normal 3 4 5 12 15" xfId="33607"/>
    <cellStyle name="Normal 3 4 5 12 2" xfId="16135"/>
    <cellStyle name="Normal 3 4 5 12 2 2" xfId="33613"/>
    <cellStyle name="Normal 3 4 5 12 3" xfId="16136"/>
    <cellStyle name="Normal 3 4 5 12 3 2" xfId="33614"/>
    <cellStyle name="Normal 3 4 5 12 4" xfId="16137"/>
    <cellStyle name="Normal 3 4 5 12 4 2" xfId="33615"/>
    <cellStyle name="Normal 3 4 5 12 5" xfId="16138"/>
    <cellStyle name="Normal 3 4 5 12 5 2" xfId="33616"/>
    <cellStyle name="Normal 3 4 5 12 6" xfId="16139"/>
    <cellStyle name="Normal 3 4 5 12 6 2" xfId="33617"/>
    <cellStyle name="Normal 3 4 5 12 7" xfId="16140"/>
    <cellStyle name="Normal 3 4 5 12 7 2" xfId="33618"/>
    <cellStyle name="Normal 3 4 5 12 8" xfId="16141"/>
    <cellStyle name="Normal 3 4 5 12 8 2" xfId="33619"/>
    <cellStyle name="Normal 3 4 5 12 9" xfId="16142"/>
    <cellStyle name="Normal 3 4 5 12 9 2" xfId="33620"/>
    <cellStyle name="Normal 3 4 5 13" xfId="16143"/>
    <cellStyle name="Normal 3 4 5 13 10" xfId="16144"/>
    <cellStyle name="Normal 3 4 5 13 10 2" xfId="33622"/>
    <cellStyle name="Normal 3 4 5 13 11" xfId="16145"/>
    <cellStyle name="Normal 3 4 5 13 11 2" xfId="33623"/>
    <cellStyle name="Normal 3 4 5 13 12" xfId="16146"/>
    <cellStyle name="Normal 3 4 5 13 12 2" xfId="33624"/>
    <cellStyle name="Normal 3 4 5 13 13" xfId="16147"/>
    <cellStyle name="Normal 3 4 5 13 13 2" xfId="33625"/>
    <cellStyle name="Normal 3 4 5 13 14" xfId="16148"/>
    <cellStyle name="Normal 3 4 5 13 14 2" xfId="33626"/>
    <cellStyle name="Normal 3 4 5 13 15" xfId="33621"/>
    <cellStyle name="Normal 3 4 5 13 2" xfId="16149"/>
    <cellStyle name="Normal 3 4 5 13 2 2" xfId="33627"/>
    <cellStyle name="Normal 3 4 5 13 3" xfId="16150"/>
    <cellStyle name="Normal 3 4 5 13 3 2" xfId="33628"/>
    <cellStyle name="Normal 3 4 5 13 4" xfId="16151"/>
    <cellStyle name="Normal 3 4 5 13 4 2" xfId="33629"/>
    <cellStyle name="Normal 3 4 5 13 5" xfId="16152"/>
    <cellStyle name="Normal 3 4 5 13 5 2" xfId="33630"/>
    <cellStyle name="Normal 3 4 5 13 6" xfId="16153"/>
    <cellStyle name="Normal 3 4 5 13 6 2" xfId="33631"/>
    <cellStyle name="Normal 3 4 5 13 7" xfId="16154"/>
    <cellStyle name="Normal 3 4 5 13 7 2" xfId="33632"/>
    <cellStyle name="Normal 3 4 5 13 8" xfId="16155"/>
    <cellStyle name="Normal 3 4 5 13 8 2" xfId="33633"/>
    <cellStyle name="Normal 3 4 5 13 9" xfId="16156"/>
    <cellStyle name="Normal 3 4 5 13 9 2" xfId="33634"/>
    <cellStyle name="Normal 3 4 5 14" xfId="16157"/>
    <cellStyle name="Normal 3 4 5 14 10" xfId="16158"/>
    <cellStyle name="Normal 3 4 5 14 10 2" xfId="33636"/>
    <cellStyle name="Normal 3 4 5 14 11" xfId="16159"/>
    <cellStyle name="Normal 3 4 5 14 11 2" xfId="33637"/>
    <cellStyle name="Normal 3 4 5 14 12" xfId="16160"/>
    <cellStyle name="Normal 3 4 5 14 12 2" xfId="33638"/>
    <cellStyle name="Normal 3 4 5 14 13" xfId="16161"/>
    <cellStyle name="Normal 3 4 5 14 13 2" xfId="33639"/>
    <cellStyle name="Normal 3 4 5 14 14" xfId="16162"/>
    <cellStyle name="Normal 3 4 5 14 14 2" xfId="33640"/>
    <cellStyle name="Normal 3 4 5 14 15" xfId="33635"/>
    <cellStyle name="Normal 3 4 5 14 2" xfId="16163"/>
    <cellStyle name="Normal 3 4 5 14 2 2" xfId="33641"/>
    <cellStyle name="Normal 3 4 5 14 3" xfId="16164"/>
    <cellStyle name="Normal 3 4 5 14 3 2" xfId="33642"/>
    <cellStyle name="Normal 3 4 5 14 4" xfId="16165"/>
    <cellStyle name="Normal 3 4 5 14 4 2" xfId="33643"/>
    <cellStyle name="Normal 3 4 5 14 5" xfId="16166"/>
    <cellStyle name="Normal 3 4 5 14 5 2" xfId="33644"/>
    <cellStyle name="Normal 3 4 5 14 6" xfId="16167"/>
    <cellStyle name="Normal 3 4 5 14 6 2" xfId="33645"/>
    <cellStyle name="Normal 3 4 5 14 7" xfId="16168"/>
    <cellStyle name="Normal 3 4 5 14 7 2" xfId="33646"/>
    <cellStyle name="Normal 3 4 5 14 8" xfId="16169"/>
    <cellStyle name="Normal 3 4 5 14 8 2" xfId="33647"/>
    <cellStyle name="Normal 3 4 5 14 9" xfId="16170"/>
    <cellStyle name="Normal 3 4 5 14 9 2" xfId="33648"/>
    <cellStyle name="Normal 3 4 5 15" xfId="16171"/>
    <cellStyle name="Normal 3 4 5 15 2" xfId="33649"/>
    <cellStyle name="Normal 3 4 5 16" xfId="16172"/>
    <cellStyle name="Normal 3 4 5 16 2" xfId="33650"/>
    <cellStyle name="Normal 3 4 5 17" xfId="16173"/>
    <cellStyle name="Normal 3 4 5 17 2" xfId="33651"/>
    <cellStyle name="Normal 3 4 5 18" xfId="16174"/>
    <cellStyle name="Normal 3 4 5 18 2" xfId="33652"/>
    <cellStyle name="Normal 3 4 5 19" xfId="16175"/>
    <cellStyle name="Normal 3 4 5 19 2" xfId="33653"/>
    <cellStyle name="Normal 3 4 5 2" xfId="16176"/>
    <cellStyle name="Normal 3 4 5 20" xfId="16177"/>
    <cellStyle name="Normal 3 4 5 20 2" xfId="33654"/>
    <cellStyle name="Normal 3 4 5 21" xfId="16178"/>
    <cellStyle name="Normal 3 4 5 21 2" xfId="33655"/>
    <cellStyle name="Normal 3 4 5 22" xfId="16179"/>
    <cellStyle name="Normal 3 4 5 22 2" xfId="33656"/>
    <cellStyle name="Normal 3 4 5 23" xfId="16180"/>
    <cellStyle name="Normal 3 4 5 23 2" xfId="33657"/>
    <cellStyle name="Normal 3 4 5 24" xfId="16181"/>
    <cellStyle name="Normal 3 4 5 24 2" xfId="33658"/>
    <cellStyle name="Normal 3 4 5 25" xfId="16182"/>
    <cellStyle name="Normal 3 4 5 25 2" xfId="33659"/>
    <cellStyle name="Normal 3 4 5 26" xfId="16183"/>
    <cellStyle name="Normal 3 4 5 26 2" xfId="33660"/>
    <cellStyle name="Normal 3 4 5 27" xfId="16184"/>
    <cellStyle name="Normal 3 4 5 27 2" xfId="33661"/>
    <cellStyle name="Normal 3 4 5 28" xfId="33578"/>
    <cellStyle name="Normal 3 4 5 3" xfId="16185"/>
    <cellStyle name="Normal 3 4 5 4" xfId="16186"/>
    <cellStyle name="Normal 3 4 5 5" xfId="16187"/>
    <cellStyle name="Normal 3 4 5 6" xfId="16188"/>
    <cellStyle name="Normal 3 4 5 6 10" xfId="16189"/>
    <cellStyle name="Normal 3 4 5 6 10 2" xfId="33663"/>
    <cellStyle name="Normal 3 4 5 6 11" xfId="16190"/>
    <cellStyle name="Normal 3 4 5 6 11 2" xfId="33664"/>
    <cellStyle name="Normal 3 4 5 6 12" xfId="16191"/>
    <cellStyle name="Normal 3 4 5 6 12 2" xfId="33665"/>
    <cellStyle name="Normal 3 4 5 6 13" xfId="16192"/>
    <cellStyle name="Normal 3 4 5 6 13 2" xfId="33666"/>
    <cellStyle name="Normal 3 4 5 6 14" xfId="16193"/>
    <cellStyle name="Normal 3 4 5 6 14 2" xfId="33667"/>
    <cellStyle name="Normal 3 4 5 6 15" xfId="16194"/>
    <cellStyle name="Normal 3 4 5 6 15 2" xfId="33668"/>
    <cellStyle name="Normal 3 4 5 6 16" xfId="33662"/>
    <cellStyle name="Normal 3 4 5 6 2" xfId="16195"/>
    <cellStyle name="Normal 3 4 5 6 2 10" xfId="16196"/>
    <cellStyle name="Normal 3 4 5 6 2 10 2" xfId="33670"/>
    <cellStyle name="Normal 3 4 5 6 2 11" xfId="16197"/>
    <cellStyle name="Normal 3 4 5 6 2 11 2" xfId="33671"/>
    <cellStyle name="Normal 3 4 5 6 2 12" xfId="16198"/>
    <cellStyle name="Normal 3 4 5 6 2 12 2" xfId="33672"/>
    <cellStyle name="Normal 3 4 5 6 2 13" xfId="16199"/>
    <cellStyle name="Normal 3 4 5 6 2 13 2" xfId="33673"/>
    <cellStyle name="Normal 3 4 5 6 2 14" xfId="16200"/>
    <cellStyle name="Normal 3 4 5 6 2 14 2" xfId="33674"/>
    <cellStyle name="Normal 3 4 5 6 2 15" xfId="33669"/>
    <cellStyle name="Normal 3 4 5 6 2 2" xfId="16201"/>
    <cellStyle name="Normal 3 4 5 6 2 2 2" xfId="33675"/>
    <cellStyle name="Normal 3 4 5 6 2 3" xfId="16202"/>
    <cellStyle name="Normal 3 4 5 6 2 3 2" xfId="33676"/>
    <cellStyle name="Normal 3 4 5 6 2 4" xfId="16203"/>
    <cellStyle name="Normal 3 4 5 6 2 4 2" xfId="33677"/>
    <cellStyle name="Normal 3 4 5 6 2 5" xfId="16204"/>
    <cellStyle name="Normal 3 4 5 6 2 5 2" xfId="33678"/>
    <cellStyle name="Normal 3 4 5 6 2 6" xfId="16205"/>
    <cellStyle name="Normal 3 4 5 6 2 6 2" xfId="33679"/>
    <cellStyle name="Normal 3 4 5 6 2 7" xfId="16206"/>
    <cellStyle name="Normal 3 4 5 6 2 7 2" xfId="33680"/>
    <cellStyle name="Normal 3 4 5 6 2 8" xfId="16207"/>
    <cellStyle name="Normal 3 4 5 6 2 8 2" xfId="33681"/>
    <cellStyle name="Normal 3 4 5 6 2 9" xfId="16208"/>
    <cellStyle name="Normal 3 4 5 6 2 9 2" xfId="33682"/>
    <cellStyle name="Normal 3 4 5 6 3" xfId="16209"/>
    <cellStyle name="Normal 3 4 5 6 3 2" xfId="33683"/>
    <cellStyle name="Normal 3 4 5 6 4" xfId="16210"/>
    <cellStyle name="Normal 3 4 5 6 4 2" xfId="33684"/>
    <cellStyle name="Normal 3 4 5 6 5" xfId="16211"/>
    <cellStyle name="Normal 3 4 5 6 5 2" xfId="33685"/>
    <cellStyle name="Normal 3 4 5 6 6" xfId="16212"/>
    <cellStyle name="Normal 3 4 5 6 6 2" xfId="33686"/>
    <cellStyle name="Normal 3 4 5 6 7" xfId="16213"/>
    <cellStyle name="Normal 3 4 5 6 7 2" xfId="33687"/>
    <cellStyle name="Normal 3 4 5 6 8" xfId="16214"/>
    <cellStyle name="Normal 3 4 5 6 8 2" xfId="33688"/>
    <cellStyle name="Normal 3 4 5 6 9" xfId="16215"/>
    <cellStyle name="Normal 3 4 5 6 9 2" xfId="33689"/>
    <cellStyle name="Normal 3 4 5 7" xfId="16216"/>
    <cellStyle name="Normal 3 4 5 7 10" xfId="16217"/>
    <cellStyle name="Normal 3 4 5 7 10 2" xfId="33691"/>
    <cellStyle name="Normal 3 4 5 7 11" xfId="16218"/>
    <cellStyle name="Normal 3 4 5 7 11 2" xfId="33692"/>
    <cellStyle name="Normal 3 4 5 7 12" xfId="16219"/>
    <cellStyle name="Normal 3 4 5 7 12 2" xfId="33693"/>
    <cellStyle name="Normal 3 4 5 7 13" xfId="16220"/>
    <cellStyle name="Normal 3 4 5 7 13 2" xfId="33694"/>
    <cellStyle name="Normal 3 4 5 7 14" xfId="16221"/>
    <cellStyle name="Normal 3 4 5 7 14 2" xfId="33695"/>
    <cellStyle name="Normal 3 4 5 7 15" xfId="16222"/>
    <cellStyle name="Normal 3 4 5 7 15 2" xfId="33696"/>
    <cellStyle name="Normal 3 4 5 7 16" xfId="33690"/>
    <cellStyle name="Normal 3 4 5 7 2" xfId="16223"/>
    <cellStyle name="Normal 3 4 5 7 2 10" xfId="16224"/>
    <cellStyle name="Normal 3 4 5 7 2 10 2" xfId="33698"/>
    <cellStyle name="Normal 3 4 5 7 2 11" xfId="16225"/>
    <cellStyle name="Normal 3 4 5 7 2 11 2" xfId="33699"/>
    <cellStyle name="Normal 3 4 5 7 2 12" xfId="16226"/>
    <cellStyle name="Normal 3 4 5 7 2 12 2" xfId="33700"/>
    <cellStyle name="Normal 3 4 5 7 2 13" xfId="16227"/>
    <cellStyle name="Normal 3 4 5 7 2 13 2" xfId="33701"/>
    <cellStyle name="Normal 3 4 5 7 2 14" xfId="16228"/>
    <cellStyle name="Normal 3 4 5 7 2 14 2" xfId="33702"/>
    <cellStyle name="Normal 3 4 5 7 2 15" xfId="33697"/>
    <cellStyle name="Normal 3 4 5 7 2 2" xfId="16229"/>
    <cellStyle name="Normal 3 4 5 7 2 2 2" xfId="33703"/>
    <cellStyle name="Normal 3 4 5 7 2 3" xfId="16230"/>
    <cellStyle name="Normal 3 4 5 7 2 3 2" xfId="33704"/>
    <cellStyle name="Normal 3 4 5 7 2 4" xfId="16231"/>
    <cellStyle name="Normal 3 4 5 7 2 4 2" xfId="33705"/>
    <cellStyle name="Normal 3 4 5 7 2 5" xfId="16232"/>
    <cellStyle name="Normal 3 4 5 7 2 5 2" xfId="33706"/>
    <cellStyle name="Normal 3 4 5 7 2 6" xfId="16233"/>
    <cellStyle name="Normal 3 4 5 7 2 6 2" xfId="33707"/>
    <cellStyle name="Normal 3 4 5 7 2 7" xfId="16234"/>
    <cellStyle name="Normal 3 4 5 7 2 7 2" xfId="33708"/>
    <cellStyle name="Normal 3 4 5 7 2 8" xfId="16235"/>
    <cellStyle name="Normal 3 4 5 7 2 8 2" xfId="33709"/>
    <cellStyle name="Normal 3 4 5 7 2 9" xfId="16236"/>
    <cellStyle name="Normal 3 4 5 7 2 9 2" xfId="33710"/>
    <cellStyle name="Normal 3 4 5 7 3" xfId="16237"/>
    <cellStyle name="Normal 3 4 5 7 3 2" xfId="33711"/>
    <cellStyle name="Normal 3 4 5 7 4" xfId="16238"/>
    <cellStyle name="Normal 3 4 5 7 4 2" xfId="33712"/>
    <cellStyle name="Normal 3 4 5 7 5" xfId="16239"/>
    <cellStyle name="Normal 3 4 5 7 5 2" xfId="33713"/>
    <cellStyle name="Normal 3 4 5 7 6" xfId="16240"/>
    <cellStyle name="Normal 3 4 5 7 6 2" xfId="33714"/>
    <cellStyle name="Normal 3 4 5 7 7" xfId="16241"/>
    <cellStyle name="Normal 3 4 5 7 7 2" xfId="33715"/>
    <cellStyle name="Normal 3 4 5 7 8" xfId="16242"/>
    <cellStyle name="Normal 3 4 5 7 8 2" xfId="33716"/>
    <cellStyle name="Normal 3 4 5 7 9" xfId="16243"/>
    <cellStyle name="Normal 3 4 5 7 9 2" xfId="33717"/>
    <cellStyle name="Normal 3 4 5 8" xfId="16244"/>
    <cellStyle name="Normal 3 4 5 8 10" xfId="16245"/>
    <cellStyle name="Normal 3 4 5 8 10 2" xfId="33719"/>
    <cellStyle name="Normal 3 4 5 8 11" xfId="16246"/>
    <cellStyle name="Normal 3 4 5 8 11 2" xfId="33720"/>
    <cellStyle name="Normal 3 4 5 8 12" xfId="16247"/>
    <cellStyle name="Normal 3 4 5 8 12 2" xfId="33721"/>
    <cellStyle name="Normal 3 4 5 8 13" xfId="16248"/>
    <cellStyle name="Normal 3 4 5 8 13 2" xfId="33722"/>
    <cellStyle name="Normal 3 4 5 8 14" xfId="16249"/>
    <cellStyle name="Normal 3 4 5 8 14 2" xfId="33723"/>
    <cellStyle name="Normal 3 4 5 8 15" xfId="16250"/>
    <cellStyle name="Normal 3 4 5 8 15 2" xfId="33724"/>
    <cellStyle name="Normal 3 4 5 8 16" xfId="33718"/>
    <cellStyle name="Normal 3 4 5 8 2" xfId="16251"/>
    <cellStyle name="Normal 3 4 5 8 2 10" xfId="16252"/>
    <cellStyle name="Normal 3 4 5 8 2 10 2" xfId="33726"/>
    <cellStyle name="Normal 3 4 5 8 2 11" xfId="16253"/>
    <cellStyle name="Normal 3 4 5 8 2 11 2" xfId="33727"/>
    <cellStyle name="Normal 3 4 5 8 2 12" xfId="16254"/>
    <cellStyle name="Normal 3 4 5 8 2 12 2" xfId="33728"/>
    <cellStyle name="Normal 3 4 5 8 2 13" xfId="16255"/>
    <cellStyle name="Normal 3 4 5 8 2 13 2" xfId="33729"/>
    <cellStyle name="Normal 3 4 5 8 2 14" xfId="16256"/>
    <cellStyle name="Normal 3 4 5 8 2 14 2" xfId="33730"/>
    <cellStyle name="Normal 3 4 5 8 2 15" xfId="33725"/>
    <cellStyle name="Normal 3 4 5 8 2 2" xfId="16257"/>
    <cellStyle name="Normal 3 4 5 8 2 2 2" xfId="33731"/>
    <cellStyle name="Normal 3 4 5 8 2 3" xfId="16258"/>
    <cellStyle name="Normal 3 4 5 8 2 3 2" xfId="33732"/>
    <cellStyle name="Normal 3 4 5 8 2 4" xfId="16259"/>
    <cellStyle name="Normal 3 4 5 8 2 4 2" xfId="33733"/>
    <cellStyle name="Normal 3 4 5 8 2 5" xfId="16260"/>
    <cellStyle name="Normal 3 4 5 8 2 5 2" xfId="33734"/>
    <cellStyle name="Normal 3 4 5 8 2 6" xfId="16261"/>
    <cellStyle name="Normal 3 4 5 8 2 6 2" xfId="33735"/>
    <cellStyle name="Normal 3 4 5 8 2 7" xfId="16262"/>
    <cellStyle name="Normal 3 4 5 8 2 7 2" xfId="33736"/>
    <cellStyle name="Normal 3 4 5 8 2 8" xfId="16263"/>
    <cellStyle name="Normal 3 4 5 8 2 8 2" xfId="33737"/>
    <cellStyle name="Normal 3 4 5 8 2 9" xfId="16264"/>
    <cellStyle name="Normal 3 4 5 8 2 9 2" xfId="33738"/>
    <cellStyle name="Normal 3 4 5 8 3" xfId="16265"/>
    <cellStyle name="Normal 3 4 5 8 3 2" xfId="33739"/>
    <cellStyle name="Normal 3 4 5 8 4" xfId="16266"/>
    <cellStyle name="Normal 3 4 5 8 4 2" xfId="33740"/>
    <cellStyle name="Normal 3 4 5 8 5" xfId="16267"/>
    <cellStyle name="Normal 3 4 5 8 5 2" xfId="33741"/>
    <cellStyle name="Normal 3 4 5 8 6" xfId="16268"/>
    <cellStyle name="Normal 3 4 5 8 6 2" xfId="33742"/>
    <cellStyle name="Normal 3 4 5 8 7" xfId="16269"/>
    <cellStyle name="Normal 3 4 5 8 7 2" xfId="33743"/>
    <cellStyle name="Normal 3 4 5 8 8" xfId="16270"/>
    <cellStyle name="Normal 3 4 5 8 8 2" xfId="33744"/>
    <cellStyle name="Normal 3 4 5 8 9" xfId="16271"/>
    <cellStyle name="Normal 3 4 5 8 9 2" xfId="33745"/>
    <cellStyle name="Normal 3 4 5 9" xfId="16272"/>
    <cellStyle name="Normal 3 4 5 9 10" xfId="16273"/>
    <cellStyle name="Normal 3 4 5 9 10 2" xfId="33747"/>
    <cellStyle name="Normal 3 4 5 9 11" xfId="16274"/>
    <cellStyle name="Normal 3 4 5 9 11 2" xfId="33748"/>
    <cellStyle name="Normal 3 4 5 9 12" xfId="16275"/>
    <cellStyle name="Normal 3 4 5 9 12 2" xfId="33749"/>
    <cellStyle name="Normal 3 4 5 9 13" xfId="16276"/>
    <cellStyle name="Normal 3 4 5 9 13 2" xfId="33750"/>
    <cellStyle name="Normal 3 4 5 9 14" xfId="16277"/>
    <cellStyle name="Normal 3 4 5 9 14 2" xfId="33751"/>
    <cellStyle name="Normal 3 4 5 9 15" xfId="33746"/>
    <cellStyle name="Normal 3 4 5 9 2" xfId="16278"/>
    <cellStyle name="Normal 3 4 5 9 2 2" xfId="33752"/>
    <cellStyle name="Normal 3 4 5 9 3" xfId="16279"/>
    <cellStyle name="Normal 3 4 5 9 3 2" xfId="33753"/>
    <cellStyle name="Normal 3 4 5 9 4" xfId="16280"/>
    <cellStyle name="Normal 3 4 5 9 4 2" xfId="33754"/>
    <cellStyle name="Normal 3 4 5 9 5" xfId="16281"/>
    <cellStyle name="Normal 3 4 5 9 5 2" xfId="33755"/>
    <cellStyle name="Normal 3 4 5 9 6" xfId="16282"/>
    <cellStyle name="Normal 3 4 5 9 6 2" xfId="33756"/>
    <cellStyle name="Normal 3 4 5 9 7" xfId="16283"/>
    <cellStyle name="Normal 3 4 5 9 7 2" xfId="33757"/>
    <cellStyle name="Normal 3 4 5 9 8" xfId="16284"/>
    <cellStyle name="Normal 3 4 5 9 8 2" xfId="33758"/>
    <cellStyle name="Normal 3 4 5 9 9" xfId="16285"/>
    <cellStyle name="Normal 3 4 5 9 9 2" xfId="33759"/>
    <cellStyle name="Normal 3 4 6" xfId="16286"/>
    <cellStyle name="Normal 3 4 6 10" xfId="16287"/>
    <cellStyle name="Normal 3 4 6 10 10" xfId="16288"/>
    <cellStyle name="Normal 3 4 6 10 10 2" xfId="33762"/>
    <cellStyle name="Normal 3 4 6 10 11" xfId="16289"/>
    <cellStyle name="Normal 3 4 6 10 11 2" xfId="33763"/>
    <cellStyle name="Normal 3 4 6 10 12" xfId="16290"/>
    <cellStyle name="Normal 3 4 6 10 12 2" xfId="33764"/>
    <cellStyle name="Normal 3 4 6 10 13" xfId="16291"/>
    <cellStyle name="Normal 3 4 6 10 13 2" xfId="33765"/>
    <cellStyle name="Normal 3 4 6 10 14" xfId="16292"/>
    <cellStyle name="Normal 3 4 6 10 14 2" xfId="33766"/>
    <cellStyle name="Normal 3 4 6 10 15" xfId="33761"/>
    <cellStyle name="Normal 3 4 6 10 2" xfId="16293"/>
    <cellStyle name="Normal 3 4 6 10 2 2" xfId="33767"/>
    <cellStyle name="Normal 3 4 6 10 3" xfId="16294"/>
    <cellStyle name="Normal 3 4 6 10 3 2" xfId="33768"/>
    <cellStyle name="Normal 3 4 6 10 4" xfId="16295"/>
    <cellStyle name="Normal 3 4 6 10 4 2" xfId="33769"/>
    <cellStyle name="Normal 3 4 6 10 5" xfId="16296"/>
    <cellStyle name="Normal 3 4 6 10 5 2" xfId="33770"/>
    <cellStyle name="Normal 3 4 6 10 6" xfId="16297"/>
    <cellStyle name="Normal 3 4 6 10 6 2" xfId="33771"/>
    <cellStyle name="Normal 3 4 6 10 7" xfId="16298"/>
    <cellStyle name="Normal 3 4 6 10 7 2" xfId="33772"/>
    <cellStyle name="Normal 3 4 6 10 8" xfId="16299"/>
    <cellStyle name="Normal 3 4 6 10 8 2" xfId="33773"/>
    <cellStyle name="Normal 3 4 6 10 9" xfId="16300"/>
    <cellStyle name="Normal 3 4 6 10 9 2" xfId="33774"/>
    <cellStyle name="Normal 3 4 6 11" xfId="16301"/>
    <cellStyle name="Normal 3 4 6 11 10" xfId="16302"/>
    <cellStyle name="Normal 3 4 6 11 10 2" xfId="33776"/>
    <cellStyle name="Normal 3 4 6 11 11" xfId="16303"/>
    <cellStyle name="Normal 3 4 6 11 11 2" xfId="33777"/>
    <cellStyle name="Normal 3 4 6 11 12" xfId="16304"/>
    <cellStyle name="Normal 3 4 6 11 12 2" xfId="33778"/>
    <cellStyle name="Normal 3 4 6 11 13" xfId="16305"/>
    <cellStyle name="Normal 3 4 6 11 13 2" xfId="33779"/>
    <cellStyle name="Normal 3 4 6 11 14" xfId="16306"/>
    <cellStyle name="Normal 3 4 6 11 14 2" xfId="33780"/>
    <cellStyle name="Normal 3 4 6 11 15" xfId="33775"/>
    <cellStyle name="Normal 3 4 6 11 2" xfId="16307"/>
    <cellStyle name="Normal 3 4 6 11 2 2" xfId="33781"/>
    <cellStyle name="Normal 3 4 6 11 3" xfId="16308"/>
    <cellStyle name="Normal 3 4 6 11 3 2" xfId="33782"/>
    <cellStyle name="Normal 3 4 6 11 4" xfId="16309"/>
    <cellStyle name="Normal 3 4 6 11 4 2" xfId="33783"/>
    <cellStyle name="Normal 3 4 6 11 5" xfId="16310"/>
    <cellStyle name="Normal 3 4 6 11 5 2" xfId="33784"/>
    <cellStyle name="Normal 3 4 6 11 6" xfId="16311"/>
    <cellStyle name="Normal 3 4 6 11 6 2" xfId="33785"/>
    <cellStyle name="Normal 3 4 6 11 7" xfId="16312"/>
    <cellStyle name="Normal 3 4 6 11 7 2" xfId="33786"/>
    <cellStyle name="Normal 3 4 6 11 8" xfId="16313"/>
    <cellStyle name="Normal 3 4 6 11 8 2" xfId="33787"/>
    <cellStyle name="Normal 3 4 6 11 9" xfId="16314"/>
    <cellStyle name="Normal 3 4 6 11 9 2" xfId="33788"/>
    <cellStyle name="Normal 3 4 6 12" xfId="16315"/>
    <cellStyle name="Normal 3 4 6 12 10" xfId="16316"/>
    <cellStyle name="Normal 3 4 6 12 10 2" xfId="33790"/>
    <cellStyle name="Normal 3 4 6 12 11" xfId="16317"/>
    <cellStyle name="Normal 3 4 6 12 11 2" xfId="33791"/>
    <cellStyle name="Normal 3 4 6 12 12" xfId="16318"/>
    <cellStyle name="Normal 3 4 6 12 12 2" xfId="33792"/>
    <cellStyle name="Normal 3 4 6 12 13" xfId="16319"/>
    <cellStyle name="Normal 3 4 6 12 13 2" xfId="33793"/>
    <cellStyle name="Normal 3 4 6 12 14" xfId="16320"/>
    <cellStyle name="Normal 3 4 6 12 14 2" xfId="33794"/>
    <cellStyle name="Normal 3 4 6 12 15" xfId="33789"/>
    <cellStyle name="Normal 3 4 6 12 2" xfId="16321"/>
    <cellStyle name="Normal 3 4 6 12 2 2" xfId="33795"/>
    <cellStyle name="Normal 3 4 6 12 3" xfId="16322"/>
    <cellStyle name="Normal 3 4 6 12 3 2" xfId="33796"/>
    <cellStyle name="Normal 3 4 6 12 4" xfId="16323"/>
    <cellStyle name="Normal 3 4 6 12 4 2" xfId="33797"/>
    <cellStyle name="Normal 3 4 6 12 5" xfId="16324"/>
    <cellStyle name="Normal 3 4 6 12 5 2" xfId="33798"/>
    <cellStyle name="Normal 3 4 6 12 6" xfId="16325"/>
    <cellStyle name="Normal 3 4 6 12 6 2" xfId="33799"/>
    <cellStyle name="Normal 3 4 6 12 7" xfId="16326"/>
    <cellStyle name="Normal 3 4 6 12 7 2" xfId="33800"/>
    <cellStyle name="Normal 3 4 6 12 8" xfId="16327"/>
    <cellStyle name="Normal 3 4 6 12 8 2" xfId="33801"/>
    <cellStyle name="Normal 3 4 6 12 9" xfId="16328"/>
    <cellStyle name="Normal 3 4 6 12 9 2" xfId="33802"/>
    <cellStyle name="Normal 3 4 6 13" xfId="16329"/>
    <cellStyle name="Normal 3 4 6 13 10" xfId="16330"/>
    <cellStyle name="Normal 3 4 6 13 10 2" xfId="33804"/>
    <cellStyle name="Normal 3 4 6 13 11" xfId="16331"/>
    <cellStyle name="Normal 3 4 6 13 11 2" xfId="33805"/>
    <cellStyle name="Normal 3 4 6 13 12" xfId="16332"/>
    <cellStyle name="Normal 3 4 6 13 12 2" xfId="33806"/>
    <cellStyle name="Normal 3 4 6 13 13" xfId="16333"/>
    <cellStyle name="Normal 3 4 6 13 13 2" xfId="33807"/>
    <cellStyle name="Normal 3 4 6 13 14" xfId="16334"/>
    <cellStyle name="Normal 3 4 6 13 14 2" xfId="33808"/>
    <cellStyle name="Normal 3 4 6 13 15" xfId="33803"/>
    <cellStyle name="Normal 3 4 6 13 2" xfId="16335"/>
    <cellStyle name="Normal 3 4 6 13 2 2" xfId="33809"/>
    <cellStyle name="Normal 3 4 6 13 3" xfId="16336"/>
    <cellStyle name="Normal 3 4 6 13 3 2" xfId="33810"/>
    <cellStyle name="Normal 3 4 6 13 4" xfId="16337"/>
    <cellStyle name="Normal 3 4 6 13 4 2" xfId="33811"/>
    <cellStyle name="Normal 3 4 6 13 5" xfId="16338"/>
    <cellStyle name="Normal 3 4 6 13 5 2" xfId="33812"/>
    <cellStyle name="Normal 3 4 6 13 6" xfId="16339"/>
    <cellStyle name="Normal 3 4 6 13 6 2" xfId="33813"/>
    <cellStyle name="Normal 3 4 6 13 7" xfId="16340"/>
    <cellStyle name="Normal 3 4 6 13 7 2" xfId="33814"/>
    <cellStyle name="Normal 3 4 6 13 8" xfId="16341"/>
    <cellStyle name="Normal 3 4 6 13 8 2" xfId="33815"/>
    <cellStyle name="Normal 3 4 6 13 9" xfId="16342"/>
    <cellStyle name="Normal 3 4 6 13 9 2" xfId="33816"/>
    <cellStyle name="Normal 3 4 6 14" xfId="16343"/>
    <cellStyle name="Normal 3 4 6 14 10" xfId="16344"/>
    <cellStyle name="Normal 3 4 6 14 10 2" xfId="33818"/>
    <cellStyle name="Normal 3 4 6 14 11" xfId="16345"/>
    <cellStyle name="Normal 3 4 6 14 11 2" xfId="33819"/>
    <cellStyle name="Normal 3 4 6 14 12" xfId="16346"/>
    <cellStyle name="Normal 3 4 6 14 12 2" xfId="33820"/>
    <cellStyle name="Normal 3 4 6 14 13" xfId="16347"/>
    <cellStyle name="Normal 3 4 6 14 13 2" xfId="33821"/>
    <cellStyle name="Normal 3 4 6 14 14" xfId="16348"/>
    <cellStyle name="Normal 3 4 6 14 14 2" xfId="33822"/>
    <cellStyle name="Normal 3 4 6 14 15" xfId="33817"/>
    <cellStyle name="Normal 3 4 6 14 2" xfId="16349"/>
    <cellStyle name="Normal 3 4 6 14 2 2" xfId="33823"/>
    <cellStyle name="Normal 3 4 6 14 3" xfId="16350"/>
    <cellStyle name="Normal 3 4 6 14 3 2" xfId="33824"/>
    <cellStyle name="Normal 3 4 6 14 4" xfId="16351"/>
    <cellStyle name="Normal 3 4 6 14 4 2" xfId="33825"/>
    <cellStyle name="Normal 3 4 6 14 5" xfId="16352"/>
    <cellStyle name="Normal 3 4 6 14 5 2" xfId="33826"/>
    <cellStyle name="Normal 3 4 6 14 6" xfId="16353"/>
    <cellStyle name="Normal 3 4 6 14 6 2" xfId="33827"/>
    <cellStyle name="Normal 3 4 6 14 7" xfId="16354"/>
    <cellStyle name="Normal 3 4 6 14 7 2" xfId="33828"/>
    <cellStyle name="Normal 3 4 6 14 8" xfId="16355"/>
    <cellStyle name="Normal 3 4 6 14 8 2" xfId="33829"/>
    <cellStyle name="Normal 3 4 6 14 9" xfId="16356"/>
    <cellStyle name="Normal 3 4 6 14 9 2" xfId="33830"/>
    <cellStyle name="Normal 3 4 6 15" xfId="16357"/>
    <cellStyle name="Normal 3 4 6 15 2" xfId="33831"/>
    <cellStyle name="Normal 3 4 6 16" xfId="16358"/>
    <cellStyle name="Normal 3 4 6 16 2" xfId="33832"/>
    <cellStyle name="Normal 3 4 6 17" xfId="16359"/>
    <cellStyle name="Normal 3 4 6 17 2" xfId="33833"/>
    <cellStyle name="Normal 3 4 6 18" xfId="16360"/>
    <cellStyle name="Normal 3 4 6 18 2" xfId="33834"/>
    <cellStyle name="Normal 3 4 6 19" xfId="16361"/>
    <cellStyle name="Normal 3 4 6 19 2" xfId="33835"/>
    <cellStyle name="Normal 3 4 6 2" xfId="16362"/>
    <cellStyle name="Normal 3 4 6 20" xfId="16363"/>
    <cellStyle name="Normal 3 4 6 20 2" xfId="33836"/>
    <cellStyle name="Normal 3 4 6 21" xfId="16364"/>
    <cellStyle name="Normal 3 4 6 21 2" xfId="33837"/>
    <cellStyle name="Normal 3 4 6 22" xfId="16365"/>
    <cellStyle name="Normal 3 4 6 22 2" xfId="33838"/>
    <cellStyle name="Normal 3 4 6 23" xfId="16366"/>
    <cellStyle name="Normal 3 4 6 23 2" xfId="33839"/>
    <cellStyle name="Normal 3 4 6 24" xfId="16367"/>
    <cellStyle name="Normal 3 4 6 24 2" xfId="33840"/>
    <cellStyle name="Normal 3 4 6 25" xfId="16368"/>
    <cellStyle name="Normal 3 4 6 25 2" xfId="33841"/>
    <cellStyle name="Normal 3 4 6 26" xfId="16369"/>
    <cellStyle name="Normal 3 4 6 26 2" xfId="33842"/>
    <cellStyle name="Normal 3 4 6 27" xfId="16370"/>
    <cellStyle name="Normal 3 4 6 27 2" xfId="33843"/>
    <cellStyle name="Normal 3 4 6 28" xfId="33760"/>
    <cellStyle name="Normal 3 4 6 3" xfId="16371"/>
    <cellStyle name="Normal 3 4 6 4" xfId="16372"/>
    <cellStyle name="Normal 3 4 6 5" xfId="16373"/>
    <cellStyle name="Normal 3 4 6 6" xfId="16374"/>
    <cellStyle name="Normal 3 4 6 6 10" xfId="16375"/>
    <cellStyle name="Normal 3 4 6 6 10 2" xfId="33845"/>
    <cellStyle name="Normal 3 4 6 6 11" xfId="16376"/>
    <cellStyle name="Normal 3 4 6 6 11 2" xfId="33846"/>
    <cellStyle name="Normal 3 4 6 6 12" xfId="16377"/>
    <cellStyle name="Normal 3 4 6 6 12 2" xfId="33847"/>
    <cellStyle name="Normal 3 4 6 6 13" xfId="16378"/>
    <cellStyle name="Normal 3 4 6 6 13 2" xfId="33848"/>
    <cellStyle name="Normal 3 4 6 6 14" xfId="16379"/>
    <cellStyle name="Normal 3 4 6 6 14 2" xfId="33849"/>
    <cellStyle name="Normal 3 4 6 6 15" xfId="16380"/>
    <cellStyle name="Normal 3 4 6 6 15 2" xfId="33850"/>
    <cellStyle name="Normal 3 4 6 6 16" xfId="33844"/>
    <cellStyle name="Normal 3 4 6 6 2" xfId="16381"/>
    <cellStyle name="Normal 3 4 6 6 2 10" xfId="16382"/>
    <cellStyle name="Normal 3 4 6 6 2 10 2" xfId="33852"/>
    <cellStyle name="Normal 3 4 6 6 2 11" xfId="16383"/>
    <cellStyle name="Normal 3 4 6 6 2 11 2" xfId="33853"/>
    <cellStyle name="Normal 3 4 6 6 2 12" xfId="16384"/>
    <cellStyle name="Normal 3 4 6 6 2 12 2" xfId="33854"/>
    <cellStyle name="Normal 3 4 6 6 2 13" xfId="16385"/>
    <cellStyle name="Normal 3 4 6 6 2 13 2" xfId="33855"/>
    <cellStyle name="Normal 3 4 6 6 2 14" xfId="16386"/>
    <cellStyle name="Normal 3 4 6 6 2 14 2" xfId="33856"/>
    <cellStyle name="Normal 3 4 6 6 2 15" xfId="33851"/>
    <cellStyle name="Normal 3 4 6 6 2 2" xfId="16387"/>
    <cellStyle name="Normal 3 4 6 6 2 2 2" xfId="33857"/>
    <cellStyle name="Normal 3 4 6 6 2 3" xfId="16388"/>
    <cellStyle name="Normal 3 4 6 6 2 3 2" xfId="33858"/>
    <cellStyle name="Normal 3 4 6 6 2 4" xfId="16389"/>
    <cellStyle name="Normal 3 4 6 6 2 4 2" xfId="33859"/>
    <cellStyle name="Normal 3 4 6 6 2 5" xfId="16390"/>
    <cellStyle name="Normal 3 4 6 6 2 5 2" xfId="33860"/>
    <cellStyle name="Normal 3 4 6 6 2 6" xfId="16391"/>
    <cellStyle name="Normal 3 4 6 6 2 6 2" xfId="33861"/>
    <cellStyle name="Normal 3 4 6 6 2 7" xfId="16392"/>
    <cellStyle name="Normal 3 4 6 6 2 7 2" xfId="33862"/>
    <cellStyle name="Normal 3 4 6 6 2 8" xfId="16393"/>
    <cellStyle name="Normal 3 4 6 6 2 8 2" xfId="33863"/>
    <cellStyle name="Normal 3 4 6 6 2 9" xfId="16394"/>
    <cellStyle name="Normal 3 4 6 6 2 9 2" xfId="33864"/>
    <cellStyle name="Normal 3 4 6 6 3" xfId="16395"/>
    <cellStyle name="Normal 3 4 6 6 3 2" xfId="33865"/>
    <cellStyle name="Normal 3 4 6 6 4" xfId="16396"/>
    <cellStyle name="Normal 3 4 6 6 4 2" xfId="33866"/>
    <cellStyle name="Normal 3 4 6 6 5" xfId="16397"/>
    <cellStyle name="Normal 3 4 6 6 5 2" xfId="33867"/>
    <cellStyle name="Normal 3 4 6 6 6" xfId="16398"/>
    <cellStyle name="Normal 3 4 6 6 6 2" xfId="33868"/>
    <cellStyle name="Normal 3 4 6 6 7" xfId="16399"/>
    <cellStyle name="Normal 3 4 6 6 7 2" xfId="33869"/>
    <cellStyle name="Normal 3 4 6 6 8" xfId="16400"/>
    <cellStyle name="Normal 3 4 6 6 8 2" xfId="33870"/>
    <cellStyle name="Normal 3 4 6 6 9" xfId="16401"/>
    <cellStyle name="Normal 3 4 6 6 9 2" xfId="33871"/>
    <cellStyle name="Normal 3 4 6 7" xfId="16402"/>
    <cellStyle name="Normal 3 4 6 7 10" xfId="16403"/>
    <cellStyle name="Normal 3 4 6 7 10 2" xfId="33873"/>
    <cellStyle name="Normal 3 4 6 7 11" xfId="16404"/>
    <cellStyle name="Normal 3 4 6 7 11 2" xfId="33874"/>
    <cellStyle name="Normal 3 4 6 7 12" xfId="16405"/>
    <cellStyle name="Normal 3 4 6 7 12 2" xfId="33875"/>
    <cellStyle name="Normal 3 4 6 7 13" xfId="16406"/>
    <cellStyle name="Normal 3 4 6 7 13 2" xfId="33876"/>
    <cellStyle name="Normal 3 4 6 7 14" xfId="16407"/>
    <cellStyle name="Normal 3 4 6 7 14 2" xfId="33877"/>
    <cellStyle name="Normal 3 4 6 7 15" xfId="16408"/>
    <cellStyle name="Normal 3 4 6 7 15 2" xfId="33878"/>
    <cellStyle name="Normal 3 4 6 7 16" xfId="33872"/>
    <cellStyle name="Normal 3 4 6 7 2" xfId="16409"/>
    <cellStyle name="Normal 3 4 6 7 2 10" xfId="16410"/>
    <cellStyle name="Normal 3 4 6 7 2 10 2" xfId="33880"/>
    <cellStyle name="Normal 3 4 6 7 2 11" xfId="16411"/>
    <cellStyle name="Normal 3 4 6 7 2 11 2" xfId="33881"/>
    <cellStyle name="Normal 3 4 6 7 2 12" xfId="16412"/>
    <cellStyle name="Normal 3 4 6 7 2 12 2" xfId="33882"/>
    <cellStyle name="Normal 3 4 6 7 2 13" xfId="16413"/>
    <cellStyle name="Normal 3 4 6 7 2 13 2" xfId="33883"/>
    <cellStyle name="Normal 3 4 6 7 2 14" xfId="16414"/>
    <cellStyle name="Normal 3 4 6 7 2 14 2" xfId="33884"/>
    <cellStyle name="Normal 3 4 6 7 2 15" xfId="33879"/>
    <cellStyle name="Normal 3 4 6 7 2 2" xfId="16415"/>
    <cellStyle name="Normal 3 4 6 7 2 2 2" xfId="33885"/>
    <cellStyle name="Normal 3 4 6 7 2 3" xfId="16416"/>
    <cellStyle name="Normal 3 4 6 7 2 3 2" xfId="33886"/>
    <cellStyle name="Normal 3 4 6 7 2 4" xfId="16417"/>
    <cellStyle name="Normal 3 4 6 7 2 4 2" xfId="33887"/>
    <cellStyle name="Normal 3 4 6 7 2 5" xfId="16418"/>
    <cellStyle name="Normal 3 4 6 7 2 5 2" xfId="33888"/>
    <cellStyle name="Normal 3 4 6 7 2 6" xfId="16419"/>
    <cellStyle name="Normal 3 4 6 7 2 6 2" xfId="33889"/>
    <cellStyle name="Normal 3 4 6 7 2 7" xfId="16420"/>
    <cellStyle name="Normal 3 4 6 7 2 7 2" xfId="33890"/>
    <cellStyle name="Normal 3 4 6 7 2 8" xfId="16421"/>
    <cellStyle name="Normal 3 4 6 7 2 8 2" xfId="33891"/>
    <cellStyle name="Normal 3 4 6 7 2 9" xfId="16422"/>
    <cellStyle name="Normal 3 4 6 7 2 9 2" xfId="33892"/>
    <cellStyle name="Normal 3 4 6 7 3" xfId="16423"/>
    <cellStyle name="Normal 3 4 6 7 3 2" xfId="33893"/>
    <cellStyle name="Normal 3 4 6 7 4" xfId="16424"/>
    <cellStyle name="Normal 3 4 6 7 4 2" xfId="33894"/>
    <cellStyle name="Normal 3 4 6 7 5" xfId="16425"/>
    <cellStyle name="Normal 3 4 6 7 5 2" xfId="33895"/>
    <cellStyle name="Normal 3 4 6 7 6" xfId="16426"/>
    <cellStyle name="Normal 3 4 6 7 6 2" xfId="33896"/>
    <cellStyle name="Normal 3 4 6 7 7" xfId="16427"/>
    <cellStyle name="Normal 3 4 6 7 7 2" xfId="33897"/>
    <cellStyle name="Normal 3 4 6 7 8" xfId="16428"/>
    <cellStyle name="Normal 3 4 6 7 8 2" xfId="33898"/>
    <cellStyle name="Normal 3 4 6 7 9" xfId="16429"/>
    <cellStyle name="Normal 3 4 6 7 9 2" xfId="33899"/>
    <cellStyle name="Normal 3 4 6 8" xfId="16430"/>
    <cellStyle name="Normal 3 4 6 8 10" xfId="16431"/>
    <cellStyle name="Normal 3 4 6 8 10 2" xfId="33901"/>
    <cellStyle name="Normal 3 4 6 8 11" xfId="16432"/>
    <cellStyle name="Normal 3 4 6 8 11 2" xfId="33902"/>
    <cellStyle name="Normal 3 4 6 8 12" xfId="16433"/>
    <cellStyle name="Normal 3 4 6 8 12 2" xfId="33903"/>
    <cellStyle name="Normal 3 4 6 8 13" xfId="16434"/>
    <cellStyle name="Normal 3 4 6 8 13 2" xfId="33904"/>
    <cellStyle name="Normal 3 4 6 8 14" xfId="16435"/>
    <cellStyle name="Normal 3 4 6 8 14 2" xfId="33905"/>
    <cellStyle name="Normal 3 4 6 8 15" xfId="16436"/>
    <cellStyle name="Normal 3 4 6 8 15 2" xfId="33906"/>
    <cellStyle name="Normal 3 4 6 8 16" xfId="33900"/>
    <cellStyle name="Normal 3 4 6 8 2" xfId="16437"/>
    <cellStyle name="Normal 3 4 6 8 2 10" xfId="16438"/>
    <cellStyle name="Normal 3 4 6 8 2 10 2" xfId="33908"/>
    <cellStyle name="Normal 3 4 6 8 2 11" xfId="16439"/>
    <cellStyle name="Normal 3 4 6 8 2 11 2" xfId="33909"/>
    <cellStyle name="Normal 3 4 6 8 2 12" xfId="16440"/>
    <cellStyle name="Normal 3 4 6 8 2 12 2" xfId="33910"/>
    <cellStyle name="Normal 3 4 6 8 2 13" xfId="16441"/>
    <cellStyle name="Normal 3 4 6 8 2 13 2" xfId="33911"/>
    <cellStyle name="Normal 3 4 6 8 2 14" xfId="16442"/>
    <cellStyle name="Normal 3 4 6 8 2 14 2" xfId="33912"/>
    <cellStyle name="Normal 3 4 6 8 2 15" xfId="33907"/>
    <cellStyle name="Normal 3 4 6 8 2 2" xfId="16443"/>
    <cellStyle name="Normal 3 4 6 8 2 2 2" xfId="33913"/>
    <cellStyle name="Normal 3 4 6 8 2 3" xfId="16444"/>
    <cellStyle name="Normal 3 4 6 8 2 3 2" xfId="33914"/>
    <cellStyle name="Normal 3 4 6 8 2 4" xfId="16445"/>
    <cellStyle name="Normal 3 4 6 8 2 4 2" xfId="33915"/>
    <cellStyle name="Normal 3 4 6 8 2 5" xfId="16446"/>
    <cellStyle name="Normal 3 4 6 8 2 5 2" xfId="33916"/>
    <cellStyle name="Normal 3 4 6 8 2 6" xfId="16447"/>
    <cellStyle name="Normal 3 4 6 8 2 6 2" xfId="33917"/>
    <cellStyle name="Normal 3 4 6 8 2 7" xfId="16448"/>
    <cellStyle name="Normal 3 4 6 8 2 7 2" xfId="33918"/>
    <cellStyle name="Normal 3 4 6 8 2 8" xfId="16449"/>
    <cellStyle name="Normal 3 4 6 8 2 8 2" xfId="33919"/>
    <cellStyle name="Normal 3 4 6 8 2 9" xfId="16450"/>
    <cellStyle name="Normal 3 4 6 8 2 9 2" xfId="33920"/>
    <cellStyle name="Normal 3 4 6 8 3" xfId="16451"/>
    <cellStyle name="Normal 3 4 6 8 3 2" xfId="33921"/>
    <cellStyle name="Normal 3 4 6 8 4" xfId="16452"/>
    <cellStyle name="Normal 3 4 6 8 4 2" xfId="33922"/>
    <cellStyle name="Normal 3 4 6 8 5" xfId="16453"/>
    <cellStyle name="Normal 3 4 6 8 5 2" xfId="33923"/>
    <cellStyle name="Normal 3 4 6 8 6" xfId="16454"/>
    <cellStyle name="Normal 3 4 6 8 6 2" xfId="33924"/>
    <cellStyle name="Normal 3 4 6 8 7" xfId="16455"/>
    <cellStyle name="Normal 3 4 6 8 7 2" xfId="33925"/>
    <cellStyle name="Normal 3 4 6 8 8" xfId="16456"/>
    <cellStyle name="Normal 3 4 6 8 8 2" xfId="33926"/>
    <cellStyle name="Normal 3 4 6 8 9" xfId="16457"/>
    <cellStyle name="Normal 3 4 6 8 9 2" xfId="33927"/>
    <cellStyle name="Normal 3 4 6 9" xfId="16458"/>
    <cellStyle name="Normal 3 4 6 9 10" xfId="16459"/>
    <cellStyle name="Normal 3 4 6 9 10 2" xfId="33929"/>
    <cellStyle name="Normal 3 4 6 9 11" xfId="16460"/>
    <cellStyle name="Normal 3 4 6 9 11 2" xfId="33930"/>
    <cellStyle name="Normal 3 4 6 9 12" xfId="16461"/>
    <cellStyle name="Normal 3 4 6 9 12 2" xfId="33931"/>
    <cellStyle name="Normal 3 4 6 9 13" xfId="16462"/>
    <cellStyle name="Normal 3 4 6 9 13 2" xfId="33932"/>
    <cellStyle name="Normal 3 4 6 9 14" xfId="16463"/>
    <cellStyle name="Normal 3 4 6 9 14 2" xfId="33933"/>
    <cellStyle name="Normal 3 4 6 9 15" xfId="33928"/>
    <cellStyle name="Normal 3 4 6 9 2" xfId="16464"/>
    <cellStyle name="Normal 3 4 6 9 2 2" xfId="33934"/>
    <cellStyle name="Normal 3 4 6 9 3" xfId="16465"/>
    <cellStyle name="Normal 3 4 6 9 3 2" xfId="33935"/>
    <cellStyle name="Normal 3 4 6 9 4" xfId="16466"/>
    <cellStyle name="Normal 3 4 6 9 4 2" xfId="33936"/>
    <cellStyle name="Normal 3 4 6 9 5" xfId="16467"/>
    <cellStyle name="Normal 3 4 6 9 5 2" xfId="33937"/>
    <cellStyle name="Normal 3 4 6 9 6" xfId="16468"/>
    <cellStyle name="Normal 3 4 6 9 6 2" xfId="33938"/>
    <cellStyle name="Normal 3 4 6 9 7" xfId="16469"/>
    <cellStyle name="Normal 3 4 6 9 7 2" xfId="33939"/>
    <cellStyle name="Normal 3 4 6 9 8" xfId="16470"/>
    <cellStyle name="Normal 3 4 6 9 8 2" xfId="33940"/>
    <cellStyle name="Normal 3 4 6 9 9" xfId="16471"/>
    <cellStyle name="Normal 3 4 6 9 9 2" xfId="33941"/>
    <cellStyle name="Normal 3 4 7" xfId="16472"/>
    <cellStyle name="Normal 3 4 7 10" xfId="16473"/>
    <cellStyle name="Normal 3 4 7 10 10" xfId="16474"/>
    <cellStyle name="Normal 3 4 7 10 10 2" xfId="33944"/>
    <cellStyle name="Normal 3 4 7 10 11" xfId="16475"/>
    <cellStyle name="Normal 3 4 7 10 11 2" xfId="33945"/>
    <cellStyle name="Normal 3 4 7 10 12" xfId="16476"/>
    <cellStyle name="Normal 3 4 7 10 12 2" xfId="33946"/>
    <cellStyle name="Normal 3 4 7 10 13" xfId="16477"/>
    <cellStyle name="Normal 3 4 7 10 13 2" xfId="33947"/>
    <cellStyle name="Normal 3 4 7 10 14" xfId="16478"/>
    <cellStyle name="Normal 3 4 7 10 14 2" xfId="33948"/>
    <cellStyle name="Normal 3 4 7 10 15" xfId="33943"/>
    <cellStyle name="Normal 3 4 7 10 2" xfId="16479"/>
    <cellStyle name="Normal 3 4 7 10 2 2" xfId="33949"/>
    <cellStyle name="Normal 3 4 7 10 3" xfId="16480"/>
    <cellStyle name="Normal 3 4 7 10 3 2" xfId="33950"/>
    <cellStyle name="Normal 3 4 7 10 4" xfId="16481"/>
    <cellStyle name="Normal 3 4 7 10 4 2" xfId="33951"/>
    <cellStyle name="Normal 3 4 7 10 5" xfId="16482"/>
    <cellStyle name="Normal 3 4 7 10 5 2" xfId="33952"/>
    <cellStyle name="Normal 3 4 7 10 6" xfId="16483"/>
    <cellStyle name="Normal 3 4 7 10 6 2" xfId="33953"/>
    <cellStyle name="Normal 3 4 7 10 7" xfId="16484"/>
    <cellStyle name="Normal 3 4 7 10 7 2" xfId="33954"/>
    <cellStyle name="Normal 3 4 7 10 8" xfId="16485"/>
    <cellStyle name="Normal 3 4 7 10 8 2" xfId="33955"/>
    <cellStyle name="Normal 3 4 7 10 9" xfId="16486"/>
    <cellStyle name="Normal 3 4 7 10 9 2" xfId="33956"/>
    <cellStyle name="Normal 3 4 7 11" xfId="16487"/>
    <cellStyle name="Normal 3 4 7 11 2" xfId="33957"/>
    <cellStyle name="Normal 3 4 7 12" xfId="16488"/>
    <cellStyle name="Normal 3 4 7 12 2" xfId="33958"/>
    <cellStyle name="Normal 3 4 7 13" xfId="16489"/>
    <cellStyle name="Normal 3 4 7 13 2" xfId="33959"/>
    <cellStyle name="Normal 3 4 7 14" xfId="16490"/>
    <cellStyle name="Normal 3 4 7 14 2" xfId="33960"/>
    <cellStyle name="Normal 3 4 7 15" xfId="16491"/>
    <cellStyle name="Normal 3 4 7 15 2" xfId="33961"/>
    <cellStyle name="Normal 3 4 7 16" xfId="16492"/>
    <cellStyle name="Normal 3 4 7 16 2" xfId="33962"/>
    <cellStyle name="Normal 3 4 7 17" xfId="16493"/>
    <cellStyle name="Normal 3 4 7 17 2" xfId="33963"/>
    <cellStyle name="Normal 3 4 7 18" xfId="16494"/>
    <cellStyle name="Normal 3 4 7 18 2" xfId="33964"/>
    <cellStyle name="Normal 3 4 7 19" xfId="16495"/>
    <cellStyle name="Normal 3 4 7 19 2" xfId="33965"/>
    <cellStyle name="Normal 3 4 7 2" xfId="16496"/>
    <cellStyle name="Normal 3 4 7 2 10" xfId="16497"/>
    <cellStyle name="Normal 3 4 7 2 10 2" xfId="33967"/>
    <cellStyle name="Normal 3 4 7 2 11" xfId="16498"/>
    <cellStyle name="Normal 3 4 7 2 11 2" xfId="33968"/>
    <cellStyle name="Normal 3 4 7 2 12" xfId="16499"/>
    <cellStyle name="Normal 3 4 7 2 12 2" xfId="33969"/>
    <cellStyle name="Normal 3 4 7 2 13" xfId="16500"/>
    <cellStyle name="Normal 3 4 7 2 13 2" xfId="33970"/>
    <cellStyle name="Normal 3 4 7 2 14" xfId="16501"/>
    <cellStyle name="Normal 3 4 7 2 14 2" xfId="33971"/>
    <cellStyle name="Normal 3 4 7 2 15" xfId="16502"/>
    <cellStyle name="Normal 3 4 7 2 15 2" xfId="33972"/>
    <cellStyle name="Normal 3 4 7 2 16" xfId="33966"/>
    <cellStyle name="Normal 3 4 7 2 2" xfId="16503"/>
    <cellStyle name="Normal 3 4 7 2 2 10" xfId="16504"/>
    <cellStyle name="Normal 3 4 7 2 2 10 2" xfId="33974"/>
    <cellStyle name="Normal 3 4 7 2 2 11" xfId="16505"/>
    <cellStyle name="Normal 3 4 7 2 2 11 2" xfId="33975"/>
    <cellStyle name="Normal 3 4 7 2 2 12" xfId="16506"/>
    <cellStyle name="Normal 3 4 7 2 2 12 2" xfId="33976"/>
    <cellStyle name="Normal 3 4 7 2 2 13" xfId="16507"/>
    <cellStyle name="Normal 3 4 7 2 2 13 2" xfId="33977"/>
    <cellStyle name="Normal 3 4 7 2 2 14" xfId="16508"/>
    <cellStyle name="Normal 3 4 7 2 2 14 2" xfId="33978"/>
    <cellStyle name="Normal 3 4 7 2 2 15" xfId="33973"/>
    <cellStyle name="Normal 3 4 7 2 2 2" xfId="16509"/>
    <cellStyle name="Normal 3 4 7 2 2 2 2" xfId="33979"/>
    <cellStyle name="Normal 3 4 7 2 2 3" xfId="16510"/>
    <cellStyle name="Normal 3 4 7 2 2 3 2" xfId="33980"/>
    <cellStyle name="Normal 3 4 7 2 2 4" xfId="16511"/>
    <cellStyle name="Normal 3 4 7 2 2 4 2" xfId="33981"/>
    <cellStyle name="Normal 3 4 7 2 2 5" xfId="16512"/>
    <cellStyle name="Normal 3 4 7 2 2 5 2" xfId="33982"/>
    <cellStyle name="Normal 3 4 7 2 2 6" xfId="16513"/>
    <cellStyle name="Normal 3 4 7 2 2 6 2" xfId="33983"/>
    <cellStyle name="Normal 3 4 7 2 2 7" xfId="16514"/>
    <cellStyle name="Normal 3 4 7 2 2 7 2" xfId="33984"/>
    <cellStyle name="Normal 3 4 7 2 2 8" xfId="16515"/>
    <cellStyle name="Normal 3 4 7 2 2 8 2" xfId="33985"/>
    <cellStyle name="Normal 3 4 7 2 2 9" xfId="16516"/>
    <cellStyle name="Normal 3 4 7 2 2 9 2" xfId="33986"/>
    <cellStyle name="Normal 3 4 7 2 3" xfId="16517"/>
    <cellStyle name="Normal 3 4 7 2 3 2" xfId="33987"/>
    <cellStyle name="Normal 3 4 7 2 4" xfId="16518"/>
    <cellStyle name="Normal 3 4 7 2 4 2" xfId="33988"/>
    <cellStyle name="Normal 3 4 7 2 5" xfId="16519"/>
    <cellStyle name="Normal 3 4 7 2 5 2" xfId="33989"/>
    <cellStyle name="Normal 3 4 7 2 6" xfId="16520"/>
    <cellStyle name="Normal 3 4 7 2 6 2" xfId="33990"/>
    <cellStyle name="Normal 3 4 7 2 7" xfId="16521"/>
    <cellStyle name="Normal 3 4 7 2 7 2" xfId="33991"/>
    <cellStyle name="Normal 3 4 7 2 8" xfId="16522"/>
    <cellStyle name="Normal 3 4 7 2 8 2" xfId="33992"/>
    <cellStyle name="Normal 3 4 7 2 9" xfId="16523"/>
    <cellStyle name="Normal 3 4 7 2 9 2" xfId="33993"/>
    <cellStyle name="Normal 3 4 7 20" xfId="16524"/>
    <cellStyle name="Normal 3 4 7 20 2" xfId="33994"/>
    <cellStyle name="Normal 3 4 7 21" xfId="16525"/>
    <cellStyle name="Normal 3 4 7 21 2" xfId="33995"/>
    <cellStyle name="Normal 3 4 7 22" xfId="16526"/>
    <cellStyle name="Normal 3 4 7 22 2" xfId="33996"/>
    <cellStyle name="Normal 3 4 7 23" xfId="16527"/>
    <cellStyle name="Normal 3 4 7 23 2" xfId="33997"/>
    <cellStyle name="Normal 3 4 7 24" xfId="33942"/>
    <cellStyle name="Normal 3 4 7 3" xfId="16528"/>
    <cellStyle name="Normal 3 4 7 3 10" xfId="16529"/>
    <cellStyle name="Normal 3 4 7 3 10 2" xfId="33999"/>
    <cellStyle name="Normal 3 4 7 3 11" xfId="16530"/>
    <cellStyle name="Normal 3 4 7 3 11 2" xfId="34000"/>
    <cellStyle name="Normal 3 4 7 3 12" xfId="16531"/>
    <cellStyle name="Normal 3 4 7 3 12 2" xfId="34001"/>
    <cellStyle name="Normal 3 4 7 3 13" xfId="16532"/>
    <cellStyle name="Normal 3 4 7 3 13 2" xfId="34002"/>
    <cellStyle name="Normal 3 4 7 3 14" xfId="16533"/>
    <cellStyle name="Normal 3 4 7 3 14 2" xfId="34003"/>
    <cellStyle name="Normal 3 4 7 3 15" xfId="16534"/>
    <cellStyle name="Normal 3 4 7 3 15 2" xfId="34004"/>
    <cellStyle name="Normal 3 4 7 3 16" xfId="33998"/>
    <cellStyle name="Normal 3 4 7 3 2" xfId="16535"/>
    <cellStyle name="Normal 3 4 7 3 2 10" xfId="16536"/>
    <cellStyle name="Normal 3 4 7 3 2 10 2" xfId="34006"/>
    <cellStyle name="Normal 3 4 7 3 2 11" xfId="16537"/>
    <cellStyle name="Normal 3 4 7 3 2 11 2" xfId="34007"/>
    <cellStyle name="Normal 3 4 7 3 2 12" xfId="16538"/>
    <cellStyle name="Normal 3 4 7 3 2 12 2" xfId="34008"/>
    <cellStyle name="Normal 3 4 7 3 2 13" xfId="16539"/>
    <cellStyle name="Normal 3 4 7 3 2 13 2" xfId="34009"/>
    <cellStyle name="Normal 3 4 7 3 2 14" xfId="16540"/>
    <cellStyle name="Normal 3 4 7 3 2 14 2" xfId="34010"/>
    <cellStyle name="Normal 3 4 7 3 2 15" xfId="34005"/>
    <cellStyle name="Normal 3 4 7 3 2 2" xfId="16541"/>
    <cellStyle name="Normal 3 4 7 3 2 2 2" xfId="34011"/>
    <cellStyle name="Normal 3 4 7 3 2 3" xfId="16542"/>
    <cellStyle name="Normal 3 4 7 3 2 3 2" xfId="34012"/>
    <cellStyle name="Normal 3 4 7 3 2 4" xfId="16543"/>
    <cellStyle name="Normal 3 4 7 3 2 4 2" xfId="34013"/>
    <cellStyle name="Normal 3 4 7 3 2 5" xfId="16544"/>
    <cellStyle name="Normal 3 4 7 3 2 5 2" xfId="34014"/>
    <cellStyle name="Normal 3 4 7 3 2 6" xfId="16545"/>
    <cellStyle name="Normal 3 4 7 3 2 6 2" xfId="34015"/>
    <cellStyle name="Normal 3 4 7 3 2 7" xfId="16546"/>
    <cellStyle name="Normal 3 4 7 3 2 7 2" xfId="34016"/>
    <cellStyle name="Normal 3 4 7 3 2 8" xfId="16547"/>
    <cellStyle name="Normal 3 4 7 3 2 8 2" xfId="34017"/>
    <cellStyle name="Normal 3 4 7 3 2 9" xfId="16548"/>
    <cellStyle name="Normal 3 4 7 3 2 9 2" xfId="34018"/>
    <cellStyle name="Normal 3 4 7 3 3" xfId="16549"/>
    <cellStyle name="Normal 3 4 7 3 3 2" xfId="34019"/>
    <cellStyle name="Normal 3 4 7 3 4" xfId="16550"/>
    <cellStyle name="Normal 3 4 7 3 4 2" xfId="34020"/>
    <cellStyle name="Normal 3 4 7 3 5" xfId="16551"/>
    <cellStyle name="Normal 3 4 7 3 5 2" xfId="34021"/>
    <cellStyle name="Normal 3 4 7 3 6" xfId="16552"/>
    <cellStyle name="Normal 3 4 7 3 6 2" xfId="34022"/>
    <cellStyle name="Normal 3 4 7 3 7" xfId="16553"/>
    <cellStyle name="Normal 3 4 7 3 7 2" xfId="34023"/>
    <cellStyle name="Normal 3 4 7 3 8" xfId="16554"/>
    <cellStyle name="Normal 3 4 7 3 8 2" xfId="34024"/>
    <cellStyle name="Normal 3 4 7 3 9" xfId="16555"/>
    <cellStyle name="Normal 3 4 7 3 9 2" xfId="34025"/>
    <cellStyle name="Normal 3 4 7 4" xfId="16556"/>
    <cellStyle name="Normal 3 4 7 4 10" xfId="16557"/>
    <cellStyle name="Normal 3 4 7 4 10 2" xfId="34027"/>
    <cellStyle name="Normal 3 4 7 4 11" xfId="16558"/>
    <cellStyle name="Normal 3 4 7 4 11 2" xfId="34028"/>
    <cellStyle name="Normal 3 4 7 4 12" xfId="16559"/>
    <cellStyle name="Normal 3 4 7 4 12 2" xfId="34029"/>
    <cellStyle name="Normal 3 4 7 4 13" xfId="16560"/>
    <cellStyle name="Normal 3 4 7 4 13 2" xfId="34030"/>
    <cellStyle name="Normal 3 4 7 4 14" xfId="16561"/>
    <cellStyle name="Normal 3 4 7 4 14 2" xfId="34031"/>
    <cellStyle name="Normal 3 4 7 4 15" xfId="16562"/>
    <cellStyle name="Normal 3 4 7 4 15 2" xfId="34032"/>
    <cellStyle name="Normal 3 4 7 4 16" xfId="34026"/>
    <cellStyle name="Normal 3 4 7 4 2" xfId="16563"/>
    <cellStyle name="Normal 3 4 7 4 2 10" xfId="16564"/>
    <cellStyle name="Normal 3 4 7 4 2 10 2" xfId="34034"/>
    <cellStyle name="Normal 3 4 7 4 2 11" xfId="16565"/>
    <cellStyle name="Normal 3 4 7 4 2 11 2" xfId="34035"/>
    <cellStyle name="Normal 3 4 7 4 2 12" xfId="16566"/>
    <cellStyle name="Normal 3 4 7 4 2 12 2" xfId="34036"/>
    <cellStyle name="Normal 3 4 7 4 2 13" xfId="16567"/>
    <cellStyle name="Normal 3 4 7 4 2 13 2" xfId="34037"/>
    <cellStyle name="Normal 3 4 7 4 2 14" xfId="16568"/>
    <cellStyle name="Normal 3 4 7 4 2 14 2" xfId="34038"/>
    <cellStyle name="Normal 3 4 7 4 2 15" xfId="34033"/>
    <cellStyle name="Normal 3 4 7 4 2 2" xfId="16569"/>
    <cellStyle name="Normal 3 4 7 4 2 2 2" xfId="34039"/>
    <cellStyle name="Normal 3 4 7 4 2 3" xfId="16570"/>
    <cellStyle name="Normal 3 4 7 4 2 3 2" xfId="34040"/>
    <cellStyle name="Normal 3 4 7 4 2 4" xfId="16571"/>
    <cellStyle name="Normal 3 4 7 4 2 4 2" xfId="34041"/>
    <cellStyle name="Normal 3 4 7 4 2 5" xfId="16572"/>
    <cellStyle name="Normal 3 4 7 4 2 5 2" xfId="34042"/>
    <cellStyle name="Normal 3 4 7 4 2 6" xfId="16573"/>
    <cellStyle name="Normal 3 4 7 4 2 6 2" xfId="34043"/>
    <cellStyle name="Normal 3 4 7 4 2 7" xfId="16574"/>
    <cellStyle name="Normal 3 4 7 4 2 7 2" xfId="34044"/>
    <cellStyle name="Normal 3 4 7 4 2 8" xfId="16575"/>
    <cellStyle name="Normal 3 4 7 4 2 8 2" xfId="34045"/>
    <cellStyle name="Normal 3 4 7 4 2 9" xfId="16576"/>
    <cellStyle name="Normal 3 4 7 4 2 9 2" xfId="34046"/>
    <cellStyle name="Normal 3 4 7 4 3" xfId="16577"/>
    <cellStyle name="Normal 3 4 7 4 3 2" xfId="34047"/>
    <cellStyle name="Normal 3 4 7 4 4" xfId="16578"/>
    <cellStyle name="Normal 3 4 7 4 4 2" xfId="34048"/>
    <cellStyle name="Normal 3 4 7 4 5" xfId="16579"/>
    <cellStyle name="Normal 3 4 7 4 5 2" xfId="34049"/>
    <cellStyle name="Normal 3 4 7 4 6" xfId="16580"/>
    <cellStyle name="Normal 3 4 7 4 6 2" xfId="34050"/>
    <cellStyle name="Normal 3 4 7 4 7" xfId="16581"/>
    <cellStyle name="Normal 3 4 7 4 7 2" xfId="34051"/>
    <cellStyle name="Normal 3 4 7 4 8" xfId="16582"/>
    <cellStyle name="Normal 3 4 7 4 8 2" xfId="34052"/>
    <cellStyle name="Normal 3 4 7 4 9" xfId="16583"/>
    <cellStyle name="Normal 3 4 7 4 9 2" xfId="34053"/>
    <cellStyle name="Normal 3 4 7 5" xfId="16584"/>
    <cellStyle name="Normal 3 4 7 5 10" xfId="16585"/>
    <cellStyle name="Normal 3 4 7 5 10 2" xfId="34055"/>
    <cellStyle name="Normal 3 4 7 5 11" xfId="16586"/>
    <cellStyle name="Normal 3 4 7 5 11 2" xfId="34056"/>
    <cellStyle name="Normal 3 4 7 5 12" xfId="16587"/>
    <cellStyle name="Normal 3 4 7 5 12 2" xfId="34057"/>
    <cellStyle name="Normal 3 4 7 5 13" xfId="16588"/>
    <cellStyle name="Normal 3 4 7 5 13 2" xfId="34058"/>
    <cellStyle name="Normal 3 4 7 5 14" xfId="16589"/>
    <cellStyle name="Normal 3 4 7 5 14 2" xfId="34059"/>
    <cellStyle name="Normal 3 4 7 5 15" xfId="34054"/>
    <cellStyle name="Normal 3 4 7 5 2" xfId="16590"/>
    <cellStyle name="Normal 3 4 7 5 2 2" xfId="34060"/>
    <cellStyle name="Normal 3 4 7 5 3" xfId="16591"/>
    <cellStyle name="Normal 3 4 7 5 3 2" xfId="34061"/>
    <cellStyle name="Normal 3 4 7 5 4" xfId="16592"/>
    <cellStyle name="Normal 3 4 7 5 4 2" xfId="34062"/>
    <cellStyle name="Normal 3 4 7 5 5" xfId="16593"/>
    <cellStyle name="Normal 3 4 7 5 5 2" xfId="34063"/>
    <cellStyle name="Normal 3 4 7 5 6" xfId="16594"/>
    <cellStyle name="Normal 3 4 7 5 6 2" xfId="34064"/>
    <cellStyle name="Normal 3 4 7 5 7" xfId="16595"/>
    <cellStyle name="Normal 3 4 7 5 7 2" xfId="34065"/>
    <cellStyle name="Normal 3 4 7 5 8" xfId="16596"/>
    <cellStyle name="Normal 3 4 7 5 8 2" xfId="34066"/>
    <cellStyle name="Normal 3 4 7 5 9" xfId="16597"/>
    <cellStyle name="Normal 3 4 7 5 9 2" xfId="34067"/>
    <cellStyle name="Normal 3 4 7 6" xfId="16598"/>
    <cellStyle name="Normal 3 4 7 6 10" xfId="16599"/>
    <cellStyle name="Normal 3 4 7 6 10 2" xfId="34069"/>
    <cellStyle name="Normal 3 4 7 6 11" xfId="16600"/>
    <cellStyle name="Normal 3 4 7 6 11 2" xfId="34070"/>
    <cellStyle name="Normal 3 4 7 6 12" xfId="16601"/>
    <cellStyle name="Normal 3 4 7 6 12 2" xfId="34071"/>
    <cellStyle name="Normal 3 4 7 6 13" xfId="16602"/>
    <cellStyle name="Normal 3 4 7 6 13 2" xfId="34072"/>
    <cellStyle name="Normal 3 4 7 6 14" xfId="16603"/>
    <cellStyle name="Normal 3 4 7 6 14 2" xfId="34073"/>
    <cellStyle name="Normal 3 4 7 6 15" xfId="34068"/>
    <cellStyle name="Normal 3 4 7 6 2" xfId="16604"/>
    <cellStyle name="Normal 3 4 7 6 2 2" xfId="34074"/>
    <cellStyle name="Normal 3 4 7 6 3" xfId="16605"/>
    <cellStyle name="Normal 3 4 7 6 3 2" xfId="34075"/>
    <cellStyle name="Normal 3 4 7 6 4" xfId="16606"/>
    <cellStyle name="Normal 3 4 7 6 4 2" xfId="34076"/>
    <cellStyle name="Normal 3 4 7 6 5" xfId="16607"/>
    <cellStyle name="Normal 3 4 7 6 5 2" xfId="34077"/>
    <cellStyle name="Normal 3 4 7 6 6" xfId="16608"/>
    <cellStyle name="Normal 3 4 7 6 6 2" xfId="34078"/>
    <cellStyle name="Normal 3 4 7 6 7" xfId="16609"/>
    <cellStyle name="Normal 3 4 7 6 7 2" xfId="34079"/>
    <cellStyle name="Normal 3 4 7 6 8" xfId="16610"/>
    <cellStyle name="Normal 3 4 7 6 8 2" xfId="34080"/>
    <cellStyle name="Normal 3 4 7 6 9" xfId="16611"/>
    <cellStyle name="Normal 3 4 7 6 9 2" xfId="34081"/>
    <cellStyle name="Normal 3 4 7 7" xfId="16612"/>
    <cellStyle name="Normal 3 4 7 7 10" xfId="16613"/>
    <cellStyle name="Normal 3 4 7 7 10 2" xfId="34083"/>
    <cellStyle name="Normal 3 4 7 7 11" xfId="16614"/>
    <cellStyle name="Normal 3 4 7 7 11 2" xfId="34084"/>
    <cellStyle name="Normal 3 4 7 7 12" xfId="16615"/>
    <cellStyle name="Normal 3 4 7 7 12 2" xfId="34085"/>
    <cellStyle name="Normal 3 4 7 7 13" xfId="16616"/>
    <cellStyle name="Normal 3 4 7 7 13 2" xfId="34086"/>
    <cellStyle name="Normal 3 4 7 7 14" xfId="16617"/>
    <cellStyle name="Normal 3 4 7 7 14 2" xfId="34087"/>
    <cellStyle name="Normal 3 4 7 7 15" xfId="34082"/>
    <cellStyle name="Normal 3 4 7 7 2" xfId="16618"/>
    <cellStyle name="Normal 3 4 7 7 2 2" xfId="34088"/>
    <cellStyle name="Normal 3 4 7 7 3" xfId="16619"/>
    <cellStyle name="Normal 3 4 7 7 3 2" xfId="34089"/>
    <cellStyle name="Normal 3 4 7 7 4" xfId="16620"/>
    <cellStyle name="Normal 3 4 7 7 4 2" xfId="34090"/>
    <cellStyle name="Normal 3 4 7 7 5" xfId="16621"/>
    <cellStyle name="Normal 3 4 7 7 5 2" xfId="34091"/>
    <cellStyle name="Normal 3 4 7 7 6" xfId="16622"/>
    <cellStyle name="Normal 3 4 7 7 6 2" xfId="34092"/>
    <cellStyle name="Normal 3 4 7 7 7" xfId="16623"/>
    <cellStyle name="Normal 3 4 7 7 7 2" xfId="34093"/>
    <cellStyle name="Normal 3 4 7 7 8" xfId="16624"/>
    <cellStyle name="Normal 3 4 7 7 8 2" xfId="34094"/>
    <cellStyle name="Normal 3 4 7 7 9" xfId="16625"/>
    <cellStyle name="Normal 3 4 7 7 9 2" xfId="34095"/>
    <cellStyle name="Normal 3 4 7 8" xfId="16626"/>
    <cellStyle name="Normal 3 4 7 8 10" xfId="16627"/>
    <cellStyle name="Normal 3 4 7 8 10 2" xfId="34097"/>
    <cellStyle name="Normal 3 4 7 8 11" xfId="16628"/>
    <cellStyle name="Normal 3 4 7 8 11 2" xfId="34098"/>
    <cellStyle name="Normal 3 4 7 8 12" xfId="16629"/>
    <cellStyle name="Normal 3 4 7 8 12 2" xfId="34099"/>
    <cellStyle name="Normal 3 4 7 8 13" xfId="16630"/>
    <cellStyle name="Normal 3 4 7 8 13 2" xfId="34100"/>
    <cellStyle name="Normal 3 4 7 8 14" xfId="16631"/>
    <cellStyle name="Normal 3 4 7 8 14 2" xfId="34101"/>
    <cellStyle name="Normal 3 4 7 8 15" xfId="34096"/>
    <cellStyle name="Normal 3 4 7 8 2" xfId="16632"/>
    <cellStyle name="Normal 3 4 7 8 2 2" xfId="34102"/>
    <cellStyle name="Normal 3 4 7 8 3" xfId="16633"/>
    <cellStyle name="Normal 3 4 7 8 3 2" xfId="34103"/>
    <cellStyle name="Normal 3 4 7 8 4" xfId="16634"/>
    <cellStyle name="Normal 3 4 7 8 4 2" xfId="34104"/>
    <cellStyle name="Normal 3 4 7 8 5" xfId="16635"/>
    <cellStyle name="Normal 3 4 7 8 5 2" xfId="34105"/>
    <cellStyle name="Normal 3 4 7 8 6" xfId="16636"/>
    <cellStyle name="Normal 3 4 7 8 6 2" xfId="34106"/>
    <cellStyle name="Normal 3 4 7 8 7" xfId="16637"/>
    <cellStyle name="Normal 3 4 7 8 7 2" xfId="34107"/>
    <cellStyle name="Normal 3 4 7 8 8" xfId="16638"/>
    <cellStyle name="Normal 3 4 7 8 8 2" xfId="34108"/>
    <cellStyle name="Normal 3 4 7 8 9" xfId="16639"/>
    <cellStyle name="Normal 3 4 7 8 9 2" xfId="34109"/>
    <cellStyle name="Normal 3 4 7 9" xfId="16640"/>
    <cellStyle name="Normal 3 4 7 9 10" xfId="16641"/>
    <cellStyle name="Normal 3 4 7 9 10 2" xfId="34111"/>
    <cellStyle name="Normal 3 4 7 9 11" xfId="16642"/>
    <cellStyle name="Normal 3 4 7 9 11 2" xfId="34112"/>
    <cellStyle name="Normal 3 4 7 9 12" xfId="16643"/>
    <cellStyle name="Normal 3 4 7 9 12 2" xfId="34113"/>
    <cellStyle name="Normal 3 4 7 9 13" xfId="16644"/>
    <cellStyle name="Normal 3 4 7 9 13 2" xfId="34114"/>
    <cellStyle name="Normal 3 4 7 9 14" xfId="16645"/>
    <cellStyle name="Normal 3 4 7 9 14 2" xfId="34115"/>
    <cellStyle name="Normal 3 4 7 9 15" xfId="34110"/>
    <cellStyle name="Normal 3 4 7 9 2" xfId="16646"/>
    <cellStyle name="Normal 3 4 7 9 2 2" xfId="34116"/>
    <cellStyle name="Normal 3 4 7 9 3" xfId="16647"/>
    <cellStyle name="Normal 3 4 7 9 3 2" xfId="34117"/>
    <cellStyle name="Normal 3 4 7 9 4" xfId="16648"/>
    <cellStyle name="Normal 3 4 7 9 4 2" xfId="34118"/>
    <cellStyle name="Normal 3 4 7 9 5" xfId="16649"/>
    <cellStyle name="Normal 3 4 7 9 5 2" xfId="34119"/>
    <cellStyle name="Normal 3 4 7 9 6" xfId="16650"/>
    <cellStyle name="Normal 3 4 7 9 6 2" xfId="34120"/>
    <cellStyle name="Normal 3 4 7 9 7" xfId="16651"/>
    <cellStyle name="Normal 3 4 7 9 7 2" xfId="34121"/>
    <cellStyle name="Normal 3 4 7 9 8" xfId="16652"/>
    <cellStyle name="Normal 3 4 7 9 8 2" xfId="34122"/>
    <cellStyle name="Normal 3 4 7 9 9" xfId="16653"/>
    <cellStyle name="Normal 3 4 7 9 9 2" xfId="34123"/>
    <cellStyle name="Normal 3 4 8" xfId="16654"/>
    <cellStyle name="Normal 3 4 8 10" xfId="16655"/>
    <cellStyle name="Normal 3 4 8 10 10" xfId="16656"/>
    <cellStyle name="Normal 3 4 8 10 10 2" xfId="34126"/>
    <cellStyle name="Normal 3 4 8 10 11" xfId="16657"/>
    <cellStyle name="Normal 3 4 8 10 11 2" xfId="34127"/>
    <cellStyle name="Normal 3 4 8 10 12" xfId="16658"/>
    <cellStyle name="Normal 3 4 8 10 12 2" xfId="34128"/>
    <cellStyle name="Normal 3 4 8 10 13" xfId="16659"/>
    <cellStyle name="Normal 3 4 8 10 13 2" xfId="34129"/>
    <cellStyle name="Normal 3 4 8 10 14" xfId="16660"/>
    <cellStyle name="Normal 3 4 8 10 14 2" xfId="34130"/>
    <cellStyle name="Normal 3 4 8 10 15" xfId="34125"/>
    <cellStyle name="Normal 3 4 8 10 2" xfId="16661"/>
    <cellStyle name="Normal 3 4 8 10 2 2" xfId="34131"/>
    <cellStyle name="Normal 3 4 8 10 3" xfId="16662"/>
    <cellStyle name="Normal 3 4 8 10 3 2" xfId="34132"/>
    <cellStyle name="Normal 3 4 8 10 4" xfId="16663"/>
    <cellStyle name="Normal 3 4 8 10 4 2" xfId="34133"/>
    <cellStyle name="Normal 3 4 8 10 5" xfId="16664"/>
    <cellStyle name="Normal 3 4 8 10 5 2" xfId="34134"/>
    <cellStyle name="Normal 3 4 8 10 6" xfId="16665"/>
    <cellStyle name="Normal 3 4 8 10 6 2" xfId="34135"/>
    <cellStyle name="Normal 3 4 8 10 7" xfId="16666"/>
    <cellStyle name="Normal 3 4 8 10 7 2" xfId="34136"/>
    <cellStyle name="Normal 3 4 8 10 8" xfId="16667"/>
    <cellStyle name="Normal 3 4 8 10 8 2" xfId="34137"/>
    <cellStyle name="Normal 3 4 8 10 9" xfId="16668"/>
    <cellStyle name="Normal 3 4 8 10 9 2" xfId="34138"/>
    <cellStyle name="Normal 3 4 8 11" xfId="16669"/>
    <cellStyle name="Normal 3 4 8 11 2" xfId="34139"/>
    <cellStyle name="Normal 3 4 8 12" xfId="16670"/>
    <cellStyle name="Normal 3 4 8 12 2" xfId="34140"/>
    <cellStyle name="Normal 3 4 8 13" xfId="16671"/>
    <cellStyle name="Normal 3 4 8 13 2" xfId="34141"/>
    <cellStyle name="Normal 3 4 8 14" xfId="16672"/>
    <cellStyle name="Normal 3 4 8 14 2" xfId="34142"/>
    <cellStyle name="Normal 3 4 8 15" xfId="16673"/>
    <cellStyle name="Normal 3 4 8 15 2" xfId="34143"/>
    <cellStyle name="Normal 3 4 8 16" xfId="16674"/>
    <cellStyle name="Normal 3 4 8 16 2" xfId="34144"/>
    <cellStyle name="Normal 3 4 8 17" xfId="16675"/>
    <cellStyle name="Normal 3 4 8 17 2" xfId="34145"/>
    <cellStyle name="Normal 3 4 8 18" xfId="16676"/>
    <cellStyle name="Normal 3 4 8 18 2" xfId="34146"/>
    <cellStyle name="Normal 3 4 8 19" xfId="16677"/>
    <cellStyle name="Normal 3 4 8 19 2" xfId="34147"/>
    <cellStyle name="Normal 3 4 8 2" xfId="16678"/>
    <cellStyle name="Normal 3 4 8 2 10" xfId="16679"/>
    <cellStyle name="Normal 3 4 8 2 10 2" xfId="34149"/>
    <cellStyle name="Normal 3 4 8 2 11" xfId="16680"/>
    <cellStyle name="Normal 3 4 8 2 11 2" xfId="34150"/>
    <cellStyle name="Normal 3 4 8 2 12" xfId="16681"/>
    <cellStyle name="Normal 3 4 8 2 12 2" xfId="34151"/>
    <cellStyle name="Normal 3 4 8 2 13" xfId="16682"/>
    <cellStyle name="Normal 3 4 8 2 13 2" xfId="34152"/>
    <cellStyle name="Normal 3 4 8 2 14" xfId="16683"/>
    <cellStyle name="Normal 3 4 8 2 14 2" xfId="34153"/>
    <cellStyle name="Normal 3 4 8 2 15" xfId="16684"/>
    <cellStyle name="Normal 3 4 8 2 15 2" xfId="34154"/>
    <cellStyle name="Normal 3 4 8 2 16" xfId="34148"/>
    <cellStyle name="Normal 3 4 8 2 2" xfId="16685"/>
    <cellStyle name="Normal 3 4 8 2 2 10" xfId="16686"/>
    <cellStyle name="Normal 3 4 8 2 2 10 2" xfId="34156"/>
    <cellStyle name="Normal 3 4 8 2 2 11" xfId="16687"/>
    <cellStyle name="Normal 3 4 8 2 2 11 2" xfId="34157"/>
    <cellStyle name="Normal 3 4 8 2 2 12" xfId="16688"/>
    <cellStyle name="Normal 3 4 8 2 2 12 2" xfId="34158"/>
    <cellStyle name="Normal 3 4 8 2 2 13" xfId="16689"/>
    <cellStyle name="Normal 3 4 8 2 2 13 2" xfId="34159"/>
    <cellStyle name="Normal 3 4 8 2 2 14" xfId="16690"/>
    <cellStyle name="Normal 3 4 8 2 2 14 2" xfId="34160"/>
    <cellStyle name="Normal 3 4 8 2 2 15" xfId="34155"/>
    <cellStyle name="Normal 3 4 8 2 2 2" xfId="16691"/>
    <cellStyle name="Normal 3 4 8 2 2 2 2" xfId="34161"/>
    <cellStyle name="Normal 3 4 8 2 2 3" xfId="16692"/>
    <cellStyle name="Normal 3 4 8 2 2 3 2" xfId="34162"/>
    <cellStyle name="Normal 3 4 8 2 2 4" xfId="16693"/>
    <cellStyle name="Normal 3 4 8 2 2 4 2" xfId="34163"/>
    <cellStyle name="Normal 3 4 8 2 2 5" xfId="16694"/>
    <cellStyle name="Normal 3 4 8 2 2 5 2" xfId="34164"/>
    <cellStyle name="Normal 3 4 8 2 2 6" xfId="16695"/>
    <cellStyle name="Normal 3 4 8 2 2 6 2" xfId="34165"/>
    <cellStyle name="Normal 3 4 8 2 2 7" xfId="16696"/>
    <cellStyle name="Normal 3 4 8 2 2 7 2" xfId="34166"/>
    <cellStyle name="Normal 3 4 8 2 2 8" xfId="16697"/>
    <cellStyle name="Normal 3 4 8 2 2 8 2" xfId="34167"/>
    <cellStyle name="Normal 3 4 8 2 2 9" xfId="16698"/>
    <cellStyle name="Normal 3 4 8 2 2 9 2" xfId="34168"/>
    <cellStyle name="Normal 3 4 8 2 3" xfId="16699"/>
    <cellStyle name="Normal 3 4 8 2 3 2" xfId="34169"/>
    <cellStyle name="Normal 3 4 8 2 4" xfId="16700"/>
    <cellStyle name="Normal 3 4 8 2 4 2" xfId="34170"/>
    <cellStyle name="Normal 3 4 8 2 5" xfId="16701"/>
    <cellStyle name="Normal 3 4 8 2 5 2" xfId="34171"/>
    <cellStyle name="Normal 3 4 8 2 6" xfId="16702"/>
    <cellStyle name="Normal 3 4 8 2 6 2" xfId="34172"/>
    <cellStyle name="Normal 3 4 8 2 7" xfId="16703"/>
    <cellStyle name="Normal 3 4 8 2 7 2" xfId="34173"/>
    <cellStyle name="Normal 3 4 8 2 8" xfId="16704"/>
    <cellStyle name="Normal 3 4 8 2 8 2" xfId="34174"/>
    <cellStyle name="Normal 3 4 8 2 9" xfId="16705"/>
    <cellStyle name="Normal 3 4 8 2 9 2" xfId="34175"/>
    <cellStyle name="Normal 3 4 8 20" xfId="16706"/>
    <cellStyle name="Normal 3 4 8 20 2" xfId="34176"/>
    <cellStyle name="Normal 3 4 8 21" xfId="16707"/>
    <cellStyle name="Normal 3 4 8 21 2" xfId="34177"/>
    <cellStyle name="Normal 3 4 8 22" xfId="16708"/>
    <cellStyle name="Normal 3 4 8 22 2" xfId="34178"/>
    <cellStyle name="Normal 3 4 8 23" xfId="16709"/>
    <cellStyle name="Normal 3 4 8 23 2" xfId="34179"/>
    <cellStyle name="Normal 3 4 8 24" xfId="34124"/>
    <cellStyle name="Normal 3 4 8 3" xfId="16710"/>
    <cellStyle name="Normal 3 4 8 3 10" xfId="16711"/>
    <cellStyle name="Normal 3 4 8 3 10 2" xfId="34181"/>
    <cellStyle name="Normal 3 4 8 3 11" xfId="16712"/>
    <cellStyle name="Normal 3 4 8 3 11 2" xfId="34182"/>
    <cellStyle name="Normal 3 4 8 3 12" xfId="16713"/>
    <cellStyle name="Normal 3 4 8 3 12 2" xfId="34183"/>
    <cellStyle name="Normal 3 4 8 3 13" xfId="16714"/>
    <cellStyle name="Normal 3 4 8 3 13 2" xfId="34184"/>
    <cellStyle name="Normal 3 4 8 3 14" xfId="16715"/>
    <cellStyle name="Normal 3 4 8 3 14 2" xfId="34185"/>
    <cellStyle name="Normal 3 4 8 3 15" xfId="16716"/>
    <cellStyle name="Normal 3 4 8 3 15 2" xfId="34186"/>
    <cellStyle name="Normal 3 4 8 3 16" xfId="34180"/>
    <cellStyle name="Normal 3 4 8 3 2" xfId="16717"/>
    <cellStyle name="Normal 3 4 8 3 2 10" xfId="16718"/>
    <cellStyle name="Normal 3 4 8 3 2 10 2" xfId="34188"/>
    <cellStyle name="Normal 3 4 8 3 2 11" xfId="16719"/>
    <cellStyle name="Normal 3 4 8 3 2 11 2" xfId="34189"/>
    <cellStyle name="Normal 3 4 8 3 2 12" xfId="16720"/>
    <cellStyle name="Normal 3 4 8 3 2 12 2" xfId="34190"/>
    <cellStyle name="Normal 3 4 8 3 2 13" xfId="16721"/>
    <cellStyle name="Normal 3 4 8 3 2 13 2" xfId="34191"/>
    <cellStyle name="Normal 3 4 8 3 2 14" xfId="16722"/>
    <cellStyle name="Normal 3 4 8 3 2 14 2" xfId="34192"/>
    <cellStyle name="Normal 3 4 8 3 2 15" xfId="34187"/>
    <cellStyle name="Normal 3 4 8 3 2 2" xfId="16723"/>
    <cellStyle name="Normal 3 4 8 3 2 2 2" xfId="34193"/>
    <cellStyle name="Normal 3 4 8 3 2 3" xfId="16724"/>
    <cellStyle name="Normal 3 4 8 3 2 3 2" xfId="34194"/>
    <cellStyle name="Normal 3 4 8 3 2 4" xfId="16725"/>
    <cellStyle name="Normal 3 4 8 3 2 4 2" xfId="34195"/>
    <cellStyle name="Normal 3 4 8 3 2 5" xfId="16726"/>
    <cellStyle name="Normal 3 4 8 3 2 5 2" xfId="34196"/>
    <cellStyle name="Normal 3 4 8 3 2 6" xfId="16727"/>
    <cellStyle name="Normal 3 4 8 3 2 6 2" xfId="34197"/>
    <cellStyle name="Normal 3 4 8 3 2 7" xfId="16728"/>
    <cellStyle name="Normal 3 4 8 3 2 7 2" xfId="34198"/>
    <cellStyle name="Normal 3 4 8 3 2 8" xfId="16729"/>
    <cellStyle name="Normal 3 4 8 3 2 8 2" xfId="34199"/>
    <cellStyle name="Normal 3 4 8 3 2 9" xfId="16730"/>
    <cellStyle name="Normal 3 4 8 3 2 9 2" xfId="34200"/>
    <cellStyle name="Normal 3 4 8 3 3" xfId="16731"/>
    <cellStyle name="Normal 3 4 8 3 3 2" xfId="34201"/>
    <cellStyle name="Normal 3 4 8 3 4" xfId="16732"/>
    <cellStyle name="Normal 3 4 8 3 4 2" xfId="34202"/>
    <cellStyle name="Normal 3 4 8 3 5" xfId="16733"/>
    <cellStyle name="Normal 3 4 8 3 5 2" xfId="34203"/>
    <cellStyle name="Normal 3 4 8 3 6" xfId="16734"/>
    <cellStyle name="Normal 3 4 8 3 6 2" xfId="34204"/>
    <cellStyle name="Normal 3 4 8 3 7" xfId="16735"/>
    <cellStyle name="Normal 3 4 8 3 7 2" xfId="34205"/>
    <cellStyle name="Normal 3 4 8 3 8" xfId="16736"/>
    <cellStyle name="Normal 3 4 8 3 8 2" xfId="34206"/>
    <cellStyle name="Normal 3 4 8 3 9" xfId="16737"/>
    <cellStyle name="Normal 3 4 8 3 9 2" xfId="34207"/>
    <cellStyle name="Normal 3 4 8 4" xfId="16738"/>
    <cellStyle name="Normal 3 4 8 4 10" xfId="16739"/>
    <cellStyle name="Normal 3 4 8 4 10 2" xfId="34209"/>
    <cellStyle name="Normal 3 4 8 4 11" xfId="16740"/>
    <cellStyle name="Normal 3 4 8 4 11 2" xfId="34210"/>
    <cellStyle name="Normal 3 4 8 4 12" xfId="16741"/>
    <cellStyle name="Normal 3 4 8 4 12 2" xfId="34211"/>
    <cellStyle name="Normal 3 4 8 4 13" xfId="16742"/>
    <cellStyle name="Normal 3 4 8 4 13 2" xfId="34212"/>
    <cellStyle name="Normal 3 4 8 4 14" xfId="16743"/>
    <cellStyle name="Normal 3 4 8 4 14 2" xfId="34213"/>
    <cellStyle name="Normal 3 4 8 4 15" xfId="16744"/>
    <cellStyle name="Normal 3 4 8 4 15 2" xfId="34214"/>
    <cellStyle name="Normal 3 4 8 4 16" xfId="34208"/>
    <cellStyle name="Normal 3 4 8 4 2" xfId="16745"/>
    <cellStyle name="Normal 3 4 8 4 2 10" xfId="16746"/>
    <cellStyle name="Normal 3 4 8 4 2 10 2" xfId="34216"/>
    <cellStyle name="Normal 3 4 8 4 2 11" xfId="16747"/>
    <cellStyle name="Normal 3 4 8 4 2 11 2" xfId="34217"/>
    <cellStyle name="Normal 3 4 8 4 2 12" xfId="16748"/>
    <cellStyle name="Normal 3 4 8 4 2 12 2" xfId="34218"/>
    <cellStyle name="Normal 3 4 8 4 2 13" xfId="16749"/>
    <cellStyle name="Normal 3 4 8 4 2 13 2" xfId="34219"/>
    <cellStyle name="Normal 3 4 8 4 2 14" xfId="16750"/>
    <cellStyle name="Normal 3 4 8 4 2 14 2" xfId="34220"/>
    <cellStyle name="Normal 3 4 8 4 2 15" xfId="34215"/>
    <cellStyle name="Normal 3 4 8 4 2 2" xfId="16751"/>
    <cellStyle name="Normal 3 4 8 4 2 2 2" xfId="34221"/>
    <cellStyle name="Normal 3 4 8 4 2 3" xfId="16752"/>
    <cellStyle name="Normal 3 4 8 4 2 3 2" xfId="34222"/>
    <cellStyle name="Normal 3 4 8 4 2 4" xfId="16753"/>
    <cellStyle name="Normal 3 4 8 4 2 4 2" xfId="34223"/>
    <cellStyle name="Normal 3 4 8 4 2 5" xfId="16754"/>
    <cellStyle name="Normal 3 4 8 4 2 5 2" xfId="34224"/>
    <cellStyle name="Normal 3 4 8 4 2 6" xfId="16755"/>
    <cellStyle name="Normal 3 4 8 4 2 6 2" xfId="34225"/>
    <cellStyle name="Normal 3 4 8 4 2 7" xfId="16756"/>
    <cellStyle name="Normal 3 4 8 4 2 7 2" xfId="34226"/>
    <cellStyle name="Normal 3 4 8 4 2 8" xfId="16757"/>
    <cellStyle name="Normal 3 4 8 4 2 8 2" xfId="34227"/>
    <cellStyle name="Normal 3 4 8 4 2 9" xfId="16758"/>
    <cellStyle name="Normal 3 4 8 4 2 9 2" xfId="34228"/>
    <cellStyle name="Normal 3 4 8 4 3" xfId="16759"/>
    <cellStyle name="Normal 3 4 8 4 3 2" xfId="34229"/>
    <cellStyle name="Normal 3 4 8 4 4" xfId="16760"/>
    <cellStyle name="Normal 3 4 8 4 4 2" xfId="34230"/>
    <cellStyle name="Normal 3 4 8 4 5" xfId="16761"/>
    <cellStyle name="Normal 3 4 8 4 5 2" xfId="34231"/>
    <cellStyle name="Normal 3 4 8 4 6" xfId="16762"/>
    <cellStyle name="Normal 3 4 8 4 6 2" xfId="34232"/>
    <cellStyle name="Normal 3 4 8 4 7" xfId="16763"/>
    <cellStyle name="Normal 3 4 8 4 7 2" xfId="34233"/>
    <cellStyle name="Normal 3 4 8 4 8" xfId="16764"/>
    <cellStyle name="Normal 3 4 8 4 8 2" xfId="34234"/>
    <cellStyle name="Normal 3 4 8 4 9" xfId="16765"/>
    <cellStyle name="Normal 3 4 8 4 9 2" xfId="34235"/>
    <cellStyle name="Normal 3 4 8 5" xfId="16766"/>
    <cellStyle name="Normal 3 4 8 5 10" xfId="16767"/>
    <cellStyle name="Normal 3 4 8 5 10 2" xfId="34237"/>
    <cellStyle name="Normal 3 4 8 5 11" xfId="16768"/>
    <cellStyle name="Normal 3 4 8 5 11 2" xfId="34238"/>
    <cellStyle name="Normal 3 4 8 5 12" xfId="16769"/>
    <cellStyle name="Normal 3 4 8 5 12 2" xfId="34239"/>
    <cellStyle name="Normal 3 4 8 5 13" xfId="16770"/>
    <cellStyle name="Normal 3 4 8 5 13 2" xfId="34240"/>
    <cellStyle name="Normal 3 4 8 5 14" xfId="16771"/>
    <cellStyle name="Normal 3 4 8 5 14 2" xfId="34241"/>
    <cellStyle name="Normal 3 4 8 5 15" xfId="34236"/>
    <cellStyle name="Normal 3 4 8 5 2" xfId="16772"/>
    <cellStyle name="Normal 3 4 8 5 2 2" xfId="34242"/>
    <cellStyle name="Normal 3 4 8 5 3" xfId="16773"/>
    <cellStyle name="Normal 3 4 8 5 3 2" xfId="34243"/>
    <cellStyle name="Normal 3 4 8 5 4" xfId="16774"/>
    <cellStyle name="Normal 3 4 8 5 4 2" xfId="34244"/>
    <cellStyle name="Normal 3 4 8 5 5" xfId="16775"/>
    <cellStyle name="Normal 3 4 8 5 5 2" xfId="34245"/>
    <cellStyle name="Normal 3 4 8 5 6" xfId="16776"/>
    <cellStyle name="Normal 3 4 8 5 6 2" xfId="34246"/>
    <cellStyle name="Normal 3 4 8 5 7" xfId="16777"/>
    <cellStyle name="Normal 3 4 8 5 7 2" xfId="34247"/>
    <cellStyle name="Normal 3 4 8 5 8" xfId="16778"/>
    <cellStyle name="Normal 3 4 8 5 8 2" xfId="34248"/>
    <cellStyle name="Normal 3 4 8 5 9" xfId="16779"/>
    <cellStyle name="Normal 3 4 8 5 9 2" xfId="34249"/>
    <cellStyle name="Normal 3 4 8 6" xfId="16780"/>
    <cellStyle name="Normal 3 4 8 6 10" xfId="16781"/>
    <cellStyle name="Normal 3 4 8 6 10 2" xfId="34251"/>
    <cellStyle name="Normal 3 4 8 6 11" xfId="16782"/>
    <cellStyle name="Normal 3 4 8 6 11 2" xfId="34252"/>
    <cellStyle name="Normal 3 4 8 6 12" xfId="16783"/>
    <cellStyle name="Normal 3 4 8 6 12 2" xfId="34253"/>
    <cellStyle name="Normal 3 4 8 6 13" xfId="16784"/>
    <cellStyle name="Normal 3 4 8 6 13 2" xfId="34254"/>
    <cellStyle name="Normal 3 4 8 6 14" xfId="16785"/>
    <cellStyle name="Normal 3 4 8 6 14 2" xfId="34255"/>
    <cellStyle name="Normal 3 4 8 6 15" xfId="34250"/>
    <cellStyle name="Normal 3 4 8 6 2" xfId="16786"/>
    <cellStyle name="Normal 3 4 8 6 2 2" xfId="34256"/>
    <cellStyle name="Normal 3 4 8 6 3" xfId="16787"/>
    <cellStyle name="Normal 3 4 8 6 3 2" xfId="34257"/>
    <cellStyle name="Normal 3 4 8 6 4" xfId="16788"/>
    <cellStyle name="Normal 3 4 8 6 4 2" xfId="34258"/>
    <cellStyle name="Normal 3 4 8 6 5" xfId="16789"/>
    <cellStyle name="Normal 3 4 8 6 5 2" xfId="34259"/>
    <cellStyle name="Normal 3 4 8 6 6" xfId="16790"/>
    <cellStyle name="Normal 3 4 8 6 6 2" xfId="34260"/>
    <cellStyle name="Normal 3 4 8 6 7" xfId="16791"/>
    <cellStyle name="Normal 3 4 8 6 7 2" xfId="34261"/>
    <cellStyle name="Normal 3 4 8 6 8" xfId="16792"/>
    <cellStyle name="Normal 3 4 8 6 8 2" xfId="34262"/>
    <cellStyle name="Normal 3 4 8 6 9" xfId="16793"/>
    <cellStyle name="Normal 3 4 8 6 9 2" xfId="34263"/>
    <cellStyle name="Normal 3 4 8 7" xfId="16794"/>
    <cellStyle name="Normal 3 4 8 7 10" xfId="16795"/>
    <cellStyle name="Normal 3 4 8 7 10 2" xfId="34265"/>
    <cellStyle name="Normal 3 4 8 7 11" xfId="16796"/>
    <cellStyle name="Normal 3 4 8 7 11 2" xfId="34266"/>
    <cellStyle name="Normal 3 4 8 7 12" xfId="16797"/>
    <cellStyle name="Normal 3 4 8 7 12 2" xfId="34267"/>
    <cellStyle name="Normal 3 4 8 7 13" xfId="16798"/>
    <cellStyle name="Normal 3 4 8 7 13 2" xfId="34268"/>
    <cellStyle name="Normal 3 4 8 7 14" xfId="16799"/>
    <cellStyle name="Normal 3 4 8 7 14 2" xfId="34269"/>
    <cellStyle name="Normal 3 4 8 7 15" xfId="34264"/>
    <cellStyle name="Normal 3 4 8 7 2" xfId="16800"/>
    <cellStyle name="Normal 3 4 8 7 2 2" xfId="34270"/>
    <cellStyle name="Normal 3 4 8 7 3" xfId="16801"/>
    <cellStyle name="Normal 3 4 8 7 3 2" xfId="34271"/>
    <cellStyle name="Normal 3 4 8 7 4" xfId="16802"/>
    <cellStyle name="Normal 3 4 8 7 4 2" xfId="34272"/>
    <cellStyle name="Normal 3 4 8 7 5" xfId="16803"/>
    <cellStyle name="Normal 3 4 8 7 5 2" xfId="34273"/>
    <cellStyle name="Normal 3 4 8 7 6" xfId="16804"/>
    <cellStyle name="Normal 3 4 8 7 6 2" xfId="34274"/>
    <cellStyle name="Normal 3 4 8 7 7" xfId="16805"/>
    <cellStyle name="Normal 3 4 8 7 7 2" xfId="34275"/>
    <cellStyle name="Normal 3 4 8 7 8" xfId="16806"/>
    <cellStyle name="Normal 3 4 8 7 8 2" xfId="34276"/>
    <cellStyle name="Normal 3 4 8 7 9" xfId="16807"/>
    <cellStyle name="Normal 3 4 8 7 9 2" xfId="34277"/>
    <cellStyle name="Normal 3 4 8 8" xfId="16808"/>
    <cellStyle name="Normal 3 4 8 8 10" xfId="16809"/>
    <cellStyle name="Normal 3 4 8 8 10 2" xfId="34279"/>
    <cellStyle name="Normal 3 4 8 8 11" xfId="16810"/>
    <cellStyle name="Normal 3 4 8 8 11 2" xfId="34280"/>
    <cellStyle name="Normal 3 4 8 8 12" xfId="16811"/>
    <cellStyle name="Normal 3 4 8 8 12 2" xfId="34281"/>
    <cellStyle name="Normal 3 4 8 8 13" xfId="16812"/>
    <cellStyle name="Normal 3 4 8 8 13 2" xfId="34282"/>
    <cellStyle name="Normal 3 4 8 8 14" xfId="16813"/>
    <cellStyle name="Normal 3 4 8 8 14 2" xfId="34283"/>
    <cellStyle name="Normal 3 4 8 8 15" xfId="34278"/>
    <cellStyle name="Normal 3 4 8 8 2" xfId="16814"/>
    <cellStyle name="Normal 3 4 8 8 2 2" xfId="34284"/>
    <cellStyle name="Normal 3 4 8 8 3" xfId="16815"/>
    <cellStyle name="Normal 3 4 8 8 3 2" xfId="34285"/>
    <cellStyle name="Normal 3 4 8 8 4" xfId="16816"/>
    <cellStyle name="Normal 3 4 8 8 4 2" xfId="34286"/>
    <cellStyle name="Normal 3 4 8 8 5" xfId="16817"/>
    <cellStyle name="Normal 3 4 8 8 5 2" xfId="34287"/>
    <cellStyle name="Normal 3 4 8 8 6" xfId="16818"/>
    <cellStyle name="Normal 3 4 8 8 6 2" xfId="34288"/>
    <cellStyle name="Normal 3 4 8 8 7" xfId="16819"/>
    <cellStyle name="Normal 3 4 8 8 7 2" xfId="34289"/>
    <cellStyle name="Normal 3 4 8 8 8" xfId="16820"/>
    <cellStyle name="Normal 3 4 8 8 8 2" xfId="34290"/>
    <cellStyle name="Normal 3 4 8 8 9" xfId="16821"/>
    <cellStyle name="Normal 3 4 8 8 9 2" xfId="34291"/>
    <cellStyle name="Normal 3 4 8 9" xfId="16822"/>
    <cellStyle name="Normal 3 4 8 9 10" xfId="16823"/>
    <cellStyle name="Normal 3 4 8 9 10 2" xfId="34293"/>
    <cellStyle name="Normal 3 4 8 9 11" xfId="16824"/>
    <cellStyle name="Normal 3 4 8 9 11 2" xfId="34294"/>
    <cellStyle name="Normal 3 4 8 9 12" xfId="16825"/>
    <cellStyle name="Normal 3 4 8 9 12 2" xfId="34295"/>
    <cellStyle name="Normal 3 4 8 9 13" xfId="16826"/>
    <cellStyle name="Normal 3 4 8 9 13 2" xfId="34296"/>
    <cellStyle name="Normal 3 4 8 9 14" xfId="16827"/>
    <cellStyle name="Normal 3 4 8 9 14 2" xfId="34297"/>
    <cellStyle name="Normal 3 4 8 9 15" xfId="34292"/>
    <cellStyle name="Normal 3 4 8 9 2" xfId="16828"/>
    <cellStyle name="Normal 3 4 8 9 2 2" xfId="34298"/>
    <cellStyle name="Normal 3 4 8 9 3" xfId="16829"/>
    <cellStyle name="Normal 3 4 8 9 3 2" xfId="34299"/>
    <cellStyle name="Normal 3 4 8 9 4" xfId="16830"/>
    <cellStyle name="Normal 3 4 8 9 4 2" xfId="34300"/>
    <cellStyle name="Normal 3 4 8 9 5" xfId="16831"/>
    <cellStyle name="Normal 3 4 8 9 5 2" xfId="34301"/>
    <cellStyle name="Normal 3 4 8 9 6" xfId="16832"/>
    <cellStyle name="Normal 3 4 8 9 6 2" xfId="34302"/>
    <cellStyle name="Normal 3 4 8 9 7" xfId="16833"/>
    <cellStyle name="Normal 3 4 8 9 7 2" xfId="34303"/>
    <cellStyle name="Normal 3 4 8 9 8" xfId="16834"/>
    <cellStyle name="Normal 3 4 8 9 8 2" xfId="34304"/>
    <cellStyle name="Normal 3 4 8 9 9" xfId="16835"/>
    <cellStyle name="Normal 3 4 8 9 9 2" xfId="34305"/>
    <cellStyle name="Normal 3 4 9" xfId="16836"/>
    <cellStyle name="Normal 3 4 9 10" xfId="16837"/>
    <cellStyle name="Normal 3 4 9 10 10" xfId="16838"/>
    <cellStyle name="Normal 3 4 9 10 10 2" xfId="34308"/>
    <cellStyle name="Normal 3 4 9 10 11" xfId="16839"/>
    <cellStyle name="Normal 3 4 9 10 11 2" xfId="34309"/>
    <cellStyle name="Normal 3 4 9 10 12" xfId="16840"/>
    <cellStyle name="Normal 3 4 9 10 12 2" xfId="34310"/>
    <cellStyle name="Normal 3 4 9 10 13" xfId="16841"/>
    <cellStyle name="Normal 3 4 9 10 13 2" xfId="34311"/>
    <cellStyle name="Normal 3 4 9 10 14" xfId="16842"/>
    <cellStyle name="Normal 3 4 9 10 14 2" xfId="34312"/>
    <cellStyle name="Normal 3 4 9 10 15" xfId="34307"/>
    <cellStyle name="Normal 3 4 9 10 2" xfId="16843"/>
    <cellStyle name="Normal 3 4 9 10 2 2" xfId="34313"/>
    <cellStyle name="Normal 3 4 9 10 3" xfId="16844"/>
    <cellStyle name="Normal 3 4 9 10 3 2" xfId="34314"/>
    <cellStyle name="Normal 3 4 9 10 4" xfId="16845"/>
    <cellStyle name="Normal 3 4 9 10 4 2" xfId="34315"/>
    <cellStyle name="Normal 3 4 9 10 5" xfId="16846"/>
    <cellStyle name="Normal 3 4 9 10 5 2" xfId="34316"/>
    <cellStyle name="Normal 3 4 9 10 6" xfId="16847"/>
    <cellStyle name="Normal 3 4 9 10 6 2" xfId="34317"/>
    <cellStyle name="Normal 3 4 9 10 7" xfId="16848"/>
    <cellStyle name="Normal 3 4 9 10 7 2" xfId="34318"/>
    <cellStyle name="Normal 3 4 9 10 8" xfId="16849"/>
    <cellStyle name="Normal 3 4 9 10 8 2" xfId="34319"/>
    <cellStyle name="Normal 3 4 9 10 9" xfId="16850"/>
    <cellStyle name="Normal 3 4 9 10 9 2" xfId="34320"/>
    <cellStyle name="Normal 3 4 9 11" xfId="16851"/>
    <cellStyle name="Normal 3 4 9 11 2" xfId="34321"/>
    <cellStyle name="Normal 3 4 9 12" xfId="16852"/>
    <cellStyle name="Normal 3 4 9 12 2" xfId="34322"/>
    <cellStyle name="Normal 3 4 9 13" xfId="16853"/>
    <cellStyle name="Normal 3 4 9 13 2" xfId="34323"/>
    <cellStyle name="Normal 3 4 9 14" xfId="16854"/>
    <cellStyle name="Normal 3 4 9 14 2" xfId="34324"/>
    <cellStyle name="Normal 3 4 9 15" xfId="16855"/>
    <cellStyle name="Normal 3 4 9 15 2" xfId="34325"/>
    <cellStyle name="Normal 3 4 9 16" xfId="16856"/>
    <cellStyle name="Normal 3 4 9 16 2" xfId="34326"/>
    <cellStyle name="Normal 3 4 9 17" xfId="16857"/>
    <cellStyle name="Normal 3 4 9 17 2" xfId="34327"/>
    <cellStyle name="Normal 3 4 9 18" xfId="16858"/>
    <cellStyle name="Normal 3 4 9 18 2" xfId="34328"/>
    <cellStyle name="Normal 3 4 9 19" xfId="16859"/>
    <cellStyle name="Normal 3 4 9 19 2" xfId="34329"/>
    <cellStyle name="Normal 3 4 9 2" xfId="16860"/>
    <cellStyle name="Normal 3 4 9 2 10" xfId="16861"/>
    <cellStyle name="Normal 3 4 9 2 10 2" xfId="34331"/>
    <cellStyle name="Normal 3 4 9 2 11" xfId="16862"/>
    <cellStyle name="Normal 3 4 9 2 11 2" xfId="34332"/>
    <cellStyle name="Normal 3 4 9 2 12" xfId="16863"/>
    <cellStyle name="Normal 3 4 9 2 12 2" xfId="34333"/>
    <cellStyle name="Normal 3 4 9 2 13" xfId="16864"/>
    <cellStyle name="Normal 3 4 9 2 13 2" xfId="34334"/>
    <cellStyle name="Normal 3 4 9 2 14" xfId="16865"/>
    <cellStyle name="Normal 3 4 9 2 14 2" xfId="34335"/>
    <cellStyle name="Normal 3 4 9 2 15" xfId="16866"/>
    <cellStyle name="Normal 3 4 9 2 15 2" xfId="34336"/>
    <cellStyle name="Normal 3 4 9 2 16" xfId="34330"/>
    <cellStyle name="Normal 3 4 9 2 2" xfId="16867"/>
    <cellStyle name="Normal 3 4 9 2 2 10" xfId="16868"/>
    <cellStyle name="Normal 3 4 9 2 2 10 2" xfId="34338"/>
    <cellStyle name="Normal 3 4 9 2 2 11" xfId="16869"/>
    <cellStyle name="Normal 3 4 9 2 2 11 2" xfId="34339"/>
    <cellStyle name="Normal 3 4 9 2 2 12" xfId="16870"/>
    <cellStyle name="Normal 3 4 9 2 2 12 2" xfId="34340"/>
    <cellStyle name="Normal 3 4 9 2 2 13" xfId="16871"/>
    <cellStyle name="Normal 3 4 9 2 2 13 2" xfId="34341"/>
    <cellStyle name="Normal 3 4 9 2 2 14" xfId="16872"/>
    <cellStyle name="Normal 3 4 9 2 2 14 2" xfId="34342"/>
    <cellStyle name="Normal 3 4 9 2 2 15" xfId="34337"/>
    <cellStyle name="Normal 3 4 9 2 2 2" xfId="16873"/>
    <cellStyle name="Normal 3 4 9 2 2 2 2" xfId="34343"/>
    <cellStyle name="Normal 3 4 9 2 2 3" xfId="16874"/>
    <cellStyle name="Normal 3 4 9 2 2 3 2" xfId="34344"/>
    <cellStyle name="Normal 3 4 9 2 2 4" xfId="16875"/>
    <cellStyle name="Normal 3 4 9 2 2 4 2" xfId="34345"/>
    <cellStyle name="Normal 3 4 9 2 2 5" xfId="16876"/>
    <cellStyle name="Normal 3 4 9 2 2 5 2" xfId="34346"/>
    <cellStyle name="Normal 3 4 9 2 2 6" xfId="16877"/>
    <cellStyle name="Normal 3 4 9 2 2 6 2" xfId="34347"/>
    <cellStyle name="Normal 3 4 9 2 2 7" xfId="16878"/>
    <cellStyle name="Normal 3 4 9 2 2 7 2" xfId="34348"/>
    <cellStyle name="Normal 3 4 9 2 2 8" xfId="16879"/>
    <cellStyle name="Normal 3 4 9 2 2 8 2" xfId="34349"/>
    <cellStyle name="Normal 3 4 9 2 2 9" xfId="16880"/>
    <cellStyle name="Normal 3 4 9 2 2 9 2" xfId="34350"/>
    <cellStyle name="Normal 3 4 9 2 3" xfId="16881"/>
    <cellStyle name="Normal 3 4 9 2 3 2" xfId="34351"/>
    <cellStyle name="Normal 3 4 9 2 4" xfId="16882"/>
    <cellStyle name="Normal 3 4 9 2 4 2" xfId="34352"/>
    <cellStyle name="Normal 3 4 9 2 5" xfId="16883"/>
    <cellStyle name="Normal 3 4 9 2 5 2" xfId="34353"/>
    <cellStyle name="Normal 3 4 9 2 6" xfId="16884"/>
    <cellStyle name="Normal 3 4 9 2 6 2" xfId="34354"/>
    <cellStyle name="Normal 3 4 9 2 7" xfId="16885"/>
    <cellStyle name="Normal 3 4 9 2 7 2" xfId="34355"/>
    <cellStyle name="Normal 3 4 9 2 8" xfId="16886"/>
    <cellStyle name="Normal 3 4 9 2 8 2" xfId="34356"/>
    <cellStyle name="Normal 3 4 9 2 9" xfId="16887"/>
    <cellStyle name="Normal 3 4 9 2 9 2" xfId="34357"/>
    <cellStyle name="Normal 3 4 9 20" xfId="16888"/>
    <cellStyle name="Normal 3 4 9 20 2" xfId="34358"/>
    <cellStyle name="Normal 3 4 9 21" xfId="16889"/>
    <cellStyle name="Normal 3 4 9 21 2" xfId="34359"/>
    <cellStyle name="Normal 3 4 9 22" xfId="16890"/>
    <cellStyle name="Normal 3 4 9 22 2" xfId="34360"/>
    <cellStyle name="Normal 3 4 9 23" xfId="16891"/>
    <cellStyle name="Normal 3 4 9 23 2" xfId="34361"/>
    <cellStyle name="Normal 3 4 9 24" xfId="34306"/>
    <cellStyle name="Normal 3 4 9 3" xfId="16892"/>
    <cellStyle name="Normal 3 4 9 3 10" xfId="16893"/>
    <cellStyle name="Normal 3 4 9 3 10 2" xfId="34363"/>
    <cellStyle name="Normal 3 4 9 3 11" xfId="16894"/>
    <cellStyle name="Normal 3 4 9 3 11 2" xfId="34364"/>
    <cellStyle name="Normal 3 4 9 3 12" xfId="16895"/>
    <cellStyle name="Normal 3 4 9 3 12 2" xfId="34365"/>
    <cellStyle name="Normal 3 4 9 3 13" xfId="16896"/>
    <cellStyle name="Normal 3 4 9 3 13 2" xfId="34366"/>
    <cellStyle name="Normal 3 4 9 3 14" xfId="16897"/>
    <cellStyle name="Normal 3 4 9 3 14 2" xfId="34367"/>
    <cellStyle name="Normal 3 4 9 3 15" xfId="16898"/>
    <cellStyle name="Normal 3 4 9 3 15 2" xfId="34368"/>
    <cellStyle name="Normal 3 4 9 3 16" xfId="34362"/>
    <cellStyle name="Normal 3 4 9 3 2" xfId="16899"/>
    <cellStyle name="Normal 3 4 9 3 2 10" xfId="16900"/>
    <cellStyle name="Normal 3 4 9 3 2 10 2" xfId="34370"/>
    <cellStyle name="Normal 3 4 9 3 2 11" xfId="16901"/>
    <cellStyle name="Normal 3 4 9 3 2 11 2" xfId="34371"/>
    <cellStyle name="Normal 3 4 9 3 2 12" xfId="16902"/>
    <cellStyle name="Normal 3 4 9 3 2 12 2" xfId="34372"/>
    <cellStyle name="Normal 3 4 9 3 2 13" xfId="16903"/>
    <cellStyle name="Normal 3 4 9 3 2 13 2" xfId="34373"/>
    <cellStyle name="Normal 3 4 9 3 2 14" xfId="16904"/>
    <cellStyle name="Normal 3 4 9 3 2 14 2" xfId="34374"/>
    <cellStyle name="Normal 3 4 9 3 2 15" xfId="34369"/>
    <cellStyle name="Normal 3 4 9 3 2 2" xfId="16905"/>
    <cellStyle name="Normal 3 4 9 3 2 2 2" xfId="34375"/>
    <cellStyle name="Normal 3 4 9 3 2 3" xfId="16906"/>
    <cellStyle name="Normal 3 4 9 3 2 3 2" xfId="34376"/>
    <cellStyle name="Normal 3 4 9 3 2 4" xfId="16907"/>
    <cellStyle name="Normal 3 4 9 3 2 4 2" xfId="34377"/>
    <cellStyle name="Normal 3 4 9 3 2 5" xfId="16908"/>
    <cellStyle name="Normal 3 4 9 3 2 5 2" xfId="34378"/>
    <cellStyle name="Normal 3 4 9 3 2 6" xfId="16909"/>
    <cellStyle name="Normal 3 4 9 3 2 6 2" xfId="34379"/>
    <cellStyle name="Normal 3 4 9 3 2 7" xfId="16910"/>
    <cellStyle name="Normal 3 4 9 3 2 7 2" xfId="34380"/>
    <cellStyle name="Normal 3 4 9 3 2 8" xfId="16911"/>
    <cellStyle name="Normal 3 4 9 3 2 8 2" xfId="34381"/>
    <cellStyle name="Normal 3 4 9 3 2 9" xfId="16912"/>
    <cellStyle name="Normal 3 4 9 3 2 9 2" xfId="34382"/>
    <cellStyle name="Normal 3 4 9 3 3" xfId="16913"/>
    <cellStyle name="Normal 3 4 9 3 3 2" xfId="34383"/>
    <cellStyle name="Normal 3 4 9 3 4" xfId="16914"/>
    <cellStyle name="Normal 3 4 9 3 4 2" xfId="34384"/>
    <cellStyle name="Normal 3 4 9 3 5" xfId="16915"/>
    <cellStyle name="Normal 3 4 9 3 5 2" xfId="34385"/>
    <cellStyle name="Normal 3 4 9 3 6" xfId="16916"/>
    <cellStyle name="Normal 3 4 9 3 6 2" xfId="34386"/>
    <cellStyle name="Normal 3 4 9 3 7" xfId="16917"/>
    <cellStyle name="Normal 3 4 9 3 7 2" xfId="34387"/>
    <cellStyle name="Normal 3 4 9 3 8" xfId="16918"/>
    <cellStyle name="Normal 3 4 9 3 8 2" xfId="34388"/>
    <cellStyle name="Normal 3 4 9 3 9" xfId="16919"/>
    <cellStyle name="Normal 3 4 9 3 9 2" xfId="34389"/>
    <cellStyle name="Normal 3 4 9 4" xfId="16920"/>
    <cellStyle name="Normal 3 4 9 4 10" xfId="16921"/>
    <cellStyle name="Normal 3 4 9 4 10 2" xfId="34391"/>
    <cellStyle name="Normal 3 4 9 4 11" xfId="16922"/>
    <cellStyle name="Normal 3 4 9 4 11 2" xfId="34392"/>
    <cellStyle name="Normal 3 4 9 4 12" xfId="16923"/>
    <cellStyle name="Normal 3 4 9 4 12 2" xfId="34393"/>
    <cellStyle name="Normal 3 4 9 4 13" xfId="16924"/>
    <cellStyle name="Normal 3 4 9 4 13 2" xfId="34394"/>
    <cellStyle name="Normal 3 4 9 4 14" xfId="16925"/>
    <cellStyle name="Normal 3 4 9 4 14 2" xfId="34395"/>
    <cellStyle name="Normal 3 4 9 4 15" xfId="16926"/>
    <cellStyle name="Normal 3 4 9 4 15 2" xfId="34396"/>
    <cellStyle name="Normal 3 4 9 4 16" xfId="34390"/>
    <cellStyle name="Normal 3 4 9 4 2" xfId="16927"/>
    <cellStyle name="Normal 3 4 9 4 2 10" xfId="16928"/>
    <cellStyle name="Normal 3 4 9 4 2 10 2" xfId="34398"/>
    <cellStyle name="Normal 3 4 9 4 2 11" xfId="16929"/>
    <cellStyle name="Normal 3 4 9 4 2 11 2" xfId="34399"/>
    <cellStyle name="Normal 3 4 9 4 2 12" xfId="16930"/>
    <cellStyle name="Normal 3 4 9 4 2 12 2" xfId="34400"/>
    <cellStyle name="Normal 3 4 9 4 2 13" xfId="16931"/>
    <cellStyle name="Normal 3 4 9 4 2 13 2" xfId="34401"/>
    <cellStyle name="Normal 3 4 9 4 2 14" xfId="16932"/>
    <cellStyle name="Normal 3 4 9 4 2 14 2" xfId="34402"/>
    <cellStyle name="Normal 3 4 9 4 2 15" xfId="34397"/>
    <cellStyle name="Normal 3 4 9 4 2 2" xfId="16933"/>
    <cellStyle name="Normal 3 4 9 4 2 2 2" xfId="34403"/>
    <cellStyle name="Normal 3 4 9 4 2 3" xfId="16934"/>
    <cellStyle name="Normal 3 4 9 4 2 3 2" xfId="34404"/>
    <cellStyle name="Normal 3 4 9 4 2 4" xfId="16935"/>
    <cellStyle name="Normal 3 4 9 4 2 4 2" xfId="34405"/>
    <cellStyle name="Normal 3 4 9 4 2 5" xfId="16936"/>
    <cellStyle name="Normal 3 4 9 4 2 5 2" xfId="34406"/>
    <cellStyle name="Normal 3 4 9 4 2 6" xfId="16937"/>
    <cellStyle name="Normal 3 4 9 4 2 6 2" xfId="34407"/>
    <cellStyle name="Normal 3 4 9 4 2 7" xfId="16938"/>
    <cellStyle name="Normal 3 4 9 4 2 7 2" xfId="34408"/>
    <cellStyle name="Normal 3 4 9 4 2 8" xfId="16939"/>
    <cellStyle name="Normal 3 4 9 4 2 8 2" xfId="34409"/>
    <cellStyle name="Normal 3 4 9 4 2 9" xfId="16940"/>
    <cellStyle name="Normal 3 4 9 4 2 9 2" xfId="34410"/>
    <cellStyle name="Normal 3 4 9 4 3" xfId="16941"/>
    <cellStyle name="Normal 3 4 9 4 3 2" xfId="34411"/>
    <cellStyle name="Normal 3 4 9 4 4" xfId="16942"/>
    <cellStyle name="Normal 3 4 9 4 4 2" xfId="34412"/>
    <cellStyle name="Normal 3 4 9 4 5" xfId="16943"/>
    <cellStyle name="Normal 3 4 9 4 5 2" xfId="34413"/>
    <cellStyle name="Normal 3 4 9 4 6" xfId="16944"/>
    <cellStyle name="Normal 3 4 9 4 6 2" xfId="34414"/>
    <cellStyle name="Normal 3 4 9 4 7" xfId="16945"/>
    <cellStyle name="Normal 3 4 9 4 7 2" xfId="34415"/>
    <cellStyle name="Normal 3 4 9 4 8" xfId="16946"/>
    <cellStyle name="Normal 3 4 9 4 8 2" xfId="34416"/>
    <cellStyle name="Normal 3 4 9 4 9" xfId="16947"/>
    <cellStyle name="Normal 3 4 9 4 9 2" xfId="34417"/>
    <cellStyle name="Normal 3 4 9 5" xfId="16948"/>
    <cellStyle name="Normal 3 4 9 5 10" xfId="16949"/>
    <cellStyle name="Normal 3 4 9 5 10 2" xfId="34419"/>
    <cellStyle name="Normal 3 4 9 5 11" xfId="16950"/>
    <cellStyle name="Normal 3 4 9 5 11 2" xfId="34420"/>
    <cellStyle name="Normal 3 4 9 5 12" xfId="16951"/>
    <cellStyle name="Normal 3 4 9 5 12 2" xfId="34421"/>
    <cellStyle name="Normal 3 4 9 5 13" xfId="16952"/>
    <cellStyle name="Normal 3 4 9 5 13 2" xfId="34422"/>
    <cellStyle name="Normal 3 4 9 5 14" xfId="16953"/>
    <cellStyle name="Normal 3 4 9 5 14 2" xfId="34423"/>
    <cellStyle name="Normal 3 4 9 5 15" xfId="34418"/>
    <cellStyle name="Normal 3 4 9 5 2" xfId="16954"/>
    <cellStyle name="Normal 3 4 9 5 2 2" xfId="34424"/>
    <cellStyle name="Normal 3 4 9 5 3" xfId="16955"/>
    <cellStyle name="Normal 3 4 9 5 3 2" xfId="34425"/>
    <cellStyle name="Normal 3 4 9 5 4" xfId="16956"/>
    <cellStyle name="Normal 3 4 9 5 4 2" xfId="34426"/>
    <cellStyle name="Normal 3 4 9 5 5" xfId="16957"/>
    <cellStyle name="Normal 3 4 9 5 5 2" xfId="34427"/>
    <cellStyle name="Normal 3 4 9 5 6" xfId="16958"/>
    <cellStyle name="Normal 3 4 9 5 6 2" xfId="34428"/>
    <cellStyle name="Normal 3 4 9 5 7" xfId="16959"/>
    <cellStyle name="Normal 3 4 9 5 7 2" xfId="34429"/>
    <cellStyle name="Normal 3 4 9 5 8" xfId="16960"/>
    <cellStyle name="Normal 3 4 9 5 8 2" xfId="34430"/>
    <cellStyle name="Normal 3 4 9 5 9" xfId="16961"/>
    <cellStyle name="Normal 3 4 9 5 9 2" xfId="34431"/>
    <cellStyle name="Normal 3 4 9 6" xfId="16962"/>
    <cellStyle name="Normal 3 4 9 6 10" xfId="16963"/>
    <cellStyle name="Normal 3 4 9 6 10 2" xfId="34433"/>
    <cellStyle name="Normal 3 4 9 6 11" xfId="16964"/>
    <cellStyle name="Normal 3 4 9 6 11 2" xfId="34434"/>
    <cellStyle name="Normal 3 4 9 6 12" xfId="16965"/>
    <cellStyle name="Normal 3 4 9 6 12 2" xfId="34435"/>
    <cellStyle name="Normal 3 4 9 6 13" xfId="16966"/>
    <cellStyle name="Normal 3 4 9 6 13 2" xfId="34436"/>
    <cellStyle name="Normal 3 4 9 6 14" xfId="16967"/>
    <cellStyle name="Normal 3 4 9 6 14 2" xfId="34437"/>
    <cellStyle name="Normal 3 4 9 6 15" xfId="34432"/>
    <cellStyle name="Normal 3 4 9 6 2" xfId="16968"/>
    <cellStyle name="Normal 3 4 9 6 2 2" xfId="34438"/>
    <cellStyle name="Normal 3 4 9 6 3" xfId="16969"/>
    <cellStyle name="Normal 3 4 9 6 3 2" xfId="34439"/>
    <cellStyle name="Normal 3 4 9 6 4" xfId="16970"/>
    <cellStyle name="Normal 3 4 9 6 4 2" xfId="34440"/>
    <cellStyle name="Normal 3 4 9 6 5" xfId="16971"/>
    <cellStyle name="Normal 3 4 9 6 5 2" xfId="34441"/>
    <cellStyle name="Normal 3 4 9 6 6" xfId="16972"/>
    <cellStyle name="Normal 3 4 9 6 6 2" xfId="34442"/>
    <cellStyle name="Normal 3 4 9 6 7" xfId="16973"/>
    <cellStyle name="Normal 3 4 9 6 7 2" xfId="34443"/>
    <cellStyle name="Normal 3 4 9 6 8" xfId="16974"/>
    <cellStyle name="Normal 3 4 9 6 8 2" xfId="34444"/>
    <cellStyle name="Normal 3 4 9 6 9" xfId="16975"/>
    <cellStyle name="Normal 3 4 9 6 9 2" xfId="34445"/>
    <cellStyle name="Normal 3 4 9 7" xfId="16976"/>
    <cellStyle name="Normal 3 4 9 7 10" xfId="16977"/>
    <cellStyle name="Normal 3 4 9 7 10 2" xfId="34447"/>
    <cellStyle name="Normal 3 4 9 7 11" xfId="16978"/>
    <cellStyle name="Normal 3 4 9 7 11 2" xfId="34448"/>
    <cellStyle name="Normal 3 4 9 7 12" xfId="16979"/>
    <cellStyle name="Normal 3 4 9 7 12 2" xfId="34449"/>
    <cellStyle name="Normal 3 4 9 7 13" xfId="16980"/>
    <cellStyle name="Normal 3 4 9 7 13 2" xfId="34450"/>
    <cellStyle name="Normal 3 4 9 7 14" xfId="16981"/>
    <cellStyle name="Normal 3 4 9 7 14 2" xfId="34451"/>
    <cellStyle name="Normal 3 4 9 7 15" xfId="34446"/>
    <cellStyle name="Normal 3 4 9 7 2" xfId="16982"/>
    <cellStyle name="Normal 3 4 9 7 2 2" xfId="34452"/>
    <cellStyle name="Normal 3 4 9 7 3" xfId="16983"/>
    <cellStyle name="Normal 3 4 9 7 3 2" xfId="34453"/>
    <cellStyle name="Normal 3 4 9 7 4" xfId="16984"/>
    <cellStyle name="Normal 3 4 9 7 4 2" xfId="34454"/>
    <cellStyle name="Normal 3 4 9 7 5" xfId="16985"/>
    <cellStyle name="Normal 3 4 9 7 5 2" xfId="34455"/>
    <cellStyle name="Normal 3 4 9 7 6" xfId="16986"/>
    <cellStyle name="Normal 3 4 9 7 6 2" xfId="34456"/>
    <cellStyle name="Normal 3 4 9 7 7" xfId="16987"/>
    <cellStyle name="Normal 3 4 9 7 7 2" xfId="34457"/>
    <cellStyle name="Normal 3 4 9 7 8" xfId="16988"/>
    <cellStyle name="Normal 3 4 9 7 8 2" xfId="34458"/>
    <cellStyle name="Normal 3 4 9 7 9" xfId="16989"/>
    <cellStyle name="Normal 3 4 9 7 9 2" xfId="34459"/>
    <cellStyle name="Normal 3 4 9 8" xfId="16990"/>
    <cellStyle name="Normal 3 4 9 8 10" xfId="16991"/>
    <cellStyle name="Normal 3 4 9 8 10 2" xfId="34461"/>
    <cellStyle name="Normal 3 4 9 8 11" xfId="16992"/>
    <cellStyle name="Normal 3 4 9 8 11 2" xfId="34462"/>
    <cellStyle name="Normal 3 4 9 8 12" xfId="16993"/>
    <cellStyle name="Normal 3 4 9 8 12 2" xfId="34463"/>
    <cellStyle name="Normal 3 4 9 8 13" xfId="16994"/>
    <cellStyle name="Normal 3 4 9 8 13 2" xfId="34464"/>
    <cellStyle name="Normal 3 4 9 8 14" xfId="16995"/>
    <cellStyle name="Normal 3 4 9 8 14 2" xfId="34465"/>
    <cellStyle name="Normal 3 4 9 8 15" xfId="34460"/>
    <cellStyle name="Normal 3 4 9 8 2" xfId="16996"/>
    <cellStyle name="Normal 3 4 9 8 2 2" xfId="34466"/>
    <cellStyle name="Normal 3 4 9 8 3" xfId="16997"/>
    <cellStyle name="Normal 3 4 9 8 3 2" xfId="34467"/>
    <cellStyle name="Normal 3 4 9 8 4" xfId="16998"/>
    <cellStyle name="Normal 3 4 9 8 4 2" xfId="34468"/>
    <cellStyle name="Normal 3 4 9 8 5" xfId="16999"/>
    <cellStyle name="Normal 3 4 9 8 5 2" xfId="34469"/>
    <cellStyle name="Normal 3 4 9 8 6" xfId="17000"/>
    <cellStyle name="Normal 3 4 9 8 6 2" xfId="34470"/>
    <cellStyle name="Normal 3 4 9 8 7" xfId="17001"/>
    <cellStyle name="Normal 3 4 9 8 7 2" xfId="34471"/>
    <cellStyle name="Normal 3 4 9 8 8" xfId="17002"/>
    <cellStyle name="Normal 3 4 9 8 8 2" xfId="34472"/>
    <cellStyle name="Normal 3 4 9 8 9" xfId="17003"/>
    <cellStyle name="Normal 3 4 9 8 9 2" xfId="34473"/>
    <cellStyle name="Normal 3 4 9 9" xfId="17004"/>
    <cellStyle name="Normal 3 4 9 9 10" xfId="17005"/>
    <cellStyle name="Normal 3 4 9 9 10 2" xfId="34475"/>
    <cellStyle name="Normal 3 4 9 9 11" xfId="17006"/>
    <cellStyle name="Normal 3 4 9 9 11 2" xfId="34476"/>
    <cellStyle name="Normal 3 4 9 9 12" xfId="17007"/>
    <cellStyle name="Normal 3 4 9 9 12 2" xfId="34477"/>
    <cellStyle name="Normal 3 4 9 9 13" xfId="17008"/>
    <cellStyle name="Normal 3 4 9 9 13 2" xfId="34478"/>
    <cellStyle name="Normal 3 4 9 9 14" xfId="17009"/>
    <cellStyle name="Normal 3 4 9 9 14 2" xfId="34479"/>
    <cellStyle name="Normal 3 4 9 9 15" xfId="34474"/>
    <cellStyle name="Normal 3 4 9 9 2" xfId="17010"/>
    <cellStyle name="Normal 3 4 9 9 2 2" xfId="34480"/>
    <cellStyle name="Normal 3 4 9 9 3" xfId="17011"/>
    <cellStyle name="Normal 3 4 9 9 3 2" xfId="34481"/>
    <cellStyle name="Normal 3 4 9 9 4" xfId="17012"/>
    <cellStyle name="Normal 3 4 9 9 4 2" xfId="34482"/>
    <cellStyle name="Normal 3 4 9 9 5" xfId="17013"/>
    <cellStyle name="Normal 3 4 9 9 5 2" xfId="34483"/>
    <cellStyle name="Normal 3 4 9 9 6" xfId="17014"/>
    <cellStyle name="Normal 3 4 9 9 6 2" xfId="34484"/>
    <cellStyle name="Normal 3 4 9 9 7" xfId="17015"/>
    <cellStyle name="Normal 3 4 9 9 7 2" xfId="34485"/>
    <cellStyle name="Normal 3 4 9 9 8" xfId="17016"/>
    <cellStyle name="Normal 3 4 9 9 8 2" xfId="34486"/>
    <cellStyle name="Normal 3 4 9 9 9" xfId="17017"/>
    <cellStyle name="Normal 3 4 9 9 9 2" xfId="34487"/>
    <cellStyle name="Normal 3 40" xfId="63"/>
    <cellStyle name="Normal 3 40 10" xfId="17019"/>
    <cellStyle name="Normal 3 40 10 2" xfId="34488"/>
    <cellStyle name="Normal 3 40 11" xfId="17020"/>
    <cellStyle name="Normal 3 40 11 2" xfId="34489"/>
    <cellStyle name="Normal 3 40 12" xfId="17021"/>
    <cellStyle name="Normal 3 40 12 2" xfId="34490"/>
    <cellStyle name="Normal 3 40 13" xfId="17022"/>
    <cellStyle name="Normal 3 40 13 2" xfId="34491"/>
    <cellStyle name="Normal 3 40 14" xfId="17023"/>
    <cellStyle name="Normal 3 40 14 2" xfId="34492"/>
    <cellStyle name="Normal 3 40 15" xfId="17018"/>
    <cellStyle name="Normal 3 40 16" xfId="21157"/>
    <cellStyle name="Normal 3 40 2" xfId="383"/>
    <cellStyle name="Normal 3 40 2 2" xfId="575"/>
    <cellStyle name="Normal 3 40 2 3" xfId="17024"/>
    <cellStyle name="Normal 3 40 2 4" xfId="34493"/>
    <cellStyle name="Normal 3 40 3" xfId="490"/>
    <cellStyle name="Normal 3 40 3 2" xfId="17025"/>
    <cellStyle name="Normal 3 40 3 3" xfId="34494"/>
    <cellStyle name="Normal 3 40 4" xfId="17026"/>
    <cellStyle name="Normal 3 40 4 2" xfId="34495"/>
    <cellStyle name="Normal 3 40 5" xfId="17027"/>
    <cellStyle name="Normal 3 40 5 2" xfId="34496"/>
    <cellStyle name="Normal 3 40 6" xfId="17028"/>
    <cellStyle name="Normal 3 40 6 2" xfId="34497"/>
    <cellStyle name="Normal 3 40 7" xfId="17029"/>
    <cellStyle name="Normal 3 40 7 2" xfId="34498"/>
    <cellStyle name="Normal 3 40 8" xfId="17030"/>
    <cellStyle name="Normal 3 40 8 2" xfId="34499"/>
    <cellStyle name="Normal 3 40 9" xfId="17031"/>
    <cellStyle name="Normal 3 40 9 2" xfId="34500"/>
    <cellStyle name="Normal 3 41" xfId="17032"/>
    <cellStyle name="Normal 3 41 2" xfId="34501"/>
    <cellStyle name="Normal 3 42" xfId="17033"/>
    <cellStyle name="Normal 3 42 2" xfId="34502"/>
    <cellStyle name="Normal 3 43" xfId="17034"/>
    <cellStyle name="Normal 3 43 2" xfId="34503"/>
    <cellStyle name="Normal 3 44" xfId="17035"/>
    <cellStyle name="Normal 3 44 2" xfId="34504"/>
    <cellStyle name="Normal 3 45" xfId="17036"/>
    <cellStyle name="Normal 3 45 2" xfId="34505"/>
    <cellStyle name="Normal 3 46" xfId="17037"/>
    <cellStyle name="Normal 3 46 2" xfId="34506"/>
    <cellStyle name="Normal 3 47" xfId="17038"/>
    <cellStyle name="Normal 3 47 2" xfId="34507"/>
    <cellStyle name="Normal 3 48" xfId="17039"/>
    <cellStyle name="Normal 3 48 2" xfId="34508"/>
    <cellStyle name="Normal 3 49" xfId="17040"/>
    <cellStyle name="Normal 3 49 2" xfId="34509"/>
    <cellStyle name="Normal 3 5" xfId="17041"/>
    <cellStyle name="Normal 3 5 10" xfId="17042"/>
    <cellStyle name="Normal 3 5 10 10" xfId="17043"/>
    <cellStyle name="Normal 3 5 10 10 2" xfId="34511"/>
    <cellStyle name="Normal 3 5 10 11" xfId="17044"/>
    <cellStyle name="Normal 3 5 10 11 2" xfId="34512"/>
    <cellStyle name="Normal 3 5 10 12" xfId="17045"/>
    <cellStyle name="Normal 3 5 10 12 2" xfId="34513"/>
    <cellStyle name="Normal 3 5 10 13" xfId="17046"/>
    <cellStyle name="Normal 3 5 10 13 2" xfId="34514"/>
    <cellStyle name="Normal 3 5 10 14" xfId="17047"/>
    <cellStyle name="Normal 3 5 10 14 2" xfId="34515"/>
    <cellStyle name="Normal 3 5 10 15" xfId="34510"/>
    <cellStyle name="Normal 3 5 10 2" xfId="17048"/>
    <cellStyle name="Normal 3 5 10 2 2" xfId="34516"/>
    <cellStyle name="Normal 3 5 10 3" xfId="17049"/>
    <cellStyle name="Normal 3 5 10 3 2" xfId="34517"/>
    <cellStyle name="Normal 3 5 10 4" xfId="17050"/>
    <cellStyle name="Normal 3 5 10 4 2" xfId="34518"/>
    <cellStyle name="Normal 3 5 10 5" xfId="17051"/>
    <cellStyle name="Normal 3 5 10 5 2" xfId="34519"/>
    <cellStyle name="Normal 3 5 10 6" xfId="17052"/>
    <cellStyle name="Normal 3 5 10 6 2" xfId="34520"/>
    <cellStyle name="Normal 3 5 10 7" xfId="17053"/>
    <cellStyle name="Normal 3 5 10 7 2" xfId="34521"/>
    <cellStyle name="Normal 3 5 10 8" xfId="17054"/>
    <cellStyle name="Normal 3 5 10 8 2" xfId="34522"/>
    <cellStyle name="Normal 3 5 10 9" xfId="17055"/>
    <cellStyle name="Normal 3 5 10 9 2" xfId="34523"/>
    <cellStyle name="Normal 3 5 11" xfId="17056"/>
    <cellStyle name="Normal 3 5 11 10" xfId="17057"/>
    <cellStyle name="Normal 3 5 11 10 2" xfId="34525"/>
    <cellStyle name="Normal 3 5 11 11" xfId="17058"/>
    <cellStyle name="Normal 3 5 11 11 2" xfId="34526"/>
    <cellStyle name="Normal 3 5 11 12" xfId="17059"/>
    <cellStyle name="Normal 3 5 11 12 2" xfId="34527"/>
    <cellStyle name="Normal 3 5 11 13" xfId="17060"/>
    <cellStyle name="Normal 3 5 11 13 2" xfId="34528"/>
    <cellStyle name="Normal 3 5 11 14" xfId="17061"/>
    <cellStyle name="Normal 3 5 11 14 2" xfId="34529"/>
    <cellStyle name="Normal 3 5 11 15" xfId="34524"/>
    <cellStyle name="Normal 3 5 11 2" xfId="17062"/>
    <cellStyle name="Normal 3 5 11 2 2" xfId="34530"/>
    <cellStyle name="Normal 3 5 11 3" xfId="17063"/>
    <cellStyle name="Normal 3 5 11 3 2" xfId="34531"/>
    <cellStyle name="Normal 3 5 11 4" xfId="17064"/>
    <cellStyle name="Normal 3 5 11 4 2" xfId="34532"/>
    <cellStyle name="Normal 3 5 11 5" xfId="17065"/>
    <cellStyle name="Normal 3 5 11 5 2" xfId="34533"/>
    <cellStyle name="Normal 3 5 11 6" xfId="17066"/>
    <cellStyle name="Normal 3 5 11 6 2" xfId="34534"/>
    <cellStyle name="Normal 3 5 11 7" xfId="17067"/>
    <cellStyle name="Normal 3 5 11 7 2" xfId="34535"/>
    <cellStyle name="Normal 3 5 11 8" xfId="17068"/>
    <cellStyle name="Normal 3 5 11 8 2" xfId="34536"/>
    <cellStyle name="Normal 3 5 11 9" xfId="17069"/>
    <cellStyle name="Normal 3 5 11 9 2" xfId="34537"/>
    <cellStyle name="Normal 3 5 12" xfId="17070"/>
    <cellStyle name="Normal 3 5 12 10" xfId="17071"/>
    <cellStyle name="Normal 3 5 12 10 2" xfId="34539"/>
    <cellStyle name="Normal 3 5 12 11" xfId="17072"/>
    <cellStyle name="Normal 3 5 12 11 2" xfId="34540"/>
    <cellStyle name="Normal 3 5 12 12" xfId="17073"/>
    <cellStyle name="Normal 3 5 12 12 2" xfId="34541"/>
    <cellStyle name="Normal 3 5 12 13" xfId="17074"/>
    <cellStyle name="Normal 3 5 12 13 2" xfId="34542"/>
    <cellStyle name="Normal 3 5 12 14" xfId="17075"/>
    <cellStyle name="Normal 3 5 12 14 2" xfId="34543"/>
    <cellStyle name="Normal 3 5 12 15" xfId="34538"/>
    <cellStyle name="Normal 3 5 12 2" xfId="17076"/>
    <cellStyle name="Normal 3 5 12 2 2" xfId="34544"/>
    <cellStyle name="Normal 3 5 12 3" xfId="17077"/>
    <cellStyle name="Normal 3 5 12 3 2" xfId="34545"/>
    <cellStyle name="Normal 3 5 12 4" xfId="17078"/>
    <cellStyle name="Normal 3 5 12 4 2" xfId="34546"/>
    <cellStyle name="Normal 3 5 12 5" xfId="17079"/>
    <cellStyle name="Normal 3 5 12 5 2" xfId="34547"/>
    <cellStyle name="Normal 3 5 12 6" xfId="17080"/>
    <cellStyle name="Normal 3 5 12 6 2" xfId="34548"/>
    <cellStyle name="Normal 3 5 12 7" xfId="17081"/>
    <cellStyle name="Normal 3 5 12 7 2" xfId="34549"/>
    <cellStyle name="Normal 3 5 12 8" xfId="17082"/>
    <cellStyle name="Normal 3 5 12 8 2" xfId="34550"/>
    <cellStyle name="Normal 3 5 12 9" xfId="17083"/>
    <cellStyle name="Normal 3 5 12 9 2" xfId="34551"/>
    <cellStyle name="Normal 3 5 13" xfId="17084"/>
    <cellStyle name="Normal 3 5 13 10" xfId="17085"/>
    <cellStyle name="Normal 3 5 13 10 2" xfId="34553"/>
    <cellStyle name="Normal 3 5 13 11" xfId="17086"/>
    <cellStyle name="Normal 3 5 13 11 2" xfId="34554"/>
    <cellStyle name="Normal 3 5 13 12" xfId="17087"/>
    <cellStyle name="Normal 3 5 13 12 2" xfId="34555"/>
    <cellStyle name="Normal 3 5 13 13" xfId="17088"/>
    <cellStyle name="Normal 3 5 13 13 2" xfId="34556"/>
    <cellStyle name="Normal 3 5 13 14" xfId="17089"/>
    <cellStyle name="Normal 3 5 13 14 2" xfId="34557"/>
    <cellStyle name="Normal 3 5 13 15" xfId="34552"/>
    <cellStyle name="Normal 3 5 13 2" xfId="17090"/>
    <cellStyle name="Normal 3 5 13 2 2" xfId="34558"/>
    <cellStyle name="Normal 3 5 13 3" xfId="17091"/>
    <cellStyle name="Normal 3 5 13 3 2" xfId="34559"/>
    <cellStyle name="Normal 3 5 13 4" xfId="17092"/>
    <cellStyle name="Normal 3 5 13 4 2" xfId="34560"/>
    <cellStyle name="Normal 3 5 13 5" xfId="17093"/>
    <cellStyle name="Normal 3 5 13 5 2" xfId="34561"/>
    <cellStyle name="Normal 3 5 13 6" xfId="17094"/>
    <cellStyle name="Normal 3 5 13 6 2" xfId="34562"/>
    <cellStyle name="Normal 3 5 13 7" xfId="17095"/>
    <cellStyle name="Normal 3 5 13 7 2" xfId="34563"/>
    <cellStyle name="Normal 3 5 13 8" xfId="17096"/>
    <cellStyle name="Normal 3 5 13 8 2" xfId="34564"/>
    <cellStyle name="Normal 3 5 13 9" xfId="17097"/>
    <cellStyle name="Normal 3 5 13 9 2" xfId="34565"/>
    <cellStyle name="Normal 3 5 14" xfId="17098"/>
    <cellStyle name="Normal 3 5 14 10" xfId="17099"/>
    <cellStyle name="Normal 3 5 14 10 2" xfId="34567"/>
    <cellStyle name="Normal 3 5 14 11" xfId="17100"/>
    <cellStyle name="Normal 3 5 14 11 2" xfId="34568"/>
    <cellStyle name="Normal 3 5 14 12" xfId="17101"/>
    <cellStyle name="Normal 3 5 14 12 2" xfId="34569"/>
    <cellStyle name="Normal 3 5 14 13" xfId="17102"/>
    <cellStyle name="Normal 3 5 14 13 2" xfId="34570"/>
    <cellStyle name="Normal 3 5 14 14" xfId="17103"/>
    <cellStyle name="Normal 3 5 14 14 2" xfId="34571"/>
    <cellStyle name="Normal 3 5 14 15" xfId="34566"/>
    <cellStyle name="Normal 3 5 14 2" xfId="17104"/>
    <cellStyle name="Normal 3 5 14 2 2" xfId="34572"/>
    <cellStyle name="Normal 3 5 14 3" xfId="17105"/>
    <cellStyle name="Normal 3 5 14 3 2" xfId="34573"/>
    <cellStyle name="Normal 3 5 14 4" xfId="17106"/>
    <cellStyle name="Normal 3 5 14 4 2" xfId="34574"/>
    <cellStyle name="Normal 3 5 14 5" xfId="17107"/>
    <cellStyle name="Normal 3 5 14 5 2" xfId="34575"/>
    <cellStyle name="Normal 3 5 14 6" xfId="17108"/>
    <cellStyle name="Normal 3 5 14 6 2" xfId="34576"/>
    <cellStyle name="Normal 3 5 14 7" xfId="17109"/>
    <cellStyle name="Normal 3 5 14 7 2" xfId="34577"/>
    <cellStyle name="Normal 3 5 14 8" xfId="17110"/>
    <cellStyle name="Normal 3 5 14 8 2" xfId="34578"/>
    <cellStyle name="Normal 3 5 14 9" xfId="17111"/>
    <cellStyle name="Normal 3 5 14 9 2" xfId="34579"/>
    <cellStyle name="Normal 3 5 15" xfId="17112"/>
    <cellStyle name="Normal 3 5 16" xfId="17113"/>
    <cellStyle name="Normal 3 5 17" xfId="17114"/>
    <cellStyle name="Normal 3 5 17 10" xfId="17115"/>
    <cellStyle name="Normal 3 5 17 10 2" xfId="34581"/>
    <cellStyle name="Normal 3 5 17 11" xfId="17116"/>
    <cellStyle name="Normal 3 5 17 11 2" xfId="34582"/>
    <cellStyle name="Normal 3 5 17 12" xfId="17117"/>
    <cellStyle name="Normal 3 5 17 12 2" xfId="34583"/>
    <cellStyle name="Normal 3 5 17 13" xfId="17118"/>
    <cellStyle name="Normal 3 5 17 13 2" xfId="34584"/>
    <cellStyle name="Normal 3 5 17 14" xfId="17119"/>
    <cellStyle name="Normal 3 5 17 14 2" xfId="34585"/>
    <cellStyle name="Normal 3 5 17 15" xfId="34580"/>
    <cellStyle name="Normal 3 5 17 2" xfId="17120"/>
    <cellStyle name="Normal 3 5 17 2 2" xfId="34586"/>
    <cellStyle name="Normal 3 5 17 3" xfId="17121"/>
    <cellStyle name="Normal 3 5 17 3 2" xfId="34587"/>
    <cellStyle name="Normal 3 5 17 4" xfId="17122"/>
    <cellStyle name="Normal 3 5 17 4 2" xfId="34588"/>
    <cellStyle name="Normal 3 5 17 5" xfId="17123"/>
    <cellStyle name="Normal 3 5 17 5 2" xfId="34589"/>
    <cellStyle name="Normal 3 5 17 6" xfId="17124"/>
    <cellStyle name="Normal 3 5 17 6 2" xfId="34590"/>
    <cellStyle name="Normal 3 5 17 7" xfId="17125"/>
    <cellStyle name="Normal 3 5 17 7 2" xfId="34591"/>
    <cellStyle name="Normal 3 5 17 8" xfId="17126"/>
    <cellStyle name="Normal 3 5 17 8 2" xfId="34592"/>
    <cellStyle name="Normal 3 5 17 9" xfId="17127"/>
    <cellStyle name="Normal 3 5 17 9 2" xfId="34593"/>
    <cellStyle name="Normal 3 5 18" xfId="17128"/>
    <cellStyle name="Normal 3 5 18 10" xfId="17129"/>
    <cellStyle name="Normal 3 5 18 10 2" xfId="34595"/>
    <cellStyle name="Normal 3 5 18 11" xfId="17130"/>
    <cellStyle name="Normal 3 5 18 11 2" xfId="34596"/>
    <cellStyle name="Normal 3 5 18 12" xfId="17131"/>
    <cellStyle name="Normal 3 5 18 12 2" xfId="34597"/>
    <cellStyle name="Normal 3 5 18 13" xfId="17132"/>
    <cellStyle name="Normal 3 5 18 13 2" xfId="34598"/>
    <cellStyle name="Normal 3 5 18 14" xfId="17133"/>
    <cellStyle name="Normal 3 5 18 14 2" xfId="34599"/>
    <cellStyle name="Normal 3 5 18 15" xfId="34594"/>
    <cellStyle name="Normal 3 5 18 2" xfId="17134"/>
    <cellStyle name="Normal 3 5 18 2 2" xfId="34600"/>
    <cellStyle name="Normal 3 5 18 3" xfId="17135"/>
    <cellStyle name="Normal 3 5 18 3 2" xfId="34601"/>
    <cellStyle name="Normal 3 5 18 4" xfId="17136"/>
    <cellStyle name="Normal 3 5 18 4 2" xfId="34602"/>
    <cellStyle name="Normal 3 5 18 5" xfId="17137"/>
    <cellStyle name="Normal 3 5 18 5 2" xfId="34603"/>
    <cellStyle name="Normal 3 5 18 6" xfId="17138"/>
    <cellStyle name="Normal 3 5 18 6 2" xfId="34604"/>
    <cellStyle name="Normal 3 5 18 7" xfId="17139"/>
    <cellStyle name="Normal 3 5 18 7 2" xfId="34605"/>
    <cellStyle name="Normal 3 5 18 8" xfId="17140"/>
    <cellStyle name="Normal 3 5 18 8 2" xfId="34606"/>
    <cellStyle name="Normal 3 5 18 9" xfId="17141"/>
    <cellStyle name="Normal 3 5 18 9 2" xfId="34607"/>
    <cellStyle name="Normal 3 5 2" xfId="17142"/>
    <cellStyle name="Normal 3 5 3" xfId="17143"/>
    <cellStyle name="Normal 3 5 3 10" xfId="17144"/>
    <cellStyle name="Normal 3 5 3 10 2" xfId="34609"/>
    <cellStyle name="Normal 3 5 3 11" xfId="17145"/>
    <cellStyle name="Normal 3 5 3 11 2" xfId="34610"/>
    <cellStyle name="Normal 3 5 3 12" xfId="17146"/>
    <cellStyle name="Normal 3 5 3 12 2" xfId="34611"/>
    <cellStyle name="Normal 3 5 3 13" xfId="17147"/>
    <cellStyle name="Normal 3 5 3 13 2" xfId="34612"/>
    <cellStyle name="Normal 3 5 3 14" xfId="17148"/>
    <cellStyle name="Normal 3 5 3 14 2" xfId="34613"/>
    <cellStyle name="Normal 3 5 3 15" xfId="17149"/>
    <cellStyle name="Normal 3 5 3 15 2" xfId="34614"/>
    <cellStyle name="Normal 3 5 3 16" xfId="17150"/>
    <cellStyle name="Normal 3 5 3 16 2" xfId="34615"/>
    <cellStyle name="Normal 3 5 3 17" xfId="17151"/>
    <cellStyle name="Normal 3 5 3 17 2" xfId="34616"/>
    <cellStyle name="Normal 3 5 3 18" xfId="34608"/>
    <cellStyle name="Normal 3 5 3 2" xfId="17152"/>
    <cellStyle name="Normal 3 5 3 3" xfId="17153"/>
    <cellStyle name="Normal 3 5 3 4" xfId="17154"/>
    <cellStyle name="Normal 3 5 3 5" xfId="17155"/>
    <cellStyle name="Normal 3 5 3 5 2" xfId="34617"/>
    <cellStyle name="Normal 3 5 3 6" xfId="17156"/>
    <cellStyle name="Normal 3 5 3 6 2" xfId="34618"/>
    <cellStyle name="Normal 3 5 3 7" xfId="17157"/>
    <cellStyle name="Normal 3 5 3 7 2" xfId="34619"/>
    <cellStyle name="Normal 3 5 3 8" xfId="17158"/>
    <cellStyle name="Normal 3 5 3 8 2" xfId="34620"/>
    <cellStyle name="Normal 3 5 3 9" xfId="17159"/>
    <cellStyle name="Normal 3 5 3 9 2" xfId="34621"/>
    <cellStyle name="Normal 3 5 4" xfId="17160"/>
    <cellStyle name="Normal 3 5 5" xfId="17161"/>
    <cellStyle name="Normal 3 5 6" xfId="17162"/>
    <cellStyle name="Normal 3 5 6 10" xfId="17163"/>
    <cellStyle name="Normal 3 5 6 10 2" xfId="34623"/>
    <cellStyle name="Normal 3 5 6 11" xfId="17164"/>
    <cellStyle name="Normal 3 5 6 11 2" xfId="34624"/>
    <cellStyle name="Normal 3 5 6 12" xfId="17165"/>
    <cellStyle name="Normal 3 5 6 12 2" xfId="34625"/>
    <cellStyle name="Normal 3 5 6 13" xfId="17166"/>
    <cellStyle name="Normal 3 5 6 13 2" xfId="34626"/>
    <cellStyle name="Normal 3 5 6 14" xfId="17167"/>
    <cellStyle name="Normal 3 5 6 14 2" xfId="34627"/>
    <cellStyle name="Normal 3 5 6 15" xfId="17168"/>
    <cellStyle name="Normal 3 5 6 15 2" xfId="34628"/>
    <cellStyle name="Normal 3 5 6 16" xfId="34622"/>
    <cellStyle name="Normal 3 5 6 2" xfId="17169"/>
    <cellStyle name="Normal 3 5 6 2 10" xfId="17170"/>
    <cellStyle name="Normal 3 5 6 2 10 2" xfId="34630"/>
    <cellStyle name="Normal 3 5 6 2 11" xfId="17171"/>
    <cellStyle name="Normal 3 5 6 2 11 2" xfId="34631"/>
    <cellStyle name="Normal 3 5 6 2 12" xfId="17172"/>
    <cellStyle name="Normal 3 5 6 2 12 2" xfId="34632"/>
    <cellStyle name="Normal 3 5 6 2 13" xfId="17173"/>
    <cellStyle name="Normal 3 5 6 2 13 2" xfId="34633"/>
    <cellStyle name="Normal 3 5 6 2 14" xfId="17174"/>
    <cellStyle name="Normal 3 5 6 2 14 2" xfId="34634"/>
    <cellStyle name="Normal 3 5 6 2 15" xfId="34629"/>
    <cellStyle name="Normal 3 5 6 2 2" xfId="17175"/>
    <cellStyle name="Normal 3 5 6 2 2 2" xfId="34635"/>
    <cellStyle name="Normal 3 5 6 2 3" xfId="17176"/>
    <cellStyle name="Normal 3 5 6 2 3 2" xfId="34636"/>
    <cellStyle name="Normal 3 5 6 2 4" xfId="17177"/>
    <cellStyle name="Normal 3 5 6 2 4 2" xfId="34637"/>
    <cellStyle name="Normal 3 5 6 2 5" xfId="17178"/>
    <cellStyle name="Normal 3 5 6 2 5 2" xfId="34638"/>
    <cellStyle name="Normal 3 5 6 2 6" xfId="17179"/>
    <cellStyle name="Normal 3 5 6 2 6 2" xfId="34639"/>
    <cellStyle name="Normal 3 5 6 2 7" xfId="17180"/>
    <cellStyle name="Normal 3 5 6 2 7 2" xfId="34640"/>
    <cellStyle name="Normal 3 5 6 2 8" xfId="17181"/>
    <cellStyle name="Normal 3 5 6 2 8 2" xfId="34641"/>
    <cellStyle name="Normal 3 5 6 2 9" xfId="17182"/>
    <cellStyle name="Normal 3 5 6 2 9 2" xfId="34642"/>
    <cellStyle name="Normal 3 5 6 3" xfId="17183"/>
    <cellStyle name="Normal 3 5 6 3 2" xfId="34643"/>
    <cellStyle name="Normal 3 5 6 4" xfId="17184"/>
    <cellStyle name="Normal 3 5 6 4 2" xfId="34644"/>
    <cellStyle name="Normal 3 5 6 5" xfId="17185"/>
    <cellStyle name="Normal 3 5 6 5 2" xfId="34645"/>
    <cellStyle name="Normal 3 5 6 6" xfId="17186"/>
    <cellStyle name="Normal 3 5 6 6 2" xfId="34646"/>
    <cellStyle name="Normal 3 5 6 7" xfId="17187"/>
    <cellStyle name="Normal 3 5 6 7 2" xfId="34647"/>
    <cellStyle name="Normal 3 5 6 8" xfId="17188"/>
    <cellStyle name="Normal 3 5 6 8 2" xfId="34648"/>
    <cellStyle name="Normal 3 5 6 9" xfId="17189"/>
    <cellStyle name="Normal 3 5 6 9 2" xfId="34649"/>
    <cellStyle name="Normal 3 5 7" xfId="17190"/>
    <cellStyle name="Normal 3 5 7 10" xfId="17191"/>
    <cellStyle name="Normal 3 5 7 10 2" xfId="34651"/>
    <cellStyle name="Normal 3 5 7 11" xfId="17192"/>
    <cellStyle name="Normal 3 5 7 11 2" xfId="34652"/>
    <cellStyle name="Normal 3 5 7 12" xfId="17193"/>
    <cellStyle name="Normal 3 5 7 12 2" xfId="34653"/>
    <cellStyle name="Normal 3 5 7 13" xfId="17194"/>
    <cellStyle name="Normal 3 5 7 13 2" xfId="34654"/>
    <cellStyle name="Normal 3 5 7 14" xfId="17195"/>
    <cellStyle name="Normal 3 5 7 14 2" xfId="34655"/>
    <cellStyle name="Normal 3 5 7 15" xfId="17196"/>
    <cellStyle name="Normal 3 5 7 15 2" xfId="34656"/>
    <cellStyle name="Normal 3 5 7 16" xfId="34650"/>
    <cellStyle name="Normal 3 5 7 2" xfId="17197"/>
    <cellStyle name="Normal 3 5 7 2 10" xfId="17198"/>
    <cellStyle name="Normal 3 5 7 2 10 2" xfId="34658"/>
    <cellStyle name="Normal 3 5 7 2 11" xfId="17199"/>
    <cellStyle name="Normal 3 5 7 2 11 2" xfId="34659"/>
    <cellStyle name="Normal 3 5 7 2 12" xfId="17200"/>
    <cellStyle name="Normal 3 5 7 2 12 2" xfId="34660"/>
    <cellStyle name="Normal 3 5 7 2 13" xfId="17201"/>
    <cellStyle name="Normal 3 5 7 2 13 2" xfId="34661"/>
    <cellStyle name="Normal 3 5 7 2 14" xfId="17202"/>
    <cellStyle name="Normal 3 5 7 2 14 2" xfId="34662"/>
    <cellStyle name="Normal 3 5 7 2 15" xfId="34657"/>
    <cellStyle name="Normal 3 5 7 2 2" xfId="17203"/>
    <cellStyle name="Normal 3 5 7 2 2 2" xfId="34663"/>
    <cellStyle name="Normal 3 5 7 2 3" xfId="17204"/>
    <cellStyle name="Normal 3 5 7 2 3 2" xfId="34664"/>
    <cellStyle name="Normal 3 5 7 2 4" xfId="17205"/>
    <cellStyle name="Normal 3 5 7 2 4 2" xfId="34665"/>
    <cellStyle name="Normal 3 5 7 2 5" xfId="17206"/>
    <cellStyle name="Normal 3 5 7 2 5 2" xfId="34666"/>
    <cellStyle name="Normal 3 5 7 2 6" xfId="17207"/>
    <cellStyle name="Normal 3 5 7 2 6 2" xfId="34667"/>
    <cellStyle name="Normal 3 5 7 2 7" xfId="17208"/>
    <cellStyle name="Normal 3 5 7 2 7 2" xfId="34668"/>
    <cellStyle name="Normal 3 5 7 2 8" xfId="17209"/>
    <cellStyle name="Normal 3 5 7 2 8 2" xfId="34669"/>
    <cellStyle name="Normal 3 5 7 2 9" xfId="17210"/>
    <cellStyle name="Normal 3 5 7 2 9 2" xfId="34670"/>
    <cellStyle name="Normal 3 5 7 3" xfId="17211"/>
    <cellStyle name="Normal 3 5 7 3 2" xfId="34671"/>
    <cellStyle name="Normal 3 5 7 4" xfId="17212"/>
    <cellStyle name="Normal 3 5 7 4 2" xfId="34672"/>
    <cellStyle name="Normal 3 5 7 5" xfId="17213"/>
    <cellStyle name="Normal 3 5 7 5 2" xfId="34673"/>
    <cellStyle name="Normal 3 5 7 6" xfId="17214"/>
    <cellStyle name="Normal 3 5 7 6 2" xfId="34674"/>
    <cellStyle name="Normal 3 5 7 7" xfId="17215"/>
    <cellStyle name="Normal 3 5 7 7 2" xfId="34675"/>
    <cellStyle name="Normal 3 5 7 8" xfId="17216"/>
    <cellStyle name="Normal 3 5 7 8 2" xfId="34676"/>
    <cellStyle name="Normal 3 5 7 9" xfId="17217"/>
    <cellStyle name="Normal 3 5 7 9 2" xfId="34677"/>
    <cellStyle name="Normal 3 5 8" xfId="17218"/>
    <cellStyle name="Normal 3 5 8 10" xfId="17219"/>
    <cellStyle name="Normal 3 5 8 10 2" xfId="34679"/>
    <cellStyle name="Normal 3 5 8 11" xfId="17220"/>
    <cellStyle name="Normal 3 5 8 11 2" xfId="34680"/>
    <cellStyle name="Normal 3 5 8 12" xfId="17221"/>
    <cellStyle name="Normal 3 5 8 12 2" xfId="34681"/>
    <cellStyle name="Normal 3 5 8 13" xfId="17222"/>
    <cellStyle name="Normal 3 5 8 13 2" xfId="34682"/>
    <cellStyle name="Normal 3 5 8 14" xfId="17223"/>
    <cellStyle name="Normal 3 5 8 14 2" xfId="34683"/>
    <cellStyle name="Normal 3 5 8 15" xfId="17224"/>
    <cellStyle name="Normal 3 5 8 15 2" xfId="34684"/>
    <cellStyle name="Normal 3 5 8 16" xfId="34678"/>
    <cellStyle name="Normal 3 5 8 2" xfId="17225"/>
    <cellStyle name="Normal 3 5 8 2 10" xfId="17226"/>
    <cellStyle name="Normal 3 5 8 2 10 2" xfId="34686"/>
    <cellStyle name="Normal 3 5 8 2 11" xfId="17227"/>
    <cellStyle name="Normal 3 5 8 2 11 2" xfId="34687"/>
    <cellStyle name="Normal 3 5 8 2 12" xfId="17228"/>
    <cellStyle name="Normal 3 5 8 2 12 2" xfId="34688"/>
    <cellStyle name="Normal 3 5 8 2 13" xfId="17229"/>
    <cellStyle name="Normal 3 5 8 2 13 2" xfId="34689"/>
    <cellStyle name="Normal 3 5 8 2 14" xfId="17230"/>
    <cellStyle name="Normal 3 5 8 2 14 2" xfId="34690"/>
    <cellStyle name="Normal 3 5 8 2 15" xfId="34685"/>
    <cellStyle name="Normal 3 5 8 2 2" xfId="17231"/>
    <cellStyle name="Normal 3 5 8 2 2 2" xfId="34691"/>
    <cellStyle name="Normal 3 5 8 2 3" xfId="17232"/>
    <cellStyle name="Normal 3 5 8 2 3 2" xfId="34692"/>
    <cellStyle name="Normal 3 5 8 2 4" xfId="17233"/>
    <cellStyle name="Normal 3 5 8 2 4 2" xfId="34693"/>
    <cellStyle name="Normal 3 5 8 2 5" xfId="17234"/>
    <cellStyle name="Normal 3 5 8 2 5 2" xfId="34694"/>
    <cellStyle name="Normal 3 5 8 2 6" xfId="17235"/>
    <cellStyle name="Normal 3 5 8 2 6 2" xfId="34695"/>
    <cellStyle name="Normal 3 5 8 2 7" xfId="17236"/>
    <cellStyle name="Normal 3 5 8 2 7 2" xfId="34696"/>
    <cellStyle name="Normal 3 5 8 2 8" xfId="17237"/>
    <cellStyle name="Normal 3 5 8 2 8 2" xfId="34697"/>
    <cellStyle name="Normal 3 5 8 2 9" xfId="17238"/>
    <cellStyle name="Normal 3 5 8 2 9 2" xfId="34698"/>
    <cellStyle name="Normal 3 5 8 3" xfId="17239"/>
    <cellStyle name="Normal 3 5 8 3 2" xfId="34699"/>
    <cellStyle name="Normal 3 5 8 4" xfId="17240"/>
    <cellStyle name="Normal 3 5 8 4 2" xfId="34700"/>
    <cellStyle name="Normal 3 5 8 5" xfId="17241"/>
    <cellStyle name="Normal 3 5 8 5 2" xfId="34701"/>
    <cellStyle name="Normal 3 5 8 6" xfId="17242"/>
    <cellStyle name="Normal 3 5 8 6 2" xfId="34702"/>
    <cellStyle name="Normal 3 5 8 7" xfId="17243"/>
    <cellStyle name="Normal 3 5 8 7 2" xfId="34703"/>
    <cellStyle name="Normal 3 5 8 8" xfId="17244"/>
    <cellStyle name="Normal 3 5 8 8 2" xfId="34704"/>
    <cellStyle name="Normal 3 5 8 9" xfId="17245"/>
    <cellStyle name="Normal 3 5 8 9 2" xfId="34705"/>
    <cellStyle name="Normal 3 5 9" xfId="17246"/>
    <cellStyle name="Normal 3 5 9 10" xfId="17247"/>
    <cellStyle name="Normal 3 5 9 10 2" xfId="34707"/>
    <cellStyle name="Normal 3 5 9 11" xfId="17248"/>
    <cellStyle name="Normal 3 5 9 11 2" xfId="34708"/>
    <cellStyle name="Normal 3 5 9 12" xfId="17249"/>
    <cellStyle name="Normal 3 5 9 12 2" xfId="34709"/>
    <cellStyle name="Normal 3 5 9 13" xfId="17250"/>
    <cellStyle name="Normal 3 5 9 13 2" xfId="34710"/>
    <cellStyle name="Normal 3 5 9 14" xfId="17251"/>
    <cellStyle name="Normal 3 5 9 14 2" xfId="34711"/>
    <cellStyle name="Normal 3 5 9 15" xfId="34706"/>
    <cellStyle name="Normal 3 5 9 2" xfId="17252"/>
    <cellStyle name="Normal 3 5 9 2 2" xfId="34712"/>
    <cellStyle name="Normal 3 5 9 3" xfId="17253"/>
    <cellStyle name="Normal 3 5 9 3 2" xfId="34713"/>
    <cellStyle name="Normal 3 5 9 4" xfId="17254"/>
    <cellStyle name="Normal 3 5 9 4 2" xfId="34714"/>
    <cellStyle name="Normal 3 5 9 5" xfId="17255"/>
    <cellStyle name="Normal 3 5 9 5 2" xfId="34715"/>
    <cellStyle name="Normal 3 5 9 6" xfId="17256"/>
    <cellStyle name="Normal 3 5 9 6 2" xfId="34716"/>
    <cellStyle name="Normal 3 5 9 7" xfId="17257"/>
    <cellStyle name="Normal 3 5 9 7 2" xfId="34717"/>
    <cellStyle name="Normal 3 5 9 8" xfId="17258"/>
    <cellStyle name="Normal 3 5 9 8 2" xfId="34718"/>
    <cellStyle name="Normal 3 5 9 9" xfId="17259"/>
    <cellStyle name="Normal 3 5 9 9 2" xfId="34719"/>
    <cellStyle name="Normal 3 50" xfId="17260"/>
    <cellStyle name="Normal 3 50 2" xfId="34720"/>
    <cellStyle name="Normal 3 51" xfId="17261"/>
    <cellStyle name="Normal 3 51 2" xfId="34721"/>
    <cellStyle name="Normal 3 52" xfId="17262"/>
    <cellStyle name="Normal 3 52 2" xfId="34722"/>
    <cellStyle name="Normal 3 53" xfId="17263"/>
    <cellStyle name="Normal 3 53 2" xfId="34723"/>
    <cellStyle name="Normal 3 54" xfId="17264"/>
    <cellStyle name="Normal 3 54 2" xfId="37603"/>
    <cellStyle name="Normal 3 55" xfId="37666"/>
    <cellStyle name="Normal 3 56" xfId="21156"/>
    <cellStyle name="Normal 3 6" xfId="17265"/>
    <cellStyle name="Normal 3 6 10" xfId="17266"/>
    <cellStyle name="Normal 3 6 11" xfId="17267"/>
    <cellStyle name="Normal 3 6 11 10" xfId="17268"/>
    <cellStyle name="Normal 3 6 11 10 2" xfId="34725"/>
    <cellStyle name="Normal 3 6 11 11" xfId="17269"/>
    <cellStyle name="Normal 3 6 11 11 2" xfId="34726"/>
    <cellStyle name="Normal 3 6 11 12" xfId="17270"/>
    <cellStyle name="Normal 3 6 11 12 2" xfId="34727"/>
    <cellStyle name="Normal 3 6 11 13" xfId="17271"/>
    <cellStyle name="Normal 3 6 11 13 2" xfId="34728"/>
    <cellStyle name="Normal 3 6 11 14" xfId="17272"/>
    <cellStyle name="Normal 3 6 11 14 2" xfId="34729"/>
    <cellStyle name="Normal 3 6 11 15" xfId="17273"/>
    <cellStyle name="Normal 3 6 11 15 2" xfId="34730"/>
    <cellStyle name="Normal 3 6 11 16" xfId="17274"/>
    <cellStyle name="Normal 3 6 11 16 2" xfId="34731"/>
    <cellStyle name="Normal 3 6 11 17" xfId="17275"/>
    <cellStyle name="Normal 3 6 11 17 2" xfId="34732"/>
    <cellStyle name="Normal 3 6 11 18" xfId="34724"/>
    <cellStyle name="Normal 3 6 11 2" xfId="17276"/>
    <cellStyle name="Normal 3 6 11 3" xfId="17277"/>
    <cellStyle name="Normal 3 6 11 4" xfId="17278"/>
    <cellStyle name="Normal 3 6 11 5" xfId="17279"/>
    <cellStyle name="Normal 3 6 11 5 2" xfId="34733"/>
    <cellStyle name="Normal 3 6 11 6" xfId="17280"/>
    <cellStyle name="Normal 3 6 11 6 2" xfId="34734"/>
    <cellStyle name="Normal 3 6 11 7" xfId="17281"/>
    <cellStyle name="Normal 3 6 11 7 2" xfId="34735"/>
    <cellStyle name="Normal 3 6 11 8" xfId="17282"/>
    <cellStyle name="Normal 3 6 11 8 2" xfId="34736"/>
    <cellStyle name="Normal 3 6 11 9" xfId="17283"/>
    <cellStyle name="Normal 3 6 11 9 2" xfId="34737"/>
    <cellStyle name="Normal 3 6 12" xfId="17284"/>
    <cellStyle name="Normal 3 6 13" xfId="17285"/>
    <cellStyle name="Normal 3 6 14" xfId="17286"/>
    <cellStyle name="Normal 3 6 14 10" xfId="17287"/>
    <cellStyle name="Normal 3 6 14 10 2" xfId="34739"/>
    <cellStyle name="Normal 3 6 14 11" xfId="17288"/>
    <cellStyle name="Normal 3 6 14 11 2" xfId="34740"/>
    <cellStyle name="Normal 3 6 14 12" xfId="17289"/>
    <cellStyle name="Normal 3 6 14 12 2" xfId="34741"/>
    <cellStyle name="Normal 3 6 14 13" xfId="17290"/>
    <cellStyle name="Normal 3 6 14 13 2" xfId="34742"/>
    <cellStyle name="Normal 3 6 14 14" xfId="17291"/>
    <cellStyle name="Normal 3 6 14 14 2" xfId="34743"/>
    <cellStyle name="Normal 3 6 14 15" xfId="17292"/>
    <cellStyle name="Normal 3 6 14 15 2" xfId="34744"/>
    <cellStyle name="Normal 3 6 14 16" xfId="34738"/>
    <cellStyle name="Normal 3 6 14 2" xfId="17293"/>
    <cellStyle name="Normal 3 6 14 2 10" xfId="17294"/>
    <cellStyle name="Normal 3 6 14 2 10 2" xfId="34746"/>
    <cellStyle name="Normal 3 6 14 2 11" xfId="17295"/>
    <cellStyle name="Normal 3 6 14 2 11 2" xfId="34747"/>
    <cellStyle name="Normal 3 6 14 2 12" xfId="17296"/>
    <cellStyle name="Normal 3 6 14 2 12 2" xfId="34748"/>
    <cellStyle name="Normal 3 6 14 2 13" xfId="17297"/>
    <cellStyle name="Normal 3 6 14 2 13 2" xfId="34749"/>
    <cellStyle name="Normal 3 6 14 2 14" xfId="17298"/>
    <cellStyle name="Normal 3 6 14 2 14 2" xfId="34750"/>
    <cellStyle name="Normal 3 6 14 2 15" xfId="34745"/>
    <cellStyle name="Normal 3 6 14 2 2" xfId="17299"/>
    <cellStyle name="Normal 3 6 14 2 2 2" xfId="34751"/>
    <cellStyle name="Normal 3 6 14 2 3" xfId="17300"/>
    <cellStyle name="Normal 3 6 14 2 3 2" xfId="34752"/>
    <cellStyle name="Normal 3 6 14 2 4" xfId="17301"/>
    <cellStyle name="Normal 3 6 14 2 4 2" xfId="34753"/>
    <cellStyle name="Normal 3 6 14 2 5" xfId="17302"/>
    <cellStyle name="Normal 3 6 14 2 5 2" xfId="34754"/>
    <cellStyle name="Normal 3 6 14 2 6" xfId="17303"/>
    <cellStyle name="Normal 3 6 14 2 6 2" xfId="34755"/>
    <cellStyle name="Normal 3 6 14 2 7" xfId="17304"/>
    <cellStyle name="Normal 3 6 14 2 7 2" xfId="34756"/>
    <cellStyle name="Normal 3 6 14 2 8" xfId="17305"/>
    <cellStyle name="Normal 3 6 14 2 8 2" xfId="34757"/>
    <cellStyle name="Normal 3 6 14 2 9" xfId="17306"/>
    <cellStyle name="Normal 3 6 14 2 9 2" xfId="34758"/>
    <cellStyle name="Normal 3 6 14 3" xfId="17307"/>
    <cellStyle name="Normal 3 6 14 3 2" xfId="34759"/>
    <cellStyle name="Normal 3 6 14 4" xfId="17308"/>
    <cellStyle name="Normal 3 6 14 4 2" xfId="34760"/>
    <cellStyle name="Normal 3 6 14 5" xfId="17309"/>
    <cellStyle name="Normal 3 6 14 5 2" xfId="34761"/>
    <cellStyle name="Normal 3 6 14 6" xfId="17310"/>
    <cellStyle name="Normal 3 6 14 6 2" xfId="34762"/>
    <cellStyle name="Normal 3 6 14 7" xfId="17311"/>
    <cellStyle name="Normal 3 6 14 7 2" xfId="34763"/>
    <cellStyle name="Normal 3 6 14 8" xfId="17312"/>
    <cellStyle name="Normal 3 6 14 8 2" xfId="34764"/>
    <cellStyle name="Normal 3 6 14 9" xfId="17313"/>
    <cellStyle name="Normal 3 6 14 9 2" xfId="34765"/>
    <cellStyle name="Normal 3 6 15" xfId="17314"/>
    <cellStyle name="Normal 3 6 15 10" xfId="17315"/>
    <cellStyle name="Normal 3 6 15 10 2" xfId="34767"/>
    <cellStyle name="Normal 3 6 15 11" xfId="17316"/>
    <cellStyle name="Normal 3 6 15 11 2" xfId="34768"/>
    <cellStyle name="Normal 3 6 15 12" xfId="17317"/>
    <cellStyle name="Normal 3 6 15 12 2" xfId="34769"/>
    <cellStyle name="Normal 3 6 15 13" xfId="17318"/>
    <cellStyle name="Normal 3 6 15 13 2" xfId="34770"/>
    <cellStyle name="Normal 3 6 15 14" xfId="17319"/>
    <cellStyle name="Normal 3 6 15 14 2" xfId="34771"/>
    <cellStyle name="Normal 3 6 15 15" xfId="17320"/>
    <cellStyle name="Normal 3 6 15 15 2" xfId="34772"/>
    <cellStyle name="Normal 3 6 15 16" xfId="34766"/>
    <cellStyle name="Normal 3 6 15 2" xfId="17321"/>
    <cellStyle name="Normal 3 6 15 2 10" xfId="17322"/>
    <cellStyle name="Normal 3 6 15 2 10 2" xfId="34774"/>
    <cellStyle name="Normal 3 6 15 2 11" xfId="17323"/>
    <cellStyle name="Normal 3 6 15 2 11 2" xfId="34775"/>
    <cellStyle name="Normal 3 6 15 2 12" xfId="17324"/>
    <cellStyle name="Normal 3 6 15 2 12 2" xfId="34776"/>
    <cellStyle name="Normal 3 6 15 2 13" xfId="17325"/>
    <cellStyle name="Normal 3 6 15 2 13 2" xfId="34777"/>
    <cellStyle name="Normal 3 6 15 2 14" xfId="17326"/>
    <cellStyle name="Normal 3 6 15 2 14 2" xfId="34778"/>
    <cellStyle name="Normal 3 6 15 2 15" xfId="34773"/>
    <cellStyle name="Normal 3 6 15 2 2" xfId="17327"/>
    <cellStyle name="Normal 3 6 15 2 2 2" xfId="34779"/>
    <cellStyle name="Normal 3 6 15 2 3" xfId="17328"/>
    <cellStyle name="Normal 3 6 15 2 3 2" xfId="34780"/>
    <cellStyle name="Normal 3 6 15 2 4" xfId="17329"/>
    <cellStyle name="Normal 3 6 15 2 4 2" xfId="34781"/>
    <cellStyle name="Normal 3 6 15 2 5" xfId="17330"/>
    <cellStyle name="Normal 3 6 15 2 5 2" xfId="34782"/>
    <cellStyle name="Normal 3 6 15 2 6" xfId="17331"/>
    <cellStyle name="Normal 3 6 15 2 6 2" xfId="34783"/>
    <cellStyle name="Normal 3 6 15 2 7" xfId="17332"/>
    <cellStyle name="Normal 3 6 15 2 7 2" xfId="34784"/>
    <cellStyle name="Normal 3 6 15 2 8" xfId="17333"/>
    <cellStyle name="Normal 3 6 15 2 8 2" xfId="34785"/>
    <cellStyle name="Normal 3 6 15 2 9" xfId="17334"/>
    <cellStyle name="Normal 3 6 15 2 9 2" xfId="34786"/>
    <cellStyle name="Normal 3 6 15 3" xfId="17335"/>
    <cellStyle name="Normal 3 6 15 3 2" xfId="34787"/>
    <cellStyle name="Normal 3 6 15 4" xfId="17336"/>
    <cellStyle name="Normal 3 6 15 4 2" xfId="34788"/>
    <cellStyle name="Normal 3 6 15 5" xfId="17337"/>
    <cellStyle name="Normal 3 6 15 5 2" xfId="34789"/>
    <cellStyle name="Normal 3 6 15 6" xfId="17338"/>
    <cellStyle name="Normal 3 6 15 6 2" xfId="34790"/>
    <cellStyle name="Normal 3 6 15 7" xfId="17339"/>
    <cellStyle name="Normal 3 6 15 7 2" xfId="34791"/>
    <cellStyle name="Normal 3 6 15 8" xfId="17340"/>
    <cellStyle name="Normal 3 6 15 8 2" xfId="34792"/>
    <cellStyle name="Normal 3 6 15 9" xfId="17341"/>
    <cellStyle name="Normal 3 6 15 9 2" xfId="34793"/>
    <cellStyle name="Normal 3 6 16" xfId="17342"/>
    <cellStyle name="Normal 3 6 16 10" xfId="17343"/>
    <cellStyle name="Normal 3 6 16 10 2" xfId="34795"/>
    <cellStyle name="Normal 3 6 16 11" xfId="17344"/>
    <cellStyle name="Normal 3 6 16 11 2" xfId="34796"/>
    <cellStyle name="Normal 3 6 16 12" xfId="17345"/>
    <cellStyle name="Normal 3 6 16 12 2" xfId="34797"/>
    <cellStyle name="Normal 3 6 16 13" xfId="17346"/>
    <cellStyle name="Normal 3 6 16 13 2" xfId="34798"/>
    <cellStyle name="Normal 3 6 16 14" xfId="17347"/>
    <cellStyle name="Normal 3 6 16 14 2" xfId="34799"/>
    <cellStyle name="Normal 3 6 16 15" xfId="17348"/>
    <cellStyle name="Normal 3 6 16 15 2" xfId="34800"/>
    <cellStyle name="Normal 3 6 16 16" xfId="34794"/>
    <cellStyle name="Normal 3 6 16 2" xfId="17349"/>
    <cellStyle name="Normal 3 6 16 2 10" xfId="17350"/>
    <cellStyle name="Normal 3 6 16 2 10 2" xfId="34802"/>
    <cellStyle name="Normal 3 6 16 2 11" xfId="17351"/>
    <cellStyle name="Normal 3 6 16 2 11 2" xfId="34803"/>
    <cellStyle name="Normal 3 6 16 2 12" xfId="17352"/>
    <cellStyle name="Normal 3 6 16 2 12 2" xfId="34804"/>
    <cellStyle name="Normal 3 6 16 2 13" xfId="17353"/>
    <cellStyle name="Normal 3 6 16 2 13 2" xfId="34805"/>
    <cellStyle name="Normal 3 6 16 2 14" xfId="17354"/>
    <cellStyle name="Normal 3 6 16 2 14 2" xfId="34806"/>
    <cellStyle name="Normal 3 6 16 2 15" xfId="34801"/>
    <cellStyle name="Normal 3 6 16 2 2" xfId="17355"/>
    <cellStyle name="Normal 3 6 16 2 2 2" xfId="34807"/>
    <cellStyle name="Normal 3 6 16 2 3" xfId="17356"/>
    <cellStyle name="Normal 3 6 16 2 3 2" xfId="34808"/>
    <cellStyle name="Normal 3 6 16 2 4" xfId="17357"/>
    <cellStyle name="Normal 3 6 16 2 4 2" xfId="34809"/>
    <cellStyle name="Normal 3 6 16 2 5" xfId="17358"/>
    <cellStyle name="Normal 3 6 16 2 5 2" xfId="34810"/>
    <cellStyle name="Normal 3 6 16 2 6" xfId="17359"/>
    <cellStyle name="Normal 3 6 16 2 6 2" xfId="34811"/>
    <cellStyle name="Normal 3 6 16 2 7" xfId="17360"/>
    <cellStyle name="Normal 3 6 16 2 7 2" xfId="34812"/>
    <cellStyle name="Normal 3 6 16 2 8" xfId="17361"/>
    <cellStyle name="Normal 3 6 16 2 8 2" xfId="34813"/>
    <cellStyle name="Normal 3 6 16 2 9" xfId="17362"/>
    <cellStyle name="Normal 3 6 16 2 9 2" xfId="34814"/>
    <cellStyle name="Normal 3 6 16 3" xfId="17363"/>
    <cellStyle name="Normal 3 6 16 3 2" xfId="34815"/>
    <cellStyle name="Normal 3 6 16 4" xfId="17364"/>
    <cellStyle name="Normal 3 6 16 4 2" xfId="34816"/>
    <cellStyle name="Normal 3 6 16 5" xfId="17365"/>
    <cellStyle name="Normal 3 6 16 5 2" xfId="34817"/>
    <cellStyle name="Normal 3 6 16 6" xfId="17366"/>
    <cellStyle name="Normal 3 6 16 6 2" xfId="34818"/>
    <cellStyle name="Normal 3 6 16 7" xfId="17367"/>
    <cellStyle name="Normal 3 6 16 7 2" xfId="34819"/>
    <cellStyle name="Normal 3 6 16 8" xfId="17368"/>
    <cellStyle name="Normal 3 6 16 8 2" xfId="34820"/>
    <cellStyle name="Normal 3 6 16 9" xfId="17369"/>
    <cellStyle name="Normal 3 6 16 9 2" xfId="34821"/>
    <cellStyle name="Normal 3 6 17" xfId="17370"/>
    <cellStyle name="Normal 3 6 17 10" xfId="17371"/>
    <cellStyle name="Normal 3 6 17 10 2" xfId="34823"/>
    <cellStyle name="Normal 3 6 17 11" xfId="17372"/>
    <cellStyle name="Normal 3 6 17 11 2" xfId="34824"/>
    <cellStyle name="Normal 3 6 17 12" xfId="17373"/>
    <cellStyle name="Normal 3 6 17 12 2" xfId="34825"/>
    <cellStyle name="Normal 3 6 17 13" xfId="17374"/>
    <cellStyle name="Normal 3 6 17 13 2" xfId="34826"/>
    <cellStyle name="Normal 3 6 17 14" xfId="17375"/>
    <cellStyle name="Normal 3 6 17 14 2" xfId="34827"/>
    <cellStyle name="Normal 3 6 17 15" xfId="34822"/>
    <cellStyle name="Normal 3 6 17 2" xfId="17376"/>
    <cellStyle name="Normal 3 6 17 2 2" xfId="34828"/>
    <cellStyle name="Normal 3 6 17 3" xfId="17377"/>
    <cellStyle name="Normal 3 6 17 3 2" xfId="34829"/>
    <cellStyle name="Normal 3 6 17 4" xfId="17378"/>
    <cellStyle name="Normal 3 6 17 4 2" xfId="34830"/>
    <cellStyle name="Normal 3 6 17 5" xfId="17379"/>
    <cellStyle name="Normal 3 6 17 5 2" xfId="34831"/>
    <cellStyle name="Normal 3 6 17 6" xfId="17380"/>
    <cellStyle name="Normal 3 6 17 6 2" xfId="34832"/>
    <cellStyle name="Normal 3 6 17 7" xfId="17381"/>
    <cellStyle name="Normal 3 6 17 7 2" xfId="34833"/>
    <cellStyle name="Normal 3 6 17 8" xfId="17382"/>
    <cellStyle name="Normal 3 6 17 8 2" xfId="34834"/>
    <cellStyle name="Normal 3 6 17 9" xfId="17383"/>
    <cellStyle name="Normal 3 6 17 9 2" xfId="34835"/>
    <cellStyle name="Normal 3 6 18" xfId="17384"/>
    <cellStyle name="Normal 3 6 18 10" xfId="17385"/>
    <cellStyle name="Normal 3 6 18 10 2" xfId="34837"/>
    <cellStyle name="Normal 3 6 18 11" xfId="17386"/>
    <cellStyle name="Normal 3 6 18 11 2" xfId="34838"/>
    <cellStyle name="Normal 3 6 18 12" xfId="17387"/>
    <cellStyle name="Normal 3 6 18 12 2" xfId="34839"/>
    <cellStyle name="Normal 3 6 18 13" xfId="17388"/>
    <cellStyle name="Normal 3 6 18 13 2" xfId="34840"/>
    <cellStyle name="Normal 3 6 18 14" xfId="17389"/>
    <cellStyle name="Normal 3 6 18 14 2" xfId="34841"/>
    <cellStyle name="Normal 3 6 18 15" xfId="34836"/>
    <cellStyle name="Normal 3 6 18 2" xfId="17390"/>
    <cellStyle name="Normal 3 6 18 2 2" xfId="34842"/>
    <cellStyle name="Normal 3 6 18 3" xfId="17391"/>
    <cellStyle name="Normal 3 6 18 3 2" xfId="34843"/>
    <cellStyle name="Normal 3 6 18 4" xfId="17392"/>
    <cellStyle name="Normal 3 6 18 4 2" xfId="34844"/>
    <cellStyle name="Normal 3 6 18 5" xfId="17393"/>
    <cellStyle name="Normal 3 6 18 5 2" xfId="34845"/>
    <cellStyle name="Normal 3 6 18 6" xfId="17394"/>
    <cellStyle name="Normal 3 6 18 6 2" xfId="34846"/>
    <cellStyle name="Normal 3 6 18 7" xfId="17395"/>
    <cellStyle name="Normal 3 6 18 7 2" xfId="34847"/>
    <cellStyle name="Normal 3 6 18 8" xfId="17396"/>
    <cellStyle name="Normal 3 6 18 8 2" xfId="34848"/>
    <cellStyle name="Normal 3 6 18 9" xfId="17397"/>
    <cellStyle name="Normal 3 6 18 9 2" xfId="34849"/>
    <cellStyle name="Normal 3 6 19" xfId="17398"/>
    <cellStyle name="Normal 3 6 19 10" xfId="17399"/>
    <cellStyle name="Normal 3 6 19 10 2" xfId="34851"/>
    <cellStyle name="Normal 3 6 19 11" xfId="17400"/>
    <cellStyle name="Normal 3 6 19 11 2" xfId="34852"/>
    <cellStyle name="Normal 3 6 19 12" xfId="17401"/>
    <cellStyle name="Normal 3 6 19 12 2" xfId="34853"/>
    <cellStyle name="Normal 3 6 19 13" xfId="17402"/>
    <cellStyle name="Normal 3 6 19 13 2" xfId="34854"/>
    <cellStyle name="Normal 3 6 19 14" xfId="17403"/>
    <cellStyle name="Normal 3 6 19 14 2" xfId="34855"/>
    <cellStyle name="Normal 3 6 19 15" xfId="34850"/>
    <cellStyle name="Normal 3 6 19 2" xfId="17404"/>
    <cellStyle name="Normal 3 6 19 2 2" xfId="34856"/>
    <cellStyle name="Normal 3 6 19 3" xfId="17405"/>
    <cellStyle name="Normal 3 6 19 3 2" xfId="34857"/>
    <cellStyle name="Normal 3 6 19 4" xfId="17406"/>
    <cellStyle name="Normal 3 6 19 4 2" xfId="34858"/>
    <cellStyle name="Normal 3 6 19 5" xfId="17407"/>
    <cellStyle name="Normal 3 6 19 5 2" xfId="34859"/>
    <cellStyle name="Normal 3 6 19 6" xfId="17408"/>
    <cellStyle name="Normal 3 6 19 6 2" xfId="34860"/>
    <cellStyle name="Normal 3 6 19 7" xfId="17409"/>
    <cellStyle name="Normal 3 6 19 7 2" xfId="34861"/>
    <cellStyle name="Normal 3 6 19 8" xfId="17410"/>
    <cellStyle name="Normal 3 6 19 8 2" xfId="34862"/>
    <cellStyle name="Normal 3 6 19 9" xfId="17411"/>
    <cellStyle name="Normal 3 6 19 9 2" xfId="34863"/>
    <cellStyle name="Normal 3 6 2" xfId="17412"/>
    <cellStyle name="Normal 3 6 20" xfId="17413"/>
    <cellStyle name="Normal 3 6 20 10" xfId="17414"/>
    <cellStyle name="Normal 3 6 20 10 2" xfId="34865"/>
    <cellStyle name="Normal 3 6 20 11" xfId="17415"/>
    <cellStyle name="Normal 3 6 20 11 2" xfId="34866"/>
    <cellStyle name="Normal 3 6 20 12" xfId="17416"/>
    <cellStyle name="Normal 3 6 20 12 2" xfId="34867"/>
    <cellStyle name="Normal 3 6 20 13" xfId="17417"/>
    <cellStyle name="Normal 3 6 20 13 2" xfId="34868"/>
    <cellStyle name="Normal 3 6 20 14" xfId="17418"/>
    <cellStyle name="Normal 3 6 20 14 2" xfId="34869"/>
    <cellStyle name="Normal 3 6 20 15" xfId="34864"/>
    <cellStyle name="Normal 3 6 20 2" xfId="17419"/>
    <cellStyle name="Normal 3 6 20 2 2" xfId="34870"/>
    <cellStyle name="Normal 3 6 20 3" xfId="17420"/>
    <cellStyle name="Normal 3 6 20 3 2" xfId="34871"/>
    <cellStyle name="Normal 3 6 20 4" xfId="17421"/>
    <cellStyle name="Normal 3 6 20 4 2" xfId="34872"/>
    <cellStyle name="Normal 3 6 20 5" xfId="17422"/>
    <cellStyle name="Normal 3 6 20 5 2" xfId="34873"/>
    <cellStyle name="Normal 3 6 20 6" xfId="17423"/>
    <cellStyle name="Normal 3 6 20 6 2" xfId="34874"/>
    <cellStyle name="Normal 3 6 20 7" xfId="17424"/>
    <cellStyle name="Normal 3 6 20 7 2" xfId="34875"/>
    <cellStyle name="Normal 3 6 20 8" xfId="17425"/>
    <cellStyle name="Normal 3 6 20 8 2" xfId="34876"/>
    <cellStyle name="Normal 3 6 20 9" xfId="17426"/>
    <cellStyle name="Normal 3 6 20 9 2" xfId="34877"/>
    <cellStyle name="Normal 3 6 21" xfId="17427"/>
    <cellStyle name="Normal 3 6 21 10" xfId="17428"/>
    <cellStyle name="Normal 3 6 21 10 2" xfId="34879"/>
    <cellStyle name="Normal 3 6 21 11" xfId="17429"/>
    <cellStyle name="Normal 3 6 21 11 2" xfId="34880"/>
    <cellStyle name="Normal 3 6 21 12" xfId="17430"/>
    <cellStyle name="Normal 3 6 21 12 2" xfId="34881"/>
    <cellStyle name="Normal 3 6 21 13" xfId="17431"/>
    <cellStyle name="Normal 3 6 21 13 2" xfId="34882"/>
    <cellStyle name="Normal 3 6 21 14" xfId="17432"/>
    <cellStyle name="Normal 3 6 21 14 2" xfId="34883"/>
    <cellStyle name="Normal 3 6 21 15" xfId="34878"/>
    <cellStyle name="Normal 3 6 21 2" xfId="17433"/>
    <cellStyle name="Normal 3 6 21 2 2" xfId="34884"/>
    <cellStyle name="Normal 3 6 21 3" xfId="17434"/>
    <cellStyle name="Normal 3 6 21 3 2" xfId="34885"/>
    <cellStyle name="Normal 3 6 21 4" xfId="17435"/>
    <cellStyle name="Normal 3 6 21 4 2" xfId="34886"/>
    <cellStyle name="Normal 3 6 21 5" xfId="17436"/>
    <cellStyle name="Normal 3 6 21 5 2" xfId="34887"/>
    <cellStyle name="Normal 3 6 21 6" xfId="17437"/>
    <cellStyle name="Normal 3 6 21 6 2" xfId="34888"/>
    <cellStyle name="Normal 3 6 21 7" xfId="17438"/>
    <cellStyle name="Normal 3 6 21 7 2" xfId="34889"/>
    <cellStyle name="Normal 3 6 21 8" xfId="17439"/>
    <cellStyle name="Normal 3 6 21 8 2" xfId="34890"/>
    <cellStyle name="Normal 3 6 21 9" xfId="17440"/>
    <cellStyle name="Normal 3 6 21 9 2" xfId="34891"/>
    <cellStyle name="Normal 3 6 22" xfId="17441"/>
    <cellStyle name="Normal 3 6 22 10" xfId="17442"/>
    <cellStyle name="Normal 3 6 22 10 2" xfId="34893"/>
    <cellStyle name="Normal 3 6 22 11" xfId="17443"/>
    <cellStyle name="Normal 3 6 22 11 2" xfId="34894"/>
    <cellStyle name="Normal 3 6 22 12" xfId="17444"/>
    <cellStyle name="Normal 3 6 22 12 2" xfId="34895"/>
    <cellStyle name="Normal 3 6 22 13" xfId="17445"/>
    <cellStyle name="Normal 3 6 22 13 2" xfId="34896"/>
    <cellStyle name="Normal 3 6 22 14" xfId="17446"/>
    <cellStyle name="Normal 3 6 22 14 2" xfId="34897"/>
    <cellStyle name="Normal 3 6 22 15" xfId="34892"/>
    <cellStyle name="Normal 3 6 22 2" xfId="17447"/>
    <cellStyle name="Normal 3 6 22 2 2" xfId="34898"/>
    <cellStyle name="Normal 3 6 22 3" xfId="17448"/>
    <cellStyle name="Normal 3 6 22 3 2" xfId="34899"/>
    <cellStyle name="Normal 3 6 22 4" xfId="17449"/>
    <cellStyle name="Normal 3 6 22 4 2" xfId="34900"/>
    <cellStyle name="Normal 3 6 22 5" xfId="17450"/>
    <cellStyle name="Normal 3 6 22 5 2" xfId="34901"/>
    <cellStyle name="Normal 3 6 22 6" xfId="17451"/>
    <cellStyle name="Normal 3 6 22 6 2" xfId="34902"/>
    <cellStyle name="Normal 3 6 22 7" xfId="17452"/>
    <cellStyle name="Normal 3 6 22 7 2" xfId="34903"/>
    <cellStyle name="Normal 3 6 22 8" xfId="17453"/>
    <cellStyle name="Normal 3 6 22 8 2" xfId="34904"/>
    <cellStyle name="Normal 3 6 22 9" xfId="17454"/>
    <cellStyle name="Normal 3 6 22 9 2" xfId="34905"/>
    <cellStyle name="Normal 3 6 23" xfId="17455"/>
    <cellStyle name="Normal 3 6 24" xfId="17456"/>
    <cellStyle name="Normal 3 6 25" xfId="17457"/>
    <cellStyle name="Normal 3 6 25 10" xfId="17458"/>
    <cellStyle name="Normal 3 6 25 10 2" xfId="34907"/>
    <cellStyle name="Normal 3 6 25 11" xfId="17459"/>
    <cellStyle name="Normal 3 6 25 11 2" xfId="34908"/>
    <cellStyle name="Normal 3 6 25 12" xfId="17460"/>
    <cellStyle name="Normal 3 6 25 12 2" xfId="34909"/>
    <cellStyle name="Normal 3 6 25 13" xfId="17461"/>
    <cellStyle name="Normal 3 6 25 13 2" xfId="34910"/>
    <cellStyle name="Normal 3 6 25 14" xfId="17462"/>
    <cellStyle name="Normal 3 6 25 14 2" xfId="34911"/>
    <cellStyle name="Normal 3 6 25 15" xfId="34906"/>
    <cellStyle name="Normal 3 6 25 2" xfId="17463"/>
    <cellStyle name="Normal 3 6 25 2 2" xfId="34912"/>
    <cellStyle name="Normal 3 6 25 3" xfId="17464"/>
    <cellStyle name="Normal 3 6 25 3 2" xfId="34913"/>
    <cellStyle name="Normal 3 6 25 4" xfId="17465"/>
    <cellStyle name="Normal 3 6 25 4 2" xfId="34914"/>
    <cellStyle name="Normal 3 6 25 5" xfId="17466"/>
    <cellStyle name="Normal 3 6 25 5 2" xfId="34915"/>
    <cellStyle name="Normal 3 6 25 6" xfId="17467"/>
    <cellStyle name="Normal 3 6 25 6 2" xfId="34916"/>
    <cellStyle name="Normal 3 6 25 7" xfId="17468"/>
    <cellStyle name="Normal 3 6 25 7 2" xfId="34917"/>
    <cellStyle name="Normal 3 6 25 8" xfId="17469"/>
    <cellStyle name="Normal 3 6 25 8 2" xfId="34918"/>
    <cellStyle name="Normal 3 6 25 9" xfId="17470"/>
    <cellStyle name="Normal 3 6 25 9 2" xfId="34919"/>
    <cellStyle name="Normal 3 6 26" xfId="17471"/>
    <cellStyle name="Normal 3 6 26 10" xfId="17472"/>
    <cellStyle name="Normal 3 6 26 10 2" xfId="34921"/>
    <cellStyle name="Normal 3 6 26 11" xfId="17473"/>
    <cellStyle name="Normal 3 6 26 11 2" xfId="34922"/>
    <cellStyle name="Normal 3 6 26 12" xfId="17474"/>
    <cellStyle name="Normal 3 6 26 12 2" xfId="34923"/>
    <cellStyle name="Normal 3 6 26 13" xfId="17475"/>
    <cellStyle name="Normal 3 6 26 13 2" xfId="34924"/>
    <cellStyle name="Normal 3 6 26 14" xfId="17476"/>
    <cellStyle name="Normal 3 6 26 14 2" xfId="34925"/>
    <cellStyle name="Normal 3 6 26 15" xfId="34920"/>
    <cellStyle name="Normal 3 6 26 2" xfId="17477"/>
    <cellStyle name="Normal 3 6 26 2 2" xfId="34926"/>
    <cellStyle name="Normal 3 6 26 3" xfId="17478"/>
    <cellStyle name="Normal 3 6 26 3 2" xfId="34927"/>
    <cellStyle name="Normal 3 6 26 4" xfId="17479"/>
    <cellStyle name="Normal 3 6 26 4 2" xfId="34928"/>
    <cellStyle name="Normal 3 6 26 5" xfId="17480"/>
    <cellStyle name="Normal 3 6 26 5 2" xfId="34929"/>
    <cellStyle name="Normal 3 6 26 6" xfId="17481"/>
    <cellStyle name="Normal 3 6 26 6 2" xfId="34930"/>
    <cellStyle name="Normal 3 6 26 7" xfId="17482"/>
    <cellStyle name="Normal 3 6 26 7 2" xfId="34931"/>
    <cellStyle name="Normal 3 6 26 8" xfId="17483"/>
    <cellStyle name="Normal 3 6 26 8 2" xfId="34932"/>
    <cellStyle name="Normal 3 6 26 9" xfId="17484"/>
    <cellStyle name="Normal 3 6 26 9 2" xfId="34933"/>
    <cellStyle name="Normal 3 6 3" xfId="17485"/>
    <cellStyle name="Normal 3 6 4" xfId="17486"/>
    <cellStyle name="Normal 3 6 5" xfId="17487"/>
    <cellStyle name="Normal 3 6 6" xfId="17488"/>
    <cellStyle name="Normal 3 6 7" xfId="17489"/>
    <cellStyle name="Normal 3 6 8" xfId="17490"/>
    <cellStyle name="Normal 3 6 9" xfId="17491"/>
    <cellStyle name="Normal 3 7" xfId="17492"/>
    <cellStyle name="Normal 3 7 10" xfId="17493"/>
    <cellStyle name="Normal 3 7 11" xfId="17494"/>
    <cellStyle name="Normal 3 7 11 10" xfId="17495"/>
    <cellStyle name="Normal 3 7 11 10 2" xfId="34935"/>
    <cellStyle name="Normal 3 7 11 11" xfId="17496"/>
    <cellStyle name="Normal 3 7 11 11 2" xfId="34936"/>
    <cellStyle name="Normal 3 7 11 12" xfId="17497"/>
    <cellStyle name="Normal 3 7 11 12 2" xfId="34937"/>
    <cellStyle name="Normal 3 7 11 13" xfId="17498"/>
    <cellStyle name="Normal 3 7 11 13 2" xfId="34938"/>
    <cellStyle name="Normal 3 7 11 14" xfId="17499"/>
    <cellStyle name="Normal 3 7 11 14 2" xfId="34939"/>
    <cellStyle name="Normal 3 7 11 15" xfId="17500"/>
    <cellStyle name="Normal 3 7 11 15 2" xfId="34940"/>
    <cellStyle name="Normal 3 7 11 16" xfId="17501"/>
    <cellStyle name="Normal 3 7 11 16 2" xfId="34941"/>
    <cellStyle name="Normal 3 7 11 17" xfId="17502"/>
    <cellStyle name="Normal 3 7 11 17 2" xfId="34942"/>
    <cellStyle name="Normal 3 7 11 18" xfId="34934"/>
    <cellStyle name="Normal 3 7 11 2" xfId="17503"/>
    <cellStyle name="Normal 3 7 11 3" xfId="17504"/>
    <cellStyle name="Normal 3 7 11 4" xfId="17505"/>
    <cellStyle name="Normal 3 7 11 5" xfId="17506"/>
    <cellStyle name="Normal 3 7 11 5 2" xfId="34943"/>
    <cellStyle name="Normal 3 7 11 6" xfId="17507"/>
    <cellStyle name="Normal 3 7 11 6 2" xfId="34944"/>
    <cellStyle name="Normal 3 7 11 7" xfId="17508"/>
    <cellStyle name="Normal 3 7 11 7 2" xfId="34945"/>
    <cellStyle name="Normal 3 7 11 8" xfId="17509"/>
    <cellStyle name="Normal 3 7 11 8 2" xfId="34946"/>
    <cellStyle name="Normal 3 7 11 9" xfId="17510"/>
    <cellStyle name="Normal 3 7 11 9 2" xfId="34947"/>
    <cellStyle name="Normal 3 7 12" xfId="17511"/>
    <cellStyle name="Normal 3 7 13" xfId="17512"/>
    <cellStyle name="Normal 3 7 14" xfId="17513"/>
    <cellStyle name="Normal 3 7 14 10" xfId="17514"/>
    <cellStyle name="Normal 3 7 14 10 2" xfId="34949"/>
    <cellStyle name="Normal 3 7 14 11" xfId="17515"/>
    <cellStyle name="Normal 3 7 14 11 2" xfId="34950"/>
    <cellStyle name="Normal 3 7 14 12" xfId="17516"/>
    <cellStyle name="Normal 3 7 14 12 2" xfId="34951"/>
    <cellStyle name="Normal 3 7 14 13" xfId="17517"/>
    <cellStyle name="Normal 3 7 14 13 2" xfId="34952"/>
    <cellStyle name="Normal 3 7 14 14" xfId="17518"/>
    <cellStyle name="Normal 3 7 14 14 2" xfId="34953"/>
    <cellStyle name="Normal 3 7 14 15" xfId="17519"/>
    <cellStyle name="Normal 3 7 14 15 2" xfId="34954"/>
    <cellStyle name="Normal 3 7 14 16" xfId="34948"/>
    <cellStyle name="Normal 3 7 14 2" xfId="17520"/>
    <cellStyle name="Normal 3 7 14 2 10" xfId="17521"/>
    <cellStyle name="Normal 3 7 14 2 10 2" xfId="34956"/>
    <cellStyle name="Normal 3 7 14 2 11" xfId="17522"/>
    <cellStyle name="Normal 3 7 14 2 11 2" xfId="34957"/>
    <cellStyle name="Normal 3 7 14 2 12" xfId="17523"/>
    <cellStyle name="Normal 3 7 14 2 12 2" xfId="34958"/>
    <cellStyle name="Normal 3 7 14 2 13" xfId="17524"/>
    <cellStyle name="Normal 3 7 14 2 13 2" xfId="34959"/>
    <cellStyle name="Normal 3 7 14 2 14" xfId="17525"/>
    <cellStyle name="Normal 3 7 14 2 14 2" xfId="34960"/>
    <cellStyle name="Normal 3 7 14 2 15" xfId="34955"/>
    <cellStyle name="Normal 3 7 14 2 2" xfId="17526"/>
    <cellStyle name="Normal 3 7 14 2 2 2" xfId="34961"/>
    <cellStyle name="Normal 3 7 14 2 3" xfId="17527"/>
    <cellStyle name="Normal 3 7 14 2 3 2" xfId="34962"/>
    <cellStyle name="Normal 3 7 14 2 4" xfId="17528"/>
    <cellStyle name="Normal 3 7 14 2 4 2" xfId="34963"/>
    <cellStyle name="Normal 3 7 14 2 5" xfId="17529"/>
    <cellStyle name="Normal 3 7 14 2 5 2" xfId="34964"/>
    <cellStyle name="Normal 3 7 14 2 6" xfId="17530"/>
    <cellStyle name="Normal 3 7 14 2 6 2" xfId="34965"/>
    <cellStyle name="Normal 3 7 14 2 7" xfId="17531"/>
    <cellStyle name="Normal 3 7 14 2 7 2" xfId="34966"/>
    <cellStyle name="Normal 3 7 14 2 8" xfId="17532"/>
    <cellStyle name="Normal 3 7 14 2 8 2" xfId="34967"/>
    <cellStyle name="Normal 3 7 14 2 9" xfId="17533"/>
    <cellStyle name="Normal 3 7 14 2 9 2" xfId="34968"/>
    <cellStyle name="Normal 3 7 14 3" xfId="17534"/>
    <cellStyle name="Normal 3 7 14 3 2" xfId="34969"/>
    <cellStyle name="Normal 3 7 14 4" xfId="17535"/>
    <cellStyle name="Normal 3 7 14 4 2" xfId="34970"/>
    <cellStyle name="Normal 3 7 14 5" xfId="17536"/>
    <cellStyle name="Normal 3 7 14 5 2" xfId="34971"/>
    <cellStyle name="Normal 3 7 14 6" xfId="17537"/>
    <cellStyle name="Normal 3 7 14 6 2" xfId="34972"/>
    <cellStyle name="Normal 3 7 14 7" xfId="17538"/>
    <cellStyle name="Normal 3 7 14 7 2" xfId="34973"/>
    <cellStyle name="Normal 3 7 14 8" xfId="17539"/>
    <cellStyle name="Normal 3 7 14 8 2" xfId="34974"/>
    <cellStyle name="Normal 3 7 14 9" xfId="17540"/>
    <cellStyle name="Normal 3 7 14 9 2" xfId="34975"/>
    <cellStyle name="Normal 3 7 15" xfId="17541"/>
    <cellStyle name="Normal 3 7 15 10" xfId="17542"/>
    <cellStyle name="Normal 3 7 15 10 2" xfId="34977"/>
    <cellStyle name="Normal 3 7 15 11" xfId="17543"/>
    <cellStyle name="Normal 3 7 15 11 2" xfId="34978"/>
    <cellStyle name="Normal 3 7 15 12" xfId="17544"/>
    <cellStyle name="Normal 3 7 15 12 2" xfId="34979"/>
    <cellStyle name="Normal 3 7 15 13" xfId="17545"/>
    <cellStyle name="Normal 3 7 15 13 2" xfId="34980"/>
    <cellStyle name="Normal 3 7 15 14" xfId="17546"/>
    <cellStyle name="Normal 3 7 15 14 2" xfId="34981"/>
    <cellStyle name="Normal 3 7 15 15" xfId="17547"/>
    <cellStyle name="Normal 3 7 15 15 2" xfId="34982"/>
    <cellStyle name="Normal 3 7 15 16" xfId="34976"/>
    <cellStyle name="Normal 3 7 15 2" xfId="17548"/>
    <cellStyle name="Normal 3 7 15 2 10" xfId="17549"/>
    <cellStyle name="Normal 3 7 15 2 10 2" xfId="34984"/>
    <cellStyle name="Normal 3 7 15 2 11" xfId="17550"/>
    <cellStyle name="Normal 3 7 15 2 11 2" xfId="34985"/>
    <cellStyle name="Normal 3 7 15 2 12" xfId="17551"/>
    <cellStyle name="Normal 3 7 15 2 12 2" xfId="34986"/>
    <cellStyle name="Normal 3 7 15 2 13" xfId="17552"/>
    <cellStyle name="Normal 3 7 15 2 13 2" xfId="34987"/>
    <cellStyle name="Normal 3 7 15 2 14" xfId="17553"/>
    <cellStyle name="Normal 3 7 15 2 14 2" xfId="34988"/>
    <cellStyle name="Normal 3 7 15 2 15" xfId="34983"/>
    <cellStyle name="Normal 3 7 15 2 2" xfId="17554"/>
    <cellStyle name="Normal 3 7 15 2 2 2" xfId="34989"/>
    <cellStyle name="Normal 3 7 15 2 3" xfId="17555"/>
    <cellStyle name="Normal 3 7 15 2 3 2" xfId="34990"/>
    <cellStyle name="Normal 3 7 15 2 4" xfId="17556"/>
    <cellStyle name="Normal 3 7 15 2 4 2" xfId="34991"/>
    <cellStyle name="Normal 3 7 15 2 5" xfId="17557"/>
    <cellStyle name="Normal 3 7 15 2 5 2" xfId="34992"/>
    <cellStyle name="Normal 3 7 15 2 6" xfId="17558"/>
    <cellStyle name="Normal 3 7 15 2 6 2" xfId="34993"/>
    <cellStyle name="Normal 3 7 15 2 7" xfId="17559"/>
    <cellStyle name="Normal 3 7 15 2 7 2" xfId="34994"/>
    <cellStyle name="Normal 3 7 15 2 8" xfId="17560"/>
    <cellStyle name="Normal 3 7 15 2 8 2" xfId="34995"/>
    <cellStyle name="Normal 3 7 15 2 9" xfId="17561"/>
    <cellStyle name="Normal 3 7 15 2 9 2" xfId="34996"/>
    <cellStyle name="Normal 3 7 15 3" xfId="17562"/>
    <cellStyle name="Normal 3 7 15 3 2" xfId="34997"/>
    <cellStyle name="Normal 3 7 15 4" xfId="17563"/>
    <cellStyle name="Normal 3 7 15 4 2" xfId="34998"/>
    <cellStyle name="Normal 3 7 15 5" xfId="17564"/>
    <cellStyle name="Normal 3 7 15 5 2" xfId="34999"/>
    <cellStyle name="Normal 3 7 15 6" xfId="17565"/>
    <cellStyle name="Normal 3 7 15 6 2" xfId="35000"/>
    <cellStyle name="Normal 3 7 15 7" xfId="17566"/>
    <cellStyle name="Normal 3 7 15 7 2" xfId="35001"/>
    <cellStyle name="Normal 3 7 15 8" xfId="17567"/>
    <cellStyle name="Normal 3 7 15 8 2" xfId="35002"/>
    <cellStyle name="Normal 3 7 15 9" xfId="17568"/>
    <cellStyle name="Normal 3 7 15 9 2" xfId="35003"/>
    <cellStyle name="Normal 3 7 16" xfId="17569"/>
    <cellStyle name="Normal 3 7 16 10" xfId="17570"/>
    <cellStyle name="Normal 3 7 16 10 2" xfId="35005"/>
    <cellStyle name="Normal 3 7 16 11" xfId="17571"/>
    <cellStyle name="Normal 3 7 16 11 2" xfId="35006"/>
    <cellStyle name="Normal 3 7 16 12" xfId="17572"/>
    <cellStyle name="Normal 3 7 16 12 2" xfId="35007"/>
    <cellStyle name="Normal 3 7 16 13" xfId="17573"/>
    <cellStyle name="Normal 3 7 16 13 2" xfId="35008"/>
    <cellStyle name="Normal 3 7 16 14" xfId="17574"/>
    <cellStyle name="Normal 3 7 16 14 2" xfId="35009"/>
    <cellStyle name="Normal 3 7 16 15" xfId="17575"/>
    <cellStyle name="Normal 3 7 16 15 2" xfId="35010"/>
    <cellStyle name="Normal 3 7 16 16" xfId="35004"/>
    <cellStyle name="Normal 3 7 16 2" xfId="17576"/>
    <cellStyle name="Normal 3 7 16 2 10" xfId="17577"/>
    <cellStyle name="Normal 3 7 16 2 10 2" xfId="35012"/>
    <cellStyle name="Normal 3 7 16 2 11" xfId="17578"/>
    <cellStyle name="Normal 3 7 16 2 11 2" xfId="35013"/>
    <cellStyle name="Normal 3 7 16 2 12" xfId="17579"/>
    <cellStyle name="Normal 3 7 16 2 12 2" xfId="35014"/>
    <cellStyle name="Normal 3 7 16 2 13" xfId="17580"/>
    <cellStyle name="Normal 3 7 16 2 13 2" xfId="35015"/>
    <cellStyle name="Normal 3 7 16 2 14" xfId="17581"/>
    <cellStyle name="Normal 3 7 16 2 14 2" xfId="35016"/>
    <cellStyle name="Normal 3 7 16 2 15" xfId="35011"/>
    <cellStyle name="Normal 3 7 16 2 2" xfId="17582"/>
    <cellStyle name="Normal 3 7 16 2 2 2" xfId="35017"/>
    <cellStyle name="Normal 3 7 16 2 3" xfId="17583"/>
    <cellStyle name="Normal 3 7 16 2 3 2" xfId="35018"/>
    <cellStyle name="Normal 3 7 16 2 4" xfId="17584"/>
    <cellStyle name="Normal 3 7 16 2 4 2" xfId="35019"/>
    <cellStyle name="Normal 3 7 16 2 5" xfId="17585"/>
    <cellStyle name="Normal 3 7 16 2 5 2" xfId="35020"/>
    <cellStyle name="Normal 3 7 16 2 6" xfId="17586"/>
    <cellStyle name="Normal 3 7 16 2 6 2" xfId="35021"/>
    <cellStyle name="Normal 3 7 16 2 7" xfId="17587"/>
    <cellStyle name="Normal 3 7 16 2 7 2" xfId="35022"/>
    <cellStyle name="Normal 3 7 16 2 8" xfId="17588"/>
    <cellStyle name="Normal 3 7 16 2 8 2" xfId="35023"/>
    <cellStyle name="Normal 3 7 16 2 9" xfId="17589"/>
    <cellStyle name="Normal 3 7 16 2 9 2" xfId="35024"/>
    <cellStyle name="Normal 3 7 16 3" xfId="17590"/>
    <cellStyle name="Normal 3 7 16 3 2" xfId="35025"/>
    <cellStyle name="Normal 3 7 16 4" xfId="17591"/>
    <cellStyle name="Normal 3 7 16 4 2" xfId="35026"/>
    <cellStyle name="Normal 3 7 16 5" xfId="17592"/>
    <cellStyle name="Normal 3 7 16 5 2" xfId="35027"/>
    <cellStyle name="Normal 3 7 16 6" xfId="17593"/>
    <cellStyle name="Normal 3 7 16 6 2" xfId="35028"/>
    <cellStyle name="Normal 3 7 16 7" xfId="17594"/>
    <cellStyle name="Normal 3 7 16 7 2" xfId="35029"/>
    <cellStyle name="Normal 3 7 16 8" xfId="17595"/>
    <cellStyle name="Normal 3 7 16 8 2" xfId="35030"/>
    <cellStyle name="Normal 3 7 16 9" xfId="17596"/>
    <cellStyle name="Normal 3 7 16 9 2" xfId="35031"/>
    <cellStyle name="Normal 3 7 17" xfId="17597"/>
    <cellStyle name="Normal 3 7 17 10" xfId="17598"/>
    <cellStyle name="Normal 3 7 17 10 2" xfId="35033"/>
    <cellStyle name="Normal 3 7 17 11" xfId="17599"/>
    <cellStyle name="Normal 3 7 17 11 2" xfId="35034"/>
    <cellStyle name="Normal 3 7 17 12" xfId="17600"/>
    <cellStyle name="Normal 3 7 17 12 2" xfId="35035"/>
    <cellStyle name="Normal 3 7 17 13" xfId="17601"/>
    <cellStyle name="Normal 3 7 17 13 2" xfId="35036"/>
    <cellStyle name="Normal 3 7 17 14" xfId="17602"/>
    <cellStyle name="Normal 3 7 17 14 2" xfId="35037"/>
    <cellStyle name="Normal 3 7 17 15" xfId="35032"/>
    <cellStyle name="Normal 3 7 17 2" xfId="17603"/>
    <cellStyle name="Normal 3 7 17 2 2" xfId="35038"/>
    <cellStyle name="Normal 3 7 17 3" xfId="17604"/>
    <cellStyle name="Normal 3 7 17 3 2" xfId="35039"/>
    <cellStyle name="Normal 3 7 17 4" xfId="17605"/>
    <cellStyle name="Normal 3 7 17 4 2" xfId="35040"/>
    <cellStyle name="Normal 3 7 17 5" xfId="17606"/>
    <cellStyle name="Normal 3 7 17 5 2" xfId="35041"/>
    <cellStyle name="Normal 3 7 17 6" xfId="17607"/>
    <cellStyle name="Normal 3 7 17 6 2" xfId="35042"/>
    <cellStyle name="Normal 3 7 17 7" xfId="17608"/>
    <cellStyle name="Normal 3 7 17 7 2" xfId="35043"/>
    <cellStyle name="Normal 3 7 17 8" xfId="17609"/>
    <cellStyle name="Normal 3 7 17 8 2" xfId="35044"/>
    <cellStyle name="Normal 3 7 17 9" xfId="17610"/>
    <cellStyle name="Normal 3 7 17 9 2" xfId="35045"/>
    <cellStyle name="Normal 3 7 18" xfId="17611"/>
    <cellStyle name="Normal 3 7 18 10" xfId="17612"/>
    <cellStyle name="Normal 3 7 18 10 2" xfId="35047"/>
    <cellStyle name="Normal 3 7 18 11" xfId="17613"/>
    <cellStyle name="Normal 3 7 18 11 2" xfId="35048"/>
    <cellStyle name="Normal 3 7 18 12" xfId="17614"/>
    <cellStyle name="Normal 3 7 18 12 2" xfId="35049"/>
    <cellStyle name="Normal 3 7 18 13" xfId="17615"/>
    <cellStyle name="Normal 3 7 18 13 2" xfId="35050"/>
    <cellStyle name="Normal 3 7 18 14" xfId="17616"/>
    <cellStyle name="Normal 3 7 18 14 2" xfId="35051"/>
    <cellStyle name="Normal 3 7 18 15" xfId="35046"/>
    <cellStyle name="Normal 3 7 18 2" xfId="17617"/>
    <cellStyle name="Normal 3 7 18 2 2" xfId="35052"/>
    <cellStyle name="Normal 3 7 18 3" xfId="17618"/>
    <cellStyle name="Normal 3 7 18 3 2" xfId="35053"/>
    <cellStyle name="Normal 3 7 18 4" xfId="17619"/>
    <cellStyle name="Normal 3 7 18 4 2" xfId="35054"/>
    <cellStyle name="Normal 3 7 18 5" xfId="17620"/>
    <cellStyle name="Normal 3 7 18 5 2" xfId="35055"/>
    <cellStyle name="Normal 3 7 18 6" xfId="17621"/>
    <cellStyle name="Normal 3 7 18 6 2" xfId="35056"/>
    <cellStyle name="Normal 3 7 18 7" xfId="17622"/>
    <cellStyle name="Normal 3 7 18 7 2" xfId="35057"/>
    <cellStyle name="Normal 3 7 18 8" xfId="17623"/>
    <cellStyle name="Normal 3 7 18 8 2" xfId="35058"/>
    <cellStyle name="Normal 3 7 18 9" xfId="17624"/>
    <cellStyle name="Normal 3 7 18 9 2" xfId="35059"/>
    <cellStyle name="Normal 3 7 19" xfId="17625"/>
    <cellStyle name="Normal 3 7 19 10" xfId="17626"/>
    <cellStyle name="Normal 3 7 19 10 2" xfId="35061"/>
    <cellStyle name="Normal 3 7 19 11" xfId="17627"/>
    <cellStyle name="Normal 3 7 19 11 2" xfId="35062"/>
    <cellStyle name="Normal 3 7 19 12" xfId="17628"/>
    <cellStyle name="Normal 3 7 19 12 2" xfId="35063"/>
    <cellStyle name="Normal 3 7 19 13" xfId="17629"/>
    <cellStyle name="Normal 3 7 19 13 2" xfId="35064"/>
    <cellStyle name="Normal 3 7 19 14" xfId="17630"/>
    <cellStyle name="Normal 3 7 19 14 2" xfId="35065"/>
    <cellStyle name="Normal 3 7 19 15" xfId="35060"/>
    <cellStyle name="Normal 3 7 19 2" xfId="17631"/>
    <cellStyle name="Normal 3 7 19 2 2" xfId="35066"/>
    <cellStyle name="Normal 3 7 19 3" xfId="17632"/>
    <cellStyle name="Normal 3 7 19 3 2" xfId="35067"/>
    <cellStyle name="Normal 3 7 19 4" xfId="17633"/>
    <cellStyle name="Normal 3 7 19 4 2" xfId="35068"/>
    <cellStyle name="Normal 3 7 19 5" xfId="17634"/>
    <cellStyle name="Normal 3 7 19 5 2" xfId="35069"/>
    <cellStyle name="Normal 3 7 19 6" xfId="17635"/>
    <cellStyle name="Normal 3 7 19 6 2" xfId="35070"/>
    <cellStyle name="Normal 3 7 19 7" xfId="17636"/>
    <cellStyle name="Normal 3 7 19 7 2" xfId="35071"/>
    <cellStyle name="Normal 3 7 19 8" xfId="17637"/>
    <cellStyle name="Normal 3 7 19 8 2" xfId="35072"/>
    <cellStyle name="Normal 3 7 19 9" xfId="17638"/>
    <cellStyle name="Normal 3 7 19 9 2" xfId="35073"/>
    <cellStyle name="Normal 3 7 2" xfId="17639"/>
    <cellStyle name="Normal 3 7 20" xfId="17640"/>
    <cellStyle name="Normal 3 7 20 10" xfId="17641"/>
    <cellStyle name="Normal 3 7 20 10 2" xfId="35075"/>
    <cellStyle name="Normal 3 7 20 11" xfId="17642"/>
    <cellStyle name="Normal 3 7 20 11 2" xfId="35076"/>
    <cellStyle name="Normal 3 7 20 12" xfId="17643"/>
    <cellStyle name="Normal 3 7 20 12 2" xfId="35077"/>
    <cellStyle name="Normal 3 7 20 13" xfId="17644"/>
    <cellStyle name="Normal 3 7 20 13 2" xfId="35078"/>
    <cellStyle name="Normal 3 7 20 14" xfId="17645"/>
    <cellStyle name="Normal 3 7 20 14 2" xfId="35079"/>
    <cellStyle name="Normal 3 7 20 15" xfId="35074"/>
    <cellStyle name="Normal 3 7 20 2" xfId="17646"/>
    <cellStyle name="Normal 3 7 20 2 2" xfId="35080"/>
    <cellStyle name="Normal 3 7 20 3" xfId="17647"/>
    <cellStyle name="Normal 3 7 20 3 2" xfId="35081"/>
    <cellStyle name="Normal 3 7 20 4" xfId="17648"/>
    <cellStyle name="Normal 3 7 20 4 2" xfId="35082"/>
    <cellStyle name="Normal 3 7 20 5" xfId="17649"/>
    <cellStyle name="Normal 3 7 20 5 2" xfId="35083"/>
    <cellStyle name="Normal 3 7 20 6" xfId="17650"/>
    <cellStyle name="Normal 3 7 20 6 2" xfId="35084"/>
    <cellStyle name="Normal 3 7 20 7" xfId="17651"/>
    <cellStyle name="Normal 3 7 20 7 2" xfId="35085"/>
    <cellStyle name="Normal 3 7 20 8" xfId="17652"/>
    <cellStyle name="Normal 3 7 20 8 2" xfId="35086"/>
    <cellStyle name="Normal 3 7 20 9" xfId="17653"/>
    <cellStyle name="Normal 3 7 20 9 2" xfId="35087"/>
    <cellStyle name="Normal 3 7 21" xfId="17654"/>
    <cellStyle name="Normal 3 7 21 10" xfId="17655"/>
    <cellStyle name="Normal 3 7 21 10 2" xfId="35089"/>
    <cellStyle name="Normal 3 7 21 11" xfId="17656"/>
    <cellStyle name="Normal 3 7 21 11 2" xfId="35090"/>
    <cellStyle name="Normal 3 7 21 12" xfId="17657"/>
    <cellStyle name="Normal 3 7 21 12 2" xfId="35091"/>
    <cellStyle name="Normal 3 7 21 13" xfId="17658"/>
    <cellStyle name="Normal 3 7 21 13 2" xfId="35092"/>
    <cellStyle name="Normal 3 7 21 14" xfId="17659"/>
    <cellStyle name="Normal 3 7 21 14 2" xfId="35093"/>
    <cellStyle name="Normal 3 7 21 15" xfId="35088"/>
    <cellStyle name="Normal 3 7 21 2" xfId="17660"/>
    <cellStyle name="Normal 3 7 21 2 2" xfId="35094"/>
    <cellStyle name="Normal 3 7 21 3" xfId="17661"/>
    <cellStyle name="Normal 3 7 21 3 2" xfId="35095"/>
    <cellStyle name="Normal 3 7 21 4" xfId="17662"/>
    <cellStyle name="Normal 3 7 21 4 2" xfId="35096"/>
    <cellStyle name="Normal 3 7 21 5" xfId="17663"/>
    <cellStyle name="Normal 3 7 21 5 2" xfId="35097"/>
    <cellStyle name="Normal 3 7 21 6" xfId="17664"/>
    <cellStyle name="Normal 3 7 21 6 2" xfId="35098"/>
    <cellStyle name="Normal 3 7 21 7" xfId="17665"/>
    <cellStyle name="Normal 3 7 21 7 2" xfId="35099"/>
    <cellStyle name="Normal 3 7 21 8" xfId="17666"/>
    <cellStyle name="Normal 3 7 21 8 2" xfId="35100"/>
    <cellStyle name="Normal 3 7 21 9" xfId="17667"/>
    <cellStyle name="Normal 3 7 21 9 2" xfId="35101"/>
    <cellStyle name="Normal 3 7 22" xfId="17668"/>
    <cellStyle name="Normal 3 7 22 10" xfId="17669"/>
    <cellStyle name="Normal 3 7 22 10 2" xfId="35103"/>
    <cellStyle name="Normal 3 7 22 11" xfId="17670"/>
    <cellStyle name="Normal 3 7 22 11 2" xfId="35104"/>
    <cellStyle name="Normal 3 7 22 12" xfId="17671"/>
    <cellStyle name="Normal 3 7 22 12 2" xfId="35105"/>
    <cellStyle name="Normal 3 7 22 13" xfId="17672"/>
    <cellStyle name="Normal 3 7 22 13 2" xfId="35106"/>
    <cellStyle name="Normal 3 7 22 14" xfId="17673"/>
    <cellStyle name="Normal 3 7 22 14 2" xfId="35107"/>
    <cellStyle name="Normal 3 7 22 15" xfId="35102"/>
    <cellStyle name="Normal 3 7 22 2" xfId="17674"/>
    <cellStyle name="Normal 3 7 22 2 2" xfId="35108"/>
    <cellStyle name="Normal 3 7 22 3" xfId="17675"/>
    <cellStyle name="Normal 3 7 22 3 2" xfId="35109"/>
    <cellStyle name="Normal 3 7 22 4" xfId="17676"/>
    <cellStyle name="Normal 3 7 22 4 2" xfId="35110"/>
    <cellStyle name="Normal 3 7 22 5" xfId="17677"/>
    <cellStyle name="Normal 3 7 22 5 2" xfId="35111"/>
    <cellStyle name="Normal 3 7 22 6" xfId="17678"/>
    <cellStyle name="Normal 3 7 22 6 2" xfId="35112"/>
    <cellStyle name="Normal 3 7 22 7" xfId="17679"/>
    <cellStyle name="Normal 3 7 22 7 2" xfId="35113"/>
    <cellStyle name="Normal 3 7 22 8" xfId="17680"/>
    <cellStyle name="Normal 3 7 22 8 2" xfId="35114"/>
    <cellStyle name="Normal 3 7 22 9" xfId="17681"/>
    <cellStyle name="Normal 3 7 22 9 2" xfId="35115"/>
    <cellStyle name="Normal 3 7 23" xfId="17682"/>
    <cellStyle name="Normal 3 7 24" xfId="17683"/>
    <cellStyle name="Normal 3 7 25" xfId="17684"/>
    <cellStyle name="Normal 3 7 25 10" xfId="17685"/>
    <cellStyle name="Normal 3 7 25 10 2" xfId="35117"/>
    <cellStyle name="Normal 3 7 25 11" xfId="17686"/>
    <cellStyle name="Normal 3 7 25 11 2" xfId="35118"/>
    <cellStyle name="Normal 3 7 25 12" xfId="17687"/>
    <cellStyle name="Normal 3 7 25 12 2" xfId="35119"/>
    <cellStyle name="Normal 3 7 25 13" xfId="17688"/>
    <cellStyle name="Normal 3 7 25 13 2" xfId="35120"/>
    <cellStyle name="Normal 3 7 25 14" xfId="17689"/>
    <cellStyle name="Normal 3 7 25 14 2" xfId="35121"/>
    <cellStyle name="Normal 3 7 25 15" xfId="35116"/>
    <cellStyle name="Normal 3 7 25 2" xfId="17690"/>
    <cellStyle name="Normal 3 7 25 2 2" xfId="35122"/>
    <cellStyle name="Normal 3 7 25 3" xfId="17691"/>
    <cellStyle name="Normal 3 7 25 3 2" xfId="35123"/>
    <cellStyle name="Normal 3 7 25 4" xfId="17692"/>
    <cellStyle name="Normal 3 7 25 4 2" xfId="35124"/>
    <cellStyle name="Normal 3 7 25 5" xfId="17693"/>
    <cellStyle name="Normal 3 7 25 5 2" xfId="35125"/>
    <cellStyle name="Normal 3 7 25 6" xfId="17694"/>
    <cellStyle name="Normal 3 7 25 6 2" xfId="35126"/>
    <cellStyle name="Normal 3 7 25 7" xfId="17695"/>
    <cellStyle name="Normal 3 7 25 7 2" xfId="35127"/>
    <cellStyle name="Normal 3 7 25 8" xfId="17696"/>
    <cellStyle name="Normal 3 7 25 8 2" xfId="35128"/>
    <cellStyle name="Normal 3 7 25 9" xfId="17697"/>
    <cellStyle name="Normal 3 7 25 9 2" xfId="35129"/>
    <cellStyle name="Normal 3 7 26" xfId="17698"/>
    <cellStyle name="Normal 3 7 26 10" xfId="17699"/>
    <cellStyle name="Normal 3 7 26 10 2" xfId="35131"/>
    <cellStyle name="Normal 3 7 26 11" xfId="17700"/>
    <cellStyle name="Normal 3 7 26 11 2" xfId="35132"/>
    <cellStyle name="Normal 3 7 26 12" xfId="17701"/>
    <cellStyle name="Normal 3 7 26 12 2" xfId="35133"/>
    <cellStyle name="Normal 3 7 26 13" xfId="17702"/>
    <cellStyle name="Normal 3 7 26 13 2" xfId="35134"/>
    <cellStyle name="Normal 3 7 26 14" xfId="17703"/>
    <cellStyle name="Normal 3 7 26 14 2" xfId="35135"/>
    <cellStyle name="Normal 3 7 26 15" xfId="35130"/>
    <cellStyle name="Normal 3 7 26 2" xfId="17704"/>
    <cellStyle name="Normal 3 7 26 2 2" xfId="35136"/>
    <cellStyle name="Normal 3 7 26 3" xfId="17705"/>
    <cellStyle name="Normal 3 7 26 3 2" xfId="35137"/>
    <cellStyle name="Normal 3 7 26 4" xfId="17706"/>
    <cellStyle name="Normal 3 7 26 4 2" xfId="35138"/>
    <cellStyle name="Normal 3 7 26 5" xfId="17707"/>
    <cellStyle name="Normal 3 7 26 5 2" xfId="35139"/>
    <cellStyle name="Normal 3 7 26 6" xfId="17708"/>
    <cellStyle name="Normal 3 7 26 6 2" xfId="35140"/>
    <cellStyle name="Normal 3 7 26 7" xfId="17709"/>
    <cellStyle name="Normal 3 7 26 7 2" xfId="35141"/>
    <cellStyle name="Normal 3 7 26 8" xfId="17710"/>
    <cellStyle name="Normal 3 7 26 8 2" xfId="35142"/>
    <cellStyle name="Normal 3 7 26 9" xfId="17711"/>
    <cellStyle name="Normal 3 7 26 9 2" xfId="35143"/>
    <cellStyle name="Normal 3 7 3" xfId="17712"/>
    <cellStyle name="Normal 3 7 4" xfId="17713"/>
    <cellStyle name="Normal 3 7 5" xfId="17714"/>
    <cellStyle name="Normal 3 7 6" xfId="17715"/>
    <cellStyle name="Normal 3 7 7" xfId="17716"/>
    <cellStyle name="Normal 3 7 8" xfId="17717"/>
    <cellStyle name="Normal 3 7 9" xfId="17718"/>
    <cellStyle name="Normal 3 8" xfId="17719"/>
    <cellStyle name="Normal 3 8 10" xfId="17720"/>
    <cellStyle name="Normal 3 8 11" xfId="17721"/>
    <cellStyle name="Normal 3 8 11 10" xfId="17722"/>
    <cellStyle name="Normal 3 8 11 10 2" xfId="35145"/>
    <cellStyle name="Normal 3 8 11 11" xfId="17723"/>
    <cellStyle name="Normal 3 8 11 11 2" xfId="35146"/>
    <cellStyle name="Normal 3 8 11 12" xfId="17724"/>
    <cellStyle name="Normal 3 8 11 12 2" xfId="35147"/>
    <cellStyle name="Normal 3 8 11 13" xfId="17725"/>
    <cellStyle name="Normal 3 8 11 13 2" xfId="35148"/>
    <cellStyle name="Normal 3 8 11 14" xfId="17726"/>
    <cellStyle name="Normal 3 8 11 14 2" xfId="35149"/>
    <cellStyle name="Normal 3 8 11 15" xfId="17727"/>
    <cellStyle name="Normal 3 8 11 15 2" xfId="35150"/>
    <cellStyle name="Normal 3 8 11 16" xfId="17728"/>
    <cellStyle name="Normal 3 8 11 16 2" xfId="35151"/>
    <cellStyle name="Normal 3 8 11 17" xfId="17729"/>
    <cellStyle name="Normal 3 8 11 17 2" xfId="35152"/>
    <cellStyle name="Normal 3 8 11 18" xfId="35144"/>
    <cellStyle name="Normal 3 8 11 2" xfId="17730"/>
    <cellStyle name="Normal 3 8 11 3" xfId="17731"/>
    <cellStyle name="Normal 3 8 11 4" xfId="17732"/>
    <cellStyle name="Normal 3 8 11 5" xfId="17733"/>
    <cellStyle name="Normal 3 8 11 5 2" xfId="35153"/>
    <cellStyle name="Normal 3 8 11 6" xfId="17734"/>
    <cellStyle name="Normal 3 8 11 6 2" xfId="35154"/>
    <cellStyle name="Normal 3 8 11 7" xfId="17735"/>
    <cellStyle name="Normal 3 8 11 7 2" xfId="35155"/>
    <cellStyle name="Normal 3 8 11 8" xfId="17736"/>
    <cellStyle name="Normal 3 8 11 8 2" xfId="35156"/>
    <cellStyle name="Normal 3 8 11 9" xfId="17737"/>
    <cellStyle name="Normal 3 8 11 9 2" xfId="35157"/>
    <cellStyle name="Normal 3 8 12" xfId="17738"/>
    <cellStyle name="Normal 3 8 13" xfId="17739"/>
    <cellStyle name="Normal 3 8 14" xfId="17740"/>
    <cellStyle name="Normal 3 8 14 10" xfId="17741"/>
    <cellStyle name="Normal 3 8 14 10 2" xfId="35159"/>
    <cellStyle name="Normal 3 8 14 11" xfId="17742"/>
    <cellStyle name="Normal 3 8 14 11 2" xfId="35160"/>
    <cellStyle name="Normal 3 8 14 12" xfId="17743"/>
    <cellStyle name="Normal 3 8 14 12 2" xfId="35161"/>
    <cellStyle name="Normal 3 8 14 13" xfId="17744"/>
    <cellStyle name="Normal 3 8 14 13 2" xfId="35162"/>
    <cellStyle name="Normal 3 8 14 14" xfId="17745"/>
    <cellStyle name="Normal 3 8 14 14 2" xfId="35163"/>
    <cellStyle name="Normal 3 8 14 15" xfId="17746"/>
    <cellStyle name="Normal 3 8 14 15 2" xfId="35164"/>
    <cellStyle name="Normal 3 8 14 16" xfId="35158"/>
    <cellStyle name="Normal 3 8 14 2" xfId="17747"/>
    <cellStyle name="Normal 3 8 14 2 10" xfId="17748"/>
    <cellStyle name="Normal 3 8 14 2 10 2" xfId="35166"/>
    <cellStyle name="Normal 3 8 14 2 11" xfId="17749"/>
    <cellStyle name="Normal 3 8 14 2 11 2" xfId="35167"/>
    <cellStyle name="Normal 3 8 14 2 12" xfId="17750"/>
    <cellStyle name="Normal 3 8 14 2 12 2" xfId="35168"/>
    <cellStyle name="Normal 3 8 14 2 13" xfId="17751"/>
    <cellStyle name="Normal 3 8 14 2 13 2" xfId="35169"/>
    <cellStyle name="Normal 3 8 14 2 14" xfId="17752"/>
    <cellStyle name="Normal 3 8 14 2 14 2" xfId="35170"/>
    <cellStyle name="Normal 3 8 14 2 15" xfId="35165"/>
    <cellStyle name="Normal 3 8 14 2 2" xfId="17753"/>
    <cellStyle name="Normal 3 8 14 2 2 2" xfId="35171"/>
    <cellStyle name="Normal 3 8 14 2 3" xfId="17754"/>
    <cellStyle name="Normal 3 8 14 2 3 2" xfId="35172"/>
    <cellStyle name="Normal 3 8 14 2 4" xfId="17755"/>
    <cellStyle name="Normal 3 8 14 2 4 2" xfId="35173"/>
    <cellStyle name="Normal 3 8 14 2 5" xfId="17756"/>
    <cellStyle name="Normal 3 8 14 2 5 2" xfId="35174"/>
    <cellStyle name="Normal 3 8 14 2 6" xfId="17757"/>
    <cellStyle name="Normal 3 8 14 2 6 2" xfId="35175"/>
    <cellStyle name="Normal 3 8 14 2 7" xfId="17758"/>
    <cellStyle name="Normal 3 8 14 2 7 2" xfId="35176"/>
    <cellStyle name="Normal 3 8 14 2 8" xfId="17759"/>
    <cellStyle name="Normal 3 8 14 2 8 2" xfId="35177"/>
    <cellStyle name="Normal 3 8 14 2 9" xfId="17760"/>
    <cellStyle name="Normal 3 8 14 2 9 2" xfId="35178"/>
    <cellStyle name="Normal 3 8 14 3" xfId="17761"/>
    <cellStyle name="Normal 3 8 14 3 2" xfId="35179"/>
    <cellStyle name="Normal 3 8 14 4" xfId="17762"/>
    <cellStyle name="Normal 3 8 14 4 2" xfId="35180"/>
    <cellStyle name="Normal 3 8 14 5" xfId="17763"/>
    <cellStyle name="Normal 3 8 14 5 2" xfId="35181"/>
    <cellStyle name="Normal 3 8 14 6" xfId="17764"/>
    <cellStyle name="Normal 3 8 14 6 2" xfId="35182"/>
    <cellStyle name="Normal 3 8 14 7" xfId="17765"/>
    <cellStyle name="Normal 3 8 14 7 2" xfId="35183"/>
    <cellStyle name="Normal 3 8 14 8" xfId="17766"/>
    <cellStyle name="Normal 3 8 14 8 2" xfId="35184"/>
    <cellStyle name="Normal 3 8 14 9" xfId="17767"/>
    <cellStyle name="Normal 3 8 14 9 2" xfId="35185"/>
    <cellStyle name="Normal 3 8 15" xfId="17768"/>
    <cellStyle name="Normal 3 8 15 10" xfId="17769"/>
    <cellStyle name="Normal 3 8 15 10 2" xfId="35187"/>
    <cellStyle name="Normal 3 8 15 11" xfId="17770"/>
    <cellStyle name="Normal 3 8 15 11 2" xfId="35188"/>
    <cellStyle name="Normal 3 8 15 12" xfId="17771"/>
    <cellStyle name="Normal 3 8 15 12 2" xfId="35189"/>
    <cellStyle name="Normal 3 8 15 13" xfId="17772"/>
    <cellStyle name="Normal 3 8 15 13 2" xfId="35190"/>
    <cellStyle name="Normal 3 8 15 14" xfId="17773"/>
    <cellStyle name="Normal 3 8 15 14 2" xfId="35191"/>
    <cellStyle name="Normal 3 8 15 15" xfId="17774"/>
    <cellStyle name="Normal 3 8 15 15 2" xfId="35192"/>
    <cellStyle name="Normal 3 8 15 16" xfId="35186"/>
    <cellStyle name="Normal 3 8 15 2" xfId="17775"/>
    <cellStyle name="Normal 3 8 15 2 10" xfId="17776"/>
    <cellStyle name="Normal 3 8 15 2 10 2" xfId="35194"/>
    <cellStyle name="Normal 3 8 15 2 11" xfId="17777"/>
    <cellStyle name="Normal 3 8 15 2 11 2" xfId="35195"/>
    <cellStyle name="Normal 3 8 15 2 12" xfId="17778"/>
    <cellStyle name="Normal 3 8 15 2 12 2" xfId="35196"/>
    <cellStyle name="Normal 3 8 15 2 13" xfId="17779"/>
    <cellStyle name="Normal 3 8 15 2 13 2" xfId="35197"/>
    <cellStyle name="Normal 3 8 15 2 14" xfId="17780"/>
    <cellStyle name="Normal 3 8 15 2 14 2" xfId="35198"/>
    <cellStyle name="Normal 3 8 15 2 15" xfId="35193"/>
    <cellStyle name="Normal 3 8 15 2 2" xfId="17781"/>
    <cellStyle name="Normal 3 8 15 2 2 2" xfId="35199"/>
    <cellStyle name="Normal 3 8 15 2 3" xfId="17782"/>
    <cellStyle name="Normal 3 8 15 2 3 2" xfId="35200"/>
    <cellStyle name="Normal 3 8 15 2 4" xfId="17783"/>
    <cellStyle name="Normal 3 8 15 2 4 2" xfId="35201"/>
    <cellStyle name="Normal 3 8 15 2 5" xfId="17784"/>
    <cellStyle name="Normal 3 8 15 2 5 2" xfId="35202"/>
    <cellStyle name="Normal 3 8 15 2 6" xfId="17785"/>
    <cellStyle name="Normal 3 8 15 2 6 2" xfId="35203"/>
    <cellStyle name="Normal 3 8 15 2 7" xfId="17786"/>
    <cellStyle name="Normal 3 8 15 2 7 2" xfId="35204"/>
    <cellStyle name="Normal 3 8 15 2 8" xfId="17787"/>
    <cellStyle name="Normal 3 8 15 2 8 2" xfId="35205"/>
    <cellStyle name="Normal 3 8 15 2 9" xfId="17788"/>
    <cellStyle name="Normal 3 8 15 2 9 2" xfId="35206"/>
    <cellStyle name="Normal 3 8 15 3" xfId="17789"/>
    <cellStyle name="Normal 3 8 15 3 2" xfId="35207"/>
    <cellStyle name="Normal 3 8 15 4" xfId="17790"/>
    <cellStyle name="Normal 3 8 15 4 2" xfId="35208"/>
    <cellStyle name="Normal 3 8 15 5" xfId="17791"/>
    <cellStyle name="Normal 3 8 15 5 2" xfId="35209"/>
    <cellStyle name="Normal 3 8 15 6" xfId="17792"/>
    <cellStyle name="Normal 3 8 15 6 2" xfId="35210"/>
    <cellStyle name="Normal 3 8 15 7" xfId="17793"/>
    <cellStyle name="Normal 3 8 15 7 2" xfId="35211"/>
    <cellStyle name="Normal 3 8 15 8" xfId="17794"/>
    <cellStyle name="Normal 3 8 15 8 2" xfId="35212"/>
    <cellStyle name="Normal 3 8 15 9" xfId="17795"/>
    <cellStyle name="Normal 3 8 15 9 2" xfId="35213"/>
    <cellStyle name="Normal 3 8 16" xfId="17796"/>
    <cellStyle name="Normal 3 8 16 10" xfId="17797"/>
    <cellStyle name="Normal 3 8 16 10 2" xfId="35215"/>
    <cellStyle name="Normal 3 8 16 11" xfId="17798"/>
    <cellStyle name="Normal 3 8 16 11 2" xfId="35216"/>
    <cellStyle name="Normal 3 8 16 12" xfId="17799"/>
    <cellStyle name="Normal 3 8 16 12 2" xfId="35217"/>
    <cellStyle name="Normal 3 8 16 13" xfId="17800"/>
    <cellStyle name="Normal 3 8 16 13 2" xfId="35218"/>
    <cellStyle name="Normal 3 8 16 14" xfId="17801"/>
    <cellStyle name="Normal 3 8 16 14 2" xfId="35219"/>
    <cellStyle name="Normal 3 8 16 15" xfId="17802"/>
    <cellStyle name="Normal 3 8 16 15 2" xfId="35220"/>
    <cellStyle name="Normal 3 8 16 16" xfId="35214"/>
    <cellStyle name="Normal 3 8 16 2" xfId="17803"/>
    <cellStyle name="Normal 3 8 16 2 10" xfId="17804"/>
    <cellStyle name="Normal 3 8 16 2 10 2" xfId="35222"/>
    <cellStyle name="Normal 3 8 16 2 11" xfId="17805"/>
    <cellStyle name="Normal 3 8 16 2 11 2" xfId="35223"/>
    <cellStyle name="Normal 3 8 16 2 12" xfId="17806"/>
    <cellStyle name="Normal 3 8 16 2 12 2" xfId="35224"/>
    <cellStyle name="Normal 3 8 16 2 13" xfId="17807"/>
    <cellStyle name="Normal 3 8 16 2 13 2" xfId="35225"/>
    <cellStyle name="Normal 3 8 16 2 14" xfId="17808"/>
    <cellStyle name="Normal 3 8 16 2 14 2" xfId="35226"/>
    <cellStyle name="Normal 3 8 16 2 15" xfId="35221"/>
    <cellStyle name="Normal 3 8 16 2 2" xfId="17809"/>
    <cellStyle name="Normal 3 8 16 2 2 2" xfId="35227"/>
    <cellStyle name="Normal 3 8 16 2 3" xfId="17810"/>
    <cellStyle name="Normal 3 8 16 2 3 2" xfId="35228"/>
    <cellStyle name="Normal 3 8 16 2 4" xfId="17811"/>
    <cellStyle name="Normal 3 8 16 2 4 2" xfId="35229"/>
    <cellStyle name="Normal 3 8 16 2 5" xfId="17812"/>
    <cellStyle name="Normal 3 8 16 2 5 2" xfId="35230"/>
    <cellStyle name="Normal 3 8 16 2 6" xfId="17813"/>
    <cellStyle name="Normal 3 8 16 2 6 2" xfId="35231"/>
    <cellStyle name="Normal 3 8 16 2 7" xfId="17814"/>
    <cellStyle name="Normal 3 8 16 2 7 2" xfId="35232"/>
    <cellStyle name="Normal 3 8 16 2 8" xfId="17815"/>
    <cellStyle name="Normal 3 8 16 2 8 2" xfId="35233"/>
    <cellStyle name="Normal 3 8 16 2 9" xfId="17816"/>
    <cellStyle name="Normal 3 8 16 2 9 2" xfId="35234"/>
    <cellStyle name="Normal 3 8 16 3" xfId="17817"/>
    <cellStyle name="Normal 3 8 16 3 2" xfId="35235"/>
    <cellStyle name="Normal 3 8 16 4" xfId="17818"/>
    <cellStyle name="Normal 3 8 16 4 2" xfId="35236"/>
    <cellStyle name="Normal 3 8 16 5" xfId="17819"/>
    <cellStyle name="Normal 3 8 16 5 2" xfId="35237"/>
    <cellStyle name="Normal 3 8 16 6" xfId="17820"/>
    <cellStyle name="Normal 3 8 16 6 2" xfId="35238"/>
    <cellStyle name="Normal 3 8 16 7" xfId="17821"/>
    <cellStyle name="Normal 3 8 16 7 2" xfId="35239"/>
    <cellStyle name="Normal 3 8 16 8" xfId="17822"/>
    <cellStyle name="Normal 3 8 16 8 2" xfId="35240"/>
    <cellStyle name="Normal 3 8 16 9" xfId="17823"/>
    <cellStyle name="Normal 3 8 16 9 2" xfId="35241"/>
    <cellStyle name="Normal 3 8 17" xfId="17824"/>
    <cellStyle name="Normal 3 8 17 10" xfId="17825"/>
    <cellStyle name="Normal 3 8 17 10 2" xfId="35243"/>
    <cellStyle name="Normal 3 8 17 11" xfId="17826"/>
    <cellStyle name="Normal 3 8 17 11 2" xfId="35244"/>
    <cellStyle name="Normal 3 8 17 12" xfId="17827"/>
    <cellStyle name="Normal 3 8 17 12 2" xfId="35245"/>
    <cellStyle name="Normal 3 8 17 13" xfId="17828"/>
    <cellStyle name="Normal 3 8 17 13 2" xfId="35246"/>
    <cellStyle name="Normal 3 8 17 14" xfId="17829"/>
    <cellStyle name="Normal 3 8 17 14 2" xfId="35247"/>
    <cellStyle name="Normal 3 8 17 15" xfId="35242"/>
    <cellStyle name="Normal 3 8 17 2" xfId="17830"/>
    <cellStyle name="Normal 3 8 17 2 2" xfId="35248"/>
    <cellStyle name="Normal 3 8 17 3" xfId="17831"/>
    <cellStyle name="Normal 3 8 17 3 2" xfId="35249"/>
    <cellStyle name="Normal 3 8 17 4" xfId="17832"/>
    <cellStyle name="Normal 3 8 17 4 2" xfId="35250"/>
    <cellStyle name="Normal 3 8 17 5" xfId="17833"/>
    <cellStyle name="Normal 3 8 17 5 2" xfId="35251"/>
    <cellStyle name="Normal 3 8 17 6" xfId="17834"/>
    <cellStyle name="Normal 3 8 17 6 2" xfId="35252"/>
    <cellStyle name="Normal 3 8 17 7" xfId="17835"/>
    <cellStyle name="Normal 3 8 17 7 2" xfId="35253"/>
    <cellStyle name="Normal 3 8 17 8" xfId="17836"/>
    <cellStyle name="Normal 3 8 17 8 2" xfId="35254"/>
    <cellStyle name="Normal 3 8 17 9" xfId="17837"/>
    <cellStyle name="Normal 3 8 17 9 2" xfId="35255"/>
    <cellStyle name="Normal 3 8 18" xfId="17838"/>
    <cellStyle name="Normal 3 8 18 10" xfId="17839"/>
    <cellStyle name="Normal 3 8 18 10 2" xfId="35257"/>
    <cellStyle name="Normal 3 8 18 11" xfId="17840"/>
    <cellStyle name="Normal 3 8 18 11 2" xfId="35258"/>
    <cellStyle name="Normal 3 8 18 12" xfId="17841"/>
    <cellStyle name="Normal 3 8 18 12 2" xfId="35259"/>
    <cellStyle name="Normal 3 8 18 13" xfId="17842"/>
    <cellStyle name="Normal 3 8 18 13 2" xfId="35260"/>
    <cellStyle name="Normal 3 8 18 14" xfId="17843"/>
    <cellStyle name="Normal 3 8 18 14 2" xfId="35261"/>
    <cellStyle name="Normal 3 8 18 15" xfId="35256"/>
    <cellStyle name="Normal 3 8 18 2" xfId="17844"/>
    <cellStyle name="Normal 3 8 18 2 2" xfId="35262"/>
    <cellStyle name="Normal 3 8 18 3" xfId="17845"/>
    <cellStyle name="Normal 3 8 18 3 2" xfId="35263"/>
    <cellStyle name="Normal 3 8 18 4" xfId="17846"/>
    <cellStyle name="Normal 3 8 18 4 2" xfId="35264"/>
    <cellStyle name="Normal 3 8 18 5" xfId="17847"/>
    <cellStyle name="Normal 3 8 18 5 2" xfId="35265"/>
    <cellStyle name="Normal 3 8 18 6" xfId="17848"/>
    <cellStyle name="Normal 3 8 18 6 2" xfId="35266"/>
    <cellStyle name="Normal 3 8 18 7" xfId="17849"/>
    <cellStyle name="Normal 3 8 18 7 2" xfId="35267"/>
    <cellStyle name="Normal 3 8 18 8" xfId="17850"/>
    <cellStyle name="Normal 3 8 18 8 2" xfId="35268"/>
    <cellStyle name="Normal 3 8 18 9" xfId="17851"/>
    <cellStyle name="Normal 3 8 18 9 2" xfId="35269"/>
    <cellStyle name="Normal 3 8 19" xfId="17852"/>
    <cellStyle name="Normal 3 8 19 10" xfId="17853"/>
    <cellStyle name="Normal 3 8 19 10 2" xfId="35271"/>
    <cellStyle name="Normal 3 8 19 11" xfId="17854"/>
    <cellStyle name="Normal 3 8 19 11 2" xfId="35272"/>
    <cellStyle name="Normal 3 8 19 12" xfId="17855"/>
    <cellStyle name="Normal 3 8 19 12 2" xfId="35273"/>
    <cellStyle name="Normal 3 8 19 13" xfId="17856"/>
    <cellStyle name="Normal 3 8 19 13 2" xfId="35274"/>
    <cellStyle name="Normal 3 8 19 14" xfId="17857"/>
    <cellStyle name="Normal 3 8 19 14 2" xfId="35275"/>
    <cellStyle name="Normal 3 8 19 15" xfId="35270"/>
    <cellStyle name="Normal 3 8 19 2" xfId="17858"/>
    <cellStyle name="Normal 3 8 19 2 2" xfId="35276"/>
    <cellStyle name="Normal 3 8 19 3" xfId="17859"/>
    <cellStyle name="Normal 3 8 19 3 2" xfId="35277"/>
    <cellStyle name="Normal 3 8 19 4" xfId="17860"/>
    <cellStyle name="Normal 3 8 19 4 2" xfId="35278"/>
    <cellStyle name="Normal 3 8 19 5" xfId="17861"/>
    <cellStyle name="Normal 3 8 19 5 2" xfId="35279"/>
    <cellStyle name="Normal 3 8 19 6" xfId="17862"/>
    <cellStyle name="Normal 3 8 19 6 2" xfId="35280"/>
    <cellStyle name="Normal 3 8 19 7" xfId="17863"/>
    <cellStyle name="Normal 3 8 19 7 2" xfId="35281"/>
    <cellStyle name="Normal 3 8 19 8" xfId="17864"/>
    <cellStyle name="Normal 3 8 19 8 2" xfId="35282"/>
    <cellStyle name="Normal 3 8 19 9" xfId="17865"/>
    <cellStyle name="Normal 3 8 19 9 2" xfId="35283"/>
    <cellStyle name="Normal 3 8 2" xfId="17866"/>
    <cellStyle name="Normal 3 8 20" xfId="17867"/>
    <cellStyle name="Normal 3 8 20 10" xfId="17868"/>
    <cellStyle name="Normal 3 8 20 10 2" xfId="35285"/>
    <cellStyle name="Normal 3 8 20 11" xfId="17869"/>
    <cellStyle name="Normal 3 8 20 11 2" xfId="35286"/>
    <cellStyle name="Normal 3 8 20 12" xfId="17870"/>
    <cellStyle name="Normal 3 8 20 12 2" xfId="35287"/>
    <cellStyle name="Normal 3 8 20 13" xfId="17871"/>
    <cellStyle name="Normal 3 8 20 13 2" xfId="35288"/>
    <cellStyle name="Normal 3 8 20 14" xfId="17872"/>
    <cellStyle name="Normal 3 8 20 14 2" xfId="35289"/>
    <cellStyle name="Normal 3 8 20 15" xfId="35284"/>
    <cellStyle name="Normal 3 8 20 2" xfId="17873"/>
    <cellStyle name="Normal 3 8 20 2 2" xfId="35290"/>
    <cellStyle name="Normal 3 8 20 3" xfId="17874"/>
    <cellStyle name="Normal 3 8 20 3 2" xfId="35291"/>
    <cellStyle name="Normal 3 8 20 4" xfId="17875"/>
    <cellStyle name="Normal 3 8 20 4 2" xfId="35292"/>
    <cellStyle name="Normal 3 8 20 5" xfId="17876"/>
    <cellStyle name="Normal 3 8 20 5 2" xfId="35293"/>
    <cellStyle name="Normal 3 8 20 6" xfId="17877"/>
    <cellStyle name="Normal 3 8 20 6 2" xfId="35294"/>
    <cellStyle name="Normal 3 8 20 7" xfId="17878"/>
    <cellStyle name="Normal 3 8 20 7 2" xfId="35295"/>
    <cellStyle name="Normal 3 8 20 8" xfId="17879"/>
    <cellStyle name="Normal 3 8 20 8 2" xfId="35296"/>
    <cellStyle name="Normal 3 8 20 9" xfId="17880"/>
    <cellStyle name="Normal 3 8 20 9 2" xfId="35297"/>
    <cellStyle name="Normal 3 8 21" xfId="17881"/>
    <cellStyle name="Normal 3 8 21 10" xfId="17882"/>
    <cellStyle name="Normal 3 8 21 10 2" xfId="35299"/>
    <cellStyle name="Normal 3 8 21 11" xfId="17883"/>
    <cellStyle name="Normal 3 8 21 11 2" xfId="35300"/>
    <cellStyle name="Normal 3 8 21 12" xfId="17884"/>
    <cellStyle name="Normal 3 8 21 12 2" xfId="35301"/>
    <cellStyle name="Normal 3 8 21 13" xfId="17885"/>
    <cellStyle name="Normal 3 8 21 13 2" xfId="35302"/>
    <cellStyle name="Normal 3 8 21 14" xfId="17886"/>
    <cellStyle name="Normal 3 8 21 14 2" xfId="35303"/>
    <cellStyle name="Normal 3 8 21 15" xfId="35298"/>
    <cellStyle name="Normal 3 8 21 2" xfId="17887"/>
    <cellStyle name="Normal 3 8 21 2 2" xfId="35304"/>
    <cellStyle name="Normal 3 8 21 3" xfId="17888"/>
    <cellStyle name="Normal 3 8 21 3 2" xfId="35305"/>
    <cellStyle name="Normal 3 8 21 4" xfId="17889"/>
    <cellStyle name="Normal 3 8 21 4 2" xfId="35306"/>
    <cellStyle name="Normal 3 8 21 5" xfId="17890"/>
    <cellStyle name="Normal 3 8 21 5 2" xfId="35307"/>
    <cellStyle name="Normal 3 8 21 6" xfId="17891"/>
    <cellStyle name="Normal 3 8 21 6 2" xfId="35308"/>
    <cellStyle name="Normal 3 8 21 7" xfId="17892"/>
    <cellStyle name="Normal 3 8 21 7 2" xfId="35309"/>
    <cellStyle name="Normal 3 8 21 8" xfId="17893"/>
    <cellStyle name="Normal 3 8 21 8 2" xfId="35310"/>
    <cellStyle name="Normal 3 8 21 9" xfId="17894"/>
    <cellStyle name="Normal 3 8 21 9 2" xfId="35311"/>
    <cellStyle name="Normal 3 8 22" xfId="17895"/>
    <cellStyle name="Normal 3 8 22 10" xfId="17896"/>
    <cellStyle name="Normal 3 8 22 10 2" xfId="35313"/>
    <cellStyle name="Normal 3 8 22 11" xfId="17897"/>
    <cellStyle name="Normal 3 8 22 11 2" xfId="35314"/>
    <cellStyle name="Normal 3 8 22 12" xfId="17898"/>
    <cellStyle name="Normal 3 8 22 12 2" xfId="35315"/>
    <cellStyle name="Normal 3 8 22 13" xfId="17899"/>
    <cellStyle name="Normal 3 8 22 13 2" xfId="35316"/>
    <cellStyle name="Normal 3 8 22 14" xfId="17900"/>
    <cellStyle name="Normal 3 8 22 14 2" xfId="35317"/>
    <cellStyle name="Normal 3 8 22 15" xfId="35312"/>
    <cellStyle name="Normal 3 8 22 2" xfId="17901"/>
    <cellStyle name="Normal 3 8 22 2 2" xfId="35318"/>
    <cellStyle name="Normal 3 8 22 3" xfId="17902"/>
    <cellStyle name="Normal 3 8 22 3 2" xfId="35319"/>
    <cellStyle name="Normal 3 8 22 4" xfId="17903"/>
    <cellStyle name="Normal 3 8 22 4 2" xfId="35320"/>
    <cellStyle name="Normal 3 8 22 5" xfId="17904"/>
    <cellStyle name="Normal 3 8 22 5 2" xfId="35321"/>
    <cellStyle name="Normal 3 8 22 6" xfId="17905"/>
    <cellStyle name="Normal 3 8 22 6 2" xfId="35322"/>
    <cellStyle name="Normal 3 8 22 7" xfId="17906"/>
    <cellStyle name="Normal 3 8 22 7 2" xfId="35323"/>
    <cellStyle name="Normal 3 8 22 8" xfId="17907"/>
    <cellStyle name="Normal 3 8 22 8 2" xfId="35324"/>
    <cellStyle name="Normal 3 8 22 9" xfId="17908"/>
    <cellStyle name="Normal 3 8 22 9 2" xfId="35325"/>
    <cellStyle name="Normal 3 8 23" xfId="17909"/>
    <cellStyle name="Normal 3 8 24" xfId="17910"/>
    <cellStyle name="Normal 3 8 25" xfId="17911"/>
    <cellStyle name="Normal 3 8 25 10" xfId="17912"/>
    <cellStyle name="Normal 3 8 25 10 2" xfId="35327"/>
    <cellStyle name="Normal 3 8 25 11" xfId="17913"/>
    <cellStyle name="Normal 3 8 25 11 2" xfId="35328"/>
    <cellStyle name="Normal 3 8 25 12" xfId="17914"/>
    <cellStyle name="Normal 3 8 25 12 2" xfId="35329"/>
    <cellStyle name="Normal 3 8 25 13" xfId="17915"/>
    <cellStyle name="Normal 3 8 25 13 2" xfId="35330"/>
    <cellStyle name="Normal 3 8 25 14" xfId="17916"/>
    <cellStyle name="Normal 3 8 25 14 2" xfId="35331"/>
    <cellStyle name="Normal 3 8 25 15" xfId="35326"/>
    <cellStyle name="Normal 3 8 25 2" xfId="17917"/>
    <cellStyle name="Normal 3 8 25 2 2" xfId="35332"/>
    <cellStyle name="Normal 3 8 25 3" xfId="17918"/>
    <cellStyle name="Normal 3 8 25 3 2" xfId="35333"/>
    <cellStyle name="Normal 3 8 25 4" xfId="17919"/>
    <cellStyle name="Normal 3 8 25 4 2" xfId="35334"/>
    <cellStyle name="Normal 3 8 25 5" xfId="17920"/>
    <cellStyle name="Normal 3 8 25 5 2" xfId="35335"/>
    <cellStyle name="Normal 3 8 25 6" xfId="17921"/>
    <cellStyle name="Normal 3 8 25 6 2" xfId="35336"/>
    <cellStyle name="Normal 3 8 25 7" xfId="17922"/>
    <cellStyle name="Normal 3 8 25 7 2" xfId="35337"/>
    <cellStyle name="Normal 3 8 25 8" xfId="17923"/>
    <cellStyle name="Normal 3 8 25 8 2" xfId="35338"/>
    <cellStyle name="Normal 3 8 25 9" xfId="17924"/>
    <cellStyle name="Normal 3 8 25 9 2" xfId="35339"/>
    <cellStyle name="Normal 3 8 26" xfId="17925"/>
    <cellStyle name="Normal 3 8 26 10" xfId="17926"/>
    <cellStyle name="Normal 3 8 26 10 2" xfId="35341"/>
    <cellStyle name="Normal 3 8 26 11" xfId="17927"/>
    <cellStyle name="Normal 3 8 26 11 2" xfId="35342"/>
    <cellStyle name="Normal 3 8 26 12" xfId="17928"/>
    <cellStyle name="Normal 3 8 26 12 2" xfId="35343"/>
    <cellStyle name="Normal 3 8 26 13" xfId="17929"/>
    <cellStyle name="Normal 3 8 26 13 2" xfId="35344"/>
    <cellStyle name="Normal 3 8 26 14" xfId="17930"/>
    <cellStyle name="Normal 3 8 26 14 2" xfId="35345"/>
    <cellStyle name="Normal 3 8 26 15" xfId="35340"/>
    <cellStyle name="Normal 3 8 26 2" xfId="17931"/>
    <cellStyle name="Normal 3 8 26 2 2" xfId="35346"/>
    <cellStyle name="Normal 3 8 26 3" xfId="17932"/>
    <cellStyle name="Normal 3 8 26 3 2" xfId="35347"/>
    <cellStyle name="Normal 3 8 26 4" xfId="17933"/>
    <cellStyle name="Normal 3 8 26 4 2" xfId="35348"/>
    <cellStyle name="Normal 3 8 26 5" xfId="17934"/>
    <cellStyle name="Normal 3 8 26 5 2" xfId="35349"/>
    <cellStyle name="Normal 3 8 26 6" xfId="17935"/>
    <cellStyle name="Normal 3 8 26 6 2" xfId="35350"/>
    <cellStyle name="Normal 3 8 26 7" xfId="17936"/>
    <cellStyle name="Normal 3 8 26 7 2" xfId="35351"/>
    <cellStyle name="Normal 3 8 26 8" xfId="17937"/>
    <cellStyle name="Normal 3 8 26 8 2" xfId="35352"/>
    <cellStyle name="Normal 3 8 26 9" xfId="17938"/>
    <cellStyle name="Normal 3 8 26 9 2" xfId="35353"/>
    <cellStyle name="Normal 3 8 3" xfId="17939"/>
    <cellStyle name="Normal 3 8 4" xfId="17940"/>
    <cellStyle name="Normal 3 8 5" xfId="17941"/>
    <cellStyle name="Normal 3 8 6" xfId="17942"/>
    <cellStyle name="Normal 3 8 7" xfId="17943"/>
    <cellStyle name="Normal 3 8 8" xfId="17944"/>
    <cellStyle name="Normal 3 8 9" xfId="17945"/>
    <cellStyle name="Normal 3 9" xfId="17946"/>
    <cellStyle name="Normal 3 9 10" xfId="17947"/>
    <cellStyle name="Normal 3 9 11" xfId="17948"/>
    <cellStyle name="Normal 3 9 11 10" xfId="17949"/>
    <cellStyle name="Normal 3 9 11 10 2" xfId="35355"/>
    <cellStyle name="Normal 3 9 11 11" xfId="17950"/>
    <cellStyle name="Normal 3 9 11 11 2" xfId="35356"/>
    <cellStyle name="Normal 3 9 11 12" xfId="17951"/>
    <cellStyle name="Normal 3 9 11 12 2" xfId="35357"/>
    <cellStyle name="Normal 3 9 11 13" xfId="17952"/>
    <cellStyle name="Normal 3 9 11 13 2" xfId="35358"/>
    <cellStyle name="Normal 3 9 11 14" xfId="17953"/>
    <cellStyle name="Normal 3 9 11 14 2" xfId="35359"/>
    <cellStyle name="Normal 3 9 11 15" xfId="17954"/>
    <cellStyle name="Normal 3 9 11 15 2" xfId="35360"/>
    <cellStyle name="Normal 3 9 11 16" xfId="17955"/>
    <cellStyle name="Normal 3 9 11 16 2" xfId="35361"/>
    <cellStyle name="Normal 3 9 11 17" xfId="17956"/>
    <cellStyle name="Normal 3 9 11 17 2" xfId="35362"/>
    <cellStyle name="Normal 3 9 11 18" xfId="35354"/>
    <cellStyle name="Normal 3 9 11 2" xfId="17957"/>
    <cellStyle name="Normal 3 9 11 3" xfId="17958"/>
    <cellStyle name="Normal 3 9 11 4" xfId="17959"/>
    <cellStyle name="Normal 3 9 11 5" xfId="17960"/>
    <cellStyle name="Normal 3 9 11 5 2" xfId="35363"/>
    <cellStyle name="Normal 3 9 11 6" xfId="17961"/>
    <cellStyle name="Normal 3 9 11 6 2" xfId="35364"/>
    <cellStyle name="Normal 3 9 11 7" xfId="17962"/>
    <cellStyle name="Normal 3 9 11 7 2" xfId="35365"/>
    <cellStyle name="Normal 3 9 11 8" xfId="17963"/>
    <cellStyle name="Normal 3 9 11 8 2" xfId="35366"/>
    <cellStyle name="Normal 3 9 11 9" xfId="17964"/>
    <cellStyle name="Normal 3 9 11 9 2" xfId="35367"/>
    <cellStyle name="Normal 3 9 12" xfId="17965"/>
    <cellStyle name="Normal 3 9 13" xfId="17966"/>
    <cellStyle name="Normal 3 9 14" xfId="17967"/>
    <cellStyle name="Normal 3 9 14 10" xfId="17968"/>
    <cellStyle name="Normal 3 9 14 10 2" xfId="35369"/>
    <cellStyle name="Normal 3 9 14 11" xfId="17969"/>
    <cellStyle name="Normal 3 9 14 11 2" xfId="35370"/>
    <cellStyle name="Normal 3 9 14 12" xfId="17970"/>
    <cellStyle name="Normal 3 9 14 12 2" xfId="35371"/>
    <cellStyle name="Normal 3 9 14 13" xfId="17971"/>
    <cellStyle name="Normal 3 9 14 13 2" xfId="35372"/>
    <cellStyle name="Normal 3 9 14 14" xfId="17972"/>
    <cellStyle name="Normal 3 9 14 14 2" xfId="35373"/>
    <cellStyle name="Normal 3 9 14 15" xfId="17973"/>
    <cellStyle name="Normal 3 9 14 15 2" xfId="35374"/>
    <cellStyle name="Normal 3 9 14 16" xfId="35368"/>
    <cellStyle name="Normal 3 9 14 2" xfId="17974"/>
    <cellStyle name="Normal 3 9 14 2 10" xfId="17975"/>
    <cellStyle name="Normal 3 9 14 2 10 2" xfId="35376"/>
    <cellStyle name="Normal 3 9 14 2 11" xfId="17976"/>
    <cellStyle name="Normal 3 9 14 2 11 2" xfId="35377"/>
    <cellStyle name="Normal 3 9 14 2 12" xfId="17977"/>
    <cellStyle name="Normal 3 9 14 2 12 2" xfId="35378"/>
    <cellStyle name="Normal 3 9 14 2 13" xfId="17978"/>
    <cellStyle name="Normal 3 9 14 2 13 2" xfId="35379"/>
    <cellStyle name="Normal 3 9 14 2 14" xfId="17979"/>
    <cellStyle name="Normal 3 9 14 2 14 2" xfId="35380"/>
    <cellStyle name="Normal 3 9 14 2 15" xfId="35375"/>
    <cellStyle name="Normal 3 9 14 2 2" xfId="17980"/>
    <cellStyle name="Normal 3 9 14 2 2 2" xfId="35381"/>
    <cellStyle name="Normal 3 9 14 2 3" xfId="17981"/>
    <cellStyle name="Normal 3 9 14 2 3 2" xfId="35382"/>
    <cellStyle name="Normal 3 9 14 2 4" xfId="17982"/>
    <cellStyle name="Normal 3 9 14 2 4 2" xfId="35383"/>
    <cellStyle name="Normal 3 9 14 2 5" xfId="17983"/>
    <cellStyle name="Normal 3 9 14 2 5 2" xfId="35384"/>
    <cellStyle name="Normal 3 9 14 2 6" xfId="17984"/>
    <cellStyle name="Normal 3 9 14 2 6 2" xfId="35385"/>
    <cellStyle name="Normal 3 9 14 2 7" xfId="17985"/>
    <cellStyle name="Normal 3 9 14 2 7 2" xfId="35386"/>
    <cellStyle name="Normal 3 9 14 2 8" xfId="17986"/>
    <cellStyle name="Normal 3 9 14 2 8 2" xfId="35387"/>
    <cellStyle name="Normal 3 9 14 2 9" xfId="17987"/>
    <cellStyle name="Normal 3 9 14 2 9 2" xfId="35388"/>
    <cellStyle name="Normal 3 9 14 3" xfId="17988"/>
    <cellStyle name="Normal 3 9 14 3 2" xfId="35389"/>
    <cellStyle name="Normal 3 9 14 4" xfId="17989"/>
    <cellStyle name="Normal 3 9 14 4 2" xfId="35390"/>
    <cellStyle name="Normal 3 9 14 5" xfId="17990"/>
    <cellStyle name="Normal 3 9 14 5 2" xfId="35391"/>
    <cellStyle name="Normal 3 9 14 6" xfId="17991"/>
    <cellStyle name="Normal 3 9 14 6 2" xfId="35392"/>
    <cellStyle name="Normal 3 9 14 7" xfId="17992"/>
    <cellStyle name="Normal 3 9 14 7 2" xfId="35393"/>
    <cellStyle name="Normal 3 9 14 8" xfId="17993"/>
    <cellStyle name="Normal 3 9 14 8 2" xfId="35394"/>
    <cellStyle name="Normal 3 9 14 9" xfId="17994"/>
    <cellStyle name="Normal 3 9 14 9 2" xfId="35395"/>
    <cellStyle name="Normal 3 9 15" xfId="17995"/>
    <cellStyle name="Normal 3 9 15 10" xfId="17996"/>
    <cellStyle name="Normal 3 9 15 10 2" xfId="35397"/>
    <cellStyle name="Normal 3 9 15 11" xfId="17997"/>
    <cellStyle name="Normal 3 9 15 11 2" xfId="35398"/>
    <cellStyle name="Normal 3 9 15 12" xfId="17998"/>
    <cellStyle name="Normal 3 9 15 12 2" xfId="35399"/>
    <cellStyle name="Normal 3 9 15 13" xfId="17999"/>
    <cellStyle name="Normal 3 9 15 13 2" xfId="35400"/>
    <cellStyle name="Normal 3 9 15 14" xfId="18000"/>
    <cellStyle name="Normal 3 9 15 14 2" xfId="35401"/>
    <cellStyle name="Normal 3 9 15 15" xfId="18001"/>
    <cellStyle name="Normal 3 9 15 15 2" xfId="35402"/>
    <cellStyle name="Normal 3 9 15 16" xfId="35396"/>
    <cellStyle name="Normal 3 9 15 2" xfId="18002"/>
    <cellStyle name="Normal 3 9 15 2 10" xfId="18003"/>
    <cellStyle name="Normal 3 9 15 2 10 2" xfId="35404"/>
    <cellStyle name="Normal 3 9 15 2 11" xfId="18004"/>
    <cellStyle name="Normal 3 9 15 2 11 2" xfId="35405"/>
    <cellStyle name="Normal 3 9 15 2 12" xfId="18005"/>
    <cellStyle name="Normal 3 9 15 2 12 2" xfId="35406"/>
    <cellStyle name="Normal 3 9 15 2 13" xfId="18006"/>
    <cellStyle name="Normal 3 9 15 2 13 2" xfId="35407"/>
    <cellStyle name="Normal 3 9 15 2 14" xfId="18007"/>
    <cellStyle name="Normal 3 9 15 2 14 2" xfId="35408"/>
    <cellStyle name="Normal 3 9 15 2 15" xfId="35403"/>
    <cellStyle name="Normal 3 9 15 2 2" xfId="18008"/>
    <cellStyle name="Normal 3 9 15 2 2 2" xfId="35409"/>
    <cellStyle name="Normal 3 9 15 2 3" xfId="18009"/>
    <cellStyle name="Normal 3 9 15 2 3 2" xfId="35410"/>
    <cellStyle name="Normal 3 9 15 2 4" xfId="18010"/>
    <cellStyle name="Normal 3 9 15 2 4 2" xfId="35411"/>
    <cellStyle name="Normal 3 9 15 2 5" xfId="18011"/>
    <cellStyle name="Normal 3 9 15 2 5 2" xfId="35412"/>
    <cellStyle name="Normal 3 9 15 2 6" xfId="18012"/>
    <cellStyle name="Normal 3 9 15 2 6 2" xfId="35413"/>
    <cellStyle name="Normal 3 9 15 2 7" xfId="18013"/>
    <cellStyle name="Normal 3 9 15 2 7 2" xfId="35414"/>
    <cellStyle name="Normal 3 9 15 2 8" xfId="18014"/>
    <cellStyle name="Normal 3 9 15 2 8 2" xfId="35415"/>
    <cellStyle name="Normal 3 9 15 2 9" xfId="18015"/>
    <cellStyle name="Normal 3 9 15 2 9 2" xfId="35416"/>
    <cellStyle name="Normal 3 9 15 3" xfId="18016"/>
    <cellStyle name="Normal 3 9 15 3 2" xfId="35417"/>
    <cellStyle name="Normal 3 9 15 4" xfId="18017"/>
    <cellStyle name="Normal 3 9 15 4 2" xfId="35418"/>
    <cellStyle name="Normal 3 9 15 5" xfId="18018"/>
    <cellStyle name="Normal 3 9 15 5 2" xfId="35419"/>
    <cellStyle name="Normal 3 9 15 6" xfId="18019"/>
    <cellStyle name="Normal 3 9 15 6 2" xfId="35420"/>
    <cellStyle name="Normal 3 9 15 7" xfId="18020"/>
    <cellStyle name="Normal 3 9 15 7 2" xfId="35421"/>
    <cellStyle name="Normal 3 9 15 8" xfId="18021"/>
    <cellStyle name="Normal 3 9 15 8 2" xfId="35422"/>
    <cellStyle name="Normal 3 9 15 9" xfId="18022"/>
    <cellStyle name="Normal 3 9 15 9 2" xfId="35423"/>
    <cellStyle name="Normal 3 9 16" xfId="18023"/>
    <cellStyle name="Normal 3 9 16 10" xfId="18024"/>
    <cellStyle name="Normal 3 9 16 10 2" xfId="35425"/>
    <cellStyle name="Normal 3 9 16 11" xfId="18025"/>
    <cellStyle name="Normal 3 9 16 11 2" xfId="35426"/>
    <cellStyle name="Normal 3 9 16 12" xfId="18026"/>
    <cellStyle name="Normal 3 9 16 12 2" xfId="35427"/>
    <cellStyle name="Normal 3 9 16 13" xfId="18027"/>
    <cellStyle name="Normal 3 9 16 13 2" xfId="35428"/>
    <cellStyle name="Normal 3 9 16 14" xfId="18028"/>
    <cellStyle name="Normal 3 9 16 14 2" xfId="35429"/>
    <cellStyle name="Normal 3 9 16 15" xfId="18029"/>
    <cellStyle name="Normal 3 9 16 15 2" xfId="35430"/>
    <cellStyle name="Normal 3 9 16 16" xfId="35424"/>
    <cellStyle name="Normal 3 9 16 2" xfId="18030"/>
    <cellStyle name="Normal 3 9 16 2 10" xfId="18031"/>
    <cellStyle name="Normal 3 9 16 2 10 2" xfId="35432"/>
    <cellStyle name="Normal 3 9 16 2 11" xfId="18032"/>
    <cellStyle name="Normal 3 9 16 2 11 2" xfId="35433"/>
    <cellStyle name="Normal 3 9 16 2 12" xfId="18033"/>
    <cellStyle name="Normal 3 9 16 2 12 2" xfId="35434"/>
    <cellStyle name="Normal 3 9 16 2 13" xfId="18034"/>
    <cellStyle name="Normal 3 9 16 2 13 2" xfId="35435"/>
    <cellStyle name="Normal 3 9 16 2 14" xfId="18035"/>
    <cellStyle name="Normal 3 9 16 2 14 2" xfId="35436"/>
    <cellStyle name="Normal 3 9 16 2 15" xfId="35431"/>
    <cellStyle name="Normal 3 9 16 2 2" xfId="18036"/>
    <cellStyle name="Normal 3 9 16 2 2 2" xfId="35437"/>
    <cellStyle name="Normal 3 9 16 2 3" xfId="18037"/>
    <cellStyle name="Normal 3 9 16 2 3 2" xfId="35438"/>
    <cellStyle name="Normal 3 9 16 2 4" xfId="18038"/>
    <cellStyle name="Normal 3 9 16 2 4 2" xfId="35439"/>
    <cellStyle name="Normal 3 9 16 2 5" xfId="18039"/>
    <cellStyle name="Normal 3 9 16 2 5 2" xfId="35440"/>
    <cellStyle name="Normal 3 9 16 2 6" xfId="18040"/>
    <cellStyle name="Normal 3 9 16 2 6 2" xfId="35441"/>
    <cellStyle name="Normal 3 9 16 2 7" xfId="18041"/>
    <cellStyle name="Normal 3 9 16 2 7 2" xfId="35442"/>
    <cellStyle name="Normal 3 9 16 2 8" xfId="18042"/>
    <cellStyle name="Normal 3 9 16 2 8 2" xfId="35443"/>
    <cellStyle name="Normal 3 9 16 2 9" xfId="18043"/>
    <cellStyle name="Normal 3 9 16 2 9 2" xfId="35444"/>
    <cellStyle name="Normal 3 9 16 3" xfId="18044"/>
    <cellStyle name="Normal 3 9 16 3 2" xfId="35445"/>
    <cellStyle name="Normal 3 9 16 4" xfId="18045"/>
    <cellStyle name="Normal 3 9 16 4 2" xfId="35446"/>
    <cellStyle name="Normal 3 9 16 5" xfId="18046"/>
    <cellStyle name="Normal 3 9 16 5 2" xfId="35447"/>
    <cellStyle name="Normal 3 9 16 6" xfId="18047"/>
    <cellStyle name="Normal 3 9 16 6 2" xfId="35448"/>
    <cellStyle name="Normal 3 9 16 7" xfId="18048"/>
    <cellStyle name="Normal 3 9 16 7 2" xfId="35449"/>
    <cellStyle name="Normal 3 9 16 8" xfId="18049"/>
    <cellStyle name="Normal 3 9 16 8 2" xfId="35450"/>
    <cellStyle name="Normal 3 9 16 9" xfId="18050"/>
    <cellStyle name="Normal 3 9 16 9 2" xfId="35451"/>
    <cellStyle name="Normal 3 9 17" xfId="18051"/>
    <cellStyle name="Normal 3 9 17 10" xfId="18052"/>
    <cellStyle name="Normal 3 9 17 10 2" xfId="35453"/>
    <cellStyle name="Normal 3 9 17 11" xfId="18053"/>
    <cellStyle name="Normal 3 9 17 11 2" xfId="35454"/>
    <cellStyle name="Normal 3 9 17 12" xfId="18054"/>
    <cellStyle name="Normal 3 9 17 12 2" xfId="35455"/>
    <cellStyle name="Normal 3 9 17 13" xfId="18055"/>
    <cellStyle name="Normal 3 9 17 13 2" xfId="35456"/>
    <cellStyle name="Normal 3 9 17 14" xfId="18056"/>
    <cellStyle name="Normal 3 9 17 14 2" xfId="35457"/>
    <cellStyle name="Normal 3 9 17 15" xfId="35452"/>
    <cellStyle name="Normal 3 9 17 2" xfId="18057"/>
    <cellStyle name="Normal 3 9 17 2 2" xfId="35458"/>
    <cellStyle name="Normal 3 9 17 3" xfId="18058"/>
    <cellStyle name="Normal 3 9 17 3 2" xfId="35459"/>
    <cellStyle name="Normal 3 9 17 4" xfId="18059"/>
    <cellStyle name="Normal 3 9 17 4 2" xfId="35460"/>
    <cellStyle name="Normal 3 9 17 5" xfId="18060"/>
    <cellStyle name="Normal 3 9 17 5 2" xfId="35461"/>
    <cellStyle name="Normal 3 9 17 6" xfId="18061"/>
    <cellStyle name="Normal 3 9 17 6 2" xfId="35462"/>
    <cellStyle name="Normal 3 9 17 7" xfId="18062"/>
    <cellStyle name="Normal 3 9 17 7 2" xfId="35463"/>
    <cellStyle name="Normal 3 9 17 8" xfId="18063"/>
    <cellStyle name="Normal 3 9 17 8 2" xfId="35464"/>
    <cellStyle name="Normal 3 9 17 9" xfId="18064"/>
    <cellStyle name="Normal 3 9 17 9 2" xfId="35465"/>
    <cellStyle name="Normal 3 9 18" xfId="18065"/>
    <cellStyle name="Normal 3 9 18 10" xfId="18066"/>
    <cellStyle name="Normal 3 9 18 10 2" xfId="35467"/>
    <cellStyle name="Normal 3 9 18 11" xfId="18067"/>
    <cellStyle name="Normal 3 9 18 11 2" xfId="35468"/>
    <cellStyle name="Normal 3 9 18 12" xfId="18068"/>
    <cellStyle name="Normal 3 9 18 12 2" xfId="35469"/>
    <cellStyle name="Normal 3 9 18 13" xfId="18069"/>
    <cellStyle name="Normal 3 9 18 13 2" xfId="35470"/>
    <cellStyle name="Normal 3 9 18 14" xfId="18070"/>
    <cellStyle name="Normal 3 9 18 14 2" xfId="35471"/>
    <cellStyle name="Normal 3 9 18 15" xfId="35466"/>
    <cellStyle name="Normal 3 9 18 2" xfId="18071"/>
    <cellStyle name="Normal 3 9 18 2 2" xfId="35472"/>
    <cellStyle name="Normal 3 9 18 3" xfId="18072"/>
    <cellStyle name="Normal 3 9 18 3 2" xfId="35473"/>
    <cellStyle name="Normal 3 9 18 4" xfId="18073"/>
    <cellStyle name="Normal 3 9 18 4 2" xfId="35474"/>
    <cellStyle name="Normal 3 9 18 5" xfId="18074"/>
    <cellStyle name="Normal 3 9 18 5 2" xfId="35475"/>
    <cellStyle name="Normal 3 9 18 6" xfId="18075"/>
    <cellStyle name="Normal 3 9 18 6 2" xfId="35476"/>
    <cellStyle name="Normal 3 9 18 7" xfId="18076"/>
    <cellStyle name="Normal 3 9 18 7 2" xfId="35477"/>
    <cellStyle name="Normal 3 9 18 8" xfId="18077"/>
    <cellStyle name="Normal 3 9 18 8 2" xfId="35478"/>
    <cellStyle name="Normal 3 9 18 9" xfId="18078"/>
    <cellStyle name="Normal 3 9 18 9 2" xfId="35479"/>
    <cellStyle name="Normal 3 9 19" xfId="18079"/>
    <cellStyle name="Normal 3 9 19 10" xfId="18080"/>
    <cellStyle name="Normal 3 9 19 10 2" xfId="35481"/>
    <cellStyle name="Normal 3 9 19 11" xfId="18081"/>
    <cellStyle name="Normal 3 9 19 11 2" xfId="35482"/>
    <cellStyle name="Normal 3 9 19 12" xfId="18082"/>
    <cellStyle name="Normal 3 9 19 12 2" xfId="35483"/>
    <cellStyle name="Normal 3 9 19 13" xfId="18083"/>
    <cellStyle name="Normal 3 9 19 13 2" xfId="35484"/>
    <cellStyle name="Normal 3 9 19 14" xfId="18084"/>
    <cellStyle name="Normal 3 9 19 14 2" xfId="35485"/>
    <cellStyle name="Normal 3 9 19 15" xfId="35480"/>
    <cellStyle name="Normal 3 9 19 2" xfId="18085"/>
    <cellStyle name="Normal 3 9 19 2 2" xfId="35486"/>
    <cellStyle name="Normal 3 9 19 3" xfId="18086"/>
    <cellStyle name="Normal 3 9 19 3 2" xfId="35487"/>
    <cellStyle name="Normal 3 9 19 4" xfId="18087"/>
    <cellStyle name="Normal 3 9 19 4 2" xfId="35488"/>
    <cellStyle name="Normal 3 9 19 5" xfId="18088"/>
    <cellStyle name="Normal 3 9 19 5 2" xfId="35489"/>
    <cellStyle name="Normal 3 9 19 6" xfId="18089"/>
    <cellStyle name="Normal 3 9 19 6 2" xfId="35490"/>
    <cellStyle name="Normal 3 9 19 7" xfId="18090"/>
    <cellStyle name="Normal 3 9 19 7 2" xfId="35491"/>
    <cellStyle name="Normal 3 9 19 8" xfId="18091"/>
    <cellStyle name="Normal 3 9 19 8 2" xfId="35492"/>
    <cellStyle name="Normal 3 9 19 9" xfId="18092"/>
    <cellStyle name="Normal 3 9 19 9 2" xfId="35493"/>
    <cellStyle name="Normal 3 9 2" xfId="18093"/>
    <cellStyle name="Normal 3 9 20" xfId="18094"/>
    <cellStyle name="Normal 3 9 20 10" xfId="18095"/>
    <cellStyle name="Normal 3 9 20 10 2" xfId="35495"/>
    <cellStyle name="Normal 3 9 20 11" xfId="18096"/>
    <cellStyle name="Normal 3 9 20 11 2" xfId="35496"/>
    <cellStyle name="Normal 3 9 20 12" xfId="18097"/>
    <cellStyle name="Normal 3 9 20 12 2" xfId="35497"/>
    <cellStyle name="Normal 3 9 20 13" xfId="18098"/>
    <cellStyle name="Normal 3 9 20 13 2" xfId="35498"/>
    <cellStyle name="Normal 3 9 20 14" xfId="18099"/>
    <cellStyle name="Normal 3 9 20 14 2" xfId="35499"/>
    <cellStyle name="Normal 3 9 20 15" xfId="35494"/>
    <cellStyle name="Normal 3 9 20 2" xfId="18100"/>
    <cellStyle name="Normal 3 9 20 2 2" xfId="35500"/>
    <cellStyle name="Normal 3 9 20 3" xfId="18101"/>
    <cellStyle name="Normal 3 9 20 3 2" xfId="35501"/>
    <cellStyle name="Normal 3 9 20 4" xfId="18102"/>
    <cellStyle name="Normal 3 9 20 4 2" xfId="35502"/>
    <cellStyle name="Normal 3 9 20 5" xfId="18103"/>
    <cellStyle name="Normal 3 9 20 5 2" xfId="35503"/>
    <cellStyle name="Normal 3 9 20 6" xfId="18104"/>
    <cellStyle name="Normal 3 9 20 6 2" xfId="35504"/>
    <cellStyle name="Normal 3 9 20 7" xfId="18105"/>
    <cellStyle name="Normal 3 9 20 7 2" xfId="35505"/>
    <cellStyle name="Normal 3 9 20 8" xfId="18106"/>
    <cellStyle name="Normal 3 9 20 8 2" xfId="35506"/>
    <cellStyle name="Normal 3 9 20 9" xfId="18107"/>
    <cellStyle name="Normal 3 9 20 9 2" xfId="35507"/>
    <cellStyle name="Normal 3 9 21" xfId="18108"/>
    <cellStyle name="Normal 3 9 21 10" xfId="18109"/>
    <cellStyle name="Normal 3 9 21 10 2" xfId="35509"/>
    <cellStyle name="Normal 3 9 21 11" xfId="18110"/>
    <cellStyle name="Normal 3 9 21 11 2" xfId="35510"/>
    <cellStyle name="Normal 3 9 21 12" xfId="18111"/>
    <cellStyle name="Normal 3 9 21 12 2" xfId="35511"/>
    <cellStyle name="Normal 3 9 21 13" xfId="18112"/>
    <cellStyle name="Normal 3 9 21 13 2" xfId="35512"/>
    <cellStyle name="Normal 3 9 21 14" xfId="18113"/>
    <cellStyle name="Normal 3 9 21 14 2" xfId="35513"/>
    <cellStyle name="Normal 3 9 21 15" xfId="35508"/>
    <cellStyle name="Normal 3 9 21 2" xfId="18114"/>
    <cellStyle name="Normal 3 9 21 2 2" xfId="35514"/>
    <cellStyle name="Normal 3 9 21 3" xfId="18115"/>
    <cellStyle name="Normal 3 9 21 3 2" xfId="35515"/>
    <cellStyle name="Normal 3 9 21 4" xfId="18116"/>
    <cellStyle name="Normal 3 9 21 4 2" xfId="35516"/>
    <cellStyle name="Normal 3 9 21 5" xfId="18117"/>
    <cellStyle name="Normal 3 9 21 5 2" xfId="35517"/>
    <cellStyle name="Normal 3 9 21 6" xfId="18118"/>
    <cellStyle name="Normal 3 9 21 6 2" xfId="35518"/>
    <cellStyle name="Normal 3 9 21 7" xfId="18119"/>
    <cellStyle name="Normal 3 9 21 7 2" xfId="35519"/>
    <cellStyle name="Normal 3 9 21 8" xfId="18120"/>
    <cellStyle name="Normal 3 9 21 8 2" xfId="35520"/>
    <cellStyle name="Normal 3 9 21 9" xfId="18121"/>
    <cellStyle name="Normal 3 9 21 9 2" xfId="35521"/>
    <cellStyle name="Normal 3 9 22" xfId="18122"/>
    <cellStyle name="Normal 3 9 22 10" xfId="18123"/>
    <cellStyle name="Normal 3 9 22 10 2" xfId="35523"/>
    <cellStyle name="Normal 3 9 22 11" xfId="18124"/>
    <cellStyle name="Normal 3 9 22 11 2" xfId="35524"/>
    <cellStyle name="Normal 3 9 22 12" xfId="18125"/>
    <cellStyle name="Normal 3 9 22 12 2" xfId="35525"/>
    <cellStyle name="Normal 3 9 22 13" xfId="18126"/>
    <cellStyle name="Normal 3 9 22 13 2" xfId="35526"/>
    <cellStyle name="Normal 3 9 22 14" xfId="18127"/>
    <cellStyle name="Normal 3 9 22 14 2" xfId="35527"/>
    <cellStyle name="Normal 3 9 22 15" xfId="35522"/>
    <cellStyle name="Normal 3 9 22 2" xfId="18128"/>
    <cellStyle name="Normal 3 9 22 2 2" xfId="35528"/>
    <cellStyle name="Normal 3 9 22 3" xfId="18129"/>
    <cellStyle name="Normal 3 9 22 3 2" xfId="35529"/>
    <cellStyle name="Normal 3 9 22 4" xfId="18130"/>
    <cellStyle name="Normal 3 9 22 4 2" xfId="35530"/>
    <cellStyle name="Normal 3 9 22 5" xfId="18131"/>
    <cellStyle name="Normal 3 9 22 5 2" xfId="35531"/>
    <cellStyle name="Normal 3 9 22 6" xfId="18132"/>
    <cellStyle name="Normal 3 9 22 6 2" xfId="35532"/>
    <cellStyle name="Normal 3 9 22 7" xfId="18133"/>
    <cellStyle name="Normal 3 9 22 7 2" xfId="35533"/>
    <cellStyle name="Normal 3 9 22 8" xfId="18134"/>
    <cellStyle name="Normal 3 9 22 8 2" xfId="35534"/>
    <cellStyle name="Normal 3 9 22 9" xfId="18135"/>
    <cellStyle name="Normal 3 9 22 9 2" xfId="35535"/>
    <cellStyle name="Normal 3 9 23" xfId="18136"/>
    <cellStyle name="Normal 3 9 24" xfId="18137"/>
    <cellStyle name="Normal 3 9 25" xfId="18138"/>
    <cellStyle name="Normal 3 9 25 10" xfId="18139"/>
    <cellStyle name="Normal 3 9 25 10 2" xfId="35537"/>
    <cellStyle name="Normal 3 9 25 11" xfId="18140"/>
    <cellStyle name="Normal 3 9 25 11 2" xfId="35538"/>
    <cellStyle name="Normal 3 9 25 12" xfId="18141"/>
    <cellStyle name="Normal 3 9 25 12 2" xfId="35539"/>
    <cellStyle name="Normal 3 9 25 13" xfId="18142"/>
    <cellStyle name="Normal 3 9 25 13 2" xfId="35540"/>
    <cellStyle name="Normal 3 9 25 14" xfId="18143"/>
    <cellStyle name="Normal 3 9 25 14 2" xfId="35541"/>
    <cellStyle name="Normal 3 9 25 15" xfId="35536"/>
    <cellStyle name="Normal 3 9 25 2" xfId="18144"/>
    <cellStyle name="Normal 3 9 25 2 2" xfId="35542"/>
    <cellStyle name="Normal 3 9 25 3" xfId="18145"/>
    <cellStyle name="Normal 3 9 25 3 2" xfId="35543"/>
    <cellStyle name="Normal 3 9 25 4" xfId="18146"/>
    <cellStyle name="Normal 3 9 25 4 2" xfId="35544"/>
    <cellStyle name="Normal 3 9 25 5" xfId="18147"/>
    <cellStyle name="Normal 3 9 25 5 2" xfId="35545"/>
    <cellStyle name="Normal 3 9 25 6" xfId="18148"/>
    <cellStyle name="Normal 3 9 25 6 2" xfId="35546"/>
    <cellStyle name="Normal 3 9 25 7" xfId="18149"/>
    <cellStyle name="Normal 3 9 25 7 2" xfId="35547"/>
    <cellStyle name="Normal 3 9 25 8" xfId="18150"/>
    <cellStyle name="Normal 3 9 25 8 2" xfId="35548"/>
    <cellStyle name="Normal 3 9 25 9" xfId="18151"/>
    <cellStyle name="Normal 3 9 25 9 2" xfId="35549"/>
    <cellStyle name="Normal 3 9 26" xfId="18152"/>
    <cellStyle name="Normal 3 9 26 10" xfId="18153"/>
    <cellStyle name="Normal 3 9 26 10 2" xfId="35551"/>
    <cellStyle name="Normal 3 9 26 11" xfId="18154"/>
    <cellStyle name="Normal 3 9 26 11 2" xfId="35552"/>
    <cellStyle name="Normal 3 9 26 12" xfId="18155"/>
    <cellStyle name="Normal 3 9 26 12 2" xfId="35553"/>
    <cellStyle name="Normal 3 9 26 13" xfId="18156"/>
    <cellStyle name="Normal 3 9 26 13 2" xfId="35554"/>
    <cellStyle name="Normal 3 9 26 14" xfId="18157"/>
    <cellStyle name="Normal 3 9 26 14 2" xfId="35555"/>
    <cellStyle name="Normal 3 9 26 15" xfId="35550"/>
    <cellStyle name="Normal 3 9 26 2" xfId="18158"/>
    <cellStyle name="Normal 3 9 26 2 2" xfId="35556"/>
    <cellStyle name="Normal 3 9 26 3" xfId="18159"/>
    <cellStyle name="Normal 3 9 26 3 2" xfId="35557"/>
    <cellStyle name="Normal 3 9 26 4" xfId="18160"/>
    <cellStyle name="Normal 3 9 26 4 2" xfId="35558"/>
    <cellStyle name="Normal 3 9 26 5" xfId="18161"/>
    <cellStyle name="Normal 3 9 26 5 2" xfId="35559"/>
    <cellStyle name="Normal 3 9 26 6" xfId="18162"/>
    <cellStyle name="Normal 3 9 26 6 2" xfId="35560"/>
    <cellStyle name="Normal 3 9 26 7" xfId="18163"/>
    <cellStyle name="Normal 3 9 26 7 2" xfId="35561"/>
    <cellStyle name="Normal 3 9 26 8" xfId="18164"/>
    <cellStyle name="Normal 3 9 26 8 2" xfId="35562"/>
    <cellStyle name="Normal 3 9 26 9" xfId="18165"/>
    <cellStyle name="Normal 3 9 26 9 2" xfId="35563"/>
    <cellStyle name="Normal 3 9 3" xfId="18166"/>
    <cellStyle name="Normal 3 9 4" xfId="18167"/>
    <cellStyle name="Normal 3 9 5" xfId="18168"/>
    <cellStyle name="Normal 3 9 6" xfId="18169"/>
    <cellStyle name="Normal 3 9 7" xfId="18170"/>
    <cellStyle name="Normal 3 9 8" xfId="18171"/>
    <cellStyle name="Normal 3 9 9" xfId="18172"/>
    <cellStyle name="Normal 3_01_ResLighting" xfId="499"/>
    <cellStyle name="Normal 30" xfId="438"/>
    <cellStyle name="Normal 30 2" xfId="18174"/>
    <cellStyle name="Normal 30 2 10" xfId="18175"/>
    <cellStyle name="Normal 30 2 10 10" xfId="18176"/>
    <cellStyle name="Normal 30 2 10 10 2" xfId="35566"/>
    <cellStyle name="Normal 30 2 10 11" xfId="18177"/>
    <cellStyle name="Normal 30 2 10 11 2" xfId="35567"/>
    <cellStyle name="Normal 30 2 10 12" xfId="18178"/>
    <cellStyle name="Normal 30 2 10 12 2" xfId="35568"/>
    <cellStyle name="Normal 30 2 10 13" xfId="18179"/>
    <cellStyle name="Normal 30 2 10 13 2" xfId="35569"/>
    <cellStyle name="Normal 30 2 10 14" xfId="18180"/>
    <cellStyle name="Normal 30 2 10 14 2" xfId="35570"/>
    <cellStyle name="Normal 30 2 10 15" xfId="35565"/>
    <cellStyle name="Normal 30 2 10 2" xfId="18181"/>
    <cellStyle name="Normal 30 2 10 2 2" xfId="35571"/>
    <cellStyle name="Normal 30 2 10 3" xfId="18182"/>
    <cellStyle name="Normal 30 2 10 3 2" xfId="35572"/>
    <cellStyle name="Normal 30 2 10 4" xfId="18183"/>
    <cellStyle name="Normal 30 2 10 4 2" xfId="35573"/>
    <cellStyle name="Normal 30 2 10 5" xfId="18184"/>
    <cellStyle name="Normal 30 2 10 5 2" xfId="35574"/>
    <cellStyle name="Normal 30 2 10 6" xfId="18185"/>
    <cellStyle name="Normal 30 2 10 6 2" xfId="35575"/>
    <cellStyle name="Normal 30 2 10 7" xfId="18186"/>
    <cellStyle name="Normal 30 2 10 7 2" xfId="35576"/>
    <cellStyle name="Normal 30 2 10 8" xfId="18187"/>
    <cellStyle name="Normal 30 2 10 8 2" xfId="35577"/>
    <cellStyle name="Normal 30 2 10 9" xfId="18188"/>
    <cellStyle name="Normal 30 2 10 9 2" xfId="35578"/>
    <cellStyle name="Normal 30 2 11" xfId="18189"/>
    <cellStyle name="Normal 30 2 11 10" xfId="18190"/>
    <cellStyle name="Normal 30 2 11 10 2" xfId="35580"/>
    <cellStyle name="Normal 30 2 11 11" xfId="18191"/>
    <cellStyle name="Normal 30 2 11 11 2" xfId="35581"/>
    <cellStyle name="Normal 30 2 11 12" xfId="18192"/>
    <cellStyle name="Normal 30 2 11 12 2" xfId="35582"/>
    <cellStyle name="Normal 30 2 11 13" xfId="18193"/>
    <cellStyle name="Normal 30 2 11 13 2" xfId="35583"/>
    <cellStyle name="Normal 30 2 11 14" xfId="18194"/>
    <cellStyle name="Normal 30 2 11 14 2" xfId="35584"/>
    <cellStyle name="Normal 30 2 11 15" xfId="35579"/>
    <cellStyle name="Normal 30 2 11 2" xfId="18195"/>
    <cellStyle name="Normal 30 2 11 2 2" xfId="35585"/>
    <cellStyle name="Normal 30 2 11 3" xfId="18196"/>
    <cellStyle name="Normal 30 2 11 3 2" xfId="35586"/>
    <cellStyle name="Normal 30 2 11 4" xfId="18197"/>
    <cellStyle name="Normal 30 2 11 4 2" xfId="35587"/>
    <cellStyle name="Normal 30 2 11 5" xfId="18198"/>
    <cellStyle name="Normal 30 2 11 5 2" xfId="35588"/>
    <cellStyle name="Normal 30 2 11 6" xfId="18199"/>
    <cellStyle name="Normal 30 2 11 6 2" xfId="35589"/>
    <cellStyle name="Normal 30 2 11 7" xfId="18200"/>
    <cellStyle name="Normal 30 2 11 7 2" xfId="35590"/>
    <cellStyle name="Normal 30 2 11 8" xfId="18201"/>
    <cellStyle name="Normal 30 2 11 8 2" xfId="35591"/>
    <cellStyle name="Normal 30 2 11 9" xfId="18202"/>
    <cellStyle name="Normal 30 2 11 9 2" xfId="35592"/>
    <cellStyle name="Normal 30 2 12" xfId="18203"/>
    <cellStyle name="Normal 30 2 12 10" xfId="18204"/>
    <cellStyle name="Normal 30 2 12 10 2" xfId="35594"/>
    <cellStyle name="Normal 30 2 12 11" xfId="18205"/>
    <cellStyle name="Normal 30 2 12 11 2" xfId="35595"/>
    <cellStyle name="Normal 30 2 12 12" xfId="18206"/>
    <cellStyle name="Normal 30 2 12 12 2" xfId="35596"/>
    <cellStyle name="Normal 30 2 12 13" xfId="18207"/>
    <cellStyle name="Normal 30 2 12 13 2" xfId="35597"/>
    <cellStyle name="Normal 30 2 12 14" xfId="18208"/>
    <cellStyle name="Normal 30 2 12 14 2" xfId="35598"/>
    <cellStyle name="Normal 30 2 12 15" xfId="35593"/>
    <cellStyle name="Normal 30 2 12 2" xfId="18209"/>
    <cellStyle name="Normal 30 2 12 2 2" xfId="35599"/>
    <cellStyle name="Normal 30 2 12 3" xfId="18210"/>
    <cellStyle name="Normal 30 2 12 3 2" xfId="35600"/>
    <cellStyle name="Normal 30 2 12 4" xfId="18211"/>
    <cellStyle name="Normal 30 2 12 4 2" xfId="35601"/>
    <cellStyle name="Normal 30 2 12 5" xfId="18212"/>
    <cellStyle name="Normal 30 2 12 5 2" xfId="35602"/>
    <cellStyle name="Normal 30 2 12 6" xfId="18213"/>
    <cellStyle name="Normal 30 2 12 6 2" xfId="35603"/>
    <cellStyle name="Normal 30 2 12 7" xfId="18214"/>
    <cellStyle name="Normal 30 2 12 7 2" xfId="35604"/>
    <cellStyle name="Normal 30 2 12 8" xfId="18215"/>
    <cellStyle name="Normal 30 2 12 8 2" xfId="35605"/>
    <cellStyle name="Normal 30 2 12 9" xfId="18216"/>
    <cellStyle name="Normal 30 2 12 9 2" xfId="35606"/>
    <cellStyle name="Normal 30 2 13" xfId="18217"/>
    <cellStyle name="Normal 30 2 13 10" xfId="18218"/>
    <cellStyle name="Normal 30 2 13 10 2" xfId="35608"/>
    <cellStyle name="Normal 30 2 13 11" xfId="18219"/>
    <cellStyle name="Normal 30 2 13 11 2" xfId="35609"/>
    <cellStyle name="Normal 30 2 13 12" xfId="18220"/>
    <cellStyle name="Normal 30 2 13 12 2" xfId="35610"/>
    <cellStyle name="Normal 30 2 13 13" xfId="18221"/>
    <cellStyle name="Normal 30 2 13 13 2" xfId="35611"/>
    <cellStyle name="Normal 30 2 13 14" xfId="18222"/>
    <cellStyle name="Normal 30 2 13 14 2" xfId="35612"/>
    <cellStyle name="Normal 30 2 13 15" xfId="35607"/>
    <cellStyle name="Normal 30 2 13 2" xfId="18223"/>
    <cellStyle name="Normal 30 2 13 2 2" xfId="35613"/>
    <cellStyle name="Normal 30 2 13 3" xfId="18224"/>
    <cellStyle name="Normal 30 2 13 3 2" xfId="35614"/>
    <cellStyle name="Normal 30 2 13 4" xfId="18225"/>
    <cellStyle name="Normal 30 2 13 4 2" xfId="35615"/>
    <cellStyle name="Normal 30 2 13 5" xfId="18226"/>
    <cellStyle name="Normal 30 2 13 5 2" xfId="35616"/>
    <cellStyle name="Normal 30 2 13 6" xfId="18227"/>
    <cellStyle name="Normal 30 2 13 6 2" xfId="35617"/>
    <cellStyle name="Normal 30 2 13 7" xfId="18228"/>
    <cellStyle name="Normal 30 2 13 7 2" xfId="35618"/>
    <cellStyle name="Normal 30 2 13 8" xfId="18229"/>
    <cellStyle name="Normal 30 2 13 8 2" xfId="35619"/>
    <cellStyle name="Normal 30 2 13 9" xfId="18230"/>
    <cellStyle name="Normal 30 2 13 9 2" xfId="35620"/>
    <cellStyle name="Normal 30 2 14" xfId="18231"/>
    <cellStyle name="Normal 30 2 14 10" xfId="18232"/>
    <cellStyle name="Normal 30 2 14 10 2" xfId="35622"/>
    <cellStyle name="Normal 30 2 14 11" xfId="18233"/>
    <cellStyle name="Normal 30 2 14 11 2" xfId="35623"/>
    <cellStyle name="Normal 30 2 14 12" xfId="18234"/>
    <cellStyle name="Normal 30 2 14 12 2" xfId="35624"/>
    <cellStyle name="Normal 30 2 14 13" xfId="18235"/>
    <cellStyle name="Normal 30 2 14 13 2" xfId="35625"/>
    <cellStyle name="Normal 30 2 14 14" xfId="18236"/>
    <cellStyle name="Normal 30 2 14 14 2" xfId="35626"/>
    <cellStyle name="Normal 30 2 14 15" xfId="35621"/>
    <cellStyle name="Normal 30 2 14 2" xfId="18237"/>
    <cellStyle name="Normal 30 2 14 2 2" xfId="35627"/>
    <cellStyle name="Normal 30 2 14 3" xfId="18238"/>
    <cellStyle name="Normal 30 2 14 3 2" xfId="35628"/>
    <cellStyle name="Normal 30 2 14 4" xfId="18239"/>
    <cellStyle name="Normal 30 2 14 4 2" xfId="35629"/>
    <cellStyle name="Normal 30 2 14 5" xfId="18240"/>
    <cellStyle name="Normal 30 2 14 5 2" xfId="35630"/>
    <cellStyle name="Normal 30 2 14 6" xfId="18241"/>
    <cellStyle name="Normal 30 2 14 6 2" xfId="35631"/>
    <cellStyle name="Normal 30 2 14 7" xfId="18242"/>
    <cellStyle name="Normal 30 2 14 7 2" xfId="35632"/>
    <cellStyle name="Normal 30 2 14 8" xfId="18243"/>
    <cellStyle name="Normal 30 2 14 8 2" xfId="35633"/>
    <cellStyle name="Normal 30 2 14 9" xfId="18244"/>
    <cellStyle name="Normal 30 2 14 9 2" xfId="35634"/>
    <cellStyle name="Normal 30 2 15" xfId="18245"/>
    <cellStyle name="Normal 30 2 15 10" xfId="18246"/>
    <cellStyle name="Normal 30 2 15 10 2" xfId="35636"/>
    <cellStyle name="Normal 30 2 15 11" xfId="18247"/>
    <cellStyle name="Normal 30 2 15 11 2" xfId="35637"/>
    <cellStyle name="Normal 30 2 15 12" xfId="18248"/>
    <cellStyle name="Normal 30 2 15 12 2" xfId="35638"/>
    <cellStyle name="Normal 30 2 15 13" xfId="18249"/>
    <cellStyle name="Normal 30 2 15 13 2" xfId="35639"/>
    <cellStyle name="Normal 30 2 15 14" xfId="18250"/>
    <cellStyle name="Normal 30 2 15 14 2" xfId="35640"/>
    <cellStyle name="Normal 30 2 15 15" xfId="35635"/>
    <cellStyle name="Normal 30 2 15 2" xfId="18251"/>
    <cellStyle name="Normal 30 2 15 2 2" xfId="35641"/>
    <cellStyle name="Normal 30 2 15 3" xfId="18252"/>
    <cellStyle name="Normal 30 2 15 3 2" xfId="35642"/>
    <cellStyle name="Normal 30 2 15 4" xfId="18253"/>
    <cellStyle name="Normal 30 2 15 4 2" xfId="35643"/>
    <cellStyle name="Normal 30 2 15 5" xfId="18254"/>
    <cellStyle name="Normal 30 2 15 5 2" xfId="35644"/>
    <cellStyle name="Normal 30 2 15 6" xfId="18255"/>
    <cellStyle name="Normal 30 2 15 6 2" xfId="35645"/>
    <cellStyle name="Normal 30 2 15 7" xfId="18256"/>
    <cellStyle name="Normal 30 2 15 7 2" xfId="35646"/>
    <cellStyle name="Normal 30 2 15 8" xfId="18257"/>
    <cellStyle name="Normal 30 2 15 8 2" xfId="35647"/>
    <cellStyle name="Normal 30 2 15 9" xfId="18258"/>
    <cellStyle name="Normal 30 2 15 9 2" xfId="35648"/>
    <cellStyle name="Normal 30 2 16" xfId="18259"/>
    <cellStyle name="Normal 30 2 16 2" xfId="35649"/>
    <cellStyle name="Normal 30 2 17" xfId="18260"/>
    <cellStyle name="Normal 30 2 17 2" xfId="35650"/>
    <cellStyle name="Normal 30 2 18" xfId="18261"/>
    <cellStyle name="Normal 30 2 18 2" xfId="35651"/>
    <cellStyle name="Normal 30 2 19" xfId="18262"/>
    <cellStyle name="Normal 30 2 19 2" xfId="35652"/>
    <cellStyle name="Normal 30 2 2" xfId="18263"/>
    <cellStyle name="Normal 30 2 2 10" xfId="18264"/>
    <cellStyle name="Normal 30 2 2 10 2" xfId="35654"/>
    <cellStyle name="Normal 30 2 2 11" xfId="18265"/>
    <cellStyle name="Normal 30 2 2 11 2" xfId="35655"/>
    <cellStyle name="Normal 30 2 2 12" xfId="18266"/>
    <cellStyle name="Normal 30 2 2 12 2" xfId="35656"/>
    <cellStyle name="Normal 30 2 2 13" xfId="18267"/>
    <cellStyle name="Normal 30 2 2 13 2" xfId="35657"/>
    <cellStyle name="Normal 30 2 2 14" xfId="18268"/>
    <cellStyle name="Normal 30 2 2 14 2" xfId="35658"/>
    <cellStyle name="Normal 30 2 2 15" xfId="18269"/>
    <cellStyle name="Normal 30 2 2 15 2" xfId="35659"/>
    <cellStyle name="Normal 30 2 2 16" xfId="35653"/>
    <cellStyle name="Normal 30 2 2 2" xfId="18270"/>
    <cellStyle name="Normal 30 2 2 2 10" xfId="18271"/>
    <cellStyle name="Normal 30 2 2 2 10 2" xfId="35661"/>
    <cellStyle name="Normal 30 2 2 2 11" xfId="18272"/>
    <cellStyle name="Normal 30 2 2 2 11 2" xfId="35662"/>
    <cellStyle name="Normal 30 2 2 2 12" xfId="18273"/>
    <cellStyle name="Normal 30 2 2 2 12 2" xfId="35663"/>
    <cellStyle name="Normal 30 2 2 2 13" xfId="18274"/>
    <cellStyle name="Normal 30 2 2 2 13 2" xfId="35664"/>
    <cellStyle name="Normal 30 2 2 2 14" xfId="18275"/>
    <cellStyle name="Normal 30 2 2 2 14 2" xfId="35665"/>
    <cellStyle name="Normal 30 2 2 2 15" xfId="35660"/>
    <cellStyle name="Normal 30 2 2 2 2" xfId="18276"/>
    <cellStyle name="Normal 30 2 2 2 2 2" xfId="35666"/>
    <cellStyle name="Normal 30 2 2 2 3" xfId="18277"/>
    <cellStyle name="Normal 30 2 2 2 3 2" xfId="35667"/>
    <cellStyle name="Normal 30 2 2 2 4" xfId="18278"/>
    <cellStyle name="Normal 30 2 2 2 4 2" xfId="35668"/>
    <cellStyle name="Normal 30 2 2 2 5" xfId="18279"/>
    <cellStyle name="Normal 30 2 2 2 5 2" xfId="35669"/>
    <cellStyle name="Normal 30 2 2 2 6" xfId="18280"/>
    <cellStyle name="Normal 30 2 2 2 6 2" xfId="35670"/>
    <cellStyle name="Normal 30 2 2 2 7" xfId="18281"/>
    <cellStyle name="Normal 30 2 2 2 7 2" xfId="35671"/>
    <cellStyle name="Normal 30 2 2 2 8" xfId="18282"/>
    <cellStyle name="Normal 30 2 2 2 8 2" xfId="35672"/>
    <cellStyle name="Normal 30 2 2 2 9" xfId="18283"/>
    <cellStyle name="Normal 30 2 2 2 9 2" xfId="35673"/>
    <cellStyle name="Normal 30 2 2 3" xfId="18284"/>
    <cellStyle name="Normal 30 2 2 3 2" xfId="35674"/>
    <cellStyle name="Normal 30 2 2 4" xfId="18285"/>
    <cellStyle name="Normal 30 2 2 4 2" xfId="35675"/>
    <cellStyle name="Normal 30 2 2 5" xfId="18286"/>
    <cellStyle name="Normal 30 2 2 5 2" xfId="35676"/>
    <cellStyle name="Normal 30 2 2 6" xfId="18287"/>
    <cellStyle name="Normal 30 2 2 6 2" xfId="35677"/>
    <cellStyle name="Normal 30 2 2 7" xfId="18288"/>
    <cellStyle name="Normal 30 2 2 7 2" xfId="35678"/>
    <cellStyle name="Normal 30 2 2 8" xfId="18289"/>
    <cellStyle name="Normal 30 2 2 8 2" xfId="35679"/>
    <cellStyle name="Normal 30 2 2 9" xfId="18290"/>
    <cellStyle name="Normal 30 2 2 9 2" xfId="35680"/>
    <cellStyle name="Normal 30 2 20" xfId="18291"/>
    <cellStyle name="Normal 30 2 20 2" xfId="35681"/>
    <cellStyle name="Normal 30 2 21" xfId="18292"/>
    <cellStyle name="Normal 30 2 21 2" xfId="35682"/>
    <cellStyle name="Normal 30 2 22" xfId="18293"/>
    <cellStyle name="Normal 30 2 22 2" xfId="35683"/>
    <cellStyle name="Normal 30 2 23" xfId="18294"/>
    <cellStyle name="Normal 30 2 23 2" xfId="35684"/>
    <cellStyle name="Normal 30 2 24" xfId="18295"/>
    <cellStyle name="Normal 30 2 24 2" xfId="35685"/>
    <cellStyle name="Normal 30 2 25" xfId="18296"/>
    <cellStyle name="Normal 30 2 25 2" xfId="35686"/>
    <cellStyle name="Normal 30 2 26" xfId="18297"/>
    <cellStyle name="Normal 30 2 26 2" xfId="35687"/>
    <cellStyle name="Normal 30 2 27" xfId="18298"/>
    <cellStyle name="Normal 30 2 27 2" xfId="35688"/>
    <cellStyle name="Normal 30 2 28" xfId="18299"/>
    <cellStyle name="Normal 30 2 28 2" xfId="35689"/>
    <cellStyle name="Normal 30 2 29" xfId="35564"/>
    <cellStyle name="Normal 30 2 3" xfId="18300"/>
    <cellStyle name="Normal 30 2 3 10" xfId="18301"/>
    <cellStyle name="Normal 30 2 3 10 2" xfId="35691"/>
    <cellStyle name="Normal 30 2 3 11" xfId="18302"/>
    <cellStyle name="Normal 30 2 3 11 2" xfId="35692"/>
    <cellStyle name="Normal 30 2 3 12" xfId="18303"/>
    <cellStyle name="Normal 30 2 3 12 2" xfId="35693"/>
    <cellStyle name="Normal 30 2 3 13" xfId="18304"/>
    <cellStyle name="Normal 30 2 3 13 2" xfId="35694"/>
    <cellStyle name="Normal 30 2 3 14" xfId="18305"/>
    <cellStyle name="Normal 30 2 3 14 2" xfId="35695"/>
    <cellStyle name="Normal 30 2 3 15" xfId="18306"/>
    <cellStyle name="Normal 30 2 3 15 2" xfId="35696"/>
    <cellStyle name="Normal 30 2 3 16" xfId="35690"/>
    <cellStyle name="Normal 30 2 3 2" xfId="18307"/>
    <cellStyle name="Normal 30 2 3 2 10" xfId="18308"/>
    <cellStyle name="Normal 30 2 3 2 10 2" xfId="35698"/>
    <cellStyle name="Normal 30 2 3 2 11" xfId="18309"/>
    <cellStyle name="Normal 30 2 3 2 11 2" xfId="35699"/>
    <cellStyle name="Normal 30 2 3 2 12" xfId="18310"/>
    <cellStyle name="Normal 30 2 3 2 12 2" xfId="35700"/>
    <cellStyle name="Normal 30 2 3 2 13" xfId="18311"/>
    <cellStyle name="Normal 30 2 3 2 13 2" xfId="35701"/>
    <cellStyle name="Normal 30 2 3 2 14" xfId="18312"/>
    <cellStyle name="Normal 30 2 3 2 14 2" xfId="35702"/>
    <cellStyle name="Normal 30 2 3 2 15" xfId="35697"/>
    <cellStyle name="Normal 30 2 3 2 2" xfId="18313"/>
    <cellStyle name="Normal 30 2 3 2 2 2" xfId="35703"/>
    <cellStyle name="Normal 30 2 3 2 3" xfId="18314"/>
    <cellStyle name="Normal 30 2 3 2 3 2" xfId="35704"/>
    <cellStyle name="Normal 30 2 3 2 4" xfId="18315"/>
    <cellStyle name="Normal 30 2 3 2 4 2" xfId="35705"/>
    <cellStyle name="Normal 30 2 3 2 5" xfId="18316"/>
    <cellStyle name="Normal 30 2 3 2 5 2" xfId="35706"/>
    <cellStyle name="Normal 30 2 3 2 6" xfId="18317"/>
    <cellStyle name="Normal 30 2 3 2 6 2" xfId="35707"/>
    <cellStyle name="Normal 30 2 3 2 7" xfId="18318"/>
    <cellStyle name="Normal 30 2 3 2 7 2" xfId="35708"/>
    <cellStyle name="Normal 30 2 3 2 8" xfId="18319"/>
    <cellStyle name="Normal 30 2 3 2 8 2" xfId="35709"/>
    <cellStyle name="Normal 30 2 3 2 9" xfId="18320"/>
    <cellStyle name="Normal 30 2 3 2 9 2" xfId="35710"/>
    <cellStyle name="Normal 30 2 3 3" xfId="18321"/>
    <cellStyle name="Normal 30 2 3 3 2" xfId="35711"/>
    <cellStyle name="Normal 30 2 3 4" xfId="18322"/>
    <cellStyle name="Normal 30 2 3 4 2" xfId="35712"/>
    <cellStyle name="Normal 30 2 3 5" xfId="18323"/>
    <cellStyle name="Normal 30 2 3 5 2" xfId="35713"/>
    <cellStyle name="Normal 30 2 3 6" xfId="18324"/>
    <cellStyle name="Normal 30 2 3 6 2" xfId="35714"/>
    <cellStyle name="Normal 30 2 3 7" xfId="18325"/>
    <cellStyle name="Normal 30 2 3 7 2" xfId="35715"/>
    <cellStyle name="Normal 30 2 3 8" xfId="18326"/>
    <cellStyle name="Normal 30 2 3 8 2" xfId="35716"/>
    <cellStyle name="Normal 30 2 3 9" xfId="18327"/>
    <cellStyle name="Normal 30 2 3 9 2" xfId="35717"/>
    <cellStyle name="Normal 30 2 4" xfId="18328"/>
    <cellStyle name="Normal 30 2 4 10" xfId="18329"/>
    <cellStyle name="Normal 30 2 4 10 2" xfId="35719"/>
    <cellStyle name="Normal 30 2 4 11" xfId="18330"/>
    <cellStyle name="Normal 30 2 4 11 2" xfId="35720"/>
    <cellStyle name="Normal 30 2 4 12" xfId="18331"/>
    <cellStyle name="Normal 30 2 4 12 2" xfId="35721"/>
    <cellStyle name="Normal 30 2 4 13" xfId="18332"/>
    <cellStyle name="Normal 30 2 4 13 2" xfId="35722"/>
    <cellStyle name="Normal 30 2 4 14" xfId="18333"/>
    <cellStyle name="Normal 30 2 4 14 2" xfId="35723"/>
    <cellStyle name="Normal 30 2 4 15" xfId="18334"/>
    <cellStyle name="Normal 30 2 4 15 2" xfId="35724"/>
    <cellStyle name="Normal 30 2 4 16" xfId="35718"/>
    <cellStyle name="Normal 30 2 4 2" xfId="18335"/>
    <cellStyle name="Normal 30 2 4 2 10" xfId="18336"/>
    <cellStyle name="Normal 30 2 4 2 10 2" xfId="35726"/>
    <cellStyle name="Normal 30 2 4 2 11" xfId="18337"/>
    <cellStyle name="Normal 30 2 4 2 11 2" xfId="35727"/>
    <cellStyle name="Normal 30 2 4 2 12" xfId="18338"/>
    <cellStyle name="Normal 30 2 4 2 12 2" xfId="35728"/>
    <cellStyle name="Normal 30 2 4 2 13" xfId="18339"/>
    <cellStyle name="Normal 30 2 4 2 13 2" xfId="35729"/>
    <cellStyle name="Normal 30 2 4 2 14" xfId="18340"/>
    <cellStyle name="Normal 30 2 4 2 14 2" xfId="35730"/>
    <cellStyle name="Normal 30 2 4 2 15" xfId="35725"/>
    <cellStyle name="Normal 30 2 4 2 2" xfId="18341"/>
    <cellStyle name="Normal 30 2 4 2 2 2" xfId="35731"/>
    <cellStyle name="Normal 30 2 4 2 3" xfId="18342"/>
    <cellStyle name="Normal 30 2 4 2 3 2" xfId="35732"/>
    <cellStyle name="Normal 30 2 4 2 4" xfId="18343"/>
    <cellStyle name="Normal 30 2 4 2 4 2" xfId="35733"/>
    <cellStyle name="Normal 30 2 4 2 5" xfId="18344"/>
    <cellStyle name="Normal 30 2 4 2 5 2" xfId="35734"/>
    <cellStyle name="Normal 30 2 4 2 6" xfId="18345"/>
    <cellStyle name="Normal 30 2 4 2 6 2" xfId="35735"/>
    <cellStyle name="Normal 30 2 4 2 7" xfId="18346"/>
    <cellStyle name="Normal 30 2 4 2 7 2" xfId="35736"/>
    <cellStyle name="Normal 30 2 4 2 8" xfId="18347"/>
    <cellStyle name="Normal 30 2 4 2 8 2" xfId="35737"/>
    <cellStyle name="Normal 30 2 4 2 9" xfId="18348"/>
    <cellStyle name="Normal 30 2 4 2 9 2" xfId="35738"/>
    <cellStyle name="Normal 30 2 4 3" xfId="18349"/>
    <cellStyle name="Normal 30 2 4 3 2" xfId="35739"/>
    <cellStyle name="Normal 30 2 4 4" xfId="18350"/>
    <cellStyle name="Normal 30 2 4 4 2" xfId="35740"/>
    <cellStyle name="Normal 30 2 4 5" xfId="18351"/>
    <cellStyle name="Normal 30 2 4 5 2" xfId="35741"/>
    <cellStyle name="Normal 30 2 4 6" xfId="18352"/>
    <cellStyle name="Normal 30 2 4 6 2" xfId="35742"/>
    <cellStyle name="Normal 30 2 4 7" xfId="18353"/>
    <cellStyle name="Normal 30 2 4 7 2" xfId="35743"/>
    <cellStyle name="Normal 30 2 4 8" xfId="18354"/>
    <cellStyle name="Normal 30 2 4 8 2" xfId="35744"/>
    <cellStyle name="Normal 30 2 4 9" xfId="18355"/>
    <cellStyle name="Normal 30 2 4 9 2" xfId="35745"/>
    <cellStyle name="Normal 30 2 5" xfId="18356"/>
    <cellStyle name="Normal 30 2 5 10" xfId="18357"/>
    <cellStyle name="Normal 30 2 5 10 2" xfId="35747"/>
    <cellStyle name="Normal 30 2 5 11" xfId="18358"/>
    <cellStyle name="Normal 30 2 5 11 2" xfId="35748"/>
    <cellStyle name="Normal 30 2 5 12" xfId="18359"/>
    <cellStyle name="Normal 30 2 5 12 2" xfId="35749"/>
    <cellStyle name="Normal 30 2 5 13" xfId="18360"/>
    <cellStyle name="Normal 30 2 5 13 2" xfId="35750"/>
    <cellStyle name="Normal 30 2 5 14" xfId="18361"/>
    <cellStyle name="Normal 30 2 5 14 2" xfId="35751"/>
    <cellStyle name="Normal 30 2 5 15" xfId="35746"/>
    <cellStyle name="Normal 30 2 5 2" xfId="18362"/>
    <cellStyle name="Normal 30 2 5 2 2" xfId="35752"/>
    <cellStyle name="Normal 30 2 5 3" xfId="18363"/>
    <cellStyle name="Normal 30 2 5 3 2" xfId="35753"/>
    <cellStyle name="Normal 30 2 5 4" xfId="18364"/>
    <cellStyle name="Normal 30 2 5 4 2" xfId="35754"/>
    <cellStyle name="Normal 30 2 5 5" xfId="18365"/>
    <cellStyle name="Normal 30 2 5 5 2" xfId="35755"/>
    <cellStyle name="Normal 30 2 5 6" xfId="18366"/>
    <cellStyle name="Normal 30 2 5 6 2" xfId="35756"/>
    <cellStyle name="Normal 30 2 5 7" xfId="18367"/>
    <cellStyle name="Normal 30 2 5 7 2" xfId="35757"/>
    <cellStyle name="Normal 30 2 5 8" xfId="18368"/>
    <cellStyle name="Normal 30 2 5 8 2" xfId="35758"/>
    <cellStyle name="Normal 30 2 5 9" xfId="18369"/>
    <cellStyle name="Normal 30 2 5 9 2" xfId="35759"/>
    <cellStyle name="Normal 30 2 6" xfId="18370"/>
    <cellStyle name="Normal 30 2 6 10" xfId="18371"/>
    <cellStyle name="Normal 30 2 6 10 2" xfId="35761"/>
    <cellStyle name="Normal 30 2 6 11" xfId="18372"/>
    <cellStyle name="Normal 30 2 6 11 2" xfId="35762"/>
    <cellStyle name="Normal 30 2 6 12" xfId="18373"/>
    <cellStyle name="Normal 30 2 6 12 2" xfId="35763"/>
    <cellStyle name="Normal 30 2 6 13" xfId="18374"/>
    <cellStyle name="Normal 30 2 6 13 2" xfId="35764"/>
    <cellStyle name="Normal 30 2 6 14" xfId="18375"/>
    <cellStyle name="Normal 30 2 6 14 2" xfId="35765"/>
    <cellStyle name="Normal 30 2 6 15" xfId="35760"/>
    <cellStyle name="Normal 30 2 6 2" xfId="18376"/>
    <cellStyle name="Normal 30 2 6 2 2" xfId="35766"/>
    <cellStyle name="Normal 30 2 6 3" xfId="18377"/>
    <cellStyle name="Normal 30 2 6 3 2" xfId="35767"/>
    <cellStyle name="Normal 30 2 6 4" xfId="18378"/>
    <cellStyle name="Normal 30 2 6 4 2" xfId="35768"/>
    <cellStyle name="Normal 30 2 6 5" xfId="18379"/>
    <cellStyle name="Normal 30 2 6 5 2" xfId="35769"/>
    <cellStyle name="Normal 30 2 6 6" xfId="18380"/>
    <cellStyle name="Normal 30 2 6 6 2" xfId="35770"/>
    <cellStyle name="Normal 30 2 6 7" xfId="18381"/>
    <cellStyle name="Normal 30 2 6 7 2" xfId="35771"/>
    <cellStyle name="Normal 30 2 6 8" xfId="18382"/>
    <cellStyle name="Normal 30 2 6 8 2" xfId="35772"/>
    <cellStyle name="Normal 30 2 6 9" xfId="18383"/>
    <cellStyle name="Normal 30 2 6 9 2" xfId="35773"/>
    <cellStyle name="Normal 30 2 7" xfId="18384"/>
    <cellStyle name="Normal 30 2 7 10" xfId="18385"/>
    <cellStyle name="Normal 30 2 7 10 2" xfId="35775"/>
    <cellStyle name="Normal 30 2 7 11" xfId="18386"/>
    <cellStyle name="Normal 30 2 7 11 2" xfId="35776"/>
    <cellStyle name="Normal 30 2 7 12" xfId="18387"/>
    <cellStyle name="Normal 30 2 7 12 2" xfId="35777"/>
    <cellStyle name="Normal 30 2 7 13" xfId="18388"/>
    <cellStyle name="Normal 30 2 7 13 2" xfId="35778"/>
    <cellStyle name="Normal 30 2 7 14" xfId="18389"/>
    <cellStyle name="Normal 30 2 7 14 2" xfId="35779"/>
    <cellStyle name="Normal 30 2 7 15" xfId="35774"/>
    <cellStyle name="Normal 30 2 7 2" xfId="18390"/>
    <cellStyle name="Normal 30 2 7 2 2" xfId="35780"/>
    <cellStyle name="Normal 30 2 7 3" xfId="18391"/>
    <cellStyle name="Normal 30 2 7 3 2" xfId="35781"/>
    <cellStyle name="Normal 30 2 7 4" xfId="18392"/>
    <cellStyle name="Normal 30 2 7 4 2" xfId="35782"/>
    <cellStyle name="Normal 30 2 7 5" xfId="18393"/>
    <cellStyle name="Normal 30 2 7 5 2" xfId="35783"/>
    <cellStyle name="Normal 30 2 7 6" xfId="18394"/>
    <cellStyle name="Normal 30 2 7 6 2" xfId="35784"/>
    <cellStyle name="Normal 30 2 7 7" xfId="18395"/>
    <cellStyle name="Normal 30 2 7 7 2" xfId="35785"/>
    <cellStyle name="Normal 30 2 7 8" xfId="18396"/>
    <cellStyle name="Normal 30 2 7 8 2" xfId="35786"/>
    <cellStyle name="Normal 30 2 7 9" xfId="18397"/>
    <cellStyle name="Normal 30 2 7 9 2" xfId="35787"/>
    <cellStyle name="Normal 30 2 8" xfId="18398"/>
    <cellStyle name="Normal 30 2 8 10" xfId="18399"/>
    <cellStyle name="Normal 30 2 8 10 2" xfId="35789"/>
    <cellStyle name="Normal 30 2 8 11" xfId="18400"/>
    <cellStyle name="Normal 30 2 8 11 2" xfId="35790"/>
    <cellStyle name="Normal 30 2 8 12" xfId="18401"/>
    <cellStyle name="Normal 30 2 8 12 2" xfId="35791"/>
    <cellStyle name="Normal 30 2 8 13" xfId="18402"/>
    <cellStyle name="Normal 30 2 8 13 2" xfId="35792"/>
    <cellStyle name="Normal 30 2 8 14" xfId="18403"/>
    <cellStyle name="Normal 30 2 8 14 2" xfId="35793"/>
    <cellStyle name="Normal 30 2 8 15" xfId="35788"/>
    <cellStyle name="Normal 30 2 8 2" xfId="18404"/>
    <cellStyle name="Normal 30 2 8 2 2" xfId="35794"/>
    <cellStyle name="Normal 30 2 8 3" xfId="18405"/>
    <cellStyle name="Normal 30 2 8 3 2" xfId="35795"/>
    <cellStyle name="Normal 30 2 8 4" xfId="18406"/>
    <cellStyle name="Normal 30 2 8 4 2" xfId="35796"/>
    <cellStyle name="Normal 30 2 8 5" xfId="18407"/>
    <cellStyle name="Normal 30 2 8 5 2" xfId="35797"/>
    <cellStyle name="Normal 30 2 8 6" xfId="18408"/>
    <cellStyle name="Normal 30 2 8 6 2" xfId="35798"/>
    <cellStyle name="Normal 30 2 8 7" xfId="18409"/>
    <cellStyle name="Normal 30 2 8 7 2" xfId="35799"/>
    <cellStyle name="Normal 30 2 8 8" xfId="18410"/>
    <cellStyle name="Normal 30 2 8 8 2" xfId="35800"/>
    <cellStyle name="Normal 30 2 8 9" xfId="18411"/>
    <cellStyle name="Normal 30 2 8 9 2" xfId="35801"/>
    <cellStyle name="Normal 30 2 9" xfId="18412"/>
    <cellStyle name="Normal 30 2 9 10" xfId="18413"/>
    <cellStyle name="Normal 30 2 9 10 2" xfId="35803"/>
    <cellStyle name="Normal 30 2 9 11" xfId="18414"/>
    <cellStyle name="Normal 30 2 9 11 2" xfId="35804"/>
    <cellStyle name="Normal 30 2 9 12" xfId="18415"/>
    <cellStyle name="Normal 30 2 9 12 2" xfId="35805"/>
    <cellStyle name="Normal 30 2 9 13" xfId="18416"/>
    <cellStyle name="Normal 30 2 9 13 2" xfId="35806"/>
    <cellStyle name="Normal 30 2 9 14" xfId="18417"/>
    <cellStyle name="Normal 30 2 9 14 2" xfId="35807"/>
    <cellStyle name="Normal 30 2 9 15" xfId="35802"/>
    <cellStyle name="Normal 30 2 9 2" xfId="18418"/>
    <cellStyle name="Normal 30 2 9 2 2" xfId="35808"/>
    <cellStyle name="Normal 30 2 9 3" xfId="18419"/>
    <cellStyle name="Normal 30 2 9 3 2" xfId="35809"/>
    <cellStyle name="Normal 30 2 9 4" xfId="18420"/>
    <cellStyle name="Normal 30 2 9 4 2" xfId="35810"/>
    <cellStyle name="Normal 30 2 9 5" xfId="18421"/>
    <cellStyle name="Normal 30 2 9 5 2" xfId="35811"/>
    <cellStyle name="Normal 30 2 9 6" xfId="18422"/>
    <cellStyle name="Normal 30 2 9 6 2" xfId="35812"/>
    <cellStyle name="Normal 30 2 9 7" xfId="18423"/>
    <cellStyle name="Normal 30 2 9 7 2" xfId="35813"/>
    <cellStyle name="Normal 30 2 9 8" xfId="18424"/>
    <cellStyle name="Normal 30 2 9 8 2" xfId="35814"/>
    <cellStyle name="Normal 30 2 9 9" xfId="18425"/>
    <cellStyle name="Normal 30 2 9 9 2" xfId="35815"/>
    <cellStyle name="Normal 30 3" xfId="18426"/>
    <cellStyle name="Normal 30 3 10" xfId="18427"/>
    <cellStyle name="Normal 30 3 10 10" xfId="18428"/>
    <cellStyle name="Normal 30 3 10 10 2" xfId="35818"/>
    <cellStyle name="Normal 30 3 10 11" xfId="18429"/>
    <cellStyle name="Normal 30 3 10 11 2" xfId="35819"/>
    <cellStyle name="Normal 30 3 10 12" xfId="18430"/>
    <cellStyle name="Normal 30 3 10 12 2" xfId="35820"/>
    <cellStyle name="Normal 30 3 10 13" xfId="18431"/>
    <cellStyle name="Normal 30 3 10 13 2" xfId="35821"/>
    <cellStyle name="Normal 30 3 10 14" xfId="18432"/>
    <cellStyle name="Normal 30 3 10 14 2" xfId="35822"/>
    <cellStyle name="Normal 30 3 10 15" xfId="35817"/>
    <cellStyle name="Normal 30 3 10 2" xfId="18433"/>
    <cellStyle name="Normal 30 3 10 2 2" xfId="35823"/>
    <cellStyle name="Normal 30 3 10 3" xfId="18434"/>
    <cellStyle name="Normal 30 3 10 3 2" xfId="35824"/>
    <cellStyle name="Normal 30 3 10 4" xfId="18435"/>
    <cellStyle name="Normal 30 3 10 4 2" xfId="35825"/>
    <cellStyle name="Normal 30 3 10 5" xfId="18436"/>
    <cellStyle name="Normal 30 3 10 5 2" xfId="35826"/>
    <cellStyle name="Normal 30 3 10 6" xfId="18437"/>
    <cellStyle name="Normal 30 3 10 6 2" xfId="35827"/>
    <cellStyle name="Normal 30 3 10 7" xfId="18438"/>
    <cellStyle name="Normal 30 3 10 7 2" xfId="35828"/>
    <cellStyle name="Normal 30 3 10 8" xfId="18439"/>
    <cellStyle name="Normal 30 3 10 8 2" xfId="35829"/>
    <cellStyle name="Normal 30 3 10 9" xfId="18440"/>
    <cellStyle name="Normal 30 3 10 9 2" xfId="35830"/>
    <cellStyle name="Normal 30 3 11" xfId="18441"/>
    <cellStyle name="Normal 30 3 11 10" xfId="18442"/>
    <cellStyle name="Normal 30 3 11 10 2" xfId="35832"/>
    <cellStyle name="Normal 30 3 11 11" xfId="18443"/>
    <cellStyle name="Normal 30 3 11 11 2" xfId="35833"/>
    <cellStyle name="Normal 30 3 11 12" xfId="18444"/>
    <cellStyle name="Normal 30 3 11 12 2" xfId="35834"/>
    <cellStyle name="Normal 30 3 11 13" xfId="18445"/>
    <cellStyle name="Normal 30 3 11 13 2" xfId="35835"/>
    <cellStyle name="Normal 30 3 11 14" xfId="18446"/>
    <cellStyle name="Normal 30 3 11 14 2" xfId="35836"/>
    <cellStyle name="Normal 30 3 11 15" xfId="35831"/>
    <cellStyle name="Normal 30 3 11 2" xfId="18447"/>
    <cellStyle name="Normal 30 3 11 2 2" xfId="35837"/>
    <cellStyle name="Normal 30 3 11 3" xfId="18448"/>
    <cellStyle name="Normal 30 3 11 3 2" xfId="35838"/>
    <cellStyle name="Normal 30 3 11 4" xfId="18449"/>
    <cellStyle name="Normal 30 3 11 4 2" xfId="35839"/>
    <cellStyle name="Normal 30 3 11 5" xfId="18450"/>
    <cellStyle name="Normal 30 3 11 5 2" xfId="35840"/>
    <cellStyle name="Normal 30 3 11 6" xfId="18451"/>
    <cellStyle name="Normal 30 3 11 6 2" xfId="35841"/>
    <cellStyle name="Normal 30 3 11 7" xfId="18452"/>
    <cellStyle name="Normal 30 3 11 7 2" xfId="35842"/>
    <cellStyle name="Normal 30 3 11 8" xfId="18453"/>
    <cellStyle name="Normal 30 3 11 8 2" xfId="35843"/>
    <cellStyle name="Normal 30 3 11 9" xfId="18454"/>
    <cellStyle name="Normal 30 3 11 9 2" xfId="35844"/>
    <cellStyle name="Normal 30 3 12" xfId="18455"/>
    <cellStyle name="Normal 30 3 12 10" xfId="18456"/>
    <cellStyle name="Normal 30 3 12 10 2" xfId="35846"/>
    <cellStyle name="Normal 30 3 12 11" xfId="18457"/>
    <cellStyle name="Normal 30 3 12 11 2" xfId="35847"/>
    <cellStyle name="Normal 30 3 12 12" xfId="18458"/>
    <cellStyle name="Normal 30 3 12 12 2" xfId="35848"/>
    <cellStyle name="Normal 30 3 12 13" xfId="18459"/>
    <cellStyle name="Normal 30 3 12 13 2" xfId="35849"/>
    <cellStyle name="Normal 30 3 12 14" xfId="18460"/>
    <cellStyle name="Normal 30 3 12 14 2" xfId="35850"/>
    <cellStyle name="Normal 30 3 12 15" xfId="35845"/>
    <cellStyle name="Normal 30 3 12 2" xfId="18461"/>
    <cellStyle name="Normal 30 3 12 2 2" xfId="35851"/>
    <cellStyle name="Normal 30 3 12 3" xfId="18462"/>
    <cellStyle name="Normal 30 3 12 3 2" xfId="35852"/>
    <cellStyle name="Normal 30 3 12 4" xfId="18463"/>
    <cellStyle name="Normal 30 3 12 4 2" xfId="35853"/>
    <cellStyle name="Normal 30 3 12 5" xfId="18464"/>
    <cellStyle name="Normal 30 3 12 5 2" xfId="35854"/>
    <cellStyle name="Normal 30 3 12 6" xfId="18465"/>
    <cellStyle name="Normal 30 3 12 6 2" xfId="35855"/>
    <cellStyle name="Normal 30 3 12 7" xfId="18466"/>
    <cellStyle name="Normal 30 3 12 7 2" xfId="35856"/>
    <cellStyle name="Normal 30 3 12 8" xfId="18467"/>
    <cellStyle name="Normal 30 3 12 8 2" xfId="35857"/>
    <cellStyle name="Normal 30 3 12 9" xfId="18468"/>
    <cellStyle name="Normal 30 3 12 9 2" xfId="35858"/>
    <cellStyle name="Normal 30 3 13" xfId="18469"/>
    <cellStyle name="Normal 30 3 13 10" xfId="18470"/>
    <cellStyle name="Normal 30 3 13 10 2" xfId="35860"/>
    <cellStyle name="Normal 30 3 13 11" xfId="18471"/>
    <cellStyle name="Normal 30 3 13 11 2" xfId="35861"/>
    <cellStyle name="Normal 30 3 13 12" xfId="18472"/>
    <cellStyle name="Normal 30 3 13 12 2" xfId="35862"/>
    <cellStyle name="Normal 30 3 13 13" xfId="18473"/>
    <cellStyle name="Normal 30 3 13 13 2" xfId="35863"/>
    <cellStyle name="Normal 30 3 13 14" xfId="18474"/>
    <cellStyle name="Normal 30 3 13 14 2" xfId="35864"/>
    <cellStyle name="Normal 30 3 13 15" xfId="35859"/>
    <cellStyle name="Normal 30 3 13 2" xfId="18475"/>
    <cellStyle name="Normal 30 3 13 2 2" xfId="35865"/>
    <cellStyle name="Normal 30 3 13 3" xfId="18476"/>
    <cellStyle name="Normal 30 3 13 3 2" xfId="35866"/>
    <cellStyle name="Normal 30 3 13 4" xfId="18477"/>
    <cellStyle name="Normal 30 3 13 4 2" xfId="35867"/>
    <cellStyle name="Normal 30 3 13 5" xfId="18478"/>
    <cellStyle name="Normal 30 3 13 5 2" xfId="35868"/>
    <cellStyle name="Normal 30 3 13 6" xfId="18479"/>
    <cellStyle name="Normal 30 3 13 6 2" xfId="35869"/>
    <cellStyle name="Normal 30 3 13 7" xfId="18480"/>
    <cellStyle name="Normal 30 3 13 7 2" xfId="35870"/>
    <cellStyle name="Normal 30 3 13 8" xfId="18481"/>
    <cellStyle name="Normal 30 3 13 8 2" xfId="35871"/>
    <cellStyle name="Normal 30 3 13 9" xfId="18482"/>
    <cellStyle name="Normal 30 3 13 9 2" xfId="35872"/>
    <cellStyle name="Normal 30 3 14" xfId="18483"/>
    <cellStyle name="Normal 30 3 14 10" xfId="18484"/>
    <cellStyle name="Normal 30 3 14 10 2" xfId="35874"/>
    <cellStyle name="Normal 30 3 14 11" xfId="18485"/>
    <cellStyle name="Normal 30 3 14 11 2" xfId="35875"/>
    <cellStyle name="Normal 30 3 14 12" xfId="18486"/>
    <cellStyle name="Normal 30 3 14 12 2" xfId="35876"/>
    <cellStyle name="Normal 30 3 14 13" xfId="18487"/>
    <cellStyle name="Normal 30 3 14 13 2" xfId="35877"/>
    <cellStyle name="Normal 30 3 14 14" xfId="18488"/>
    <cellStyle name="Normal 30 3 14 14 2" xfId="35878"/>
    <cellStyle name="Normal 30 3 14 15" xfId="35873"/>
    <cellStyle name="Normal 30 3 14 2" xfId="18489"/>
    <cellStyle name="Normal 30 3 14 2 2" xfId="35879"/>
    <cellStyle name="Normal 30 3 14 3" xfId="18490"/>
    <cellStyle name="Normal 30 3 14 3 2" xfId="35880"/>
    <cellStyle name="Normal 30 3 14 4" xfId="18491"/>
    <cellStyle name="Normal 30 3 14 4 2" xfId="35881"/>
    <cellStyle name="Normal 30 3 14 5" xfId="18492"/>
    <cellStyle name="Normal 30 3 14 5 2" xfId="35882"/>
    <cellStyle name="Normal 30 3 14 6" xfId="18493"/>
    <cellStyle name="Normal 30 3 14 6 2" xfId="35883"/>
    <cellStyle name="Normal 30 3 14 7" xfId="18494"/>
    <cellStyle name="Normal 30 3 14 7 2" xfId="35884"/>
    <cellStyle name="Normal 30 3 14 8" xfId="18495"/>
    <cellStyle name="Normal 30 3 14 8 2" xfId="35885"/>
    <cellStyle name="Normal 30 3 14 9" xfId="18496"/>
    <cellStyle name="Normal 30 3 14 9 2" xfId="35886"/>
    <cellStyle name="Normal 30 3 15" xfId="18497"/>
    <cellStyle name="Normal 30 3 15 10" xfId="18498"/>
    <cellStyle name="Normal 30 3 15 10 2" xfId="35888"/>
    <cellStyle name="Normal 30 3 15 11" xfId="18499"/>
    <cellStyle name="Normal 30 3 15 11 2" xfId="35889"/>
    <cellStyle name="Normal 30 3 15 12" xfId="18500"/>
    <cellStyle name="Normal 30 3 15 12 2" xfId="35890"/>
    <cellStyle name="Normal 30 3 15 13" xfId="18501"/>
    <cellStyle name="Normal 30 3 15 13 2" xfId="35891"/>
    <cellStyle name="Normal 30 3 15 14" xfId="18502"/>
    <cellStyle name="Normal 30 3 15 14 2" xfId="35892"/>
    <cellStyle name="Normal 30 3 15 15" xfId="35887"/>
    <cellStyle name="Normal 30 3 15 2" xfId="18503"/>
    <cellStyle name="Normal 30 3 15 2 2" xfId="35893"/>
    <cellStyle name="Normal 30 3 15 3" xfId="18504"/>
    <cellStyle name="Normal 30 3 15 3 2" xfId="35894"/>
    <cellStyle name="Normal 30 3 15 4" xfId="18505"/>
    <cellStyle name="Normal 30 3 15 4 2" xfId="35895"/>
    <cellStyle name="Normal 30 3 15 5" xfId="18506"/>
    <cellStyle name="Normal 30 3 15 5 2" xfId="35896"/>
    <cellStyle name="Normal 30 3 15 6" xfId="18507"/>
    <cellStyle name="Normal 30 3 15 6 2" xfId="35897"/>
    <cellStyle name="Normal 30 3 15 7" xfId="18508"/>
    <cellStyle name="Normal 30 3 15 7 2" xfId="35898"/>
    <cellStyle name="Normal 30 3 15 8" xfId="18509"/>
    <cellStyle name="Normal 30 3 15 8 2" xfId="35899"/>
    <cellStyle name="Normal 30 3 15 9" xfId="18510"/>
    <cellStyle name="Normal 30 3 15 9 2" xfId="35900"/>
    <cellStyle name="Normal 30 3 16" xfId="18511"/>
    <cellStyle name="Normal 30 3 16 2" xfId="35901"/>
    <cellStyle name="Normal 30 3 17" xfId="18512"/>
    <cellStyle name="Normal 30 3 17 2" xfId="35902"/>
    <cellStyle name="Normal 30 3 18" xfId="18513"/>
    <cellStyle name="Normal 30 3 18 2" xfId="35903"/>
    <cellStyle name="Normal 30 3 19" xfId="18514"/>
    <cellStyle name="Normal 30 3 19 2" xfId="35904"/>
    <cellStyle name="Normal 30 3 2" xfId="18515"/>
    <cellStyle name="Normal 30 3 2 10" xfId="18516"/>
    <cellStyle name="Normal 30 3 2 10 2" xfId="35906"/>
    <cellStyle name="Normal 30 3 2 11" xfId="18517"/>
    <cellStyle name="Normal 30 3 2 11 2" xfId="35907"/>
    <cellStyle name="Normal 30 3 2 12" xfId="18518"/>
    <cellStyle name="Normal 30 3 2 12 2" xfId="35908"/>
    <cellStyle name="Normal 30 3 2 13" xfId="18519"/>
    <cellStyle name="Normal 30 3 2 13 2" xfId="35909"/>
    <cellStyle name="Normal 30 3 2 14" xfId="18520"/>
    <cellStyle name="Normal 30 3 2 14 2" xfId="35910"/>
    <cellStyle name="Normal 30 3 2 15" xfId="18521"/>
    <cellStyle name="Normal 30 3 2 15 2" xfId="35911"/>
    <cellStyle name="Normal 30 3 2 16" xfId="35905"/>
    <cellStyle name="Normal 30 3 2 2" xfId="18522"/>
    <cellStyle name="Normal 30 3 2 2 10" xfId="18523"/>
    <cellStyle name="Normal 30 3 2 2 10 2" xfId="35913"/>
    <cellStyle name="Normal 30 3 2 2 11" xfId="18524"/>
    <cellStyle name="Normal 30 3 2 2 11 2" xfId="35914"/>
    <cellStyle name="Normal 30 3 2 2 12" xfId="18525"/>
    <cellStyle name="Normal 30 3 2 2 12 2" xfId="35915"/>
    <cellStyle name="Normal 30 3 2 2 13" xfId="18526"/>
    <cellStyle name="Normal 30 3 2 2 13 2" xfId="35916"/>
    <cellStyle name="Normal 30 3 2 2 14" xfId="18527"/>
    <cellStyle name="Normal 30 3 2 2 14 2" xfId="35917"/>
    <cellStyle name="Normal 30 3 2 2 15" xfId="35912"/>
    <cellStyle name="Normal 30 3 2 2 2" xfId="18528"/>
    <cellStyle name="Normal 30 3 2 2 2 2" xfId="35918"/>
    <cellStyle name="Normal 30 3 2 2 3" xfId="18529"/>
    <cellStyle name="Normal 30 3 2 2 3 2" xfId="35919"/>
    <cellStyle name="Normal 30 3 2 2 4" xfId="18530"/>
    <cellStyle name="Normal 30 3 2 2 4 2" xfId="35920"/>
    <cellStyle name="Normal 30 3 2 2 5" xfId="18531"/>
    <cellStyle name="Normal 30 3 2 2 5 2" xfId="35921"/>
    <cellStyle name="Normal 30 3 2 2 6" xfId="18532"/>
    <cellStyle name="Normal 30 3 2 2 6 2" xfId="35922"/>
    <cellStyle name="Normal 30 3 2 2 7" xfId="18533"/>
    <cellStyle name="Normal 30 3 2 2 7 2" xfId="35923"/>
    <cellStyle name="Normal 30 3 2 2 8" xfId="18534"/>
    <cellStyle name="Normal 30 3 2 2 8 2" xfId="35924"/>
    <cellStyle name="Normal 30 3 2 2 9" xfId="18535"/>
    <cellStyle name="Normal 30 3 2 2 9 2" xfId="35925"/>
    <cellStyle name="Normal 30 3 2 3" xfId="18536"/>
    <cellStyle name="Normal 30 3 2 3 2" xfId="35926"/>
    <cellStyle name="Normal 30 3 2 4" xfId="18537"/>
    <cellStyle name="Normal 30 3 2 4 2" xfId="35927"/>
    <cellStyle name="Normal 30 3 2 5" xfId="18538"/>
    <cellStyle name="Normal 30 3 2 5 2" xfId="35928"/>
    <cellStyle name="Normal 30 3 2 6" xfId="18539"/>
    <cellStyle name="Normal 30 3 2 6 2" xfId="35929"/>
    <cellStyle name="Normal 30 3 2 7" xfId="18540"/>
    <cellStyle name="Normal 30 3 2 7 2" xfId="35930"/>
    <cellStyle name="Normal 30 3 2 8" xfId="18541"/>
    <cellStyle name="Normal 30 3 2 8 2" xfId="35931"/>
    <cellStyle name="Normal 30 3 2 9" xfId="18542"/>
    <cellStyle name="Normal 30 3 2 9 2" xfId="35932"/>
    <cellStyle name="Normal 30 3 20" xfId="18543"/>
    <cellStyle name="Normal 30 3 20 2" xfId="35933"/>
    <cellStyle name="Normal 30 3 21" xfId="18544"/>
    <cellStyle name="Normal 30 3 21 2" xfId="35934"/>
    <cellStyle name="Normal 30 3 22" xfId="18545"/>
    <cellStyle name="Normal 30 3 22 2" xfId="35935"/>
    <cellStyle name="Normal 30 3 23" xfId="18546"/>
    <cellStyle name="Normal 30 3 23 2" xfId="35936"/>
    <cellStyle name="Normal 30 3 24" xfId="18547"/>
    <cellStyle name="Normal 30 3 24 2" xfId="35937"/>
    <cellStyle name="Normal 30 3 25" xfId="18548"/>
    <cellStyle name="Normal 30 3 25 2" xfId="35938"/>
    <cellStyle name="Normal 30 3 26" xfId="18549"/>
    <cellStyle name="Normal 30 3 26 2" xfId="35939"/>
    <cellStyle name="Normal 30 3 27" xfId="18550"/>
    <cellStyle name="Normal 30 3 27 2" xfId="35940"/>
    <cellStyle name="Normal 30 3 28" xfId="18551"/>
    <cellStyle name="Normal 30 3 28 2" xfId="35941"/>
    <cellStyle name="Normal 30 3 29" xfId="35816"/>
    <cellStyle name="Normal 30 3 3" xfId="18552"/>
    <cellStyle name="Normal 30 3 3 10" xfId="18553"/>
    <cellStyle name="Normal 30 3 3 10 2" xfId="35943"/>
    <cellStyle name="Normal 30 3 3 11" xfId="18554"/>
    <cellStyle name="Normal 30 3 3 11 2" xfId="35944"/>
    <cellStyle name="Normal 30 3 3 12" xfId="18555"/>
    <cellStyle name="Normal 30 3 3 12 2" xfId="35945"/>
    <cellStyle name="Normal 30 3 3 13" xfId="18556"/>
    <cellStyle name="Normal 30 3 3 13 2" xfId="35946"/>
    <cellStyle name="Normal 30 3 3 14" xfId="18557"/>
    <cellStyle name="Normal 30 3 3 14 2" xfId="35947"/>
    <cellStyle name="Normal 30 3 3 15" xfId="18558"/>
    <cellStyle name="Normal 30 3 3 15 2" xfId="35948"/>
    <cellStyle name="Normal 30 3 3 16" xfId="35942"/>
    <cellStyle name="Normal 30 3 3 2" xfId="18559"/>
    <cellStyle name="Normal 30 3 3 2 10" xfId="18560"/>
    <cellStyle name="Normal 30 3 3 2 10 2" xfId="35950"/>
    <cellStyle name="Normal 30 3 3 2 11" xfId="18561"/>
    <cellStyle name="Normal 30 3 3 2 11 2" xfId="35951"/>
    <cellStyle name="Normal 30 3 3 2 12" xfId="18562"/>
    <cellStyle name="Normal 30 3 3 2 12 2" xfId="35952"/>
    <cellStyle name="Normal 30 3 3 2 13" xfId="18563"/>
    <cellStyle name="Normal 30 3 3 2 13 2" xfId="35953"/>
    <cellStyle name="Normal 30 3 3 2 14" xfId="18564"/>
    <cellStyle name="Normal 30 3 3 2 14 2" xfId="35954"/>
    <cellStyle name="Normal 30 3 3 2 15" xfId="35949"/>
    <cellStyle name="Normal 30 3 3 2 2" xfId="18565"/>
    <cellStyle name="Normal 30 3 3 2 2 2" xfId="35955"/>
    <cellStyle name="Normal 30 3 3 2 3" xfId="18566"/>
    <cellStyle name="Normal 30 3 3 2 3 2" xfId="35956"/>
    <cellStyle name="Normal 30 3 3 2 4" xfId="18567"/>
    <cellStyle name="Normal 30 3 3 2 4 2" xfId="35957"/>
    <cellStyle name="Normal 30 3 3 2 5" xfId="18568"/>
    <cellStyle name="Normal 30 3 3 2 5 2" xfId="35958"/>
    <cellStyle name="Normal 30 3 3 2 6" xfId="18569"/>
    <cellStyle name="Normal 30 3 3 2 6 2" xfId="35959"/>
    <cellStyle name="Normal 30 3 3 2 7" xfId="18570"/>
    <cellStyle name="Normal 30 3 3 2 7 2" xfId="35960"/>
    <cellStyle name="Normal 30 3 3 2 8" xfId="18571"/>
    <cellStyle name="Normal 30 3 3 2 8 2" xfId="35961"/>
    <cellStyle name="Normal 30 3 3 2 9" xfId="18572"/>
    <cellStyle name="Normal 30 3 3 2 9 2" xfId="35962"/>
    <cellStyle name="Normal 30 3 3 3" xfId="18573"/>
    <cellStyle name="Normal 30 3 3 3 2" xfId="35963"/>
    <cellStyle name="Normal 30 3 3 4" xfId="18574"/>
    <cellStyle name="Normal 30 3 3 4 2" xfId="35964"/>
    <cellStyle name="Normal 30 3 3 5" xfId="18575"/>
    <cellStyle name="Normal 30 3 3 5 2" xfId="35965"/>
    <cellStyle name="Normal 30 3 3 6" xfId="18576"/>
    <cellStyle name="Normal 30 3 3 6 2" xfId="35966"/>
    <cellStyle name="Normal 30 3 3 7" xfId="18577"/>
    <cellStyle name="Normal 30 3 3 7 2" xfId="35967"/>
    <cellStyle name="Normal 30 3 3 8" xfId="18578"/>
    <cellStyle name="Normal 30 3 3 8 2" xfId="35968"/>
    <cellStyle name="Normal 30 3 3 9" xfId="18579"/>
    <cellStyle name="Normal 30 3 3 9 2" xfId="35969"/>
    <cellStyle name="Normal 30 3 4" xfId="18580"/>
    <cellStyle name="Normal 30 3 4 10" xfId="18581"/>
    <cellStyle name="Normal 30 3 4 10 2" xfId="35971"/>
    <cellStyle name="Normal 30 3 4 11" xfId="18582"/>
    <cellStyle name="Normal 30 3 4 11 2" xfId="35972"/>
    <cellStyle name="Normal 30 3 4 12" xfId="18583"/>
    <cellStyle name="Normal 30 3 4 12 2" xfId="35973"/>
    <cellStyle name="Normal 30 3 4 13" xfId="18584"/>
    <cellStyle name="Normal 30 3 4 13 2" xfId="35974"/>
    <cellStyle name="Normal 30 3 4 14" xfId="18585"/>
    <cellStyle name="Normal 30 3 4 14 2" xfId="35975"/>
    <cellStyle name="Normal 30 3 4 15" xfId="18586"/>
    <cellStyle name="Normal 30 3 4 15 2" xfId="35976"/>
    <cellStyle name="Normal 30 3 4 16" xfId="35970"/>
    <cellStyle name="Normal 30 3 4 2" xfId="18587"/>
    <cellStyle name="Normal 30 3 4 2 10" xfId="18588"/>
    <cellStyle name="Normal 30 3 4 2 10 2" xfId="35978"/>
    <cellStyle name="Normal 30 3 4 2 11" xfId="18589"/>
    <cellStyle name="Normal 30 3 4 2 11 2" xfId="35979"/>
    <cellStyle name="Normal 30 3 4 2 12" xfId="18590"/>
    <cellStyle name="Normal 30 3 4 2 12 2" xfId="35980"/>
    <cellStyle name="Normal 30 3 4 2 13" xfId="18591"/>
    <cellStyle name="Normal 30 3 4 2 13 2" xfId="35981"/>
    <cellStyle name="Normal 30 3 4 2 14" xfId="18592"/>
    <cellStyle name="Normal 30 3 4 2 14 2" xfId="35982"/>
    <cellStyle name="Normal 30 3 4 2 15" xfId="35977"/>
    <cellStyle name="Normal 30 3 4 2 2" xfId="18593"/>
    <cellStyle name="Normal 30 3 4 2 2 2" xfId="35983"/>
    <cellStyle name="Normal 30 3 4 2 3" xfId="18594"/>
    <cellStyle name="Normal 30 3 4 2 3 2" xfId="35984"/>
    <cellStyle name="Normal 30 3 4 2 4" xfId="18595"/>
    <cellStyle name="Normal 30 3 4 2 4 2" xfId="35985"/>
    <cellStyle name="Normal 30 3 4 2 5" xfId="18596"/>
    <cellStyle name="Normal 30 3 4 2 5 2" xfId="35986"/>
    <cellStyle name="Normal 30 3 4 2 6" xfId="18597"/>
    <cellStyle name="Normal 30 3 4 2 6 2" xfId="35987"/>
    <cellStyle name="Normal 30 3 4 2 7" xfId="18598"/>
    <cellStyle name="Normal 30 3 4 2 7 2" xfId="35988"/>
    <cellStyle name="Normal 30 3 4 2 8" xfId="18599"/>
    <cellStyle name="Normal 30 3 4 2 8 2" xfId="35989"/>
    <cellStyle name="Normal 30 3 4 2 9" xfId="18600"/>
    <cellStyle name="Normal 30 3 4 2 9 2" xfId="35990"/>
    <cellStyle name="Normal 30 3 4 3" xfId="18601"/>
    <cellStyle name="Normal 30 3 4 3 2" xfId="35991"/>
    <cellStyle name="Normal 30 3 4 4" xfId="18602"/>
    <cellStyle name="Normal 30 3 4 4 2" xfId="35992"/>
    <cellStyle name="Normal 30 3 4 5" xfId="18603"/>
    <cellStyle name="Normal 30 3 4 5 2" xfId="35993"/>
    <cellStyle name="Normal 30 3 4 6" xfId="18604"/>
    <cellStyle name="Normal 30 3 4 6 2" xfId="35994"/>
    <cellStyle name="Normal 30 3 4 7" xfId="18605"/>
    <cellStyle name="Normal 30 3 4 7 2" xfId="35995"/>
    <cellStyle name="Normal 30 3 4 8" xfId="18606"/>
    <cellStyle name="Normal 30 3 4 8 2" xfId="35996"/>
    <cellStyle name="Normal 30 3 4 9" xfId="18607"/>
    <cellStyle name="Normal 30 3 4 9 2" xfId="35997"/>
    <cellStyle name="Normal 30 3 5" xfId="18608"/>
    <cellStyle name="Normal 30 3 5 10" xfId="18609"/>
    <cellStyle name="Normal 30 3 5 10 2" xfId="35999"/>
    <cellStyle name="Normal 30 3 5 11" xfId="18610"/>
    <cellStyle name="Normal 30 3 5 11 2" xfId="36000"/>
    <cellStyle name="Normal 30 3 5 12" xfId="18611"/>
    <cellStyle name="Normal 30 3 5 12 2" xfId="36001"/>
    <cellStyle name="Normal 30 3 5 13" xfId="18612"/>
    <cellStyle name="Normal 30 3 5 13 2" xfId="36002"/>
    <cellStyle name="Normal 30 3 5 14" xfId="18613"/>
    <cellStyle name="Normal 30 3 5 14 2" xfId="36003"/>
    <cellStyle name="Normal 30 3 5 15" xfId="35998"/>
    <cellStyle name="Normal 30 3 5 2" xfId="18614"/>
    <cellStyle name="Normal 30 3 5 2 2" xfId="36004"/>
    <cellStyle name="Normal 30 3 5 3" xfId="18615"/>
    <cellStyle name="Normal 30 3 5 3 2" xfId="36005"/>
    <cellStyle name="Normal 30 3 5 4" xfId="18616"/>
    <cellStyle name="Normal 30 3 5 4 2" xfId="36006"/>
    <cellStyle name="Normal 30 3 5 5" xfId="18617"/>
    <cellStyle name="Normal 30 3 5 5 2" xfId="36007"/>
    <cellStyle name="Normal 30 3 5 6" xfId="18618"/>
    <cellStyle name="Normal 30 3 5 6 2" xfId="36008"/>
    <cellStyle name="Normal 30 3 5 7" xfId="18619"/>
    <cellStyle name="Normal 30 3 5 7 2" xfId="36009"/>
    <cellStyle name="Normal 30 3 5 8" xfId="18620"/>
    <cellStyle name="Normal 30 3 5 8 2" xfId="36010"/>
    <cellStyle name="Normal 30 3 5 9" xfId="18621"/>
    <cellStyle name="Normal 30 3 5 9 2" xfId="36011"/>
    <cellStyle name="Normal 30 3 6" xfId="18622"/>
    <cellStyle name="Normal 30 3 6 10" xfId="18623"/>
    <cellStyle name="Normal 30 3 6 10 2" xfId="36013"/>
    <cellStyle name="Normal 30 3 6 11" xfId="18624"/>
    <cellStyle name="Normal 30 3 6 11 2" xfId="36014"/>
    <cellStyle name="Normal 30 3 6 12" xfId="18625"/>
    <cellStyle name="Normal 30 3 6 12 2" xfId="36015"/>
    <cellStyle name="Normal 30 3 6 13" xfId="18626"/>
    <cellStyle name="Normal 30 3 6 13 2" xfId="36016"/>
    <cellStyle name="Normal 30 3 6 14" xfId="18627"/>
    <cellStyle name="Normal 30 3 6 14 2" xfId="36017"/>
    <cellStyle name="Normal 30 3 6 15" xfId="36012"/>
    <cellStyle name="Normal 30 3 6 2" xfId="18628"/>
    <cellStyle name="Normal 30 3 6 2 2" xfId="36018"/>
    <cellStyle name="Normal 30 3 6 3" xfId="18629"/>
    <cellStyle name="Normal 30 3 6 3 2" xfId="36019"/>
    <cellStyle name="Normal 30 3 6 4" xfId="18630"/>
    <cellStyle name="Normal 30 3 6 4 2" xfId="36020"/>
    <cellStyle name="Normal 30 3 6 5" xfId="18631"/>
    <cellStyle name="Normal 30 3 6 5 2" xfId="36021"/>
    <cellStyle name="Normal 30 3 6 6" xfId="18632"/>
    <cellStyle name="Normal 30 3 6 6 2" xfId="36022"/>
    <cellStyle name="Normal 30 3 6 7" xfId="18633"/>
    <cellStyle name="Normal 30 3 6 7 2" xfId="36023"/>
    <cellStyle name="Normal 30 3 6 8" xfId="18634"/>
    <cellStyle name="Normal 30 3 6 8 2" xfId="36024"/>
    <cellStyle name="Normal 30 3 6 9" xfId="18635"/>
    <cellStyle name="Normal 30 3 6 9 2" xfId="36025"/>
    <cellStyle name="Normal 30 3 7" xfId="18636"/>
    <cellStyle name="Normal 30 3 7 10" xfId="18637"/>
    <cellStyle name="Normal 30 3 7 10 2" xfId="36027"/>
    <cellStyle name="Normal 30 3 7 11" xfId="18638"/>
    <cellStyle name="Normal 30 3 7 11 2" xfId="36028"/>
    <cellStyle name="Normal 30 3 7 12" xfId="18639"/>
    <cellStyle name="Normal 30 3 7 12 2" xfId="36029"/>
    <cellStyle name="Normal 30 3 7 13" xfId="18640"/>
    <cellStyle name="Normal 30 3 7 13 2" xfId="36030"/>
    <cellStyle name="Normal 30 3 7 14" xfId="18641"/>
    <cellStyle name="Normal 30 3 7 14 2" xfId="36031"/>
    <cellStyle name="Normal 30 3 7 15" xfId="36026"/>
    <cellStyle name="Normal 30 3 7 2" xfId="18642"/>
    <cellStyle name="Normal 30 3 7 2 2" xfId="36032"/>
    <cellStyle name="Normal 30 3 7 3" xfId="18643"/>
    <cellStyle name="Normal 30 3 7 3 2" xfId="36033"/>
    <cellStyle name="Normal 30 3 7 4" xfId="18644"/>
    <cellStyle name="Normal 30 3 7 4 2" xfId="36034"/>
    <cellStyle name="Normal 30 3 7 5" xfId="18645"/>
    <cellStyle name="Normal 30 3 7 5 2" xfId="36035"/>
    <cellStyle name="Normal 30 3 7 6" xfId="18646"/>
    <cellStyle name="Normal 30 3 7 6 2" xfId="36036"/>
    <cellStyle name="Normal 30 3 7 7" xfId="18647"/>
    <cellStyle name="Normal 30 3 7 7 2" xfId="36037"/>
    <cellStyle name="Normal 30 3 7 8" xfId="18648"/>
    <cellStyle name="Normal 30 3 7 8 2" xfId="36038"/>
    <cellStyle name="Normal 30 3 7 9" xfId="18649"/>
    <cellStyle name="Normal 30 3 7 9 2" xfId="36039"/>
    <cellStyle name="Normal 30 3 8" xfId="18650"/>
    <cellStyle name="Normal 30 3 8 10" xfId="18651"/>
    <cellStyle name="Normal 30 3 8 10 2" xfId="36041"/>
    <cellStyle name="Normal 30 3 8 11" xfId="18652"/>
    <cellStyle name="Normal 30 3 8 11 2" xfId="36042"/>
    <cellStyle name="Normal 30 3 8 12" xfId="18653"/>
    <cellStyle name="Normal 30 3 8 12 2" xfId="36043"/>
    <cellStyle name="Normal 30 3 8 13" xfId="18654"/>
    <cellStyle name="Normal 30 3 8 13 2" xfId="36044"/>
    <cellStyle name="Normal 30 3 8 14" xfId="18655"/>
    <cellStyle name="Normal 30 3 8 14 2" xfId="36045"/>
    <cellStyle name="Normal 30 3 8 15" xfId="36040"/>
    <cellStyle name="Normal 30 3 8 2" xfId="18656"/>
    <cellStyle name="Normal 30 3 8 2 2" xfId="36046"/>
    <cellStyle name="Normal 30 3 8 3" xfId="18657"/>
    <cellStyle name="Normal 30 3 8 3 2" xfId="36047"/>
    <cellStyle name="Normal 30 3 8 4" xfId="18658"/>
    <cellStyle name="Normal 30 3 8 4 2" xfId="36048"/>
    <cellStyle name="Normal 30 3 8 5" xfId="18659"/>
    <cellStyle name="Normal 30 3 8 5 2" xfId="36049"/>
    <cellStyle name="Normal 30 3 8 6" xfId="18660"/>
    <cellStyle name="Normal 30 3 8 6 2" xfId="36050"/>
    <cellStyle name="Normal 30 3 8 7" xfId="18661"/>
    <cellStyle name="Normal 30 3 8 7 2" xfId="36051"/>
    <cellStyle name="Normal 30 3 8 8" xfId="18662"/>
    <cellStyle name="Normal 30 3 8 8 2" xfId="36052"/>
    <cellStyle name="Normal 30 3 8 9" xfId="18663"/>
    <cellStyle name="Normal 30 3 8 9 2" xfId="36053"/>
    <cellStyle name="Normal 30 3 9" xfId="18664"/>
    <cellStyle name="Normal 30 3 9 10" xfId="18665"/>
    <cellStyle name="Normal 30 3 9 10 2" xfId="36055"/>
    <cellStyle name="Normal 30 3 9 11" xfId="18666"/>
    <cellStyle name="Normal 30 3 9 11 2" xfId="36056"/>
    <cellStyle name="Normal 30 3 9 12" xfId="18667"/>
    <cellStyle name="Normal 30 3 9 12 2" xfId="36057"/>
    <cellStyle name="Normal 30 3 9 13" xfId="18668"/>
    <cellStyle name="Normal 30 3 9 13 2" xfId="36058"/>
    <cellStyle name="Normal 30 3 9 14" xfId="18669"/>
    <cellStyle name="Normal 30 3 9 14 2" xfId="36059"/>
    <cellStyle name="Normal 30 3 9 15" xfId="36054"/>
    <cellStyle name="Normal 30 3 9 2" xfId="18670"/>
    <cellStyle name="Normal 30 3 9 2 2" xfId="36060"/>
    <cellStyle name="Normal 30 3 9 3" xfId="18671"/>
    <cellStyle name="Normal 30 3 9 3 2" xfId="36061"/>
    <cellStyle name="Normal 30 3 9 4" xfId="18672"/>
    <cellStyle name="Normal 30 3 9 4 2" xfId="36062"/>
    <cellStyle name="Normal 30 3 9 5" xfId="18673"/>
    <cellStyle name="Normal 30 3 9 5 2" xfId="36063"/>
    <cellStyle name="Normal 30 3 9 6" xfId="18674"/>
    <cellStyle name="Normal 30 3 9 6 2" xfId="36064"/>
    <cellStyle name="Normal 30 3 9 7" xfId="18675"/>
    <cellStyle name="Normal 30 3 9 7 2" xfId="36065"/>
    <cellStyle name="Normal 30 3 9 8" xfId="18676"/>
    <cellStyle name="Normal 30 3 9 8 2" xfId="36066"/>
    <cellStyle name="Normal 30 3 9 9" xfId="18677"/>
    <cellStyle name="Normal 30 3 9 9 2" xfId="36067"/>
    <cellStyle name="Normal 30 4" xfId="18678"/>
    <cellStyle name="Normal 30 5" xfId="18679"/>
    <cellStyle name="Normal 30 6" xfId="18680"/>
    <cellStyle name="Normal 30 7" xfId="18681"/>
    <cellStyle name="Normal 30 8" xfId="18682"/>
    <cellStyle name="Normal 30 8 10" xfId="18683"/>
    <cellStyle name="Normal 30 8 10 10" xfId="18684"/>
    <cellStyle name="Normal 30 8 10 10 2" xfId="36070"/>
    <cellStyle name="Normal 30 8 10 11" xfId="18685"/>
    <cellStyle name="Normal 30 8 10 11 2" xfId="36071"/>
    <cellStyle name="Normal 30 8 10 12" xfId="18686"/>
    <cellStyle name="Normal 30 8 10 12 2" xfId="36072"/>
    <cellStyle name="Normal 30 8 10 13" xfId="18687"/>
    <cellStyle name="Normal 30 8 10 13 2" xfId="36073"/>
    <cellStyle name="Normal 30 8 10 14" xfId="18688"/>
    <cellStyle name="Normal 30 8 10 14 2" xfId="36074"/>
    <cellStyle name="Normal 30 8 10 15" xfId="36069"/>
    <cellStyle name="Normal 30 8 10 2" xfId="18689"/>
    <cellStyle name="Normal 30 8 10 2 2" xfId="36075"/>
    <cellStyle name="Normal 30 8 10 3" xfId="18690"/>
    <cellStyle name="Normal 30 8 10 3 2" xfId="36076"/>
    <cellStyle name="Normal 30 8 10 4" xfId="18691"/>
    <cellStyle name="Normal 30 8 10 4 2" xfId="36077"/>
    <cellStyle name="Normal 30 8 10 5" xfId="18692"/>
    <cellStyle name="Normal 30 8 10 5 2" xfId="36078"/>
    <cellStyle name="Normal 30 8 10 6" xfId="18693"/>
    <cellStyle name="Normal 30 8 10 6 2" xfId="36079"/>
    <cellStyle name="Normal 30 8 10 7" xfId="18694"/>
    <cellStyle name="Normal 30 8 10 7 2" xfId="36080"/>
    <cellStyle name="Normal 30 8 10 8" xfId="18695"/>
    <cellStyle name="Normal 30 8 10 8 2" xfId="36081"/>
    <cellStyle name="Normal 30 8 10 9" xfId="18696"/>
    <cellStyle name="Normal 30 8 10 9 2" xfId="36082"/>
    <cellStyle name="Normal 30 8 11" xfId="18697"/>
    <cellStyle name="Normal 30 8 11 10" xfId="18698"/>
    <cellStyle name="Normal 30 8 11 10 2" xfId="36084"/>
    <cellStyle name="Normal 30 8 11 11" xfId="18699"/>
    <cellStyle name="Normal 30 8 11 11 2" xfId="36085"/>
    <cellStyle name="Normal 30 8 11 12" xfId="18700"/>
    <cellStyle name="Normal 30 8 11 12 2" xfId="36086"/>
    <cellStyle name="Normal 30 8 11 13" xfId="18701"/>
    <cellStyle name="Normal 30 8 11 13 2" xfId="36087"/>
    <cellStyle name="Normal 30 8 11 14" xfId="18702"/>
    <cellStyle name="Normal 30 8 11 14 2" xfId="36088"/>
    <cellStyle name="Normal 30 8 11 15" xfId="36083"/>
    <cellStyle name="Normal 30 8 11 2" xfId="18703"/>
    <cellStyle name="Normal 30 8 11 2 2" xfId="36089"/>
    <cellStyle name="Normal 30 8 11 3" xfId="18704"/>
    <cellStyle name="Normal 30 8 11 3 2" xfId="36090"/>
    <cellStyle name="Normal 30 8 11 4" xfId="18705"/>
    <cellStyle name="Normal 30 8 11 4 2" xfId="36091"/>
    <cellStyle name="Normal 30 8 11 5" xfId="18706"/>
    <cellStyle name="Normal 30 8 11 5 2" xfId="36092"/>
    <cellStyle name="Normal 30 8 11 6" xfId="18707"/>
    <cellStyle name="Normal 30 8 11 6 2" xfId="36093"/>
    <cellStyle name="Normal 30 8 11 7" xfId="18708"/>
    <cellStyle name="Normal 30 8 11 7 2" xfId="36094"/>
    <cellStyle name="Normal 30 8 11 8" xfId="18709"/>
    <cellStyle name="Normal 30 8 11 8 2" xfId="36095"/>
    <cellStyle name="Normal 30 8 11 9" xfId="18710"/>
    <cellStyle name="Normal 30 8 11 9 2" xfId="36096"/>
    <cellStyle name="Normal 30 8 12" xfId="18711"/>
    <cellStyle name="Normal 30 8 12 10" xfId="18712"/>
    <cellStyle name="Normal 30 8 12 10 2" xfId="36098"/>
    <cellStyle name="Normal 30 8 12 11" xfId="18713"/>
    <cellStyle name="Normal 30 8 12 11 2" xfId="36099"/>
    <cellStyle name="Normal 30 8 12 12" xfId="18714"/>
    <cellStyle name="Normal 30 8 12 12 2" xfId="36100"/>
    <cellStyle name="Normal 30 8 12 13" xfId="18715"/>
    <cellStyle name="Normal 30 8 12 13 2" xfId="36101"/>
    <cellStyle name="Normal 30 8 12 14" xfId="18716"/>
    <cellStyle name="Normal 30 8 12 14 2" xfId="36102"/>
    <cellStyle name="Normal 30 8 12 15" xfId="36097"/>
    <cellStyle name="Normal 30 8 12 2" xfId="18717"/>
    <cellStyle name="Normal 30 8 12 2 2" xfId="36103"/>
    <cellStyle name="Normal 30 8 12 3" xfId="18718"/>
    <cellStyle name="Normal 30 8 12 3 2" xfId="36104"/>
    <cellStyle name="Normal 30 8 12 4" xfId="18719"/>
    <cellStyle name="Normal 30 8 12 4 2" xfId="36105"/>
    <cellStyle name="Normal 30 8 12 5" xfId="18720"/>
    <cellStyle name="Normal 30 8 12 5 2" xfId="36106"/>
    <cellStyle name="Normal 30 8 12 6" xfId="18721"/>
    <cellStyle name="Normal 30 8 12 6 2" xfId="36107"/>
    <cellStyle name="Normal 30 8 12 7" xfId="18722"/>
    <cellStyle name="Normal 30 8 12 7 2" xfId="36108"/>
    <cellStyle name="Normal 30 8 12 8" xfId="18723"/>
    <cellStyle name="Normal 30 8 12 8 2" xfId="36109"/>
    <cellStyle name="Normal 30 8 12 9" xfId="18724"/>
    <cellStyle name="Normal 30 8 12 9 2" xfId="36110"/>
    <cellStyle name="Normal 30 8 13" xfId="18725"/>
    <cellStyle name="Normal 30 8 13 10" xfId="18726"/>
    <cellStyle name="Normal 30 8 13 10 2" xfId="36112"/>
    <cellStyle name="Normal 30 8 13 11" xfId="18727"/>
    <cellStyle name="Normal 30 8 13 11 2" xfId="36113"/>
    <cellStyle name="Normal 30 8 13 12" xfId="18728"/>
    <cellStyle name="Normal 30 8 13 12 2" xfId="36114"/>
    <cellStyle name="Normal 30 8 13 13" xfId="18729"/>
    <cellStyle name="Normal 30 8 13 13 2" xfId="36115"/>
    <cellStyle name="Normal 30 8 13 14" xfId="18730"/>
    <cellStyle name="Normal 30 8 13 14 2" xfId="36116"/>
    <cellStyle name="Normal 30 8 13 15" xfId="36111"/>
    <cellStyle name="Normal 30 8 13 2" xfId="18731"/>
    <cellStyle name="Normal 30 8 13 2 2" xfId="36117"/>
    <cellStyle name="Normal 30 8 13 3" xfId="18732"/>
    <cellStyle name="Normal 30 8 13 3 2" xfId="36118"/>
    <cellStyle name="Normal 30 8 13 4" xfId="18733"/>
    <cellStyle name="Normal 30 8 13 4 2" xfId="36119"/>
    <cellStyle name="Normal 30 8 13 5" xfId="18734"/>
    <cellStyle name="Normal 30 8 13 5 2" xfId="36120"/>
    <cellStyle name="Normal 30 8 13 6" xfId="18735"/>
    <cellStyle name="Normal 30 8 13 6 2" xfId="36121"/>
    <cellStyle name="Normal 30 8 13 7" xfId="18736"/>
    <cellStyle name="Normal 30 8 13 7 2" xfId="36122"/>
    <cellStyle name="Normal 30 8 13 8" xfId="18737"/>
    <cellStyle name="Normal 30 8 13 8 2" xfId="36123"/>
    <cellStyle name="Normal 30 8 13 9" xfId="18738"/>
    <cellStyle name="Normal 30 8 13 9 2" xfId="36124"/>
    <cellStyle name="Normal 30 8 14" xfId="18739"/>
    <cellStyle name="Normal 30 8 14 10" xfId="18740"/>
    <cellStyle name="Normal 30 8 14 10 2" xfId="36126"/>
    <cellStyle name="Normal 30 8 14 11" xfId="18741"/>
    <cellStyle name="Normal 30 8 14 11 2" xfId="36127"/>
    <cellStyle name="Normal 30 8 14 12" xfId="18742"/>
    <cellStyle name="Normal 30 8 14 12 2" xfId="36128"/>
    <cellStyle name="Normal 30 8 14 13" xfId="18743"/>
    <cellStyle name="Normal 30 8 14 13 2" xfId="36129"/>
    <cellStyle name="Normal 30 8 14 14" xfId="18744"/>
    <cellStyle name="Normal 30 8 14 14 2" xfId="36130"/>
    <cellStyle name="Normal 30 8 14 15" xfId="36125"/>
    <cellStyle name="Normal 30 8 14 2" xfId="18745"/>
    <cellStyle name="Normal 30 8 14 2 2" xfId="36131"/>
    <cellStyle name="Normal 30 8 14 3" xfId="18746"/>
    <cellStyle name="Normal 30 8 14 3 2" xfId="36132"/>
    <cellStyle name="Normal 30 8 14 4" xfId="18747"/>
    <cellStyle name="Normal 30 8 14 4 2" xfId="36133"/>
    <cellStyle name="Normal 30 8 14 5" xfId="18748"/>
    <cellStyle name="Normal 30 8 14 5 2" xfId="36134"/>
    <cellStyle name="Normal 30 8 14 6" xfId="18749"/>
    <cellStyle name="Normal 30 8 14 6 2" xfId="36135"/>
    <cellStyle name="Normal 30 8 14 7" xfId="18750"/>
    <cellStyle name="Normal 30 8 14 7 2" xfId="36136"/>
    <cellStyle name="Normal 30 8 14 8" xfId="18751"/>
    <cellStyle name="Normal 30 8 14 8 2" xfId="36137"/>
    <cellStyle name="Normal 30 8 14 9" xfId="18752"/>
    <cellStyle name="Normal 30 8 14 9 2" xfId="36138"/>
    <cellStyle name="Normal 30 8 15" xfId="18753"/>
    <cellStyle name="Normal 30 8 15 10" xfId="18754"/>
    <cellStyle name="Normal 30 8 15 10 2" xfId="36140"/>
    <cellStyle name="Normal 30 8 15 11" xfId="18755"/>
    <cellStyle name="Normal 30 8 15 11 2" xfId="36141"/>
    <cellStyle name="Normal 30 8 15 12" xfId="18756"/>
    <cellStyle name="Normal 30 8 15 12 2" xfId="36142"/>
    <cellStyle name="Normal 30 8 15 13" xfId="18757"/>
    <cellStyle name="Normal 30 8 15 13 2" xfId="36143"/>
    <cellStyle name="Normal 30 8 15 14" xfId="18758"/>
    <cellStyle name="Normal 30 8 15 14 2" xfId="36144"/>
    <cellStyle name="Normal 30 8 15 15" xfId="36139"/>
    <cellStyle name="Normal 30 8 15 2" xfId="18759"/>
    <cellStyle name="Normal 30 8 15 2 2" xfId="36145"/>
    <cellStyle name="Normal 30 8 15 3" xfId="18760"/>
    <cellStyle name="Normal 30 8 15 3 2" xfId="36146"/>
    <cellStyle name="Normal 30 8 15 4" xfId="18761"/>
    <cellStyle name="Normal 30 8 15 4 2" xfId="36147"/>
    <cellStyle name="Normal 30 8 15 5" xfId="18762"/>
    <cellStyle name="Normal 30 8 15 5 2" xfId="36148"/>
    <cellStyle name="Normal 30 8 15 6" xfId="18763"/>
    <cellStyle name="Normal 30 8 15 6 2" xfId="36149"/>
    <cellStyle name="Normal 30 8 15 7" xfId="18764"/>
    <cellStyle name="Normal 30 8 15 7 2" xfId="36150"/>
    <cellStyle name="Normal 30 8 15 8" xfId="18765"/>
    <cellStyle name="Normal 30 8 15 8 2" xfId="36151"/>
    <cellStyle name="Normal 30 8 15 9" xfId="18766"/>
    <cellStyle name="Normal 30 8 15 9 2" xfId="36152"/>
    <cellStyle name="Normal 30 8 16" xfId="18767"/>
    <cellStyle name="Normal 30 8 16 2" xfId="36153"/>
    <cellStyle name="Normal 30 8 17" xfId="18768"/>
    <cellStyle name="Normal 30 8 17 2" xfId="36154"/>
    <cellStyle name="Normal 30 8 18" xfId="18769"/>
    <cellStyle name="Normal 30 8 18 2" xfId="36155"/>
    <cellStyle name="Normal 30 8 19" xfId="18770"/>
    <cellStyle name="Normal 30 8 19 2" xfId="36156"/>
    <cellStyle name="Normal 30 8 2" xfId="18771"/>
    <cellStyle name="Normal 30 8 2 10" xfId="18772"/>
    <cellStyle name="Normal 30 8 2 10 2" xfId="36158"/>
    <cellStyle name="Normal 30 8 2 11" xfId="18773"/>
    <cellStyle name="Normal 30 8 2 11 2" xfId="36159"/>
    <cellStyle name="Normal 30 8 2 12" xfId="18774"/>
    <cellStyle name="Normal 30 8 2 12 2" xfId="36160"/>
    <cellStyle name="Normal 30 8 2 13" xfId="18775"/>
    <cellStyle name="Normal 30 8 2 13 2" xfId="36161"/>
    <cellStyle name="Normal 30 8 2 14" xfId="18776"/>
    <cellStyle name="Normal 30 8 2 14 2" xfId="36162"/>
    <cellStyle name="Normal 30 8 2 15" xfId="18777"/>
    <cellStyle name="Normal 30 8 2 15 2" xfId="36163"/>
    <cellStyle name="Normal 30 8 2 16" xfId="36157"/>
    <cellStyle name="Normal 30 8 2 2" xfId="18778"/>
    <cellStyle name="Normal 30 8 2 2 10" xfId="18779"/>
    <cellStyle name="Normal 30 8 2 2 10 2" xfId="36165"/>
    <cellStyle name="Normal 30 8 2 2 11" xfId="18780"/>
    <cellStyle name="Normal 30 8 2 2 11 2" xfId="36166"/>
    <cellStyle name="Normal 30 8 2 2 12" xfId="18781"/>
    <cellStyle name="Normal 30 8 2 2 12 2" xfId="36167"/>
    <cellStyle name="Normal 30 8 2 2 13" xfId="18782"/>
    <cellStyle name="Normal 30 8 2 2 13 2" xfId="36168"/>
    <cellStyle name="Normal 30 8 2 2 14" xfId="18783"/>
    <cellStyle name="Normal 30 8 2 2 14 2" xfId="36169"/>
    <cellStyle name="Normal 30 8 2 2 15" xfId="36164"/>
    <cellStyle name="Normal 30 8 2 2 2" xfId="18784"/>
    <cellStyle name="Normal 30 8 2 2 2 2" xfId="36170"/>
    <cellStyle name="Normal 30 8 2 2 3" xfId="18785"/>
    <cellStyle name="Normal 30 8 2 2 3 2" xfId="36171"/>
    <cellStyle name="Normal 30 8 2 2 4" xfId="18786"/>
    <cellStyle name="Normal 30 8 2 2 4 2" xfId="36172"/>
    <cellStyle name="Normal 30 8 2 2 5" xfId="18787"/>
    <cellStyle name="Normal 30 8 2 2 5 2" xfId="36173"/>
    <cellStyle name="Normal 30 8 2 2 6" xfId="18788"/>
    <cellStyle name="Normal 30 8 2 2 6 2" xfId="36174"/>
    <cellStyle name="Normal 30 8 2 2 7" xfId="18789"/>
    <cellStyle name="Normal 30 8 2 2 7 2" xfId="36175"/>
    <cellStyle name="Normal 30 8 2 2 8" xfId="18790"/>
    <cellStyle name="Normal 30 8 2 2 8 2" xfId="36176"/>
    <cellStyle name="Normal 30 8 2 2 9" xfId="18791"/>
    <cellStyle name="Normal 30 8 2 2 9 2" xfId="36177"/>
    <cellStyle name="Normal 30 8 2 3" xfId="18792"/>
    <cellStyle name="Normal 30 8 2 3 2" xfId="36178"/>
    <cellStyle name="Normal 30 8 2 4" xfId="18793"/>
    <cellStyle name="Normal 30 8 2 4 2" xfId="36179"/>
    <cellStyle name="Normal 30 8 2 5" xfId="18794"/>
    <cellStyle name="Normal 30 8 2 5 2" xfId="36180"/>
    <cellStyle name="Normal 30 8 2 6" xfId="18795"/>
    <cellStyle name="Normal 30 8 2 6 2" xfId="36181"/>
    <cellStyle name="Normal 30 8 2 7" xfId="18796"/>
    <cellStyle name="Normal 30 8 2 7 2" xfId="36182"/>
    <cellStyle name="Normal 30 8 2 8" xfId="18797"/>
    <cellStyle name="Normal 30 8 2 8 2" xfId="36183"/>
    <cellStyle name="Normal 30 8 2 9" xfId="18798"/>
    <cellStyle name="Normal 30 8 2 9 2" xfId="36184"/>
    <cellStyle name="Normal 30 8 20" xfId="18799"/>
    <cellStyle name="Normal 30 8 20 2" xfId="36185"/>
    <cellStyle name="Normal 30 8 21" xfId="18800"/>
    <cellStyle name="Normal 30 8 21 2" xfId="36186"/>
    <cellStyle name="Normal 30 8 22" xfId="18801"/>
    <cellStyle name="Normal 30 8 22 2" xfId="36187"/>
    <cellStyle name="Normal 30 8 23" xfId="18802"/>
    <cellStyle name="Normal 30 8 23 2" xfId="36188"/>
    <cellStyle name="Normal 30 8 24" xfId="18803"/>
    <cellStyle name="Normal 30 8 24 2" xfId="36189"/>
    <cellStyle name="Normal 30 8 25" xfId="18804"/>
    <cellStyle name="Normal 30 8 25 2" xfId="36190"/>
    <cellStyle name="Normal 30 8 26" xfId="18805"/>
    <cellStyle name="Normal 30 8 26 2" xfId="36191"/>
    <cellStyle name="Normal 30 8 27" xfId="18806"/>
    <cellStyle name="Normal 30 8 27 2" xfId="36192"/>
    <cellStyle name="Normal 30 8 28" xfId="18807"/>
    <cellStyle name="Normal 30 8 28 2" xfId="36193"/>
    <cellStyle name="Normal 30 8 29" xfId="36068"/>
    <cellStyle name="Normal 30 8 3" xfId="18808"/>
    <cellStyle name="Normal 30 8 3 10" xfId="18809"/>
    <cellStyle name="Normal 30 8 3 10 2" xfId="36195"/>
    <cellStyle name="Normal 30 8 3 11" xfId="18810"/>
    <cellStyle name="Normal 30 8 3 11 2" xfId="36196"/>
    <cellStyle name="Normal 30 8 3 12" xfId="18811"/>
    <cellStyle name="Normal 30 8 3 12 2" xfId="36197"/>
    <cellStyle name="Normal 30 8 3 13" xfId="18812"/>
    <cellStyle name="Normal 30 8 3 13 2" xfId="36198"/>
    <cellStyle name="Normal 30 8 3 14" xfId="18813"/>
    <cellStyle name="Normal 30 8 3 14 2" xfId="36199"/>
    <cellStyle name="Normal 30 8 3 15" xfId="18814"/>
    <cellStyle name="Normal 30 8 3 15 2" xfId="36200"/>
    <cellStyle name="Normal 30 8 3 16" xfId="36194"/>
    <cellStyle name="Normal 30 8 3 2" xfId="18815"/>
    <cellStyle name="Normal 30 8 3 2 10" xfId="18816"/>
    <cellStyle name="Normal 30 8 3 2 10 2" xfId="36202"/>
    <cellStyle name="Normal 30 8 3 2 11" xfId="18817"/>
    <cellStyle name="Normal 30 8 3 2 11 2" xfId="36203"/>
    <cellStyle name="Normal 30 8 3 2 12" xfId="18818"/>
    <cellStyle name="Normal 30 8 3 2 12 2" xfId="36204"/>
    <cellStyle name="Normal 30 8 3 2 13" xfId="18819"/>
    <cellStyle name="Normal 30 8 3 2 13 2" xfId="36205"/>
    <cellStyle name="Normal 30 8 3 2 14" xfId="18820"/>
    <cellStyle name="Normal 30 8 3 2 14 2" xfId="36206"/>
    <cellStyle name="Normal 30 8 3 2 15" xfId="36201"/>
    <cellStyle name="Normal 30 8 3 2 2" xfId="18821"/>
    <cellStyle name="Normal 30 8 3 2 2 2" xfId="36207"/>
    <cellStyle name="Normal 30 8 3 2 3" xfId="18822"/>
    <cellStyle name="Normal 30 8 3 2 3 2" xfId="36208"/>
    <cellStyle name="Normal 30 8 3 2 4" xfId="18823"/>
    <cellStyle name="Normal 30 8 3 2 4 2" xfId="36209"/>
    <cellStyle name="Normal 30 8 3 2 5" xfId="18824"/>
    <cellStyle name="Normal 30 8 3 2 5 2" xfId="36210"/>
    <cellStyle name="Normal 30 8 3 2 6" xfId="18825"/>
    <cellStyle name="Normal 30 8 3 2 6 2" xfId="36211"/>
    <cellStyle name="Normal 30 8 3 2 7" xfId="18826"/>
    <cellStyle name="Normal 30 8 3 2 7 2" xfId="36212"/>
    <cellStyle name="Normal 30 8 3 2 8" xfId="18827"/>
    <cellStyle name="Normal 30 8 3 2 8 2" xfId="36213"/>
    <cellStyle name="Normal 30 8 3 2 9" xfId="18828"/>
    <cellStyle name="Normal 30 8 3 2 9 2" xfId="36214"/>
    <cellStyle name="Normal 30 8 3 3" xfId="18829"/>
    <cellStyle name="Normal 30 8 3 3 2" xfId="36215"/>
    <cellStyle name="Normal 30 8 3 4" xfId="18830"/>
    <cellStyle name="Normal 30 8 3 4 2" xfId="36216"/>
    <cellStyle name="Normal 30 8 3 5" xfId="18831"/>
    <cellStyle name="Normal 30 8 3 5 2" xfId="36217"/>
    <cellStyle name="Normal 30 8 3 6" xfId="18832"/>
    <cellStyle name="Normal 30 8 3 6 2" xfId="36218"/>
    <cellStyle name="Normal 30 8 3 7" xfId="18833"/>
    <cellStyle name="Normal 30 8 3 7 2" xfId="36219"/>
    <cellStyle name="Normal 30 8 3 8" xfId="18834"/>
    <cellStyle name="Normal 30 8 3 8 2" xfId="36220"/>
    <cellStyle name="Normal 30 8 3 9" xfId="18835"/>
    <cellStyle name="Normal 30 8 3 9 2" xfId="36221"/>
    <cellStyle name="Normal 30 8 4" xfId="18836"/>
    <cellStyle name="Normal 30 8 4 10" xfId="18837"/>
    <cellStyle name="Normal 30 8 4 10 2" xfId="36223"/>
    <cellStyle name="Normal 30 8 4 11" xfId="18838"/>
    <cellStyle name="Normal 30 8 4 11 2" xfId="36224"/>
    <cellStyle name="Normal 30 8 4 12" xfId="18839"/>
    <cellStyle name="Normal 30 8 4 12 2" xfId="36225"/>
    <cellStyle name="Normal 30 8 4 13" xfId="18840"/>
    <cellStyle name="Normal 30 8 4 13 2" xfId="36226"/>
    <cellStyle name="Normal 30 8 4 14" xfId="18841"/>
    <cellStyle name="Normal 30 8 4 14 2" xfId="36227"/>
    <cellStyle name="Normal 30 8 4 15" xfId="18842"/>
    <cellStyle name="Normal 30 8 4 15 2" xfId="36228"/>
    <cellStyle name="Normal 30 8 4 16" xfId="36222"/>
    <cellStyle name="Normal 30 8 4 2" xfId="18843"/>
    <cellStyle name="Normal 30 8 4 2 10" xfId="18844"/>
    <cellStyle name="Normal 30 8 4 2 10 2" xfId="36230"/>
    <cellStyle name="Normal 30 8 4 2 11" xfId="18845"/>
    <cellStyle name="Normal 30 8 4 2 11 2" xfId="36231"/>
    <cellStyle name="Normal 30 8 4 2 12" xfId="18846"/>
    <cellStyle name="Normal 30 8 4 2 12 2" xfId="36232"/>
    <cellStyle name="Normal 30 8 4 2 13" xfId="18847"/>
    <cellStyle name="Normal 30 8 4 2 13 2" xfId="36233"/>
    <cellStyle name="Normal 30 8 4 2 14" xfId="18848"/>
    <cellStyle name="Normal 30 8 4 2 14 2" xfId="36234"/>
    <cellStyle name="Normal 30 8 4 2 15" xfId="36229"/>
    <cellStyle name="Normal 30 8 4 2 2" xfId="18849"/>
    <cellStyle name="Normal 30 8 4 2 2 2" xfId="36235"/>
    <cellStyle name="Normal 30 8 4 2 3" xfId="18850"/>
    <cellStyle name="Normal 30 8 4 2 3 2" xfId="36236"/>
    <cellStyle name="Normal 30 8 4 2 4" xfId="18851"/>
    <cellStyle name="Normal 30 8 4 2 4 2" xfId="36237"/>
    <cellStyle name="Normal 30 8 4 2 5" xfId="18852"/>
    <cellStyle name="Normal 30 8 4 2 5 2" xfId="36238"/>
    <cellStyle name="Normal 30 8 4 2 6" xfId="18853"/>
    <cellStyle name="Normal 30 8 4 2 6 2" xfId="36239"/>
    <cellStyle name="Normal 30 8 4 2 7" xfId="18854"/>
    <cellStyle name="Normal 30 8 4 2 7 2" xfId="36240"/>
    <cellStyle name="Normal 30 8 4 2 8" xfId="18855"/>
    <cellStyle name="Normal 30 8 4 2 8 2" xfId="36241"/>
    <cellStyle name="Normal 30 8 4 2 9" xfId="18856"/>
    <cellStyle name="Normal 30 8 4 2 9 2" xfId="36242"/>
    <cellStyle name="Normal 30 8 4 3" xfId="18857"/>
    <cellStyle name="Normal 30 8 4 3 2" xfId="36243"/>
    <cellStyle name="Normal 30 8 4 4" xfId="18858"/>
    <cellStyle name="Normal 30 8 4 4 2" xfId="36244"/>
    <cellStyle name="Normal 30 8 4 5" xfId="18859"/>
    <cellStyle name="Normal 30 8 4 5 2" xfId="36245"/>
    <cellStyle name="Normal 30 8 4 6" xfId="18860"/>
    <cellStyle name="Normal 30 8 4 6 2" xfId="36246"/>
    <cellStyle name="Normal 30 8 4 7" xfId="18861"/>
    <cellStyle name="Normal 30 8 4 7 2" xfId="36247"/>
    <cellStyle name="Normal 30 8 4 8" xfId="18862"/>
    <cellStyle name="Normal 30 8 4 8 2" xfId="36248"/>
    <cellStyle name="Normal 30 8 4 9" xfId="18863"/>
    <cellStyle name="Normal 30 8 4 9 2" xfId="36249"/>
    <cellStyle name="Normal 30 8 5" xfId="18864"/>
    <cellStyle name="Normal 30 8 5 10" xfId="18865"/>
    <cellStyle name="Normal 30 8 5 10 2" xfId="36251"/>
    <cellStyle name="Normal 30 8 5 11" xfId="18866"/>
    <cellStyle name="Normal 30 8 5 11 2" xfId="36252"/>
    <cellStyle name="Normal 30 8 5 12" xfId="18867"/>
    <cellStyle name="Normal 30 8 5 12 2" xfId="36253"/>
    <cellStyle name="Normal 30 8 5 13" xfId="18868"/>
    <cellStyle name="Normal 30 8 5 13 2" xfId="36254"/>
    <cellStyle name="Normal 30 8 5 14" xfId="18869"/>
    <cellStyle name="Normal 30 8 5 14 2" xfId="36255"/>
    <cellStyle name="Normal 30 8 5 15" xfId="36250"/>
    <cellStyle name="Normal 30 8 5 2" xfId="18870"/>
    <cellStyle name="Normal 30 8 5 2 2" xfId="36256"/>
    <cellStyle name="Normal 30 8 5 3" xfId="18871"/>
    <cellStyle name="Normal 30 8 5 3 2" xfId="36257"/>
    <cellStyle name="Normal 30 8 5 4" xfId="18872"/>
    <cellStyle name="Normal 30 8 5 4 2" xfId="36258"/>
    <cellStyle name="Normal 30 8 5 5" xfId="18873"/>
    <cellStyle name="Normal 30 8 5 5 2" xfId="36259"/>
    <cellStyle name="Normal 30 8 5 6" xfId="18874"/>
    <cellStyle name="Normal 30 8 5 6 2" xfId="36260"/>
    <cellStyle name="Normal 30 8 5 7" xfId="18875"/>
    <cellStyle name="Normal 30 8 5 7 2" xfId="36261"/>
    <cellStyle name="Normal 30 8 5 8" xfId="18876"/>
    <cellStyle name="Normal 30 8 5 8 2" xfId="36262"/>
    <cellStyle name="Normal 30 8 5 9" xfId="18877"/>
    <cellStyle name="Normal 30 8 5 9 2" xfId="36263"/>
    <cellStyle name="Normal 30 8 6" xfId="18878"/>
    <cellStyle name="Normal 30 8 6 10" xfId="18879"/>
    <cellStyle name="Normal 30 8 6 10 2" xfId="36265"/>
    <cellStyle name="Normal 30 8 6 11" xfId="18880"/>
    <cellStyle name="Normal 30 8 6 11 2" xfId="36266"/>
    <cellStyle name="Normal 30 8 6 12" xfId="18881"/>
    <cellStyle name="Normal 30 8 6 12 2" xfId="36267"/>
    <cellStyle name="Normal 30 8 6 13" xfId="18882"/>
    <cellStyle name="Normal 30 8 6 13 2" xfId="36268"/>
    <cellStyle name="Normal 30 8 6 14" xfId="18883"/>
    <cellStyle name="Normal 30 8 6 14 2" xfId="36269"/>
    <cellStyle name="Normal 30 8 6 15" xfId="36264"/>
    <cellStyle name="Normal 30 8 6 2" xfId="18884"/>
    <cellStyle name="Normal 30 8 6 2 2" xfId="36270"/>
    <cellStyle name="Normal 30 8 6 3" xfId="18885"/>
    <cellStyle name="Normal 30 8 6 3 2" xfId="36271"/>
    <cellStyle name="Normal 30 8 6 4" xfId="18886"/>
    <cellStyle name="Normal 30 8 6 4 2" xfId="36272"/>
    <cellStyle name="Normal 30 8 6 5" xfId="18887"/>
    <cellStyle name="Normal 30 8 6 5 2" xfId="36273"/>
    <cellStyle name="Normal 30 8 6 6" xfId="18888"/>
    <cellStyle name="Normal 30 8 6 6 2" xfId="36274"/>
    <cellStyle name="Normal 30 8 6 7" xfId="18889"/>
    <cellStyle name="Normal 30 8 6 7 2" xfId="36275"/>
    <cellStyle name="Normal 30 8 6 8" xfId="18890"/>
    <cellStyle name="Normal 30 8 6 8 2" xfId="36276"/>
    <cellStyle name="Normal 30 8 6 9" xfId="18891"/>
    <cellStyle name="Normal 30 8 6 9 2" xfId="36277"/>
    <cellStyle name="Normal 30 8 7" xfId="18892"/>
    <cellStyle name="Normal 30 8 7 10" xfId="18893"/>
    <cellStyle name="Normal 30 8 7 10 2" xfId="36279"/>
    <cellStyle name="Normal 30 8 7 11" xfId="18894"/>
    <cellStyle name="Normal 30 8 7 11 2" xfId="36280"/>
    <cellStyle name="Normal 30 8 7 12" xfId="18895"/>
    <cellStyle name="Normal 30 8 7 12 2" xfId="36281"/>
    <cellStyle name="Normal 30 8 7 13" xfId="18896"/>
    <cellStyle name="Normal 30 8 7 13 2" xfId="36282"/>
    <cellStyle name="Normal 30 8 7 14" xfId="18897"/>
    <cellStyle name="Normal 30 8 7 14 2" xfId="36283"/>
    <cellStyle name="Normal 30 8 7 15" xfId="36278"/>
    <cellStyle name="Normal 30 8 7 2" xfId="18898"/>
    <cellStyle name="Normal 30 8 7 2 2" xfId="36284"/>
    <cellStyle name="Normal 30 8 7 3" xfId="18899"/>
    <cellStyle name="Normal 30 8 7 3 2" xfId="36285"/>
    <cellStyle name="Normal 30 8 7 4" xfId="18900"/>
    <cellStyle name="Normal 30 8 7 4 2" xfId="36286"/>
    <cellStyle name="Normal 30 8 7 5" xfId="18901"/>
    <cellStyle name="Normal 30 8 7 5 2" xfId="36287"/>
    <cellStyle name="Normal 30 8 7 6" xfId="18902"/>
    <cellStyle name="Normal 30 8 7 6 2" xfId="36288"/>
    <cellStyle name="Normal 30 8 7 7" xfId="18903"/>
    <cellStyle name="Normal 30 8 7 7 2" xfId="36289"/>
    <cellStyle name="Normal 30 8 7 8" xfId="18904"/>
    <cellStyle name="Normal 30 8 7 8 2" xfId="36290"/>
    <cellStyle name="Normal 30 8 7 9" xfId="18905"/>
    <cellStyle name="Normal 30 8 7 9 2" xfId="36291"/>
    <cellStyle name="Normal 30 8 8" xfId="18906"/>
    <cellStyle name="Normal 30 8 8 10" xfId="18907"/>
    <cellStyle name="Normal 30 8 8 10 2" xfId="36293"/>
    <cellStyle name="Normal 30 8 8 11" xfId="18908"/>
    <cellStyle name="Normal 30 8 8 11 2" xfId="36294"/>
    <cellStyle name="Normal 30 8 8 12" xfId="18909"/>
    <cellStyle name="Normal 30 8 8 12 2" xfId="36295"/>
    <cellStyle name="Normal 30 8 8 13" xfId="18910"/>
    <cellStyle name="Normal 30 8 8 13 2" xfId="36296"/>
    <cellStyle name="Normal 30 8 8 14" xfId="18911"/>
    <cellStyle name="Normal 30 8 8 14 2" xfId="36297"/>
    <cellStyle name="Normal 30 8 8 15" xfId="36292"/>
    <cellStyle name="Normal 30 8 8 2" xfId="18912"/>
    <cellStyle name="Normal 30 8 8 2 2" xfId="36298"/>
    <cellStyle name="Normal 30 8 8 3" xfId="18913"/>
    <cellStyle name="Normal 30 8 8 3 2" xfId="36299"/>
    <cellStyle name="Normal 30 8 8 4" xfId="18914"/>
    <cellStyle name="Normal 30 8 8 4 2" xfId="36300"/>
    <cellStyle name="Normal 30 8 8 5" xfId="18915"/>
    <cellStyle name="Normal 30 8 8 5 2" xfId="36301"/>
    <cellStyle name="Normal 30 8 8 6" xfId="18916"/>
    <cellStyle name="Normal 30 8 8 6 2" xfId="36302"/>
    <cellStyle name="Normal 30 8 8 7" xfId="18917"/>
    <cellStyle name="Normal 30 8 8 7 2" xfId="36303"/>
    <cellStyle name="Normal 30 8 8 8" xfId="18918"/>
    <cellStyle name="Normal 30 8 8 8 2" xfId="36304"/>
    <cellStyle name="Normal 30 8 8 9" xfId="18919"/>
    <cellStyle name="Normal 30 8 8 9 2" xfId="36305"/>
    <cellStyle name="Normal 30 8 9" xfId="18920"/>
    <cellStyle name="Normal 30 8 9 10" xfId="18921"/>
    <cellStyle name="Normal 30 8 9 10 2" xfId="36307"/>
    <cellStyle name="Normal 30 8 9 11" xfId="18922"/>
    <cellStyle name="Normal 30 8 9 11 2" xfId="36308"/>
    <cellStyle name="Normal 30 8 9 12" xfId="18923"/>
    <cellStyle name="Normal 30 8 9 12 2" xfId="36309"/>
    <cellStyle name="Normal 30 8 9 13" xfId="18924"/>
    <cellStyle name="Normal 30 8 9 13 2" xfId="36310"/>
    <cellStyle name="Normal 30 8 9 14" xfId="18925"/>
    <cellStyle name="Normal 30 8 9 14 2" xfId="36311"/>
    <cellStyle name="Normal 30 8 9 15" xfId="36306"/>
    <cellStyle name="Normal 30 8 9 2" xfId="18926"/>
    <cellStyle name="Normal 30 8 9 2 2" xfId="36312"/>
    <cellStyle name="Normal 30 8 9 3" xfId="18927"/>
    <cellStyle name="Normal 30 8 9 3 2" xfId="36313"/>
    <cellStyle name="Normal 30 8 9 4" xfId="18928"/>
    <cellStyle name="Normal 30 8 9 4 2" xfId="36314"/>
    <cellStyle name="Normal 30 8 9 5" xfId="18929"/>
    <cellStyle name="Normal 30 8 9 5 2" xfId="36315"/>
    <cellStyle name="Normal 30 8 9 6" xfId="18930"/>
    <cellStyle name="Normal 30 8 9 6 2" xfId="36316"/>
    <cellStyle name="Normal 30 8 9 7" xfId="18931"/>
    <cellStyle name="Normal 30 8 9 7 2" xfId="36317"/>
    <cellStyle name="Normal 30 8 9 8" xfId="18932"/>
    <cellStyle name="Normal 30 8 9 8 2" xfId="36318"/>
    <cellStyle name="Normal 30 8 9 9" xfId="18933"/>
    <cellStyle name="Normal 30 8 9 9 2" xfId="36319"/>
    <cellStyle name="Normal 30 9" xfId="18173"/>
    <cellStyle name="Normal 31" xfId="439"/>
    <cellStyle name="Normal 31 2" xfId="18935"/>
    <cellStyle name="Normal 31 3" xfId="18936"/>
    <cellStyle name="Normal 31 4" xfId="18937"/>
    <cellStyle name="Normal 31 5" xfId="18938"/>
    <cellStyle name="Normal 31 6" xfId="18939"/>
    <cellStyle name="Normal 31 7" xfId="18934"/>
    <cellStyle name="Normal 32" xfId="441"/>
    <cellStyle name="Normal 32 2" xfId="18941"/>
    <cellStyle name="Normal 32 3" xfId="18942"/>
    <cellStyle name="Normal 32 4" xfId="18940"/>
    <cellStyle name="Normal 33" xfId="281"/>
    <cellStyle name="Normal 33 2" xfId="18943"/>
    <cellStyle name="Normal 33 3" xfId="18944"/>
    <cellStyle name="Normal 33 4" xfId="18945"/>
    <cellStyle name="Normal 34" xfId="609"/>
    <cellStyle name="Normal 34 2" xfId="18947"/>
    <cellStyle name="Normal 34 3" xfId="18948"/>
    <cellStyle name="Normal 34 4" xfId="18949"/>
    <cellStyle name="Normal 34 5" xfId="18950"/>
    <cellStyle name="Normal 34 6" xfId="18951"/>
    <cellStyle name="Normal 34 7" xfId="18946"/>
    <cellStyle name="Normal 35" xfId="305"/>
    <cellStyle name="Normal 35 2" xfId="388"/>
    <cellStyle name="Normal 35 2 2" xfId="580"/>
    <cellStyle name="Normal 35 2 3" xfId="18953"/>
    <cellStyle name="Normal 35 3" xfId="521"/>
    <cellStyle name="Normal 35 3 2" xfId="18954"/>
    <cellStyle name="Normal 35 4" xfId="18955"/>
    <cellStyle name="Normal 35 5" xfId="21149"/>
    <cellStyle name="Normal 35 5 2" xfId="37602"/>
    <cellStyle name="Normal 35 6" xfId="18952"/>
    <cellStyle name="Normal 36" xfId="64"/>
    <cellStyle name="Normal 36 2" xfId="224"/>
    <cellStyle name="Normal 36 3" xfId="18956"/>
    <cellStyle name="Normal 36 4" xfId="37605"/>
    <cellStyle name="Normal 37" xfId="65"/>
    <cellStyle name="Normal 37 2" xfId="225"/>
    <cellStyle name="Normal 37 2 10" xfId="18958"/>
    <cellStyle name="Normal 37 2 10 10" xfId="18959"/>
    <cellStyle name="Normal 37 2 10 10 2" xfId="36322"/>
    <cellStyle name="Normal 37 2 10 11" xfId="18960"/>
    <cellStyle name="Normal 37 2 10 11 2" xfId="36323"/>
    <cellStyle name="Normal 37 2 10 12" xfId="18961"/>
    <cellStyle name="Normal 37 2 10 12 2" xfId="36324"/>
    <cellStyle name="Normal 37 2 10 13" xfId="18962"/>
    <cellStyle name="Normal 37 2 10 13 2" xfId="36325"/>
    <cellStyle name="Normal 37 2 10 14" xfId="18963"/>
    <cellStyle name="Normal 37 2 10 14 2" xfId="36326"/>
    <cellStyle name="Normal 37 2 10 15" xfId="36321"/>
    <cellStyle name="Normal 37 2 10 2" xfId="18964"/>
    <cellStyle name="Normal 37 2 10 2 2" xfId="36327"/>
    <cellStyle name="Normal 37 2 10 3" xfId="18965"/>
    <cellStyle name="Normal 37 2 10 3 2" xfId="36328"/>
    <cellStyle name="Normal 37 2 10 4" xfId="18966"/>
    <cellStyle name="Normal 37 2 10 4 2" xfId="36329"/>
    <cellStyle name="Normal 37 2 10 5" xfId="18967"/>
    <cellStyle name="Normal 37 2 10 5 2" xfId="36330"/>
    <cellStyle name="Normal 37 2 10 6" xfId="18968"/>
    <cellStyle name="Normal 37 2 10 6 2" xfId="36331"/>
    <cellStyle name="Normal 37 2 10 7" xfId="18969"/>
    <cellStyle name="Normal 37 2 10 7 2" xfId="36332"/>
    <cellStyle name="Normal 37 2 10 8" xfId="18970"/>
    <cellStyle name="Normal 37 2 10 8 2" xfId="36333"/>
    <cellStyle name="Normal 37 2 10 9" xfId="18971"/>
    <cellStyle name="Normal 37 2 10 9 2" xfId="36334"/>
    <cellStyle name="Normal 37 2 11" xfId="18972"/>
    <cellStyle name="Normal 37 2 11 10" xfId="18973"/>
    <cellStyle name="Normal 37 2 11 10 2" xfId="36336"/>
    <cellStyle name="Normal 37 2 11 11" xfId="18974"/>
    <cellStyle name="Normal 37 2 11 11 2" xfId="36337"/>
    <cellStyle name="Normal 37 2 11 12" xfId="18975"/>
    <cellStyle name="Normal 37 2 11 12 2" xfId="36338"/>
    <cellStyle name="Normal 37 2 11 13" xfId="18976"/>
    <cellStyle name="Normal 37 2 11 13 2" xfId="36339"/>
    <cellStyle name="Normal 37 2 11 14" xfId="18977"/>
    <cellStyle name="Normal 37 2 11 14 2" xfId="36340"/>
    <cellStyle name="Normal 37 2 11 15" xfId="36335"/>
    <cellStyle name="Normal 37 2 11 2" xfId="18978"/>
    <cellStyle name="Normal 37 2 11 2 2" xfId="36341"/>
    <cellStyle name="Normal 37 2 11 3" xfId="18979"/>
    <cellStyle name="Normal 37 2 11 3 2" xfId="36342"/>
    <cellStyle name="Normal 37 2 11 4" xfId="18980"/>
    <cellStyle name="Normal 37 2 11 4 2" xfId="36343"/>
    <cellStyle name="Normal 37 2 11 5" xfId="18981"/>
    <cellStyle name="Normal 37 2 11 5 2" xfId="36344"/>
    <cellStyle name="Normal 37 2 11 6" xfId="18982"/>
    <cellStyle name="Normal 37 2 11 6 2" xfId="36345"/>
    <cellStyle name="Normal 37 2 11 7" xfId="18983"/>
    <cellStyle name="Normal 37 2 11 7 2" xfId="36346"/>
    <cellStyle name="Normal 37 2 11 8" xfId="18984"/>
    <cellStyle name="Normal 37 2 11 8 2" xfId="36347"/>
    <cellStyle name="Normal 37 2 11 9" xfId="18985"/>
    <cellStyle name="Normal 37 2 11 9 2" xfId="36348"/>
    <cellStyle name="Normal 37 2 12" xfId="18986"/>
    <cellStyle name="Normal 37 2 12 10" xfId="18987"/>
    <cellStyle name="Normal 37 2 12 10 2" xfId="36350"/>
    <cellStyle name="Normal 37 2 12 11" xfId="18988"/>
    <cellStyle name="Normal 37 2 12 11 2" xfId="36351"/>
    <cellStyle name="Normal 37 2 12 12" xfId="18989"/>
    <cellStyle name="Normal 37 2 12 12 2" xfId="36352"/>
    <cellStyle name="Normal 37 2 12 13" xfId="18990"/>
    <cellStyle name="Normal 37 2 12 13 2" xfId="36353"/>
    <cellStyle name="Normal 37 2 12 14" xfId="18991"/>
    <cellStyle name="Normal 37 2 12 14 2" xfId="36354"/>
    <cellStyle name="Normal 37 2 12 15" xfId="36349"/>
    <cellStyle name="Normal 37 2 12 2" xfId="18992"/>
    <cellStyle name="Normal 37 2 12 2 2" xfId="36355"/>
    <cellStyle name="Normal 37 2 12 3" xfId="18993"/>
    <cellStyle name="Normal 37 2 12 3 2" xfId="36356"/>
    <cellStyle name="Normal 37 2 12 4" xfId="18994"/>
    <cellStyle name="Normal 37 2 12 4 2" xfId="36357"/>
    <cellStyle name="Normal 37 2 12 5" xfId="18995"/>
    <cellStyle name="Normal 37 2 12 5 2" xfId="36358"/>
    <cellStyle name="Normal 37 2 12 6" xfId="18996"/>
    <cellStyle name="Normal 37 2 12 6 2" xfId="36359"/>
    <cellStyle name="Normal 37 2 12 7" xfId="18997"/>
    <cellStyle name="Normal 37 2 12 7 2" xfId="36360"/>
    <cellStyle name="Normal 37 2 12 8" xfId="18998"/>
    <cellStyle name="Normal 37 2 12 8 2" xfId="36361"/>
    <cellStyle name="Normal 37 2 12 9" xfId="18999"/>
    <cellStyle name="Normal 37 2 12 9 2" xfId="36362"/>
    <cellStyle name="Normal 37 2 13" xfId="19000"/>
    <cellStyle name="Normal 37 2 13 10" xfId="19001"/>
    <cellStyle name="Normal 37 2 13 10 2" xfId="36364"/>
    <cellStyle name="Normal 37 2 13 11" xfId="19002"/>
    <cellStyle name="Normal 37 2 13 11 2" xfId="36365"/>
    <cellStyle name="Normal 37 2 13 12" xfId="19003"/>
    <cellStyle name="Normal 37 2 13 12 2" xfId="36366"/>
    <cellStyle name="Normal 37 2 13 13" xfId="19004"/>
    <cellStyle name="Normal 37 2 13 13 2" xfId="36367"/>
    <cellStyle name="Normal 37 2 13 14" xfId="19005"/>
    <cellStyle name="Normal 37 2 13 14 2" xfId="36368"/>
    <cellStyle name="Normal 37 2 13 15" xfId="36363"/>
    <cellStyle name="Normal 37 2 13 2" xfId="19006"/>
    <cellStyle name="Normal 37 2 13 2 2" xfId="36369"/>
    <cellStyle name="Normal 37 2 13 3" xfId="19007"/>
    <cellStyle name="Normal 37 2 13 3 2" xfId="36370"/>
    <cellStyle name="Normal 37 2 13 4" xfId="19008"/>
    <cellStyle name="Normal 37 2 13 4 2" xfId="36371"/>
    <cellStyle name="Normal 37 2 13 5" xfId="19009"/>
    <cellStyle name="Normal 37 2 13 5 2" xfId="36372"/>
    <cellStyle name="Normal 37 2 13 6" xfId="19010"/>
    <cellStyle name="Normal 37 2 13 6 2" xfId="36373"/>
    <cellStyle name="Normal 37 2 13 7" xfId="19011"/>
    <cellStyle name="Normal 37 2 13 7 2" xfId="36374"/>
    <cellStyle name="Normal 37 2 13 8" xfId="19012"/>
    <cellStyle name="Normal 37 2 13 8 2" xfId="36375"/>
    <cellStyle name="Normal 37 2 13 9" xfId="19013"/>
    <cellStyle name="Normal 37 2 13 9 2" xfId="36376"/>
    <cellStyle name="Normal 37 2 14" xfId="19014"/>
    <cellStyle name="Normal 37 2 14 10" xfId="19015"/>
    <cellStyle name="Normal 37 2 14 10 2" xfId="36378"/>
    <cellStyle name="Normal 37 2 14 11" xfId="19016"/>
    <cellStyle name="Normal 37 2 14 11 2" xfId="36379"/>
    <cellStyle name="Normal 37 2 14 12" xfId="19017"/>
    <cellStyle name="Normal 37 2 14 12 2" xfId="36380"/>
    <cellStyle name="Normal 37 2 14 13" xfId="19018"/>
    <cellStyle name="Normal 37 2 14 13 2" xfId="36381"/>
    <cellStyle name="Normal 37 2 14 14" xfId="19019"/>
    <cellStyle name="Normal 37 2 14 14 2" xfId="36382"/>
    <cellStyle name="Normal 37 2 14 15" xfId="36377"/>
    <cellStyle name="Normal 37 2 14 2" xfId="19020"/>
    <cellStyle name="Normal 37 2 14 2 2" xfId="36383"/>
    <cellStyle name="Normal 37 2 14 3" xfId="19021"/>
    <cellStyle name="Normal 37 2 14 3 2" xfId="36384"/>
    <cellStyle name="Normal 37 2 14 4" xfId="19022"/>
    <cellStyle name="Normal 37 2 14 4 2" xfId="36385"/>
    <cellStyle name="Normal 37 2 14 5" xfId="19023"/>
    <cellStyle name="Normal 37 2 14 5 2" xfId="36386"/>
    <cellStyle name="Normal 37 2 14 6" xfId="19024"/>
    <cellStyle name="Normal 37 2 14 6 2" xfId="36387"/>
    <cellStyle name="Normal 37 2 14 7" xfId="19025"/>
    <cellStyle name="Normal 37 2 14 7 2" xfId="36388"/>
    <cellStyle name="Normal 37 2 14 8" xfId="19026"/>
    <cellStyle name="Normal 37 2 14 8 2" xfId="36389"/>
    <cellStyle name="Normal 37 2 14 9" xfId="19027"/>
    <cellStyle name="Normal 37 2 14 9 2" xfId="36390"/>
    <cellStyle name="Normal 37 2 15" xfId="19028"/>
    <cellStyle name="Normal 37 2 15 10" xfId="19029"/>
    <cellStyle name="Normal 37 2 15 10 2" xfId="36392"/>
    <cellStyle name="Normal 37 2 15 11" xfId="19030"/>
    <cellStyle name="Normal 37 2 15 11 2" xfId="36393"/>
    <cellStyle name="Normal 37 2 15 12" xfId="19031"/>
    <cellStyle name="Normal 37 2 15 12 2" xfId="36394"/>
    <cellStyle name="Normal 37 2 15 13" xfId="19032"/>
    <cellStyle name="Normal 37 2 15 13 2" xfId="36395"/>
    <cellStyle name="Normal 37 2 15 14" xfId="19033"/>
    <cellStyle name="Normal 37 2 15 14 2" xfId="36396"/>
    <cellStyle name="Normal 37 2 15 15" xfId="36391"/>
    <cellStyle name="Normal 37 2 15 2" xfId="19034"/>
    <cellStyle name="Normal 37 2 15 2 2" xfId="36397"/>
    <cellStyle name="Normal 37 2 15 3" xfId="19035"/>
    <cellStyle name="Normal 37 2 15 3 2" xfId="36398"/>
    <cellStyle name="Normal 37 2 15 4" xfId="19036"/>
    <cellStyle name="Normal 37 2 15 4 2" xfId="36399"/>
    <cellStyle name="Normal 37 2 15 5" xfId="19037"/>
    <cellStyle name="Normal 37 2 15 5 2" xfId="36400"/>
    <cellStyle name="Normal 37 2 15 6" xfId="19038"/>
    <cellStyle name="Normal 37 2 15 6 2" xfId="36401"/>
    <cellStyle name="Normal 37 2 15 7" xfId="19039"/>
    <cellStyle name="Normal 37 2 15 7 2" xfId="36402"/>
    <cellStyle name="Normal 37 2 15 8" xfId="19040"/>
    <cellStyle name="Normal 37 2 15 8 2" xfId="36403"/>
    <cellStyle name="Normal 37 2 15 9" xfId="19041"/>
    <cellStyle name="Normal 37 2 15 9 2" xfId="36404"/>
    <cellStyle name="Normal 37 2 16" xfId="19042"/>
    <cellStyle name="Normal 37 2 16 10" xfId="19043"/>
    <cellStyle name="Normal 37 2 16 10 2" xfId="36406"/>
    <cellStyle name="Normal 37 2 16 11" xfId="19044"/>
    <cellStyle name="Normal 37 2 16 11 2" xfId="36407"/>
    <cellStyle name="Normal 37 2 16 12" xfId="19045"/>
    <cellStyle name="Normal 37 2 16 12 2" xfId="36408"/>
    <cellStyle name="Normal 37 2 16 13" xfId="19046"/>
    <cellStyle name="Normal 37 2 16 13 2" xfId="36409"/>
    <cellStyle name="Normal 37 2 16 14" xfId="19047"/>
    <cellStyle name="Normal 37 2 16 14 2" xfId="36410"/>
    <cellStyle name="Normal 37 2 16 15" xfId="36405"/>
    <cellStyle name="Normal 37 2 16 2" xfId="19048"/>
    <cellStyle name="Normal 37 2 16 2 2" xfId="36411"/>
    <cellStyle name="Normal 37 2 16 3" xfId="19049"/>
    <cellStyle name="Normal 37 2 16 3 2" xfId="36412"/>
    <cellStyle name="Normal 37 2 16 4" xfId="19050"/>
    <cellStyle name="Normal 37 2 16 4 2" xfId="36413"/>
    <cellStyle name="Normal 37 2 16 5" xfId="19051"/>
    <cellStyle name="Normal 37 2 16 5 2" xfId="36414"/>
    <cellStyle name="Normal 37 2 16 6" xfId="19052"/>
    <cellStyle name="Normal 37 2 16 6 2" xfId="36415"/>
    <cellStyle name="Normal 37 2 16 7" xfId="19053"/>
    <cellStyle name="Normal 37 2 16 7 2" xfId="36416"/>
    <cellStyle name="Normal 37 2 16 8" xfId="19054"/>
    <cellStyle name="Normal 37 2 16 8 2" xfId="36417"/>
    <cellStyle name="Normal 37 2 16 9" xfId="19055"/>
    <cellStyle name="Normal 37 2 16 9 2" xfId="36418"/>
    <cellStyle name="Normal 37 2 17" xfId="19056"/>
    <cellStyle name="Normal 37 2 17 10" xfId="19057"/>
    <cellStyle name="Normal 37 2 17 10 2" xfId="36420"/>
    <cellStyle name="Normal 37 2 17 11" xfId="19058"/>
    <cellStyle name="Normal 37 2 17 11 2" xfId="36421"/>
    <cellStyle name="Normal 37 2 17 12" xfId="19059"/>
    <cellStyle name="Normal 37 2 17 12 2" xfId="36422"/>
    <cellStyle name="Normal 37 2 17 13" xfId="19060"/>
    <cellStyle name="Normal 37 2 17 13 2" xfId="36423"/>
    <cellStyle name="Normal 37 2 17 14" xfId="19061"/>
    <cellStyle name="Normal 37 2 17 14 2" xfId="36424"/>
    <cellStyle name="Normal 37 2 17 15" xfId="36419"/>
    <cellStyle name="Normal 37 2 17 2" xfId="19062"/>
    <cellStyle name="Normal 37 2 17 2 2" xfId="36425"/>
    <cellStyle name="Normal 37 2 17 3" xfId="19063"/>
    <cellStyle name="Normal 37 2 17 3 2" xfId="36426"/>
    <cellStyle name="Normal 37 2 17 4" xfId="19064"/>
    <cellStyle name="Normal 37 2 17 4 2" xfId="36427"/>
    <cellStyle name="Normal 37 2 17 5" xfId="19065"/>
    <cellStyle name="Normal 37 2 17 5 2" xfId="36428"/>
    <cellStyle name="Normal 37 2 17 6" xfId="19066"/>
    <cellStyle name="Normal 37 2 17 6 2" xfId="36429"/>
    <cellStyle name="Normal 37 2 17 7" xfId="19067"/>
    <cellStyle name="Normal 37 2 17 7 2" xfId="36430"/>
    <cellStyle name="Normal 37 2 17 8" xfId="19068"/>
    <cellStyle name="Normal 37 2 17 8 2" xfId="36431"/>
    <cellStyle name="Normal 37 2 17 9" xfId="19069"/>
    <cellStyle name="Normal 37 2 17 9 2" xfId="36432"/>
    <cellStyle name="Normal 37 2 18" xfId="19070"/>
    <cellStyle name="Normal 37 2 18 2" xfId="36433"/>
    <cellStyle name="Normal 37 2 19" xfId="19071"/>
    <cellStyle name="Normal 37 2 19 2" xfId="36434"/>
    <cellStyle name="Normal 37 2 2" xfId="19072"/>
    <cellStyle name="Normal 37 2 20" xfId="19073"/>
    <cellStyle name="Normal 37 2 20 2" xfId="36435"/>
    <cellStyle name="Normal 37 2 21" xfId="19074"/>
    <cellStyle name="Normal 37 2 21 2" xfId="36436"/>
    <cellStyle name="Normal 37 2 22" xfId="19075"/>
    <cellStyle name="Normal 37 2 22 2" xfId="36437"/>
    <cellStyle name="Normal 37 2 23" xfId="19076"/>
    <cellStyle name="Normal 37 2 23 2" xfId="36438"/>
    <cellStyle name="Normal 37 2 24" xfId="19077"/>
    <cellStyle name="Normal 37 2 24 2" xfId="36439"/>
    <cellStyle name="Normal 37 2 25" xfId="19078"/>
    <cellStyle name="Normal 37 2 25 2" xfId="36440"/>
    <cellStyle name="Normal 37 2 26" xfId="19079"/>
    <cellStyle name="Normal 37 2 26 2" xfId="36441"/>
    <cellStyle name="Normal 37 2 27" xfId="19080"/>
    <cellStyle name="Normal 37 2 27 2" xfId="36442"/>
    <cellStyle name="Normal 37 2 28" xfId="19081"/>
    <cellStyle name="Normal 37 2 28 2" xfId="36443"/>
    <cellStyle name="Normal 37 2 29" xfId="19082"/>
    <cellStyle name="Normal 37 2 29 2" xfId="36444"/>
    <cellStyle name="Normal 37 2 3" xfId="19083"/>
    <cellStyle name="Normal 37 2 30" xfId="19084"/>
    <cellStyle name="Normal 37 2 30 2" xfId="36445"/>
    <cellStyle name="Normal 37 2 31" xfId="18957"/>
    <cellStyle name="Normal 37 2 32" xfId="36320"/>
    <cellStyle name="Normal 37 2 4" xfId="19085"/>
    <cellStyle name="Normal 37 2 4 10" xfId="19086"/>
    <cellStyle name="Normal 37 2 4 10 2" xfId="36447"/>
    <cellStyle name="Normal 37 2 4 11" xfId="19087"/>
    <cellStyle name="Normal 37 2 4 11 2" xfId="36448"/>
    <cellStyle name="Normal 37 2 4 12" xfId="19088"/>
    <cellStyle name="Normal 37 2 4 12 2" xfId="36449"/>
    <cellStyle name="Normal 37 2 4 13" xfId="19089"/>
    <cellStyle name="Normal 37 2 4 13 2" xfId="36450"/>
    <cellStyle name="Normal 37 2 4 14" xfId="19090"/>
    <cellStyle name="Normal 37 2 4 14 2" xfId="36451"/>
    <cellStyle name="Normal 37 2 4 15" xfId="19091"/>
    <cellStyle name="Normal 37 2 4 15 2" xfId="36452"/>
    <cellStyle name="Normal 37 2 4 16" xfId="36446"/>
    <cellStyle name="Normal 37 2 4 2" xfId="19092"/>
    <cellStyle name="Normal 37 2 4 2 10" xfId="19093"/>
    <cellStyle name="Normal 37 2 4 2 10 2" xfId="36454"/>
    <cellStyle name="Normal 37 2 4 2 11" xfId="19094"/>
    <cellStyle name="Normal 37 2 4 2 11 2" xfId="36455"/>
    <cellStyle name="Normal 37 2 4 2 12" xfId="19095"/>
    <cellStyle name="Normal 37 2 4 2 12 2" xfId="36456"/>
    <cellStyle name="Normal 37 2 4 2 13" xfId="19096"/>
    <cellStyle name="Normal 37 2 4 2 13 2" xfId="36457"/>
    <cellStyle name="Normal 37 2 4 2 14" xfId="19097"/>
    <cellStyle name="Normal 37 2 4 2 14 2" xfId="36458"/>
    <cellStyle name="Normal 37 2 4 2 15" xfId="36453"/>
    <cellStyle name="Normal 37 2 4 2 2" xfId="19098"/>
    <cellStyle name="Normal 37 2 4 2 2 2" xfId="36459"/>
    <cellStyle name="Normal 37 2 4 2 3" xfId="19099"/>
    <cellStyle name="Normal 37 2 4 2 3 2" xfId="36460"/>
    <cellStyle name="Normal 37 2 4 2 4" xfId="19100"/>
    <cellStyle name="Normal 37 2 4 2 4 2" xfId="36461"/>
    <cellStyle name="Normal 37 2 4 2 5" xfId="19101"/>
    <cellStyle name="Normal 37 2 4 2 5 2" xfId="36462"/>
    <cellStyle name="Normal 37 2 4 2 6" xfId="19102"/>
    <cellStyle name="Normal 37 2 4 2 6 2" xfId="36463"/>
    <cellStyle name="Normal 37 2 4 2 7" xfId="19103"/>
    <cellStyle name="Normal 37 2 4 2 7 2" xfId="36464"/>
    <cellStyle name="Normal 37 2 4 2 8" xfId="19104"/>
    <cellStyle name="Normal 37 2 4 2 8 2" xfId="36465"/>
    <cellStyle name="Normal 37 2 4 2 9" xfId="19105"/>
    <cellStyle name="Normal 37 2 4 2 9 2" xfId="36466"/>
    <cellStyle name="Normal 37 2 4 3" xfId="19106"/>
    <cellStyle name="Normal 37 2 4 3 2" xfId="36467"/>
    <cellStyle name="Normal 37 2 4 4" xfId="19107"/>
    <cellStyle name="Normal 37 2 4 4 2" xfId="36468"/>
    <cellStyle name="Normal 37 2 4 5" xfId="19108"/>
    <cellStyle name="Normal 37 2 4 5 2" xfId="36469"/>
    <cellStyle name="Normal 37 2 4 6" xfId="19109"/>
    <cellStyle name="Normal 37 2 4 6 2" xfId="36470"/>
    <cellStyle name="Normal 37 2 4 7" xfId="19110"/>
    <cellStyle name="Normal 37 2 4 7 2" xfId="36471"/>
    <cellStyle name="Normal 37 2 4 8" xfId="19111"/>
    <cellStyle name="Normal 37 2 4 8 2" xfId="36472"/>
    <cellStyle name="Normal 37 2 4 9" xfId="19112"/>
    <cellStyle name="Normal 37 2 4 9 2" xfId="36473"/>
    <cellStyle name="Normal 37 2 5" xfId="19113"/>
    <cellStyle name="Normal 37 2 5 10" xfId="19114"/>
    <cellStyle name="Normal 37 2 5 10 2" xfId="36475"/>
    <cellStyle name="Normal 37 2 5 11" xfId="19115"/>
    <cellStyle name="Normal 37 2 5 11 2" xfId="36476"/>
    <cellStyle name="Normal 37 2 5 12" xfId="19116"/>
    <cellStyle name="Normal 37 2 5 12 2" xfId="36477"/>
    <cellStyle name="Normal 37 2 5 13" xfId="19117"/>
    <cellStyle name="Normal 37 2 5 13 2" xfId="36478"/>
    <cellStyle name="Normal 37 2 5 14" xfId="19118"/>
    <cellStyle name="Normal 37 2 5 14 2" xfId="36479"/>
    <cellStyle name="Normal 37 2 5 15" xfId="19119"/>
    <cellStyle name="Normal 37 2 5 15 2" xfId="36480"/>
    <cellStyle name="Normal 37 2 5 16" xfId="36474"/>
    <cellStyle name="Normal 37 2 5 2" xfId="19120"/>
    <cellStyle name="Normal 37 2 5 2 10" xfId="19121"/>
    <cellStyle name="Normal 37 2 5 2 10 2" xfId="36482"/>
    <cellStyle name="Normal 37 2 5 2 11" xfId="19122"/>
    <cellStyle name="Normal 37 2 5 2 11 2" xfId="36483"/>
    <cellStyle name="Normal 37 2 5 2 12" xfId="19123"/>
    <cellStyle name="Normal 37 2 5 2 12 2" xfId="36484"/>
    <cellStyle name="Normal 37 2 5 2 13" xfId="19124"/>
    <cellStyle name="Normal 37 2 5 2 13 2" xfId="36485"/>
    <cellStyle name="Normal 37 2 5 2 14" xfId="19125"/>
    <cellStyle name="Normal 37 2 5 2 14 2" xfId="36486"/>
    <cellStyle name="Normal 37 2 5 2 15" xfId="36481"/>
    <cellStyle name="Normal 37 2 5 2 2" xfId="19126"/>
    <cellStyle name="Normal 37 2 5 2 2 2" xfId="36487"/>
    <cellStyle name="Normal 37 2 5 2 3" xfId="19127"/>
    <cellStyle name="Normal 37 2 5 2 3 2" xfId="36488"/>
    <cellStyle name="Normal 37 2 5 2 4" xfId="19128"/>
    <cellStyle name="Normal 37 2 5 2 4 2" xfId="36489"/>
    <cellStyle name="Normal 37 2 5 2 5" xfId="19129"/>
    <cellStyle name="Normal 37 2 5 2 5 2" xfId="36490"/>
    <cellStyle name="Normal 37 2 5 2 6" xfId="19130"/>
    <cellStyle name="Normal 37 2 5 2 6 2" xfId="36491"/>
    <cellStyle name="Normal 37 2 5 2 7" xfId="19131"/>
    <cellStyle name="Normal 37 2 5 2 7 2" xfId="36492"/>
    <cellStyle name="Normal 37 2 5 2 8" xfId="19132"/>
    <cellStyle name="Normal 37 2 5 2 8 2" xfId="36493"/>
    <cellStyle name="Normal 37 2 5 2 9" xfId="19133"/>
    <cellStyle name="Normal 37 2 5 2 9 2" xfId="36494"/>
    <cellStyle name="Normal 37 2 5 3" xfId="19134"/>
    <cellStyle name="Normal 37 2 5 3 2" xfId="36495"/>
    <cellStyle name="Normal 37 2 5 4" xfId="19135"/>
    <cellStyle name="Normal 37 2 5 4 2" xfId="36496"/>
    <cellStyle name="Normal 37 2 5 5" xfId="19136"/>
    <cellStyle name="Normal 37 2 5 5 2" xfId="36497"/>
    <cellStyle name="Normal 37 2 5 6" xfId="19137"/>
    <cellStyle name="Normal 37 2 5 6 2" xfId="36498"/>
    <cellStyle name="Normal 37 2 5 7" xfId="19138"/>
    <cellStyle name="Normal 37 2 5 7 2" xfId="36499"/>
    <cellStyle name="Normal 37 2 5 8" xfId="19139"/>
    <cellStyle name="Normal 37 2 5 8 2" xfId="36500"/>
    <cellStyle name="Normal 37 2 5 9" xfId="19140"/>
    <cellStyle name="Normal 37 2 5 9 2" xfId="36501"/>
    <cellStyle name="Normal 37 2 6" xfId="19141"/>
    <cellStyle name="Normal 37 2 6 10" xfId="19142"/>
    <cellStyle name="Normal 37 2 6 10 2" xfId="36503"/>
    <cellStyle name="Normal 37 2 6 11" xfId="19143"/>
    <cellStyle name="Normal 37 2 6 11 2" xfId="36504"/>
    <cellStyle name="Normal 37 2 6 12" xfId="19144"/>
    <cellStyle name="Normal 37 2 6 12 2" xfId="36505"/>
    <cellStyle name="Normal 37 2 6 13" xfId="19145"/>
    <cellStyle name="Normal 37 2 6 13 2" xfId="36506"/>
    <cellStyle name="Normal 37 2 6 14" xfId="19146"/>
    <cellStyle name="Normal 37 2 6 14 2" xfId="36507"/>
    <cellStyle name="Normal 37 2 6 15" xfId="19147"/>
    <cellStyle name="Normal 37 2 6 15 2" xfId="36508"/>
    <cellStyle name="Normal 37 2 6 16" xfId="36502"/>
    <cellStyle name="Normal 37 2 6 2" xfId="19148"/>
    <cellStyle name="Normal 37 2 6 2 10" xfId="19149"/>
    <cellStyle name="Normal 37 2 6 2 10 2" xfId="36510"/>
    <cellStyle name="Normal 37 2 6 2 11" xfId="19150"/>
    <cellStyle name="Normal 37 2 6 2 11 2" xfId="36511"/>
    <cellStyle name="Normal 37 2 6 2 12" xfId="19151"/>
    <cellStyle name="Normal 37 2 6 2 12 2" xfId="36512"/>
    <cellStyle name="Normal 37 2 6 2 13" xfId="19152"/>
    <cellStyle name="Normal 37 2 6 2 13 2" xfId="36513"/>
    <cellStyle name="Normal 37 2 6 2 14" xfId="19153"/>
    <cellStyle name="Normal 37 2 6 2 14 2" xfId="36514"/>
    <cellStyle name="Normal 37 2 6 2 15" xfId="36509"/>
    <cellStyle name="Normal 37 2 6 2 2" xfId="19154"/>
    <cellStyle name="Normal 37 2 6 2 2 2" xfId="36515"/>
    <cellStyle name="Normal 37 2 6 2 3" xfId="19155"/>
    <cellStyle name="Normal 37 2 6 2 3 2" xfId="36516"/>
    <cellStyle name="Normal 37 2 6 2 4" xfId="19156"/>
    <cellStyle name="Normal 37 2 6 2 4 2" xfId="36517"/>
    <cellStyle name="Normal 37 2 6 2 5" xfId="19157"/>
    <cellStyle name="Normal 37 2 6 2 5 2" xfId="36518"/>
    <cellStyle name="Normal 37 2 6 2 6" xfId="19158"/>
    <cellStyle name="Normal 37 2 6 2 6 2" xfId="36519"/>
    <cellStyle name="Normal 37 2 6 2 7" xfId="19159"/>
    <cellStyle name="Normal 37 2 6 2 7 2" xfId="36520"/>
    <cellStyle name="Normal 37 2 6 2 8" xfId="19160"/>
    <cellStyle name="Normal 37 2 6 2 8 2" xfId="36521"/>
    <cellStyle name="Normal 37 2 6 2 9" xfId="19161"/>
    <cellStyle name="Normal 37 2 6 2 9 2" xfId="36522"/>
    <cellStyle name="Normal 37 2 6 3" xfId="19162"/>
    <cellStyle name="Normal 37 2 6 3 2" xfId="36523"/>
    <cellStyle name="Normal 37 2 6 4" xfId="19163"/>
    <cellStyle name="Normal 37 2 6 4 2" xfId="36524"/>
    <cellStyle name="Normal 37 2 6 5" xfId="19164"/>
    <cellStyle name="Normal 37 2 6 5 2" xfId="36525"/>
    <cellStyle name="Normal 37 2 6 6" xfId="19165"/>
    <cellStyle name="Normal 37 2 6 6 2" xfId="36526"/>
    <cellStyle name="Normal 37 2 6 7" xfId="19166"/>
    <cellStyle name="Normal 37 2 6 7 2" xfId="36527"/>
    <cellStyle name="Normal 37 2 6 8" xfId="19167"/>
    <cellStyle name="Normal 37 2 6 8 2" xfId="36528"/>
    <cellStyle name="Normal 37 2 6 9" xfId="19168"/>
    <cellStyle name="Normal 37 2 6 9 2" xfId="36529"/>
    <cellStyle name="Normal 37 2 7" xfId="19169"/>
    <cellStyle name="Normal 37 2 7 10" xfId="19170"/>
    <cellStyle name="Normal 37 2 7 10 2" xfId="36531"/>
    <cellStyle name="Normal 37 2 7 11" xfId="19171"/>
    <cellStyle name="Normal 37 2 7 11 2" xfId="36532"/>
    <cellStyle name="Normal 37 2 7 12" xfId="19172"/>
    <cellStyle name="Normal 37 2 7 12 2" xfId="36533"/>
    <cellStyle name="Normal 37 2 7 13" xfId="19173"/>
    <cellStyle name="Normal 37 2 7 13 2" xfId="36534"/>
    <cellStyle name="Normal 37 2 7 14" xfId="19174"/>
    <cellStyle name="Normal 37 2 7 14 2" xfId="36535"/>
    <cellStyle name="Normal 37 2 7 15" xfId="36530"/>
    <cellStyle name="Normal 37 2 7 2" xfId="19175"/>
    <cellStyle name="Normal 37 2 7 2 2" xfId="36536"/>
    <cellStyle name="Normal 37 2 7 3" xfId="19176"/>
    <cellStyle name="Normal 37 2 7 3 2" xfId="36537"/>
    <cellStyle name="Normal 37 2 7 4" xfId="19177"/>
    <cellStyle name="Normal 37 2 7 4 2" xfId="36538"/>
    <cellStyle name="Normal 37 2 7 5" xfId="19178"/>
    <cellStyle name="Normal 37 2 7 5 2" xfId="36539"/>
    <cellStyle name="Normal 37 2 7 6" xfId="19179"/>
    <cellStyle name="Normal 37 2 7 6 2" xfId="36540"/>
    <cellStyle name="Normal 37 2 7 7" xfId="19180"/>
    <cellStyle name="Normal 37 2 7 7 2" xfId="36541"/>
    <cellStyle name="Normal 37 2 7 8" xfId="19181"/>
    <cellStyle name="Normal 37 2 7 8 2" xfId="36542"/>
    <cellStyle name="Normal 37 2 7 9" xfId="19182"/>
    <cellStyle name="Normal 37 2 7 9 2" xfId="36543"/>
    <cellStyle name="Normal 37 2 8" xfId="19183"/>
    <cellStyle name="Normal 37 2 8 10" xfId="19184"/>
    <cellStyle name="Normal 37 2 8 10 2" xfId="36545"/>
    <cellStyle name="Normal 37 2 8 11" xfId="19185"/>
    <cellStyle name="Normal 37 2 8 11 2" xfId="36546"/>
    <cellStyle name="Normal 37 2 8 12" xfId="19186"/>
    <cellStyle name="Normal 37 2 8 12 2" xfId="36547"/>
    <cellStyle name="Normal 37 2 8 13" xfId="19187"/>
    <cellStyle name="Normal 37 2 8 13 2" xfId="36548"/>
    <cellStyle name="Normal 37 2 8 14" xfId="19188"/>
    <cellStyle name="Normal 37 2 8 14 2" xfId="36549"/>
    <cellStyle name="Normal 37 2 8 15" xfId="36544"/>
    <cellStyle name="Normal 37 2 8 2" xfId="19189"/>
    <cellStyle name="Normal 37 2 8 2 2" xfId="36550"/>
    <cellStyle name="Normal 37 2 8 3" xfId="19190"/>
    <cellStyle name="Normal 37 2 8 3 2" xfId="36551"/>
    <cellStyle name="Normal 37 2 8 4" xfId="19191"/>
    <cellStyle name="Normal 37 2 8 4 2" xfId="36552"/>
    <cellStyle name="Normal 37 2 8 5" xfId="19192"/>
    <cellStyle name="Normal 37 2 8 5 2" xfId="36553"/>
    <cellStyle name="Normal 37 2 8 6" xfId="19193"/>
    <cellStyle name="Normal 37 2 8 6 2" xfId="36554"/>
    <cellStyle name="Normal 37 2 8 7" xfId="19194"/>
    <cellStyle name="Normal 37 2 8 7 2" xfId="36555"/>
    <cellStyle name="Normal 37 2 8 8" xfId="19195"/>
    <cellStyle name="Normal 37 2 8 8 2" xfId="36556"/>
    <cellStyle name="Normal 37 2 8 9" xfId="19196"/>
    <cellStyle name="Normal 37 2 8 9 2" xfId="36557"/>
    <cellStyle name="Normal 37 2 9" xfId="19197"/>
    <cellStyle name="Normal 37 2 9 10" xfId="19198"/>
    <cellStyle name="Normal 37 2 9 10 2" xfId="36559"/>
    <cellStyle name="Normal 37 2 9 11" xfId="19199"/>
    <cellStyle name="Normal 37 2 9 11 2" xfId="36560"/>
    <cellStyle name="Normal 37 2 9 12" xfId="19200"/>
    <cellStyle name="Normal 37 2 9 12 2" xfId="36561"/>
    <cellStyle name="Normal 37 2 9 13" xfId="19201"/>
    <cellStyle name="Normal 37 2 9 13 2" xfId="36562"/>
    <cellStyle name="Normal 37 2 9 14" xfId="19202"/>
    <cellStyle name="Normal 37 2 9 14 2" xfId="36563"/>
    <cellStyle name="Normal 37 2 9 15" xfId="36558"/>
    <cellStyle name="Normal 37 2 9 2" xfId="19203"/>
    <cellStyle name="Normal 37 2 9 2 2" xfId="36564"/>
    <cellStyle name="Normal 37 2 9 3" xfId="19204"/>
    <cellStyle name="Normal 37 2 9 3 2" xfId="36565"/>
    <cellStyle name="Normal 37 2 9 4" xfId="19205"/>
    <cellStyle name="Normal 37 2 9 4 2" xfId="36566"/>
    <cellStyle name="Normal 37 2 9 5" xfId="19206"/>
    <cellStyle name="Normal 37 2 9 5 2" xfId="36567"/>
    <cellStyle name="Normal 37 2 9 6" xfId="19207"/>
    <cellStyle name="Normal 37 2 9 6 2" xfId="36568"/>
    <cellStyle name="Normal 37 2 9 7" xfId="19208"/>
    <cellStyle name="Normal 37 2 9 7 2" xfId="36569"/>
    <cellStyle name="Normal 37 2 9 8" xfId="19209"/>
    <cellStyle name="Normal 37 2 9 8 2" xfId="36570"/>
    <cellStyle name="Normal 37 2 9 9" xfId="19210"/>
    <cellStyle name="Normal 37 2 9 9 2" xfId="36571"/>
    <cellStyle name="Normal 37 3" xfId="19211"/>
    <cellStyle name="Normal 37 4" xfId="19212"/>
    <cellStyle name="Normal 37 4 10" xfId="19213"/>
    <cellStyle name="Normal 37 4 10 10" xfId="19214"/>
    <cellStyle name="Normal 37 4 10 10 2" xfId="36574"/>
    <cellStyle name="Normal 37 4 10 11" xfId="19215"/>
    <cellStyle name="Normal 37 4 10 11 2" xfId="36575"/>
    <cellStyle name="Normal 37 4 10 12" xfId="19216"/>
    <cellStyle name="Normal 37 4 10 12 2" xfId="36576"/>
    <cellStyle name="Normal 37 4 10 13" xfId="19217"/>
    <cellStyle name="Normal 37 4 10 13 2" xfId="36577"/>
    <cellStyle name="Normal 37 4 10 14" xfId="19218"/>
    <cellStyle name="Normal 37 4 10 14 2" xfId="36578"/>
    <cellStyle name="Normal 37 4 10 15" xfId="36573"/>
    <cellStyle name="Normal 37 4 10 2" xfId="19219"/>
    <cellStyle name="Normal 37 4 10 2 2" xfId="36579"/>
    <cellStyle name="Normal 37 4 10 3" xfId="19220"/>
    <cellStyle name="Normal 37 4 10 3 2" xfId="36580"/>
    <cellStyle name="Normal 37 4 10 4" xfId="19221"/>
    <cellStyle name="Normal 37 4 10 4 2" xfId="36581"/>
    <cellStyle name="Normal 37 4 10 5" xfId="19222"/>
    <cellStyle name="Normal 37 4 10 5 2" xfId="36582"/>
    <cellStyle name="Normal 37 4 10 6" xfId="19223"/>
    <cellStyle name="Normal 37 4 10 6 2" xfId="36583"/>
    <cellStyle name="Normal 37 4 10 7" xfId="19224"/>
    <cellStyle name="Normal 37 4 10 7 2" xfId="36584"/>
    <cellStyle name="Normal 37 4 10 8" xfId="19225"/>
    <cellStyle name="Normal 37 4 10 8 2" xfId="36585"/>
    <cellStyle name="Normal 37 4 10 9" xfId="19226"/>
    <cellStyle name="Normal 37 4 10 9 2" xfId="36586"/>
    <cellStyle name="Normal 37 4 11" xfId="19227"/>
    <cellStyle name="Normal 37 4 11 10" xfId="19228"/>
    <cellStyle name="Normal 37 4 11 10 2" xfId="36588"/>
    <cellStyle name="Normal 37 4 11 11" xfId="19229"/>
    <cellStyle name="Normal 37 4 11 11 2" xfId="36589"/>
    <cellStyle name="Normal 37 4 11 12" xfId="19230"/>
    <cellStyle name="Normal 37 4 11 12 2" xfId="36590"/>
    <cellStyle name="Normal 37 4 11 13" xfId="19231"/>
    <cellStyle name="Normal 37 4 11 13 2" xfId="36591"/>
    <cellStyle name="Normal 37 4 11 14" xfId="19232"/>
    <cellStyle name="Normal 37 4 11 14 2" xfId="36592"/>
    <cellStyle name="Normal 37 4 11 15" xfId="36587"/>
    <cellStyle name="Normal 37 4 11 2" xfId="19233"/>
    <cellStyle name="Normal 37 4 11 2 2" xfId="36593"/>
    <cellStyle name="Normal 37 4 11 3" xfId="19234"/>
    <cellStyle name="Normal 37 4 11 3 2" xfId="36594"/>
    <cellStyle name="Normal 37 4 11 4" xfId="19235"/>
    <cellStyle name="Normal 37 4 11 4 2" xfId="36595"/>
    <cellStyle name="Normal 37 4 11 5" xfId="19236"/>
    <cellStyle name="Normal 37 4 11 5 2" xfId="36596"/>
    <cellStyle name="Normal 37 4 11 6" xfId="19237"/>
    <cellStyle name="Normal 37 4 11 6 2" xfId="36597"/>
    <cellStyle name="Normal 37 4 11 7" xfId="19238"/>
    <cellStyle name="Normal 37 4 11 7 2" xfId="36598"/>
    <cellStyle name="Normal 37 4 11 8" xfId="19239"/>
    <cellStyle name="Normal 37 4 11 8 2" xfId="36599"/>
    <cellStyle name="Normal 37 4 11 9" xfId="19240"/>
    <cellStyle name="Normal 37 4 11 9 2" xfId="36600"/>
    <cellStyle name="Normal 37 4 12" xfId="19241"/>
    <cellStyle name="Normal 37 4 12 10" xfId="19242"/>
    <cellStyle name="Normal 37 4 12 10 2" xfId="36602"/>
    <cellStyle name="Normal 37 4 12 11" xfId="19243"/>
    <cellStyle name="Normal 37 4 12 11 2" xfId="36603"/>
    <cellStyle name="Normal 37 4 12 12" xfId="19244"/>
    <cellStyle name="Normal 37 4 12 12 2" xfId="36604"/>
    <cellStyle name="Normal 37 4 12 13" xfId="19245"/>
    <cellStyle name="Normal 37 4 12 13 2" xfId="36605"/>
    <cellStyle name="Normal 37 4 12 14" xfId="19246"/>
    <cellStyle name="Normal 37 4 12 14 2" xfId="36606"/>
    <cellStyle name="Normal 37 4 12 15" xfId="36601"/>
    <cellStyle name="Normal 37 4 12 2" xfId="19247"/>
    <cellStyle name="Normal 37 4 12 2 2" xfId="36607"/>
    <cellStyle name="Normal 37 4 12 3" xfId="19248"/>
    <cellStyle name="Normal 37 4 12 3 2" xfId="36608"/>
    <cellStyle name="Normal 37 4 12 4" xfId="19249"/>
    <cellStyle name="Normal 37 4 12 4 2" xfId="36609"/>
    <cellStyle name="Normal 37 4 12 5" xfId="19250"/>
    <cellStyle name="Normal 37 4 12 5 2" xfId="36610"/>
    <cellStyle name="Normal 37 4 12 6" xfId="19251"/>
    <cellStyle name="Normal 37 4 12 6 2" xfId="36611"/>
    <cellStyle name="Normal 37 4 12 7" xfId="19252"/>
    <cellStyle name="Normal 37 4 12 7 2" xfId="36612"/>
    <cellStyle name="Normal 37 4 12 8" xfId="19253"/>
    <cellStyle name="Normal 37 4 12 8 2" xfId="36613"/>
    <cellStyle name="Normal 37 4 12 9" xfId="19254"/>
    <cellStyle name="Normal 37 4 12 9 2" xfId="36614"/>
    <cellStyle name="Normal 37 4 13" xfId="19255"/>
    <cellStyle name="Normal 37 4 13 10" xfId="19256"/>
    <cellStyle name="Normal 37 4 13 10 2" xfId="36616"/>
    <cellStyle name="Normal 37 4 13 11" xfId="19257"/>
    <cellStyle name="Normal 37 4 13 11 2" xfId="36617"/>
    <cellStyle name="Normal 37 4 13 12" xfId="19258"/>
    <cellStyle name="Normal 37 4 13 12 2" xfId="36618"/>
    <cellStyle name="Normal 37 4 13 13" xfId="19259"/>
    <cellStyle name="Normal 37 4 13 13 2" xfId="36619"/>
    <cellStyle name="Normal 37 4 13 14" xfId="19260"/>
    <cellStyle name="Normal 37 4 13 14 2" xfId="36620"/>
    <cellStyle name="Normal 37 4 13 15" xfId="36615"/>
    <cellStyle name="Normal 37 4 13 2" xfId="19261"/>
    <cellStyle name="Normal 37 4 13 2 2" xfId="36621"/>
    <cellStyle name="Normal 37 4 13 3" xfId="19262"/>
    <cellStyle name="Normal 37 4 13 3 2" xfId="36622"/>
    <cellStyle name="Normal 37 4 13 4" xfId="19263"/>
    <cellStyle name="Normal 37 4 13 4 2" xfId="36623"/>
    <cellStyle name="Normal 37 4 13 5" xfId="19264"/>
    <cellStyle name="Normal 37 4 13 5 2" xfId="36624"/>
    <cellStyle name="Normal 37 4 13 6" xfId="19265"/>
    <cellStyle name="Normal 37 4 13 6 2" xfId="36625"/>
    <cellStyle name="Normal 37 4 13 7" xfId="19266"/>
    <cellStyle name="Normal 37 4 13 7 2" xfId="36626"/>
    <cellStyle name="Normal 37 4 13 8" xfId="19267"/>
    <cellStyle name="Normal 37 4 13 8 2" xfId="36627"/>
    <cellStyle name="Normal 37 4 13 9" xfId="19268"/>
    <cellStyle name="Normal 37 4 13 9 2" xfId="36628"/>
    <cellStyle name="Normal 37 4 14" xfId="19269"/>
    <cellStyle name="Normal 37 4 14 10" xfId="19270"/>
    <cellStyle name="Normal 37 4 14 10 2" xfId="36630"/>
    <cellStyle name="Normal 37 4 14 11" xfId="19271"/>
    <cellStyle name="Normal 37 4 14 11 2" xfId="36631"/>
    <cellStyle name="Normal 37 4 14 12" xfId="19272"/>
    <cellStyle name="Normal 37 4 14 12 2" xfId="36632"/>
    <cellStyle name="Normal 37 4 14 13" xfId="19273"/>
    <cellStyle name="Normal 37 4 14 13 2" xfId="36633"/>
    <cellStyle name="Normal 37 4 14 14" xfId="19274"/>
    <cellStyle name="Normal 37 4 14 14 2" xfId="36634"/>
    <cellStyle name="Normal 37 4 14 15" xfId="36629"/>
    <cellStyle name="Normal 37 4 14 2" xfId="19275"/>
    <cellStyle name="Normal 37 4 14 2 2" xfId="36635"/>
    <cellStyle name="Normal 37 4 14 3" xfId="19276"/>
    <cellStyle name="Normal 37 4 14 3 2" xfId="36636"/>
    <cellStyle name="Normal 37 4 14 4" xfId="19277"/>
    <cellStyle name="Normal 37 4 14 4 2" xfId="36637"/>
    <cellStyle name="Normal 37 4 14 5" xfId="19278"/>
    <cellStyle name="Normal 37 4 14 5 2" xfId="36638"/>
    <cellStyle name="Normal 37 4 14 6" xfId="19279"/>
    <cellStyle name="Normal 37 4 14 6 2" xfId="36639"/>
    <cellStyle name="Normal 37 4 14 7" xfId="19280"/>
    <cellStyle name="Normal 37 4 14 7 2" xfId="36640"/>
    <cellStyle name="Normal 37 4 14 8" xfId="19281"/>
    <cellStyle name="Normal 37 4 14 8 2" xfId="36641"/>
    <cellStyle name="Normal 37 4 14 9" xfId="19282"/>
    <cellStyle name="Normal 37 4 14 9 2" xfId="36642"/>
    <cellStyle name="Normal 37 4 15" xfId="19283"/>
    <cellStyle name="Normal 37 4 15 10" xfId="19284"/>
    <cellStyle name="Normal 37 4 15 10 2" xfId="36644"/>
    <cellStyle name="Normal 37 4 15 11" xfId="19285"/>
    <cellStyle name="Normal 37 4 15 11 2" xfId="36645"/>
    <cellStyle name="Normal 37 4 15 12" xfId="19286"/>
    <cellStyle name="Normal 37 4 15 12 2" xfId="36646"/>
    <cellStyle name="Normal 37 4 15 13" xfId="19287"/>
    <cellStyle name="Normal 37 4 15 13 2" xfId="36647"/>
    <cellStyle name="Normal 37 4 15 14" xfId="19288"/>
    <cellStyle name="Normal 37 4 15 14 2" xfId="36648"/>
    <cellStyle name="Normal 37 4 15 15" xfId="36643"/>
    <cellStyle name="Normal 37 4 15 2" xfId="19289"/>
    <cellStyle name="Normal 37 4 15 2 2" xfId="36649"/>
    <cellStyle name="Normal 37 4 15 3" xfId="19290"/>
    <cellStyle name="Normal 37 4 15 3 2" xfId="36650"/>
    <cellStyle name="Normal 37 4 15 4" xfId="19291"/>
    <cellStyle name="Normal 37 4 15 4 2" xfId="36651"/>
    <cellStyle name="Normal 37 4 15 5" xfId="19292"/>
    <cellStyle name="Normal 37 4 15 5 2" xfId="36652"/>
    <cellStyle name="Normal 37 4 15 6" xfId="19293"/>
    <cellStyle name="Normal 37 4 15 6 2" xfId="36653"/>
    <cellStyle name="Normal 37 4 15 7" xfId="19294"/>
    <cellStyle name="Normal 37 4 15 7 2" xfId="36654"/>
    <cellStyle name="Normal 37 4 15 8" xfId="19295"/>
    <cellStyle name="Normal 37 4 15 8 2" xfId="36655"/>
    <cellStyle name="Normal 37 4 15 9" xfId="19296"/>
    <cellStyle name="Normal 37 4 15 9 2" xfId="36656"/>
    <cellStyle name="Normal 37 4 16" xfId="19297"/>
    <cellStyle name="Normal 37 4 16 2" xfId="36657"/>
    <cellStyle name="Normal 37 4 17" xfId="19298"/>
    <cellStyle name="Normal 37 4 17 2" xfId="36658"/>
    <cellStyle name="Normal 37 4 18" xfId="19299"/>
    <cellStyle name="Normal 37 4 18 2" xfId="36659"/>
    <cellStyle name="Normal 37 4 19" xfId="19300"/>
    <cellStyle name="Normal 37 4 19 2" xfId="36660"/>
    <cellStyle name="Normal 37 4 2" xfId="19301"/>
    <cellStyle name="Normal 37 4 2 10" xfId="19302"/>
    <cellStyle name="Normal 37 4 2 10 2" xfId="36662"/>
    <cellStyle name="Normal 37 4 2 11" xfId="19303"/>
    <cellStyle name="Normal 37 4 2 11 2" xfId="36663"/>
    <cellStyle name="Normal 37 4 2 12" xfId="19304"/>
    <cellStyle name="Normal 37 4 2 12 2" xfId="36664"/>
    <cellStyle name="Normal 37 4 2 13" xfId="19305"/>
    <cellStyle name="Normal 37 4 2 13 2" xfId="36665"/>
    <cellStyle name="Normal 37 4 2 14" xfId="19306"/>
    <cellStyle name="Normal 37 4 2 14 2" xfId="36666"/>
    <cellStyle name="Normal 37 4 2 15" xfId="19307"/>
    <cellStyle name="Normal 37 4 2 15 2" xfId="36667"/>
    <cellStyle name="Normal 37 4 2 16" xfId="36661"/>
    <cellStyle name="Normal 37 4 2 2" xfId="19308"/>
    <cellStyle name="Normal 37 4 2 2 10" xfId="19309"/>
    <cellStyle name="Normal 37 4 2 2 10 2" xfId="36669"/>
    <cellStyle name="Normal 37 4 2 2 11" xfId="19310"/>
    <cellStyle name="Normal 37 4 2 2 11 2" xfId="36670"/>
    <cellStyle name="Normal 37 4 2 2 12" xfId="19311"/>
    <cellStyle name="Normal 37 4 2 2 12 2" xfId="36671"/>
    <cellStyle name="Normal 37 4 2 2 13" xfId="19312"/>
    <cellStyle name="Normal 37 4 2 2 13 2" xfId="36672"/>
    <cellStyle name="Normal 37 4 2 2 14" xfId="19313"/>
    <cellStyle name="Normal 37 4 2 2 14 2" xfId="36673"/>
    <cellStyle name="Normal 37 4 2 2 15" xfId="36668"/>
    <cellStyle name="Normal 37 4 2 2 2" xfId="19314"/>
    <cellStyle name="Normal 37 4 2 2 2 2" xfId="36674"/>
    <cellStyle name="Normal 37 4 2 2 3" xfId="19315"/>
    <cellStyle name="Normal 37 4 2 2 3 2" xfId="36675"/>
    <cellStyle name="Normal 37 4 2 2 4" xfId="19316"/>
    <cellStyle name="Normal 37 4 2 2 4 2" xfId="36676"/>
    <cellStyle name="Normal 37 4 2 2 5" xfId="19317"/>
    <cellStyle name="Normal 37 4 2 2 5 2" xfId="36677"/>
    <cellStyle name="Normal 37 4 2 2 6" xfId="19318"/>
    <cellStyle name="Normal 37 4 2 2 6 2" xfId="36678"/>
    <cellStyle name="Normal 37 4 2 2 7" xfId="19319"/>
    <cellStyle name="Normal 37 4 2 2 7 2" xfId="36679"/>
    <cellStyle name="Normal 37 4 2 2 8" xfId="19320"/>
    <cellStyle name="Normal 37 4 2 2 8 2" xfId="36680"/>
    <cellStyle name="Normal 37 4 2 2 9" xfId="19321"/>
    <cellStyle name="Normal 37 4 2 2 9 2" xfId="36681"/>
    <cellStyle name="Normal 37 4 2 3" xfId="19322"/>
    <cellStyle name="Normal 37 4 2 3 2" xfId="36682"/>
    <cellStyle name="Normal 37 4 2 4" xfId="19323"/>
    <cellStyle name="Normal 37 4 2 4 2" xfId="36683"/>
    <cellStyle name="Normal 37 4 2 5" xfId="19324"/>
    <cellStyle name="Normal 37 4 2 5 2" xfId="36684"/>
    <cellStyle name="Normal 37 4 2 6" xfId="19325"/>
    <cellStyle name="Normal 37 4 2 6 2" xfId="36685"/>
    <cellStyle name="Normal 37 4 2 7" xfId="19326"/>
    <cellStyle name="Normal 37 4 2 7 2" xfId="36686"/>
    <cellStyle name="Normal 37 4 2 8" xfId="19327"/>
    <cellStyle name="Normal 37 4 2 8 2" xfId="36687"/>
    <cellStyle name="Normal 37 4 2 9" xfId="19328"/>
    <cellStyle name="Normal 37 4 2 9 2" xfId="36688"/>
    <cellStyle name="Normal 37 4 20" xfId="19329"/>
    <cellStyle name="Normal 37 4 20 2" xfId="36689"/>
    <cellStyle name="Normal 37 4 21" xfId="19330"/>
    <cellStyle name="Normal 37 4 21 2" xfId="36690"/>
    <cellStyle name="Normal 37 4 22" xfId="19331"/>
    <cellStyle name="Normal 37 4 22 2" xfId="36691"/>
    <cellStyle name="Normal 37 4 23" xfId="19332"/>
    <cellStyle name="Normal 37 4 23 2" xfId="36692"/>
    <cellStyle name="Normal 37 4 24" xfId="19333"/>
    <cellStyle name="Normal 37 4 24 2" xfId="36693"/>
    <cellStyle name="Normal 37 4 25" xfId="19334"/>
    <cellStyle name="Normal 37 4 25 2" xfId="36694"/>
    <cellStyle name="Normal 37 4 26" xfId="19335"/>
    <cellStyle name="Normal 37 4 26 2" xfId="36695"/>
    <cellStyle name="Normal 37 4 27" xfId="19336"/>
    <cellStyle name="Normal 37 4 27 2" xfId="36696"/>
    <cellStyle name="Normal 37 4 28" xfId="19337"/>
    <cellStyle name="Normal 37 4 28 2" xfId="36697"/>
    <cellStyle name="Normal 37 4 29" xfId="36572"/>
    <cellStyle name="Normal 37 4 3" xfId="19338"/>
    <cellStyle name="Normal 37 4 3 10" xfId="19339"/>
    <cellStyle name="Normal 37 4 3 10 2" xfId="36699"/>
    <cellStyle name="Normal 37 4 3 11" xfId="19340"/>
    <cellStyle name="Normal 37 4 3 11 2" xfId="36700"/>
    <cellStyle name="Normal 37 4 3 12" xfId="19341"/>
    <cellStyle name="Normal 37 4 3 12 2" xfId="36701"/>
    <cellStyle name="Normal 37 4 3 13" xfId="19342"/>
    <cellStyle name="Normal 37 4 3 13 2" xfId="36702"/>
    <cellStyle name="Normal 37 4 3 14" xfId="19343"/>
    <cellStyle name="Normal 37 4 3 14 2" xfId="36703"/>
    <cellStyle name="Normal 37 4 3 15" xfId="19344"/>
    <cellStyle name="Normal 37 4 3 15 2" xfId="36704"/>
    <cellStyle name="Normal 37 4 3 16" xfId="36698"/>
    <cellStyle name="Normal 37 4 3 2" xfId="19345"/>
    <cellStyle name="Normal 37 4 3 2 10" xfId="19346"/>
    <cellStyle name="Normal 37 4 3 2 10 2" xfId="36706"/>
    <cellStyle name="Normal 37 4 3 2 11" xfId="19347"/>
    <cellStyle name="Normal 37 4 3 2 11 2" xfId="36707"/>
    <cellStyle name="Normal 37 4 3 2 12" xfId="19348"/>
    <cellStyle name="Normal 37 4 3 2 12 2" xfId="36708"/>
    <cellStyle name="Normal 37 4 3 2 13" xfId="19349"/>
    <cellStyle name="Normal 37 4 3 2 13 2" xfId="36709"/>
    <cellStyle name="Normal 37 4 3 2 14" xfId="19350"/>
    <cellStyle name="Normal 37 4 3 2 14 2" xfId="36710"/>
    <cellStyle name="Normal 37 4 3 2 15" xfId="36705"/>
    <cellStyle name="Normal 37 4 3 2 2" xfId="19351"/>
    <cellStyle name="Normal 37 4 3 2 2 2" xfId="36711"/>
    <cellStyle name="Normal 37 4 3 2 3" xfId="19352"/>
    <cellStyle name="Normal 37 4 3 2 3 2" xfId="36712"/>
    <cellStyle name="Normal 37 4 3 2 4" xfId="19353"/>
    <cellStyle name="Normal 37 4 3 2 4 2" xfId="36713"/>
    <cellStyle name="Normal 37 4 3 2 5" xfId="19354"/>
    <cellStyle name="Normal 37 4 3 2 5 2" xfId="36714"/>
    <cellStyle name="Normal 37 4 3 2 6" xfId="19355"/>
    <cellStyle name="Normal 37 4 3 2 6 2" xfId="36715"/>
    <cellStyle name="Normal 37 4 3 2 7" xfId="19356"/>
    <cellStyle name="Normal 37 4 3 2 7 2" xfId="36716"/>
    <cellStyle name="Normal 37 4 3 2 8" xfId="19357"/>
    <cellStyle name="Normal 37 4 3 2 8 2" xfId="36717"/>
    <cellStyle name="Normal 37 4 3 2 9" xfId="19358"/>
    <cellStyle name="Normal 37 4 3 2 9 2" xfId="36718"/>
    <cellStyle name="Normal 37 4 3 3" xfId="19359"/>
    <cellStyle name="Normal 37 4 3 3 2" xfId="36719"/>
    <cellStyle name="Normal 37 4 3 4" xfId="19360"/>
    <cellStyle name="Normal 37 4 3 4 2" xfId="36720"/>
    <cellStyle name="Normal 37 4 3 5" xfId="19361"/>
    <cellStyle name="Normal 37 4 3 5 2" xfId="36721"/>
    <cellStyle name="Normal 37 4 3 6" xfId="19362"/>
    <cellStyle name="Normal 37 4 3 6 2" xfId="36722"/>
    <cellStyle name="Normal 37 4 3 7" xfId="19363"/>
    <cellStyle name="Normal 37 4 3 7 2" xfId="36723"/>
    <cellStyle name="Normal 37 4 3 8" xfId="19364"/>
    <cellStyle name="Normal 37 4 3 8 2" xfId="36724"/>
    <cellStyle name="Normal 37 4 3 9" xfId="19365"/>
    <cellStyle name="Normal 37 4 3 9 2" xfId="36725"/>
    <cellStyle name="Normal 37 4 4" xfId="19366"/>
    <cellStyle name="Normal 37 4 4 10" xfId="19367"/>
    <cellStyle name="Normal 37 4 4 10 2" xfId="36727"/>
    <cellStyle name="Normal 37 4 4 11" xfId="19368"/>
    <cellStyle name="Normal 37 4 4 11 2" xfId="36728"/>
    <cellStyle name="Normal 37 4 4 12" xfId="19369"/>
    <cellStyle name="Normal 37 4 4 12 2" xfId="36729"/>
    <cellStyle name="Normal 37 4 4 13" xfId="19370"/>
    <cellStyle name="Normal 37 4 4 13 2" xfId="36730"/>
    <cellStyle name="Normal 37 4 4 14" xfId="19371"/>
    <cellStyle name="Normal 37 4 4 14 2" xfId="36731"/>
    <cellStyle name="Normal 37 4 4 15" xfId="19372"/>
    <cellStyle name="Normal 37 4 4 15 2" xfId="36732"/>
    <cellStyle name="Normal 37 4 4 16" xfId="36726"/>
    <cellStyle name="Normal 37 4 4 2" xfId="19373"/>
    <cellStyle name="Normal 37 4 4 2 10" xfId="19374"/>
    <cellStyle name="Normal 37 4 4 2 10 2" xfId="36734"/>
    <cellStyle name="Normal 37 4 4 2 11" xfId="19375"/>
    <cellStyle name="Normal 37 4 4 2 11 2" xfId="36735"/>
    <cellStyle name="Normal 37 4 4 2 12" xfId="19376"/>
    <cellStyle name="Normal 37 4 4 2 12 2" xfId="36736"/>
    <cellStyle name="Normal 37 4 4 2 13" xfId="19377"/>
    <cellStyle name="Normal 37 4 4 2 13 2" xfId="36737"/>
    <cellStyle name="Normal 37 4 4 2 14" xfId="19378"/>
    <cellStyle name="Normal 37 4 4 2 14 2" xfId="36738"/>
    <cellStyle name="Normal 37 4 4 2 15" xfId="36733"/>
    <cellStyle name="Normal 37 4 4 2 2" xfId="19379"/>
    <cellStyle name="Normal 37 4 4 2 2 2" xfId="36739"/>
    <cellStyle name="Normal 37 4 4 2 3" xfId="19380"/>
    <cellStyle name="Normal 37 4 4 2 3 2" xfId="36740"/>
    <cellStyle name="Normal 37 4 4 2 4" xfId="19381"/>
    <cellStyle name="Normal 37 4 4 2 4 2" xfId="36741"/>
    <cellStyle name="Normal 37 4 4 2 5" xfId="19382"/>
    <cellStyle name="Normal 37 4 4 2 5 2" xfId="36742"/>
    <cellStyle name="Normal 37 4 4 2 6" xfId="19383"/>
    <cellStyle name="Normal 37 4 4 2 6 2" xfId="36743"/>
    <cellStyle name="Normal 37 4 4 2 7" xfId="19384"/>
    <cellStyle name="Normal 37 4 4 2 7 2" xfId="36744"/>
    <cellStyle name="Normal 37 4 4 2 8" xfId="19385"/>
    <cellStyle name="Normal 37 4 4 2 8 2" xfId="36745"/>
    <cellStyle name="Normal 37 4 4 2 9" xfId="19386"/>
    <cellStyle name="Normal 37 4 4 2 9 2" xfId="36746"/>
    <cellStyle name="Normal 37 4 4 3" xfId="19387"/>
    <cellStyle name="Normal 37 4 4 3 2" xfId="36747"/>
    <cellStyle name="Normal 37 4 4 4" xfId="19388"/>
    <cellStyle name="Normal 37 4 4 4 2" xfId="36748"/>
    <cellStyle name="Normal 37 4 4 5" xfId="19389"/>
    <cellStyle name="Normal 37 4 4 5 2" xfId="36749"/>
    <cellStyle name="Normal 37 4 4 6" xfId="19390"/>
    <cellStyle name="Normal 37 4 4 6 2" xfId="36750"/>
    <cellStyle name="Normal 37 4 4 7" xfId="19391"/>
    <cellStyle name="Normal 37 4 4 7 2" xfId="36751"/>
    <cellStyle name="Normal 37 4 4 8" xfId="19392"/>
    <cellStyle name="Normal 37 4 4 8 2" xfId="36752"/>
    <cellStyle name="Normal 37 4 4 9" xfId="19393"/>
    <cellStyle name="Normal 37 4 4 9 2" xfId="36753"/>
    <cellStyle name="Normal 37 4 5" xfId="19394"/>
    <cellStyle name="Normal 37 4 5 10" xfId="19395"/>
    <cellStyle name="Normal 37 4 5 10 2" xfId="36755"/>
    <cellStyle name="Normal 37 4 5 11" xfId="19396"/>
    <cellStyle name="Normal 37 4 5 11 2" xfId="36756"/>
    <cellStyle name="Normal 37 4 5 12" xfId="19397"/>
    <cellStyle name="Normal 37 4 5 12 2" xfId="36757"/>
    <cellStyle name="Normal 37 4 5 13" xfId="19398"/>
    <cellStyle name="Normal 37 4 5 13 2" xfId="36758"/>
    <cellStyle name="Normal 37 4 5 14" xfId="19399"/>
    <cellStyle name="Normal 37 4 5 14 2" xfId="36759"/>
    <cellStyle name="Normal 37 4 5 15" xfId="36754"/>
    <cellStyle name="Normal 37 4 5 2" xfId="19400"/>
    <cellStyle name="Normal 37 4 5 2 2" xfId="36760"/>
    <cellStyle name="Normal 37 4 5 3" xfId="19401"/>
    <cellStyle name="Normal 37 4 5 3 2" xfId="36761"/>
    <cellStyle name="Normal 37 4 5 4" xfId="19402"/>
    <cellStyle name="Normal 37 4 5 4 2" xfId="36762"/>
    <cellStyle name="Normal 37 4 5 5" xfId="19403"/>
    <cellStyle name="Normal 37 4 5 5 2" xfId="36763"/>
    <cellStyle name="Normal 37 4 5 6" xfId="19404"/>
    <cellStyle name="Normal 37 4 5 6 2" xfId="36764"/>
    <cellStyle name="Normal 37 4 5 7" xfId="19405"/>
    <cellStyle name="Normal 37 4 5 7 2" xfId="36765"/>
    <cellStyle name="Normal 37 4 5 8" xfId="19406"/>
    <cellStyle name="Normal 37 4 5 8 2" xfId="36766"/>
    <cellStyle name="Normal 37 4 5 9" xfId="19407"/>
    <cellStyle name="Normal 37 4 5 9 2" xfId="36767"/>
    <cellStyle name="Normal 37 4 6" xfId="19408"/>
    <cellStyle name="Normal 37 4 6 10" xfId="19409"/>
    <cellStyle name="Normal 37 4 6 10 2" xfId="36769"/>
    <cellStyle name="Normal 37 4 6 11" xfId="19410"/>
    <cellStyle name="Normal 37 4 6 11 2" xfId="36770"/>
    <cellStyle name="Normal 37 4 6 12" xfId="19411"/>
    <cellStyle name="Normal 37 4 6 12 2" xfId="36771"/>
    <cellStyle name="Normal 37 4 6 13" xfId="19412"/>
    <cellStyle name="Normal 37 4 6 13 2" xfId="36772"/>
    <cellStyle name="Normal 37 4 6 14" xfId="19413"/>
    <cellStyle name="Normal 37 4 6 14 2" xfId="36773"/>
    <cellStyle name="Normal 37 4 6 15" xfId="36768"/>
    <cellStyle name="Normal 37 4 6 2" xfId="19414"/>
    <cellStyle name="Normal 37 4 6 2 2" xfId="36774"/>
    <cellStyle name="Normal 37 4 6 3" xfId="19415"/>
    <cellStyle name="Normal 37 4 6 3 2" xfId="36775"/>
    <cellStyle name="Normal 37 4 6 4" xfId="19416"/>
    <cellStyle name="Normal 37 4 6 4 2" xfId="36776"/>
    <cellStyle name="Normal 37 4 6 5" xfId="19417"/>
    <cellStyle name="Normal 37 4 6 5 2" xfId="36777"/>
    <cellStyle name="Normal 37 4 6 6" xfId="19418"/>
    <cellStyle name="Normal 37 4 6 6 2" xfId="36778"/>
    <cellStyle name="Normal 37 4 6 7" xfId="19419"/>
    <cellStyle name="Normal 37 4 6 7 2" xfId="36779"/>
    <cellStyle name="Normal 37 4 6 8" xfId="19420"/>
    <cellStyle name="Normal 37 4 6 8 2" xfId="36780"/>
    <cellStyle name="Normal 37 4 6 9" xfId="19421"/>
    <cellStyle name="Normal 37 4 6 9 2" xfId="36781"/>
    <cellStyle name="Normal 37 4 7" xfId="19422"/>
    <cellStyle name="Normal 37 4 7 10" xfId="19423"/>
    <cellStyle name="Normal 37 4 7 10 2" xfId="36783"/>
    <cellStyle name="Normal 37 4 7 11" xfId="19424"/>
    <cellStyle name="Normal 37 4 7 11 2" xfId="36784"/>
    <cellStyle name="Normal 37 4 7 12" xfId="19425"/>
    <cellStyle name="Normal 37 4 7 12 2" xfId="36785"/>
    <cellStyle name="Normal 37 4 7 13" xfId="19426"/>
    <cellStyle name="Normal 37 4 7 13 2" xfId="36786"/>
    <cellStyle name="Normal 37 4 7 14" xfId="19427"/>
    <cellStyle name="Normal 37 4 7 14 2" xfId="36787"/>
    <cellStyle name="Normal 37 4 7 15" xfId="36782"/>
    <cellStyle name="Normal 37 4 7 2" xfId="19428"/>
    <cellStyle name="Normal 37 4 7 2 2" xfId="36788"/>
    <cellStyle name="Normal 37 4 7 3" xfId="19429"/>
    <cellStyle name="Normal 37 4 7 3 2" xfId="36789"/>
    <cellStyle name="Normal 37 4 7 4" xfId="19430"/>
    <cellStyle name="Normal 37 4 7 4 2" xfId="36790"/>
    <cellStyle name="Normal 37 4 7 5" xfId="19431"/>
    <cellStyle name="Normal 37 4 7 5 2" xfId="36791"/>
    <cellStyle name="Normal 37 4 7 6" xfId="19432"/>
    <cellStyle name="Normal 37 4 7 6 2" xfId="36792"/>
    <cellStyle name="Normal 37 4 7 7" xfId="19433"/>
    <cellStyle name="Normal 37 4 7 7 2" xfId="36793"/>
    <cellStyle name="Normal 37 4 7 8" xfId="19434"/>
    <cellStyle name="Normal 37 4 7 8 2" xfId="36794"/>
    <cellStyle name="Normal 37 4 7 9" xfId="19435"/>
    <cellStyle name="Normal 37 4 7 9 2" xfId="36795"/>
    <cellStyle name="Normal 37 4 8" xfId="19436"/>
    <cellStyle name="Normal 37 4 8 10" xfId="19437"/>
    <cellStyle name="Normal 37 4 8 10 2" xfId="36797"/>
    <cellStyle name="Normal 37 4 8 11" xfId="19438"/>
    <cellStyle name="Normal 37 4 8 11 2" xfId="36798"/>
    <cellStyle name="Normal 37 4 8 12" xfId="19439"/>
    <cellStyle name="Normal 37 4 8 12 2" xfId="36799"/>
    <cellStyle name="Normal 37 4 8 13" xfId="19440"/>
    <cellStyle name="Normal 37 4 8 13 2" xfId="36800"/>
    <cellStyle name="Normal 37 4 8 14" xfId="19441"/>
    <cellStyle name="Normal 37 4 8 14 2" xfId="36801"/>
    <cellStyle name="Normal 37 4 8 15" xfId="36796"/>
    <cellStyle name="Normal 37 4 8 2" xfId="19442"/>
    <cellStyle name="Normal 37 4 8 2 2" xfId="36802"/>
    <cellStyle name="Normal 37 4 8 3" xfId="19443"/>
    <cellStyle name="Normal 37 4 8 3 2" xfId="36803"/>
    <cellStyle name="Normal 37 4 8 4" xfId="19444"/>
    <cellStyle name="Normal 37 4 8 4 2" xfId="36804"/>
    <cellStyle name="Normal 37 4 8 5" xfId="19445"/>
    <cellStyle name="Normal 37 4 8 5 2" xfId="36805"/>
    <cellStyle name="Normal 37 4 8 6" xfId="19446"/>
    <cellStyle name="Normal 37 4 8 6 2" xfId="36806"/>
    <cellStyle name="Normal 37 4 8 7" xfId="19447"/>
    <cellStyle name="Normal 37 4 8 7 2" xfId="36807"/>
    <cellStyle name="Normal 37 4 8 8" xfId="19448"/>
    <cellStyle name="Normal 37 4 8 8 2" xfId="36808"/>
    <cellStyle name="Normal 37 4 8 9" xfId="19449"/>
    <cellStyle name="Normal 37 4 8 9 2" xfId="36809"/>
    <cellStyle name="Normal 37 4 9" xfId="19450"/>
    <cellStyle name="Normal 37 4 9 10" xfId="19451"/>
    <cellStyle name="Normal 37 4 9 10 2" xfId="36811"/>
    <cellStyle name="Normal 37 4 9 11" xfId="19452"/>
    <cellStyle name="Normal 37 4 9 11 2" xfId="36812"/>
    <cellStyle name="Normal 37 4 9 12" xfId="19453"/>
    <cellStyle name="Normal 37 4 9 12 2" xfId="36813"/>
    <cellStyle name="Normal 37 4 9 13" xfId="19454"/>
    <cellStyle name="Normal 37 4 9 13 2" xfId="36814"/>
    <cellStyle name="Normal 37 4 9 14" xfId="19455"/>
    <cellStyle name="Normal 37 4 9 14 2" xfId="36815"/>
    <cellStyle name="Normal 37 4 9 15" xfId="36810"/>
    <cellStyle name="Normal 37 4 9 2" xfId="19456"/>
    <cellStyle name="Normal 37 4 9 2 2" xfId="36816"/>
    <cellStyle name="Normal 37 4 9 3" xfId="19457"/>
    <cellStyle name="Normal 37 4 9 3 2" xfId="36817"/>
    <cellStyle name="Normal 37 4 9 4" xfId="19458"/>
    <cellStyle name="Normal 37 4 9 4 2" xfId="36818"/>
    <cellStyle name="Normal 37 4 9 5" xfId="19459"/>
    <cellStyle name="Normal 37 4 9 5 2" xfId="36819"/>
    <cellStyle name="Normal 37 4 9 6" xfId="19460"/>
    <cellStyle name="Normal 37 4 9 6 2" xfId="36820"/>
    <cellStyle name="Normal 37 4 9 7" xfId="19461"/>
    <cellStyle name="Normal 37 4 9 7 2" xfId="36821"/>
    <cellStyle name="Normal 37 4 9 8" xfId="19462"/>
    <cellStyle name="Normal 37 4 9 8 2" xfId="36822"/>
    <cellStyle name="Normal 37 4 9 9" xfId="19463"/>
    <cellStyle name="Normal 37 4 9 9 2" xfId="36823"/>
    <cellStyle name="Normal 38" xfId="66"/>
    <cellStyle name="Normal 38 10" xfId="19464"/>
    <cellStyle name="Normal 38 10 10" xfId="19465"/>
    <cellStyle name="Normal 38 10 10 2" xfId="36826"/>
    <cellStyle name="Normal 38 10 11" xfId="19466"/>
    <cellStyle name="Normal 38 10 11 2" xfId="36827"/>
    <cellStyle name="Normal 38 10 12" xfId="19467"/>
    <cellStyle name="Normal 38 10 12 2" xfId="36828"/>
    <cellStyle name="Normal 38 10 13" xfId="19468"/>
    <cellStyle name="Normal 38 10 13 2" xfId="36829"/>
    <cellStyle name="Normal 38 10 14" xfId="19469"/>
    <cellStyle name="Normal 38 10 14 2" xfId="36830"/>
    <cellStyle name="Normal 38 10 15" xfId="36825"/>
    <cellStyle name="Normal 38 10 2" xfId="19470"/>
    <cellStyle name="Normal 38 10 2 2" xfId="36831"/>
    <cellStyle name="Normal 38 10 3" xfId="19471"/>
    <cellStyle name="Normal 38 10 3 2" xfId="36832"/>
    <cellStyle name="Normal 38 10 4" xfId="19472"/>
    <cellStyle name="Normal 38 10 4 2" xfId="36833"/>
    <cellStyle name="Normal 38 10 5" xfId="19473"/>
    <cellStyle name="Normal 38 10 5 2" xfId="36834"/>
    <cellStyle name="Normal 38 10 6" xfId="19474"/>
    <cellStyle name="Normal 38 10 6 2" xfId="36835"/>
    <cellStyle name="Normal 38 10 7" xfId="19475"/>
    <cellStyle name="Normal 38 10 7 2" xfId="36836"/>
    <cellStyle name="Normal 38 10 8" xfId="19476"/>
    <cellStyle name="Normal 38 10 8 2" xfId="36837"/>
    <cellStyle name="Normal 38 10 9" xfId="19477"/>
    <cellStyle name="Normal 38 10 9 2" xfId="36838"/>
    <cellStyle name="Normal 38 11" xfId="19478"/>
    <cellStyle name="Normal 38 11 10" xfId="19479"/>
    <cellStyle name="Normal 38 11 10 2" xfId="36840"/>
    <cellStyle name="Normal 38 11 11" xfId="19480"/>
    <cellStyle name="Normal 38 11 11 2" xfId="36841"/>
    <cellStyle name="Normal 38 11 12" xfId="19481"/>
    <cellStyle name="Normal 38 11 12 2" xfId="36842"/>
    <cellStyle name="Normal 38 11 13" xfId="19482"/>
    <cellStyle name="Normal 38 11 13 2" xfId="36843"/>
    <cellStyle name="Normal 38 11 14" xfId="19483"/>
    <cellStyle name="Normal 38 11 14 2" xfId="36844"/>
    <cellStyle name="Normal 38 11 15" xfId="36839"/>
    <cellStyle name="Normal 38 11 2" xfId="19484"/>
    <cellStyle name="Normal 38 11 2 2" xfId="36845"/>
    <cellStyle name="Normal 38 11 3" xfId="19485"/>
    <cellStyle name="Normal 38 11 3 2" xfId="36846"/>
    <cellStyle name="Normal 38 11 4" xfId="19486"/>
    <cellStyle name="Normal 38 11 4 2" xfId="36847"/>
    <cellStyle name="Normal 38 11 5" xfId="19487"/>
    <cellStyle name="Normal 38 11 5 2" xfId="36848"/>
    <cellStyle name="Normal 38 11 6" xfId="19488"/>
    <cellStyle name="Normal 38 11 6 2" xfId="36849"/>
    <cellStyle name="Normal 38 11 7" xfId="19489"/>
    <cellStyle name="Normal 38 11 7 2" xfId="36850"/>
    <cellStyle name="Normal 38 11 8" xfId="19490"/>
    <cellStyle name="Normal 38 11 8 2" xfId="36851"/>
    <cellStyle name="Normal 38 11 9" xfId="19491"/>
    <cellStyle name="Normal 38 11 9 2" xfId="36852"/>
    <cellStyle name="Normal 38 12" xfId="19492"/>
    <cellStyle name="Normal 38 12 10" xfId="19493"/>
    <cellStyle name="Normal 38 12 10 2" xfId="36854"/>
    <cellStyle name="Normal 38 12 11" xfId="19494"/>
    <cellStyle name="Normal 38 12 11 2" xfId="36855"/>
    <cellStyle name="Normal 38 12 12" xfId="19495"/>
    <cellStyle name="Normal 38 12 12 2" xfId="36856"/>
    <cellStyle name="Normal 38 12 13" xfId="19496"/>
    <cellStyle name="Normal 38 12 13 2" xfId="36857"/>
    <cellStyle name="Normal 38 12 14" xfId="19497"/>
    <cellStyle name="Normal 38 12 14 2" xfId="36858"/>
    <cellStyle name="Normal 38 12 15" xfId="36853"/>
    <cellStyle name="Normal 38 12 2" xfId="19498"/>
    <cellStyle name="Normal 38 12 2 2" xfId="36859"/>
    <cellStyle name="Normal 38 12 3" xfId="19499"/>
    <cellStyle name="Normal 38 12 3 2" xfId="36860"/>
    <cellStyle name="Normal 38 12 4" xfId="19500"/>
    <cellStyle name="Normal 38 12 4 2" xfId="36861"/>
    <cellStyle name="Normal 38 12 5" xfId="19501"/>
    <cellStyle name="Normal 38 12 5 2" xfId="36862"/>
    <cellStyle name="Normal 38 12 6" xfId="19502"/>
    <cellStyle name="Normal 38 12 6 2" xfId="36863"/>
    <cellStyle name="Normal 38 12 7" xfId="19503"/>
    <cellStyle name="Normal 38 12 7 2" xfId="36864"/>
    <cellStyle name="Normal 38 12 8" xfId="19504"/>
    <cellStyle name="Normal 38 12 8 2" xfId="36865"/>
    <cellStyle name="Normal 38 12 9" xfId="19505"/>
    <cellStyle name="Normal 38 12 9 2" xfId="36866"/>
    <cellStyle name="Normal 38 13" xfId="19506"/>
    <cellStyle name="Normal 38 13 10" xfId="19507"/>
    <cellStyle name="Normal 38 13 10 2" xfId="36868"/>
    <cellStyle name="Normal 38 13 11" xfId="19508"/>
    <cellStyle name="Normal 38 13 11 2" xfId="36869"/>
    <cellStyle name="Normal 38 13 12" xfId="19509"/>
    <cellStyle name="Normal 38 13 12 2" xfId="36870"/>
    <cellStyle name="Normal 38 13 13" xfId="19510"/>
    <cellStyle name="Normal 38 13 13 2" xfId="36871"/>
    <cellStyle name="Normal 38 13 14" xfId="19511"/>
    <cellStyle name="Normal 38 13 14 2" xfId="36872"/>
    <cellStyle name="Normal 38 13 15" xfId="36867"/>
    <cellStyle name="Normal 38 13 2" xfId="19512"/>
    <cellStyle name="Normal 38 13 2 2" xfId="36873"/>
    <cellStyle name="Normal 38 13 3" xfId="19513"/>
    <cellStyle name="Normal 38 13 3 2" xfId="36874"/>
    <cellStyle name="Normal 38 13 4" xfId="19514"/>
    <cellStyle name="Normal 38 13 4 2" xfId="36875"/>
    <cellStyle name="Normal 38 13 5" xfId="19515"/>
    <cellStyle name="Normal 38 13 5 2" xfId="36876"/>
    <cellStyle name="Normal 38 13 6" xfId="19516"/>
    <cellStyle name="Normal 38 13 6 2" xfId="36877"/>
    <cellStyle name="Normal 38 13 7" xfId="19517"/>
    <cellStyle name="Normal 38 13 7 2" xfId="36878"/>
    <cellStyle name="Normal 38 13 8" xfId="19518"/>
    <cellStyle name="Normal 38 13 8 2" xfId="36879"/>
    <cellStyle name="Normal 38 13 9" xfId="19519"/>
    <cellStyle name="Normal 38 13 9 2" xfId="36880"/>
    <cellStyle name="Normal 38 14" xfId="19520"/>
    <cellStyle name="Normal 38 14 10" xfId="19521"/>
    <cellStyle name="Normal 38 14 10 2" xfId="36882"/>
    <cellStyle name="Normal 38 14 11" xfId="19522"/>
    <cellStyle name="Normal 38 14 11 2" xfId="36883"/>
    <cellStyle name="Normal 38 14 12" xfId="19523"/>
    <cellStyle name="Normal 38 14 12 2" xfId="36884"/>
    <cellStyle name="Normal 38 14 13" xfId="19524"/>
    <cellStyle name="Normal 38 14 13 2" xfId="36885"/>
    <cellStyle name="Normal 38 14 14" xfId="19525"/>
    <cellStyle name="Normal 38 14 14 2" xfId="36886"/>
    <cellStyle name="Normal 38 14 15" xfId="36881"/>
    <cellStyle name="Normal 38 14 2" xfId="19526"/>
    <cellStyle name="Normal 38 14 2 2" xfId="36887"/>
    <cellStyle name="Normal 38 14 3" xfId="19527"/>
    <cellStyle name="Normal 38 14 3 2" xfId="36888"/>
    <cellStyle name="Normal 38 14 4" xfId="19528"/>
    <cellStyle name="Normal 38 14 4 2" xfId="36889"/>
    <cellStyle name="Normal 38 14 5" xfId="19529"/>
    <cellStyle name="Normal 38 14 5 2" xfId="36890"/>
    <cellStyle name="Normal 38 14 6" xfId="19530"/>
    <cellStyle name="Normal 38 14 6 2" xfId="36891"/>
    <cellStyle name="Normal 38 14 7" xfId="19531"/>
    <cellStyle name="Normal 38 14 7 2" xfId="36892"/>
    <cellStyle name="Normal 38 14 8" xfId="19532"/>
    <cellStyle name="Normal 38 14 8 2" xfId="36893"/>
    <cellStyle name="Normal 38 14 9" xfId="19533"/>
    <cellStyle name="Normal 38 14 9 2" xfId="36894"/>
    <cellStyle name="Normal 38 15" xfId="19534"/>
    <cellStyle name="Normal 38 15 10" xfId="19535"/>
    <cellStyle name="Normal 38 15 10 2" xfId="36896"/>
    <cellStyle name="Normal 38 15 11" xfId="19536"/>
    <cellStyle name="Normal 38 15 11 2" xfId="36897"/>
    <cellStyle name="Normal 38 15 12" xfId="19537"/>
    <cellStyle name="Normal 38 15 12 2" xfId="36898"/>
    <cellStyle name="Normal 38 15 13" xfId="19538"/>
    <cellStyle name="Normal 38 15 13 2" xfId="36899"/>
    <cellStyle name="Normal 38 15 14" xfId="19539"/>
    <cellStyle name="Normal 38 15 14 2" xfId="36900"/>
    <cellStyle name="Normal 38 15 15" xfId="36895"/>
    <cellStyle name="Normal 38 15 2" xfId="19540"/>
    <cellStyle name="Normal 38 15 2 2" xfId="36901"/>
    <cellStyle name="Normal 38 15 3" xfId="19541"/>
    <cellStyle name="Normal 38 15 3 2" xfId="36902"/>
    <cellStyle name="Normal 38 15 4" xfId="19542"/>
    <cellStyle name="Normal 38 15 4 2" xfId="36903"/>
    <cellStyle name="Normal 38 15 5" xfId="19543"/>
    <cellStyle name="Normal 38 15 5 2" xfId="36904"/>
    <cellStyle name="Normal 38 15 6" xfId="19544"/>
    <cellStyle name="Normal 38 15 6 2" xfId="36905"/>
    <cellStyle name="Normal 38 15 7" xfId="19545"/>
    <cellStyle name="Normal 38 15 7 2" xfId="36906"/>
    <cellStyle name="Normal 38 15 8" xfId="19546"/>
    <cellStyle name="Normal 38 15 8 2" xfId="36907"/>
    <cellStyle name="Normal 38 15 9" xfId="19547"/>
    <cellStyle name="Normal 38 15 9 2" xfId="36908"/>
    <cellStyle name="Normal 38 16" xfId="19548"/>
    <cellStyle name="Normal 38 16 10" xfId="19549"/>
    <cellStyle name="Normal 38 16 10 2" xfId="36910"/>
    <cellStyle name="Normal 38 16 11" xfId="19550"/>
    <cellStyle name="Normal 38 16 11 2" xfId="36911"/>
    <cellStyle name="Normal 38 16 12" xfId="19551"/>
    <cellStyle name="Normal 38 16 12 2" xfId="36912"/>
    <cellStyle name="Normal 38 16 13" xfId="19552"/>
    <cellStyle name="Normal 38 16 13 2" xfId="36913"/>
    <cellStyle name="Normal 38 16 14" xfId="19553"/>
    <cellStyle name="Normal 38 16 14 2" xfId="36914"/>
    <cellStyle name="Normal 38 16 15" xfId="36909"/>
    <cellStyle name="Normal 38 16 2" xfId="19554"/>
    <cellStyle name="Normal 38 16 2 2" xfId="36915"/>
    <cellStyle name="Normal 38 16 3" xfId="19555"/>
    <cellStyle name="Normal 38 16 3 2" xfId="36916"/>
    <cellStyle name="Normal 38 16 4" xfId="19556"/>
    <cellStyle name="Normal 38 16 4 2" xfId="36917"/>
    <cellStyle name="Normal 38 16 5" xfId="19557"/>
    <cellStyle name="Normal 38 16 5 2" xfId="36918"/>
    <cellStyle name="Normal 38 16 6" xfId="19558"/>
    <cellStyle name="Normal 38 16 6 2" xfId="36919"/>
    <cellStyle name="Normal 38 16 7" xfId="19559"/>
    <cellStyle name="Normal 38 16 7 2" xfId="36920"/>
    <cellStyle name="Normal 38 16 8" xfId="19560"/>
    <cellStyle name="Normal 38 16 8 2" xfId="36921"/>
    <cellStyle name="Normal 38 16 9" xfId="19561"/>
    <cellStyle name="Normal 38 16 9 2" xfId="36922"/>
    <cellStyle name="Normal 38 17" xfId="19562"/>
    <cellStyle name="Normal 38 17 10" xfId="19563"/>
    <cellStyle name="Normal 38 17 10 2" xfId="36924"/>
    <cellStyle name="Normal 38 17 11" xfId="19564"/>
    <cellStyle name="Normal 38 17 11 2" xfId="36925"/>
    <cellStyle name="Normal 38 17 12" xfId="19565"/>
    <cellStyle name="Normal 38 17 12 2" xfId="36926"/>
    <cellStyle name="Normal 38 17 13" xfId="19566"/>
    <cellStyle name="Normal 38 17 13 2" xfId="36927"/>
    <cellStyle name="Normal 38 17 14" xfId="19567"/>
    <cellStyle name="Normal 38 17 14 2" xfId="36928"/>
    <cellStyle name="Normal 38 17 15" xfId="36923"/>
    <cellStyle name="Normal 38 17 2" xfId="19568"/>
    <cellStyle name="Normal 38 17 2 2" xfId="36929"/>
    <cellStyle name="Normal 38 17 3" xfId="19569"/>
    <cellStyle name="Normal 38 17 3 2" xfId="36930"/>
    <cellStyle name="Normal 38 17 4" xfId="19570"/>
    <cellStyle name="Normal 38 17 4 2" xfId="36931"/>
    <cellStyle name="Normal 38 17 5" xfId="19571"/>
    <cellStyle name="Normal 38 17 5 2" xfId="36932"/>
    <cellStyle name="Normal 38 17 6" xfId="19572"/>
    <cellStyle name="Normal 38 17 6 2" xfId="36933"/>
    <cellStyle name="Normal 38 17 7" xfId="19573"/>
    <cellStyle name="Normal 38 17 7 2" xfId="36934"/>
    <cellStyle name="Normal 38 17 8" xfId="19574"/>
    <cellStyle name="Normal 38 17 8 2" xfId="36935"/>
    <cellStyle name="Normal 38 17 9" xfId="19575"/>
    <cellStyle name="Normal 38 17 9 2" xfId="36936"/>
    <cellStyle name="Normal 38 18" xfId="19576"/>
    <cellStyle name="Normal 38 18 2" xfId="36937"/>
    <cellStyle name="Normal 38 19" xfId="19577"/>
    <cellStyle name="Normal 38 19 2" xfId="36938"/>
    <cellStyle name="Normal 38 2" xfId="226"/>
    <cellStyle name="Normal 38 20" xfId="19578"/>
    <cellStyle name="Normal 38 20 2" xfId="36939"/>
    <cellStyle name="Normal 38 21" xfId="19579"/>
    <cellStyle name="Normal 38 21 2" xfId="36940"/>
    <cellStyle name="Normal 38 22" xfId="19580"/>
    <cellStyle name="Normal 38 22 2" xfId="36941"/>
    <cellStyle name="Normal 38 23" xfId="19581"/>
    <cellStyle name="Normal 38 23 2" xfId="36942"/>
    <cellStyle name="Normal 38 24" xfId="19582"/>
    <cellStyle name="Normal 38 24 2" xfId="36943"/>
    <cellStyle name="Normal 38 25" xfId="19583"/>
    <cellStyle name="Normal 38 25 2" xfId="36944"/>
    <cellStyle name="Normal 38 26" xfId="19584"/>
    <cellStyle name="Normal 38 26 2" xfId="36945"/>
    <cellStyle name="Normal 38 27" xfId="19585"/>
    <cellStyle name="Normal 38 27 2" xfId="36946"/>
    <cellStyle name="Normal 38 28" xfId="19586"/>
    <cellStyle name="Normal 38 28 2" xfId="36947"/>
    <cellStyle name="Normal 38 29" xfId="19587"/>
    <cellStyle name="Normal 38 29 2" xfId="36948"/>
    <cellStyle name="Normal 38 3" xfId="19588"/>
    <cellStyle name="Normal 38 30" xfId="19589"/>
    <cellStyle name="Normal 38 30 2" xfId="36949"/>
    <cellStyle name="Normal 38 31" xfId="36824"/>
    <cellStyle name="Normal 38 4" xfId="19590"/>
    <cellStyle name="Normal 38 4 10" xfId="19591"/>
    <cellStyle name="Normal 38 4 10 2" xfId="36951"/>
    <cellStyle name="Normal 38 4 11" xfId="19592"/>
    <cellStyle name="Normal 38 4 11 2" xfId="36952"/>
    <cellStyle name="Normal 38 4 12" xfId="19593"/>
    <cellStyle name="Normal 38 4 12 2" xfId="36953"/>
    <cellStyle name="Normal 38 4 13" xfId="19594"/>
    <cellStyle name="Normal 38 4 13 2" xfId="36954"/>
    <cellStyle name="Normal 38 4 14" xfId="19595"/>
    <cellStyle name="Normal 38 4 14 2" xfId="36955"/>
    <cellStyle name="Normal 38 4 15" xfId="19596"/>
    <cellStyle name="Normal 38 4 15 2" xfId="36956"/>
    <cellStyle name="Normal 38 4 16" xfId="36950"/>
    <cellStyle name="Normal 38 4 2" xfId="19597"/>
    <cellStyle name="Normal 38 4 2 10" xfId="19598"/>
    <cellStyle name="Normal 38 4 2 10 2" xfId="36958"/>
    <cellStyle name="Normal 38 4 2 11" xfId="19599"/>
    <cellStyle name="Normal 38 4 2 11 2" xfId="36959"/>
    <cellStyle name="Normal 38 4 2 12" xfId="19600"/>
    <cellStyle name="Normal 38 4 2 12 2" xfId="36960"/>
    <cellStyle name="Normal 38 4 2 13" xfId="19601"/>
    <cellStyle name="Normal 38 4 2 13 2" xfId="36961"/>
    <cellStyle name="Normal 38 4 2 14" xfId="19602"/>
    <cellStyle name="Normal 38 4 2 14 2" xfId="36962"/>
    <cellStyle name="Normal 38 4 2 15" xfId="36957"/>
    <cellStyle name="Normal 38 4 2 2" xfId="19603"/>
    <cellStyle name="Normal 38 4 2 2 2" xfId="36963"/>
    <cellStyle name="Normal 38 4 2 3" xfId="19604"/>
    <cellStyle name="Normal 38 4 2 3 2" xfId="36964"/>
    <cellStyle name="Normal 38 4 2 4" xfId="19605"/>
    <cellStyle name="Normal 38 4 2 4 2" xfId="36965"/>
    <cellStyle name="Normal 38 4 2 5" xfId="19606"/>
    <cellStyle name="Normal 38 4 2 5 2" xfId="36966"/>
    <cellStyle name="Normal 38 4 2 6" xfId="19607"/>
    <cellStyle name="Normal 38 4 2 6 2" xfId="36967"/>
    <cellStyle name="Normal 38 4 2 7" xfId="19608"/>
    <cellStyle name="Normal 38 4 2 7 2" xfId="36968"/>
    <cellStyle name="Normal 38 4 2 8" xfId="19609"/>
    <cellStyle name="Normal 38 4 2 8 2" xfId="36969"/>
    <cellStyle name="Normal 38 4 2 9" xfId="19610"/>
    <cellStyle name="Normal 38 4 2 9 2" xfId="36970"/>
    <cellStyle name="Normal 38 4 3" xfId="19611"/>
    <cellStyle name="Normal 38 4 3 2" xfId="36971"/>
    <cellStyle name="Normal 38 4 4" xfId="19612"/>
    <cellStyle name="Normal 38 4 4 2" xfId="36972"/>
    <cellStyle name="Normal 38 4 5" xfId="19613"/>
    <cellStyle name="Normal 38 4 5 2" xfId="36973"/>
    <cellStyle name="Normal 38 4 6" xfId="19614"/>
    <cellStyle name="Normal 38 4 6 2" xfId="36974"/>
    <cellStyle name="Normal 38 4 7" xfId="19615"/>
    <cellStyle name="Normal 38 4 7 2" xfId="36975"/>
    <cellStyle name="Normal 38 4 8" xfId="19616"/>
    <cellStyle name="Normal 38 4 8 2" xfId="36976"/>
    <cellStyle name="Normal 38 4 9" xfId="19617"/>
    <cellStyle name="Normal 38 4 9 2" xfId="36977"/>
    <cellStyle name="Normal 38 5" xfId="19618"/>
    <cellStyle name="Normal 38 5 10" xfId="19619"/>
    <cellStyle name="Normal 38 5 10 2" xfId="36979"/>
    <cellStyle name="Normal 38 5 11" xfId="19620"/>
    <cellStyle name="Normal 38 5 11 2" xfId="36980"/>
    <cellStyle name="Normal 38 5 12" xfId="19621"/>
    <cellStyle name="Normal 38 5 12 2" xfId="36981"/>
    <cellStyle name="Normal 38 5 13" xfId="19622"/>
    <cellStyle name="Normal 38 5 13 2" xfId="36982"/>
    <cellStyle name="Normal 38 5 14" xfId="19623"/>
    <cellStyle name="Normal 38 5 14 2" xfId="36983"/>
    <cellStyle name="Normal 38 5 15" xfId="19624"/>
    <cellStyle name="Normal 38 5 15 2" xfId="36984"/>
    <cellStyle name="Normal 38 5 16" xfId="36978"/>
    <cellStyle name="Normal 38 5 2" xfId="19625"/>
    <cellStyle name="Normal 38 5 2 10" xfId="19626"/>
    <cellStyle name="Normal 38 5 2 10 2" xfId="36986"/>
    <cellStyle name="Normal 38 5 2 11" xfId="19627"/>
    <cellStyle name="Normal 38 5 2 11 2" xfId="36987"/>
    <cellStyle name="Normal 38 5 2 12" xfId="19628"/>
    <cellStyle name="Normal 38 5 2 12 2" xfId="36988"/>
    <cellStyle name="Normal 38 5 2 13" xfId="19629"/>
    <cellStyle name="Normal 38 5 2 13 2" xfId="36989"/>
    <cellStyle name="Normal 38 5 2 14" xfId="19630"/>
    <cellStyle name="Normal 38 5 2 14 2" xfId="36990"/>
    <cellStyle name="Normal 38 5 2 15" xfId="36985"/>
    <cellStyle name="Normal 38 5 2 2" xfId="19631"/>
    <cellStyle name="Normal 38 5 2 2 2" xfId="36991"/>
    <cellStyle name="Normal 38 5 2 3" xfId="19632"/>
    <cellStyle name="Normal 38 5 2 3 2" xfId="36992"/>
    <cellStyle name="Normal 38 5 2 4" xfId="19633"/>
    <cellStyle name="Normal 38 5 2 4 2" xfId="36993"/>
    <cellStyle name="Normal 38 5 2 5" xfId="19634"/>
    <cellStyle name="Normal 38 5 2 5 2" xfId="36994"/>
    <cellStyle name="Normal 38 5 2 6" xfId="19635"/>
    <cellStyle name="Normal 38 5 2 6 2" xfId="36995"/>
    <cellStyle name="Normal 38 5 2 7" xfId="19636"/>
    <cellStyle name="Normal 38 5 2 7 2" xfId="36996"/>
    <cellStyle name="Normal 38 5 2 8" xfId="19637"/>
    <cellStyle name="Normal 38 5 2 8 2" xfId="36997"/>
    <cellStyle name="Normal 38 5 2 9" xfId="19638"/>
    <cellStyle name="Normal 38 5 2 9 2" xfId="36998"/>
    <cellStyle name="Normal 38 5 3" xfId="19639"/>
    <cellStyle name="Normal 38 5 3 2" xfId="36999"/>
    <cellStyle name="Normal 38 5 4" xfId="19640"/>
    <cellStyle name="Normal 38 5 4 2" xfId="37000"/>
    <cellStyle name="Normal 38 5 5" xfId="19641"/>
    <cellStyle name="Normal 38 5 5 2" xfId="37001"/>
    <cellStyle name="Normal 38 5 6" xfId="19642"/>
    <cellStyle name="Normal 38 5 6 2" xfId="37002"/>
    <cellStyle name="Normal 38 5 7" xfId="19643"/>
    <cellStyle name="Normal 38 5 7 2" xfId="37003"/>
    <cellStyle name="Normal 38 5 8" xfId="19644"/>
    <cellStyle name="Normal 38 5 8 2" xfId="37004"/>
    <cellStyle name="Normal 38 5 9" xfId="19645"/>
    <cellStyle name="Normal 38 5 9 2" xfId="37005"/>
    <cellStyle name="Normal 38 6" xfId="19646"/>
    <cellStyle name="Normal 38 6 10" xfId="19647"/>
    <cellStyle name="Normal 38 6 10 2" xfId="37007"/>
    <cellStyle name="Normal 38 6 11" xfId="19648"/>
    <cellStyle name="Normal 38 6 11 2" xfId="37008"/>
    <cellStyle name="Normal 38 6 12" xfId="19649"/>
    <cellStyle name="Normal 38 6 12 2" xfId="37009"/>
    <cellStyle name="Normal 38 6 13" xfId="19650"/>
    <cellStyle name="Normal 38 6 13 2" xfId="37010"/>
    <cellStyle name="Normal 38 6 14" xfId="19651"/>
    <cellStyle name="Normal 38 6 14 2" xfId="37011"/>
    <cellStyle name="Normal 38 6 15" xfId="19652"/>
    <cellStyle name="Normal 38 6 15 2" xfId="37012"/>
    <cellStyle name="Normal 38 6 16" xfId="37006"/>
    <cellStyle name="Normal 38 6 2" xfId="19653"/>
    <cellStyle name="Normal 38 6 2 10" xfId="19654"/>
    <cellStyle name="Normal 38 6 2 10 2" xfId="37014"/>
    <cellStyle name="Normal 38 6 2 11" xfId="19655"/>
    <cellStyle name="Normal 38 6 2 11 2" xfId="37015"/>
    <cellStyle name="Normal 38 6 2 12" xfId="19656"/>
    <cellStyle name="Normal 38 6 2 12 2" xfId="37016"/>
    <cellStyle name="Normal 38 6 2 13" xfId="19657"/>
    <cellStyle name="Normal 38 6 2 13 2" xfId="37017"/>
    <cellStyle name="Normal 38 6 2 14" xfId="19658"/>
    <cellStyle name="Normal 38 6 2 14 2" xfId="37018"/>
    <cellStyle name="Normal 38 6 2 15" xfId="37013"/>
    <cellStyle name="Normal 38 6 2 2" xfId="19659"/>
    <cellStyle name="Normal 38 6 2 2 2" xfId="37019"/>
    <cellStyle name="Normal 38 6 2 3" xfId="19660"/>
    <cellStyle name="Normal 38 6 2 3 2" xfId="37020"/>
    <cellStyle name="Normal 38 6 2 4" xfId="19661"/>
    <cellStyle name="Normal 38 6 2 4 2" xfId="37021"/>
    <cellStyle name="Normal 38 6 2 5" xfId="19662"/>
    <cellStyle name="Normal 38 6 2 5 2" xfId="37022"/>
    <cellStyle name="Normal 38 6 2 6" xfId="19663"/>
    <cellStyle name="Normal 38 6 2 6 2" xfId="37023"/>
    <cellStyle name="Normal 38 6 2 7" xfId="19664"/>
    <cellStyle name="Normal 38 6 2 7 2" xfId="37024"/>
    <cellStyle name="Normal 38 6 2 8" xfId="19665"/>
    <cellStyle name="Normal 38 6 2 8 2" xfId="37025"/>
    <cellStyle name="Normal 38 6 2 9" xfId="19666"/>
    <cellStyle name="Normal 38 6 2 9 2" xfId="37026"/>
    <cellStyle name="Normal 38 6 3" xfId="19667"/>
    <cellStyle name="Normal 38 6 3 2" xfId="37027"/>
    <cellStyle name="Normal 38 6 4" xfId="19668"/>
    <cellStyle name="Normal 38 6 4 2" xfId="37028"/>
    <cellStyle name="Normal 38 6 5" xfId="19669"/>
    <cellStyle name="Normal 38 6 5 2" xfId="37029"/>
    <cellStyle name="Normal 38 6 6" xfId="19670"/>
    <cellStyle name="Normal 38 6 6 2" xfId="37030"/>
    <cellStyle name="Normal 38 6 7" xfId="19671"/>
    <cellStyle name="Normal 38 6 7 2" xfId="37031"/>
    <cellStyle name="Normal 38 6 8" xfId="19672"/>
    <cellStyle name="Normal 38 6 8 2" xfId="37032"/>
    <cellStyle name="Normal 38 6 9" xfId="19673"/>
    <cellStyle name="Normal 38 6 9 2" xfId="37033"/>
    <cellStyle name="Normal 38 7" xfId="19674"/>
    <cellStyle name="Normal 38 7 10" xfId="19675"/>
    <cellStyle name="Normal 38 7 10 2" xfId="37035"/>
    <cellStyle name="Normal 38 7 11" xfId="19676"/>
    <cellStyle name="Normal 38 7 11 2" xfId="37036"/>
    <cellStyle name="Normal 38 7 12" xfId="19677"/>
    <cellStyle name="Normal 38 7 12 2" xfId="37037"/>
    <cellStyle name="Normal 38 7 13" xfId="19678"/>
    <cellStyle name="Normal 38 7 13 2" xfId="37038"/>
    <cellStyle name="Normal 38 7 14" xfId="19679"/>
    <cellStyle name="Normal 38 7 14 2" xfId="37039"/>
    <cellStyle name="Normal 38 7 15" xfId="37034"/>
    <cellStyle name="Normal 38 7 2" xfId="19680"/>
    <cellStyle name="Normal 38 7 2 2" xfId="37040"/>
    <cellStyle name="Normal 38 7 3" xfId="19681"/>
    <cellStyle name="Normal 38 7 3 2" xfId="37041"/>
    <cellStyle name="Normal 38 7 4" xfId="19682"/>
    <cellStyle name="Normal 38 7 4 2" xfId="37042"/>
    <cellStyle name="Normal 38 7 5" xfId="19683"/>
    <cellStyle name="Normal 38 7 5 2" xfId="37043"/>
    <cellStyle name="Normal 38 7 6" xfId="19684"/>
    <cellStyle name="Normal 38 7 6 2" xfId="37044"/>
    <cellStyle name="Normal 38 7 7" xfId="19685"/>
    <cellStyle name="Normal 38 7 7 2" xfId="37045"/>
    <cellStyle name="Normal 38 7 8" xfId="19686"/>
    <cellStyle name="Normal 38 7 8 2" xfId="37046"/>
    <cellStyle name="Normal 38 7 9" xfId="19687"/>
    <cellStyle name="Normal 38 7 9 2" xfId="37047"/>
    <cellStyle name="Normal 38 8" xfId="19688"/>
    <cellStyle name="Normal 38 8 10" xfId="19689"/>
    <cellStyle name="Normal 38 8 10 2" xfId="37049"/>
    <cellStyle name="Normal 38 8 11" xfId="19690"/>
    <cellStyle name="Normal 38 8 11 2" xfId="37050"/>
    <cellStyle name="Normal 38 8 12" xfId="19691"/>
    <cellStyle name="Normal 38 8 12 2" xfId="37051"/>
    <cellStyle name="Normal 38 8 13" xfId="19692"/>
    <cellStyle name="Normal 38 8 13 2" xfId="37052"/>
    <cellStyle name="Normal 38 8 14" xfId="19693"/>
    <cellStyle name="Normal 38 8 14 2" xfId="37053"/>
    <cellStyle name="Normal 38 8 15" xfId="37048"/>
    <cellStyle name="Normal 38 8 2" xfId="19694"/>
    <cellStyle name="Normal 38 8 2 2" xfId="37054"/>
    <cellStyle name="Normal 38 8 3" xfId="19695"/>
    <cellStyle name="Normal 38 8 3 2" xfId="37055"/>
    <cellStyle name="Normal 38 8 4" xfId="19696"/>
    <cellStyle name="Normal 38 8 4 2" xfId="37056"/>
    <cellStyle name="Normal 38 8 5" xfId="19697"/>
    <cellStyle name="Normal 38 8 5 2" xfId="37057"/>
    <cellStyle name="Normal 38 8 6" xfId="19698"/>
    <cellStyle name="Normal 38 8 6 2" xfId="37058"/>
    <cellStyle name="Normal 38 8 7" xfId="19699"/>
    <cellStyle name="Normal 38 8 7 2" xfId="37059"/>
    <cellStyle name="Normal 38 8 8" xfId="19700"/>
    <cellStyle name="Normal 38 8 8 2" xfId="37060"/>
    <cellStyle name="Normal 38 8 9" xfId="19701"/>
    <cellStyle name="Normal 38 8 9 2" xfId="37061"/>
    <cellStyle name="Normal 38 9" xfId="19702"/>
    <cellStyle name="Normal 38 9 10" xfId="19703"/>
    <cellStyle name="Normal 38 9 10 2" xfId="37063"/>
    <cellStyle name="Normal 38 9 11" xfId="19704"/>
    <cellStyle name="Normal 38 9 11 2" xfId="37064"/>
    <cellStyle name="Normal 38 9 12" xfId="19705"/>
    <cellStyle name="Normal 38 9 12 2" xfId="37065"/>
    <cellStyle name="Normal 38 9 13" xfId="19706"/>
    <cellStyle name="Normal 38 9 13 2" xfId="37066"/>
    <cellStyle name="Normal 38 9 14" xfId="19707"/>
    <cellStyle name="Normal 38 9 14 2" xfId="37067"/>
    <cellStyle name="Normal 38 9 15" xfId="37062"/>
    <cellStyle name="Normal 38 9 2" xfId="19708"/>
    <cellStyle name="Normal 38 9 2 2" xfId="37068"/>
    <cellStyle name="Normal 38 9 3" xfId="19709"/>
    <cellStyle name="Normal 38 9 3 2" xfId="37069"/>
    <cellStyle name="Normal 38 9 4" xfId="19710"/>
    <cellStyle name="Normal 38 9 4 2" xfId="37070"/>
    <cellStyle name="Normal 38 9 5" xfId="19711"/>
    <cellStyle name="Normal 38 9 5 2" xfId="37071"/>
    <cellStyle name="Normal 38 9 6" xfId="19712"/>
    <cellStyle name="Normal 38 9 6 2" xfId="37072"/>
    <cellStyle name="Normal 38 9 7" xfId="19713"/>
    <cellStyle name="Normal 38 9 7 2" xfId="37073"/>
    <cellStyle name="Normal 38 9 8" xfId="19714"/>
    <cellStyle name="Normal 38 9 8 2" xfId="37074"/>
    <cellStyle name="Normal 38 9 9" xfId="19715"/>
    <cellStyle name="Normal 38 9 9 2" xfId="37075"/>
    <cellStyle name="Normal 39" xfId="67"/>
    <cellStyle name="Normal 39 10" xfId="19716"/>
    <cellStyle name="Normal 39 10 10" xfId="19717"/>
    <cellStyle name="Normal 39 10 10 2" xfId="37078"/>
    <cellStyle name="Normal 39 10 11" xfId="19718"/>
    <cellStyle name="Normal 39 10 11 2" xfId="37079"/>
    <cellStyle name="Normal 39 10 12" xfId="19719"/>
    <cellStyle name="Normal 39 10 12 2" xfId="37080"/>
    <cellStyle name="Normal 39 10 13" xfId="19720"/>
    <cellStyle name="Normal 39 10 13 2" xfId="37081"/>
    <cellStyle name="Normal 39 10 14" xfId="19721"/>
    <cellStyle name="Normal 39 10 14 2" xfId="37082"/>
    <cellStyle name="Normal 39 10 15" xfId="37077"/>
    <cellStyle name="Normal 39 10 2" xfId="19722"/>
    <cellStyle name="Normal 39 10 2 2" xfId="37083"/>
    <cellStyle name="Normal 39 10 3" xfId="19723"/>
    <cellStyle name="Normal 39 10 3 2" xfId="37084"/>
    <cellStyle name="Normal 39 10 4" xfId="19724"/>
    <cellStyle name="Normal 39 10 4 2" xfId="37085"/>
    <cellStyle name="Normal 39 10 5" xfId="19725"/>
    <cellStyle name="Normal 39 10 5 2" xfId="37086"/>
    <cellStyle name="Normal 39 10 6" xfId="19726"/>
    <cellStyle name="Normal 39 10 6 2" xfId="37087"/>
    <cellStyle name="Normal 39 10 7" xfId="19727"/>
    <cellStyle name="Normal 39 10 7 2" xfId="37088"/>
    <cellStyle name="Normal 39 10 8" xfId="19728"/>
    <cellStyle name="Normal 39 10 8 2" xfId="37089"/>
    <cellStyle name="Normal 39 10 9" xfId="19729"/>
    <cellStyle name="Normal 39 10 9 2" xfId="37090"/>
    <cellStyle name="Normal 39 11" xfId="19730"/>
    <cellStyle name="Normal 39 11 10" xfId="19731"/>
    <cellStyle name="Normal 39 11 10 2" xfId="37092"/>
    <cellStyle name="Normal 39 11 11" xfId="19732"/>
    <cellStyle name="Normal 39 11 11 2" xfId="37093"/>
    <cellStyle name="Normal 39 11 12" xfId="19733"/>
    <cellStyle name="Normal 39 11 12 2" xfId="37094"/>
    <cellStyle name="Normal 39 11 13" xfId="19734"/>
    <cellStyle name="Normal 39 11 13 2" xfId="37095"/>
    <cellStyle name="Normal 39 11 14" xfId="19735"/>
    <cellStyle name="Normal 39 11 14 2" xfId="37096"/>
    <cellStyle name="Normal 39 11 15" xfId="37091"/>
    <cellStyle name="Normal 39 11 2" xfId="19736"/>
    <cellStyle name="Normal 39 11 2 2" xfId="37097"/>
    <cellStyle name="Normal 39 11 3" xfId="19737"/>
    <cellStyle name="Normal 39 11 3 2" xfId="37098"/>
    <cellStyle name="Normal 39 11 4" xfId="19738"/>
    <cellStyle name="Normal 39 11 4 2" xfId="37099"/>
    <cellStyle name="Normal 39 11 5" xfId="19739"/>
    <cellStyle name="Normal 39 11 5 2" xfId="37100"/>
    <cellStyle name="Normal 39 11 6" xfId="19740"/>
    <cellStyle name="Normal 39 11 6 2" xfId="37101"/>
    <cellStyle name="Normal 39 11 7" xfId="19741"/>
    <cellStyle name="Normal 39 11 7 2" xfId="37102"/>
    <cellStyle name="Normal 39 11 8" xfId="19742"/>
    <cellStyle name="Normal 39 11 8 2" xfId="37103"/>
    <cellStyle name="Normal 39 11 9" xfId="19743"/>
    <cellStyle name="Normal 39 11 9 2" xfId="37104"/>
    <cellStyle name="Normal 39 12" xfId="19744"/>
    <cellStyle name="Normal 39 12 10" xfId="19745"/>
    <cellStyle name="Normal 39 12 10 2" xfId="37106"/>
    <cellStyle name="Normal 39 12 11" xfId="19746"/>
    <cellStyle name="Normal 39 12 11 2" xfId="37107"/>
    <cellStyle name="Normal 39 12 12" xfId="19747"/>
    <cellStyle name="Normal 39 12 12 2" xfId="37108"/>
    <cellStyle name="Normal 39 12 13" xfId="19748"/>
    <cellStyle name="Normal 39 12 13 2" xfId="37109"/>
    <cellStyle name="Normal 39 12 14" xfId="19749"/>
    <cellStyle name="Normal 39 12 14 2" xfId="37110"/>
    <cellStyle name="Normal 39 12 15" xfId="37105"/>
    <cellStyle name="Normal 39 12 2" xfId="19750"/>
    <cellStyle name="Normal 39 12 2 2" xfId="37111"/>
    <cellStyle name="Normal 39 12 3" xfId="19751"/>
    <cellStyle name="Normal 39 12 3 2" xfId="37112"/>
    <cellStyle name="Normal 39 12 4" xfId="19752"/>
    <cellStyle name="Normal 39 12 4 2" xfId="37113"/>
    <cellStyle name="Normal 39 12 5" xfId="19753"/>
    <cellStyle name="Normal 39 12 5 2" xfId="37114"/>
    <cellStyle name="Normal 39 12 6" xfId="19754"/>
    <cellStyle name="Normal 39 12 6 2" xfId="37115"/>
    <cellStyle name="Normal 39 12 7" xfId="19755"/>
    <cellStyle name="Normal 39 12 7 2" xfId="37116"/>
    <cellStyle name="Normal 39 12 8" xfId="19756"/>
    <cellStyle name="Normal 39 12 8 2" xfId="37117"/>
    <cellStyle name="Normal 39 12 9" xfId="19757"/>
    <cellStyle name="Normal 39 12 9 2" xfId="37118"/>
    <cellStyle name="Normal 39 13" xfId="19758"/>
    <cellStyle name="Normal 39 13 10" xfId="19759"/>
    <cellStyle name="Normal 39 13 10 2" xfId="37120"/>
    <cellStyle name="Normal 39 13 11" xfId="19760"/>
    <cellStyle name="Normal 39 13 11 2" xfId="37121"/>
    <cellStyle name="Normal 39 13 12" xfId="19761"/>
    <cellStyle name="Normal 39 13 12 2" xfId="37122"/>
    <cellStyle name="Normal 39 13 13" xfId="19762"/>
    <cellStyle name="Normal 39 13 13 2" xfId="37123"/>
    <cellStyle name="Normal 39 13 14" xfId="19763"/>
    <cellStyle name="Normal 39 13 14 2" xfId="37124"/>
    <cellStyle name="Normal 39 13 15" xfId="37119"/>
    <cellStyle name="Normal 39 13 2" xfId="19764"/>
    <cellStyle name="Normal 39 13 2 2" xfId="37125"/>
    <cellStyle name="Normal 39 13 3" xfId="19765"/>
    <cellStyle name="Normal 39 13 3 2" xfId="37126"/>
    <cellStyle name="Normal 39 13 4" xfId="19766"/>
    <cellStyle name="Normal 39 13 4 2" xfId="37127"/>
    <cellStyle name="Normal 39 13 5" xfId="19767"/>
    <cellStyle name="Normal 39 13 5 2" xfId="37128"/>
    <cellStyle name="Normal 39 13 6" xfId="19768"/>
    <cellStyle name="Normal 39 13 6 2" xfId="37129"/>
    <cellStyle name="Normal 39 13 7" xfId="19769"/>
    <cellStyle name="Normal 39 13 7 2" xfId="37130"/>
    <cellStyle name="Normal 39 13 8" xfId="19770"/>
    <cellStyle name="Normal 39 13 8 2" xfId="37131"/>
    <cellStyle name="Normal 39 13 9" xfId="19771"/>
    <cellStyle name="Normal 39 13 9 2" xfId="37132"/>
    <cellStyle name="Normal 39 14" xfId="19772"/>
    <cellStyle name="Normal 39 14 10" xfId="19773"/>
    <cellStyle name="Normal 39 14 10 2" xfId="37134"/>
    <cellStyle name="Normal 39 14 11" xfId="19774"/>
    <cellStyle name="Normal 39 14 11 2" xfId="37135"/>
    <cellStyle name="Normal 39 14 12" xfId="19775"/>
    <cellStyle name="Normal 39 14 12 2" xfId="37136"/>
    <cellStyle name="Normal 39 14 13" xfId="19776"/>
    <cellStyle name="Normal 39 14 13 2" xfId="37137"/>
    <cellStyle name="Normal 39 14 14" xfId="19777"/>
    <cellStyle name="Normal 39 14 14 2" xfId="37138"/>
    <cellStyle name="Normal 39 14 15" xfId="37133"/>
    <cellStyle name="Normal 39 14 2" xfId="19778"/>
    <cellStyle name="Normal 39 14 2 2" xfId="37139"/>
    <cellStyle name="Normal 39 14 3" xfId="19779"/>
    <cellStyle name="Normal 39 14 3 2" xfId="37140"/>
    <cellStyle name="Normal 39 14 4" xfId="19780"/>
    <cellStyle name="Normal 39 14 4 2" xfId="37141"/>
    <cellStyle name="Normal 39 14 5" xfId="19781"/>
    <cellStyle name="Normal 39 14 5 2" xfId="37142"/>
    <cellStyle name="Normal 39 14 6" xfId="19782"/>
    <cellStyle name="Normal 39 14 6 2" xfId="37143"/>
    <cellStyle name="Normal 39 14 7" xfId="19783"/>
    <cellStyle name="Normal 39 14 7 2" xfId="37144"/>
    <cellStyle name="Normal 39 14 8" xfId="19784"/>
    <cellStyle name="Normal 39 14 8 2" xfId="37145"/>
    <cellStyle name="Normal 39 14 9" xfId="19785"/>
    <cellStyle name="Normal 39 14 9 2" xfId="37146"/>
    <cellStyle name="Normal 39 15" xfId="19786"/>
    <cellStyle name="Normal 39 15 10" xfId="19787"/>
    <cellStyle name="Normal 39 15 10 2" xfId="37148"/>
    <cellStyle name="Normal 39 15 11" xfId="19788"/>
    <cellStyle name="Normal 39 15 11 2" xfId="37149"/>
    <cellStyle name="Normal 39 15 12" xfId="19789"/>
    <cellStyle name="Normal 39 15 12 2" xfId="37150"/>
    <cellStyle name="Normal 39 15 13" xfId="19790"/>
    <cellStyle name="Normal 39 15 13 2" xfId="37151"/>
    <cellStyle name="Normal 39 15 14" xfId="19791"/>
    <cellStyle name="Normal 39 15 14 2" xfId="37152"/>
    <cellStyle name="Normal 39 15 15" xfId="37147"/>
    <cellStyle name="Normal 39 15 2" xfId="19792"/>
    <cellStyle name="Normal 39 15 2 2" xfId="37153"/>
    <cellStyle name="Normal 39 15 3" xfId="19793"/>
    <cellStyle name="Normal 39 15 3 2" xfId="37154"/>
    <cellStyle name="Normal 39 15 4" xfId="19794"/>
    <cellStyle name="Normal 39 15 4 2" xfId="37155"/>
    <cellStyle name="Normal 39 15 5" xfId="19795"/>
    <cellStyle name="Normal 39 15 5 2" xfId="37156"/>
    <cellStyle name="Normal 39 15 6" xfId="19796"/>
    <cellStyle name="Normal 39 15 6 2" xfId="37157"/>
    <cellStyle name="Normal 39 15 7" xfId="19797"/>
    <cellStyle name="Normal 39 15 7 2" xfId="37158"/>
    <cellStyle name="Normal 39 15 8" xfId="19798"/>
    <cellStyle name="Normal 39 15 8 2" xfId="37159"/>
    <cellStyle name="Normal 39 15 9" xfId="19799"/>
    <cellStyle name="Normal 39 15 9 2" xfId="37160"/>
    <cellStyle name="Normal 39 16" xfId="19800"/>
    <cellStyle name="Normal 39 16 10" xfId="19801"/>
    <cellStyle name="Normal 39 16 10 2" xfId="37162"/>
    <cellStyle name="Normal 39 16 11" xfId="19802"/>
    <cellStyle name="Normal 39 16 11 2" xfId="37163"/>
    <cellStyle name="Normal 39 16 12" xfId="19803"/>
    <cellStyle name="Normal 39 16 12 2" xfId="37164"/>
    <cellStyle name="Normal 39 16 13" xfId="19804"/>
    <cellStyle name="Normal 39 16 13 2" xfId="37165"/>
    <cellStyle name="Normal 39 16 14" xfId="19805"/>
    <cellStyle name="Normal 39 16 14 2" xfId="37166"/>
    <cellStyle name="Normal 39 16 15" xfId="37161"/>
    <cellStyle name="Normal 39 16 2" xfId="19806"/>
    <cellStyle name="Normal 39 16 2 2" xfId="37167"/>
    <cellStyle name="Normal 39 16 3" xfId="19807"/>
    <cellStyle name="Normal 39 16 3 2" xfId="37168"/>
    <cellStyle name="Normal 39 16 4" xfId="19808"/>
    <cellStyle name="Normal 39 16 4 2" xfId="37169"/>
    <cellStyle name="Normal 39 16 5" xfId="19809"/>
    <cellStyle name="Normal 39 16 5 2" xfId="37170"/>
    <cellStyle name="Normal 39 16 6" xfId="19810"/>
    <cellStyle name="Normal 39 16 6 2" xfId="37171"/>
    <cellStyle name="Normal 39 16 7" xfId="19811"/>
    <cellStyle name="Normal 39 16 7 2" xfId="37172"/>
    <cellStyle name="Normal 39 16 8" xfId="19812"/>
    <cellStyle name="Normal 39 16 8 2" xfId="37173"/>
    <cellStyle name="Normal 39 16 9" xfId="19813"/>
    <cellStyle name="Normal 39 16 9 2" xfId="37174"/>
    <cellStyle name="Normal 39 17" xfId="19814"/>
    <cellStyle name="Normal 39 17 10" xfId="19815"/>
    <cellStyle name="Normal 39 17 10 2" xfId="37176"/>
    <cellStyle name="Normal 39 17 11" xfId="19816"/>
    <cellStyle name="Normal 39 17 11 2" xfId="37177"/>
    <cellStyle name="Normal 39 17 12" xfId="19817"/>
    <cellStyle name="Normal 39 17 12 2" xfId="37178"/>
    <cellStyle name="Normal 39 17 13" xfId="19818"/>
    <cellStyle name="Normal 39 17 13 2" xfId="37179"/>
    <cellStyle name="Normal 39 17 14" xfId="19819"/>
    <cellStyle name="Normal 39 17 14 2" xfId="37180"/>
    <cellStyle name="Normal 39 17 15" xfId="37175"/>
    <cellStyle name="Normal 39 17 2" xfId="19820"/>
    <cellStyle name="Normal 39 17 2 2" xfId="37181"/>
    <cellStyle name="Normal 39 17 3" xfId="19821"/>
    <cellStyle name="Normal 39 17 3 2" xfId="37182"/>
    <cellStyle name="Normal 39 17 4" xfId="19822"/>
    <cellStyle name="Normal 39 17 4 2" xfId="37183"/>
    <cellStyle name="Normal 39 17 5" xfId="19823"/>
    <cellStyle name="Normal 39 17 5 2" xfId="37184"/>
    <cellStyle name="Normal 39 17 6" xfId="19824"/>
    <cellStyle name="Normal 39 17 6 2" xfId="37185"/>
    <cellStyle name="Normal 39 17 7" xfId="19825"/>
    <cellStyle name="Normal 39 17 7 2" xfId="37186"/>
    <cellStyle name="Normal 39 17 8" xfId="19826"/>
    <cellStyle name="Normal 39 17 8 2" xfId="37187"/>
    <cellStyle name="Normal 39 17 9" xfId="19827"/>
    <cellStyle name="Normal 39 17 9 2" xfId="37188"/>
    <cellStyle name="Normal 39 18" xfId="19828"/>
    <cellStyle name="Normal 39 18 2" xfId="37189"/>
    <cellStyle name="Normal 39 19" xfId="19829"/>
    <cellStyle name="Normal 39 19 2" xfId="37190"/>
    <cellStyle name="Normal 39 2" xfId="227"/>
    <cellStyle name="Normal 39 20" xfId="19830"/>
    <cellStyle name="Normal 39 20 2" xfId="37191"/>
    <cellStyle name="Normal 39 21" xfId="19831"/>
    <cellStyle name="Normal 39 21 2" xfId="37192"/>
    <cellStyle name="Normal 39 22" xfId="19832"/>
    <cellStyle name="Normal 39 22 2" xfId="37193"/>
    <cellStyle name="Normal 39 23" xfId="19833"/>
    <cellStyle name="Normal 39 23 2" xfId="37194"/>
    <cellStyle name="Normal 39 24" xfId="19834"/>
    <cellStyle name="Normal 39 24 2" xfId="37195"/>
    <cellStyle name="Normal 39 25" xfId="19835"/>
    <cellStyle name="Normal 39 25 2" xfId="37196"/>
    <cellStyle name="Normal 39 26" xfId="19836"/>
    <cellStyle name="Normal 39 26 2" xfId="37197"/>
    <cellStyle name="Normal 39 27" xfId="19837"/>
    <cellStyle name="Normal 39 27 2" xfId="37198"/>
    <cellStyle name="Normal 39 28" xfId="19838"/>
    <cellStyle name="Normal 39 28 2" xfId="37199"/>
    <cellStyle name="Normal 39 29" xfId="19839"/>
    <cellStyle name="Normal 39 29 2" xfId="37200"/>
    <cellStyle name="Normal 39 3" xfId="19840"/>
    <cellStyle name="Normal 39 30" xfId="19841"/>
    <cellStyle name="Normal 39 30 2" xfId="37201"/>
    <cellStyle name="Normal 39 31" xfId="37076"/>
    <cellStyle name="Normal 39 4" xfId="19842"/>
    <cellStyle name="Normal 39 4 10" xfId="19843"/>
    <cellStyle name="Normal 39 4 10 2" xfId="37203"/>
    <cellStyle name="Normal 39 4 11" xfId="19844"/>
    <cellStyle name="Normal 39 4 11 2" xfId="37204"/>
    <cellStyle name="Normal 39 4 12" xfId="19845"/>
    <cellStyle name="Normal 39 4 12 2" xfId="37205"/>
    <cellStyle name="Normal 39 4 13" xfId="19846"/>
    <cellStyle name="Normal 39 4 13 2" xfId="37206"/>
    <cellStyle name="Normal 39 4 14" xfId="19847"/>
    <cellStyle name="Normal 39 4 14 2" xfId="37207"/>
    <cellStyle name="Normal 39 4 15" xfId="19848"/>
    <cellStyle name="Normal 39 4 15 2" xfId="37208"/>
    <cellStyle name="Normal 39 4 16" xfId="37202"/>
    <cellStyle name="Normal 39 4 2" xfId="19849"/>
    <cellStyle name="Normal 39 4 2 10" xfId="19850"/>
    <cellStyle name="Normal 39 4 2 10 2" xfId="37210"/>
    <cellStyle name="Normal 39 4 2 11" xfId="19851"/>
    <cellStyle name="Normal 39 4 2 11 2" xfId="37211"/>
    <cellStyle name="Normal 39 4 2 12" xfId="19852"/>
    <cellStyle name="Normal 39 4 2 12 2" xfId="37212"/>
    <cellStyle name="Normal 39 4 2 13" xfId="19853"/>
    <cellStyle name="Normal 39 4 2 13 2" xfId="37213"/>
    <cellStyle name="Normal 39 4 2 14" xfId="19854"/>
    <cellStyle name="Normal 39 4 2 14 2" xfId="37214"/>
    <cellStyle name="Normal 39 4 2 15" xfId="37209"/>
    <cellStyle name="Normal 39 4 2 2" xfId="19855"/>
    <cellStyle name="Normal 39 4 2 2 2" xfId="37215"/>
    <cellStyle name="Normal 39 4 2 3" xfId="19856"/>
    <cellStyle name="Normal 39 4 2 3 2" xfId="37216"/>
    <cellStyle name="Normal 39 4 2 4" xfId="19857"/>
    <cellStyle name="Normal 39 4 2 4 2" xfId="37217"/>
    <cellStyle name="Normal 39 4 2 5" xfId="19858"/>
    <cellStyle name="Normal 39 4 2 5 2" xfId="37218"/>
    <cellStyle name="Normal 39 4 2 6" xfId="19859"/>
    <cellStyle name="Normal 39 4 2 6 2" xfId="37219"/>
    <cellStyle name="Normal 39 4 2 7" xfId="19860"/>
    <cellStyle name="Normal 39 4 2 7 2" xfId="37220"/>
    <cellStyle name="Normal 39 4 2 8" xfId="19861"/>
    <cellStyle name="Normal 39 4 2 8 2" xfId="37221"/>
    <cellStyle name="Normal 39 4 2 9" xfId="19862"/>
    <cellStyle name="Normal 39 4 2 9 2" xfId="37222"/>
    <cellStyle name="Normal 39 4 3" xfId="19863"/>
    <cellStyle name="Normal 39 4 3 2" xfId="37223"/>
    <cellStyle name="Normal 39 4 4" xfId="19864"/>
    <cellStyle name="Normal 39 4 4 2" xfId="37224"/>
    <cellStyle name="Normal 39 4 5" xfId="19865"/>
    <cellStyle name="Normal 39 4 5 2" xfId="37225"/>
    <cellStyle name="Normal 39 4 6" xfId="19866"/>
    <cellStyle name="Normal 39 4 6 2" xfId="37226"/>
    <cellStyle name="Normal 39 4 7" xfId="19867"/>
    <cellStyle name="Normal 39 4 7 2" xfId="37227"/>
    <cellStyle name="Normal 39 4 8" xfId="19868"/>
    <cellStyle name="Normal 39 4 8 2" xfId="37228"/>
    <cellStyle name="Normal 39 4 9" xfId="19869"/>
    <cellStyle name="Normal 39 4 9 2" xfId="37229"/>
    <cellStyle name="Normal 39 5" xfId="19870"/>
    <cellStyle name="Normal 39 5 10" xfId="19871"/>
    <cellStyle name="Normal 39 5 10 2" xfId="37231"/>
    <cellStyle name="Normal 39 5 11" xfId="19872"/>
    <cellStyle name="Normal 39 5 11 2" xfId="37232"/>
    <cellStyle name="Normal 39 5 12" xfId="19873"/>
    <cellStyle name="Normal 39 5 12 2" xfId="37233"/>
    <cellStyle name="Normal 39 5 13" xfId="19874"/>
    <cellStyle name="Normal 39 5 13 2" xfId="37234"/>
    <cellStyle name="Normal 39 5 14" xfId="19875"/>
    <cellStyle name="Normal 39 5 14 2" xfId="37235"/>
    <cellStyle name="Normal 39 5 15" xfId="19876"/>
    <cellStyle name="Normal 39 5 15 2" xfId="37236"/>
    <cellStyle name="Normal 39 5 16" xfId="37230"/>
    <cellStyle name="Normal 39 5 2" xfId="19877"/>
    <cellStyle name="Normal 39 5 2 10" xfId="19878"/>
    <cellStyle name="Normal 39 5 2 10 2" xfId="37238"/>
    <cellStyle name="Normal 39 5 2 11" xfId="19879"/>
    <cellStyle name="Normal 39 5 2 11 2" xfId="37239"/>
    <cellStyle name="Normal 39 5 2 12" xfId="19880"/>
    <cellStyle name="Normal 39 5 2 12 2" xfId="37240"/>
    <cellStyle name="Normal 39 5 2 13" xfId="19881"/>
    <cellStyle name="Normal 39 5 2 13 2" xfId="37241"/>
    <cellStyle name="Normal 39 5 2 14" xfId="19882"/>
    <cellStyle name="Normal 39 5 2 14 2" xfId="37242"/>
    <cellStyle name="Normal 39 5 2 15" xfId="37237"/>
    <cellStyle name="Normal 39 5 2 2" xfId="19883"/>
    <cellStyle name="Normal 39 5 2 2 2" xfId="37243"/>
    <cellStyle name="Normal 39 5 2 3" xfId="19884"/>
    <cellStyle name="Normal 39 5 2 3 2" xfId="37244"/>
    <cellStyle name="Normal 39 5 2 4" xfId="19885"/>
    <cellStyle name="Normal 39 5 2 4 2" xfId="37245"/>
    <cellStyle name="Normal 39 5 2 5" xfId="19886"/>
    <cellStyle name="Normal 39 5 2 5 2" xfId="37246"/>
    <cellStyle name="Normal 39 5 2 6" xfId="19887"/>
    <cellStyle name="Normal 39 5 2 6 2" xfId="37247"/>
    <cellStyle name="Normal 39 5 2 7" xfId="19888"/>
    <cellStyle name="Normal 39 5 2 7 2" xfId="37248"/>
    <cellStyle name="Normal 39 5 2 8" xfId="19889"/>
    <cellStyle name="Normal 39 5 2 8 2" xfId="37249"/>
    <cellStyle name="Normal 39 5 2 9" xfId="19890"/>
    <cellStyle name="Normal 39 5 2 9 2" xfId="37250"/>
    <cellStyle name="Normal 39 5 3" xfId="19891"/>
    <cellStyle name="Normal 39 5 3 2" xfId="37251"/>
    <cellStyle name="Normal 39 5 4" xfId="19892"/>
    <cellStyle name="Normal 39 5 4 2" xfId="37252"/>
    <cellStyle name="Normal 39 5 5" xfId="19893"/>
    <cellStyle name="Normal 39 5 5 2" xfId="37253"/>
    <cellStyle name="Normal 39 5 6" xfId="19894"/>
    <cellStyle name="Normal 39 5 6 2" xfId="37254"/>
    <cellStyle name="Normal 39 5 7" xfId="19895"/>
    <cellStyle name="Normal 39 5 7 2" xfId="37255"/>
    <cellStyle name="Normal 39 5 8" xfId="19896"/>
    <cellStyle name="Normal 39 5 8 2" xfId="37256"/>
    <cellStyle name="Normal 39 5 9" xfId="19897"/>
    <cellStyle name="Normal 39 5 9 2" xfId="37257"/>
    <cellStyle name="Normal 39 6" xfId="19898"/>
    <cellStyle name="Normal 39 6 10" xfId="19899"/>
    <cellStyle name="Normal 39 6 10 2" xfId="37259"/>
    <cellStyle name="Normal 39 6 11" xfId="19900"/>
    <cellStyle name="Normal 39 6 11 2" xfId="37260"/>
    <cellStyle name="Normal 39 6 12" xfId="19901"/>
    <cellStyle name="Normal 39 6 12 2" xfId="37261"/>
    <cellStyle name="Normal 39 6 13" xfId="19902"/>
    <cellStyle name="Normal 39 6 13 2" xfId="37262"/>
    <cellStyle name="Normal 39 6 14" xfId="19903"/>
    <cellStyle name="Normal 39 6 14 2" xfId="37263"/>
    <cellStyle name="Normal 39 6 15" xfId="19904"/>
    <cellStyle name="Normal 39 6 15 2" xfId="37264"/>
    <cellStyle name="Normal 39 6 16" xfId="37258"/>
    <cellStyle name="Normal 39 6 2" xfId="19905"/>
    <cellStyle name="Normal 39 6 2 10" xfId="19906"/>
    <cellStyle name="Normal 39 6 2 10 2" xfId="37266"/>
    <cellStyle name="Normal 39 6 2 11" xfId="19907"/>
    <cellStyle name="Normal 39 6 2 11 2" xfId="37267"/>
    <cellStyle name="Normal 39 6 2 12" xfId="19908"/>
    <cellStyle name="Normal 39 6 2 12 2" xfId="37268"/>
    <cellStyle name="Normal 39 6 2 13" xfId="19909"/>
    <cellStyle name="Normal 39 6 2 13 2" xfId="37269"/>
    <cellStyle name="Normal 39 6 2 14" xfId="19910"/>
    <cellStyle name="Normal 39 6 2 14 2" xfId="37270"/>
    <cellStyle name="Normal 39 6 2 15" xfId="37265"/>
    <cellStyle name="Normal 39 6 2 2" xfId="19911"/>
    <cellStyle name="Normal 39 6 2 2 2" xfId="37271"/>
    <cellStyle name="Normal 39 6 2 3" xfId="19912"/>
    <cellStyle name="Normal 39 6 2 3 2" xfId="37272"/>
    <cellStyle name="Normal 39 6 2 4" xfId="19913"/>
    <cellStyle name="Normal 39 6 2 4 2" xfId="37273"/>
    <cellStyle name="Normal 39 6 2 5" xfId="19914"/>
    <cellStyle name="Normal 39 6 2 5 2" xfId="37274"/>
    <cellStyle name="Normal 39 6 2 6" xfId="19915"/>
    <cellStyle name="Normal 39 6 2 6 2" xfId="37275"/>
    <cellStyle name="Normal 39 6 2 7" xfId="19916"/>
    <cellStyle name="Normal 39 6 2 7 2" xfId="37276"/>
    <cellStyle name="Normal 39 6 2 8" xfId="19917"/>
    <cellStyle name="Normal 39 6 2 8 2" xfId="37277"/>
    <cellStyle name="Normal 39 6 2 9" xfId="19918"/>
    <cellStyle name="Normal 39 6 2 9 2" xfId="37278"/>
    <cellStyle name="Normal 39 6 3" xfId="19919"/>
    <cellStyle name="Normal 39 6 3 2" xfId="37279"/>
    <cellStyle name="Normal 39 6 4" xfId="19920"/>
    <cellStyle name="Normal 39 6 4 2" xfId="37280"/>
    <cellStyle name="Normal 39 6 5" xfId="19921"/>
    <cellStyle name="Normal 39 6 5 2" xfId="37281"/>
    <cellStyle name="Normal 39 6 6" xfId="19922"/>
    <cellStyle name="Normal 39 6 6 2" xfId="37282"/>
    <cellStyle name="Normal 39 6 7" xfId="19923"/>
    <cellStyle name="Normal 39 6 7 2" xfId="37283"/>
    <cellStyle name="Normal 39 6 8" xfId="19924"/>
    <cellStyle name="Normal 39 6 8 2" xfId="37284"/>
    <cellStyle name="Normal 39 6 9" xfId="19925"/>
    <cellStyle name="Normal 39 6 9 2" xfId="37285"/>
    <cellStyle name="Normal 39 7" xfId="19926"/>
    <cellStyle name="Normal 39 7 10" xfId="19927"/>
    <cellStyle name="Normal 39 7 10 2" xfId="37287"/>
    <cellStyle name="Normal 39 7 11" xfId="19928"/>
    <cellStyle name="Normal 39 7 11 2" xfId="37288"/>
    <cellStyle name="Normal 39 7 12" xfId="19929"/>
    <cellStyle name="Normal 39 7 12 2" xfId="37289"/>
    <cellStyle name="Normal 39 7 13" xfId="19930"/>
    <cellStyle name="Normal 39 7 13 2" xfId="37290"/>
    <cellStyle name="Normal 39 7 14" xfId="19931"/>
    <cellStyle name="Normal 39 7 14 2" xfId="37291"/>
    <cellStyle name="Normal 39 7 15" xfId="37286"/>
    <cellStyle name="Normal 39 7 2" xfId="19932"/>
    <cellStyle name="Normal 39 7 2 2" xfId="37292"/>
    <cellStyle name="Normal 39 7 3" xfId="19933"/>
    <cellStyle name="Normal 39 7 3 2" xfId="37293"/>
    <cellStyle name="Normal 39 7 4" xfId="19934"/>
    <cellStyle name="Normal 39 7 4 2" xfId="37294"/>
    <cellStyle name="Normal 39 7 5" xfId="19935"/>
    <cellStyle name="Normal 39 7 5 2" xfId="37295"/>
    <cellStyle name="Normal 39 7 6" xfId="19936"/>
    <cellStyle name="Normal 39 7 6 2" xfId="37296"/>
    <cellStyle name="Normal 39 7 7" xfId="19937"/>
    <cellStyle name="Normal 39 7 7 2" xfId="37297"/>
    <cellStyle name="Normal 39 7 8" xfId="19938"/>
    <cellStyle name="Normal 39 7 8 2" xfId="37298"/>
    <cellStyle name="Normal 39 7 9" xfId="19939"/>
    <cellStyle name="Normal 39 7 9 2" xfId="37299"/>
    <cellStyle name="Normal 39 8" xfId="19940"/>
    <cellStyle name="Normal 39 8 10" xfId="19941"/>
    <cellStyle name="Normal 39 8 10 2" xfId="37301"/>
    <cellStyle name="Normal 39 8 11" xfId="19942"/>
    <cellStyle name="Normal 39 8 11 2" xfId="37302"/>
    <cellStyle name="Normal 39 8 12" xfId="19943"/>
    <cellStyle name="Normal 39 8 12 2" xfId="37303"/>
    <cellStyle name="Normal 39 8 13" xfId="19944"/>
    <cellStyle name="Normal 39 8 13 2" xfId="37304"/>
    <cellStyle name="Normal 39 8 14" xfId="19945"/>
    <cellStyle name="Normal 39 8 14 2" xfId="37305"/>
    <cellStyle name="Normal 39 8 15" xfId="37300"/>
    <cellStyle name="Normal 39 8 2" xfId="19946"/>
    <cellStyle name="Normal 39 8 2 2" xfId="37306"/>
    <cellStyle name="Normal 39 8 3" xfId="19947"/>
    <cellStyle name="Normal 39 8 3 2" xfId="37307"/>
    <cellStyle name="Normal 39 8 4" xfId="19948"/>
    <cellStyle name="Normal 39 8 4 2" xfId="37308"/>
    <cellStyle name="Normal 39 8 5" xfId="19949"/>
    <cellStyle name="Normal 39 8 5 2" xfId="37309"/>
    <cellStyle name="Normal 39 8 6" xfId="19950"/>
    <cellStyle name="Normal 39 8 6 2" xfId="37310"/>
    <cellStyle name="Normal 39 8 7" xfId="19951"/>
    <cellStyle name="Normal 39 8 7 2" xfId="37311"/>
    <cellStyle name="Normal 39 8 8" xfId="19952"/>
    <cellStyle name="Normal 39 8 8 2" xfId="37312"/>
    <cellStyle name="Normal 39 8 9" xfId="19953"/>
    <cellStyle name="Normal 39 8 9 2" xfId="37313"/>
    <cellStyle name="Normal 39 9" xfId="19954"/>
    <cellStyle name="Normal 39 9 10" xfId="19955"/>
    <cellStyle name="Normal 39 9 10 2" xfId="37315"/>
    <cellStyle name="Normal 39 9 11" xfId="19956"/>
    <cellStyle name="Normal 39 9 11 2" xfId="37316"/>
    <cellStyle name="Normal 39 9 12" xfId="19957"/>
    <cellStyle name="Normal 39 9 12 2" xfId="37317"/>
    <cellStyle name="Normal 39 9 13" xfId="19958"/>
    <cellStyle name="Normal 39 9 13 2" xfId="37318"/>
    <cellStyle name="Normal 39 9 14" xfId="19959"/>
    <cellStyle name="Normal 39 9 14 2" xfId="37319"/>
    <cellStyle name="Normal 39 9 15" xfId="37314"/>
    <cellStyle name="Normal 39 9 2" xfId="19960"/>
    <cellStyle name="Normal 39 9 2 2" xfId="37320"/>
    <cellStyle name="Normal 39 9 3" xfId="19961"/>
    <cellStyle name="Normal 39 9 3 2" xfId="37321"/>
    <cellStyle name="Normal 39 9 4" xfId="19962"/>
    <cellStyle name="Normal 39 9 4 2" xfId="37322"/>
    <cellStyle name="Normal 39 9 5" xfId="19963"/>
    <cellStyle name="Normal 39 9 5 2" xfId="37323"/>
    <cellStyle name="Normal 39 9 6" xfId="19964"/>
    <cellStyle name="Normal 39 9 6 2" xfId="37324"/>
    <cellStyle name="Normal 39 9 7" xfId="19965"/>
    <cellStyle name="Normal 39 9 7 2" xfId="37325"/>
    <cellStyle name="Normal 39 9 8" xfId="19966"/>
    <cellStyle name="Normal 39 9 8 2" xfId="37326"/>
    <cellStyle name="Normal 39 9 9" xfId="19967"/>
    <cellStyle name="Normal 39 9 9 2" xfId="37327"/>
    <cellStyle name="Normal 4" xfId="5"/>
    <cellStyle name="Normal 4 10" xfId="19969"/>
    <cellStyle name="Normal 4 11" xfId="19970"/>
    <cellStyle name="Normal 4 12" xfId="19968"/>
    <cellStyle name="Normal 4 12 2" xfId="37676"/>
    <cellStyle name="Normal 4 2" xfId="68"/>
    <cellStyle name="Normal 4 2 2" xfId="19971"/>
    <cellStyle name="Normal 4 2 3" xfId="37677"/>
    <cellStyle name="Normal 4 3" xfId="69"/>
    <cellStyle name="Normal 4 3 2" xfId="518"/>
    <cellStyle name="Normal 4 3 3" xfId="516"/>
    <cellStyle name="Normal 4 3 3 2" xfId="500"/>
    <cellStyle name="Normal 4 3 4" xfId="37678"/>
    <cellStyle name="Normal 4 4" xfId="282"/>
    <cellStyle name="Normal 4 4 2" xfId="19972"/>
    <cellStyle name="Normal 4 5" xfId="351"/>
    <cellStyle name="Normal 4 5 2" xfId="541"/>
    <cellStyle name="Normal 4 5 2 2" xfId="19974"/>
    <cellStyle name="Normal 4 5 3" xfId="19973"/>
    <cellStyle name="Normal 4 6" xfId="466"/>
    <cellStyle name="Normal 4 6 2" xfId="19975"/>
    <cellStyle name="Normal 4 7" xfId="19976"/>
    <cellStyle name="Normal 4 8" xfId="19977"/>
    <cellStyle name="Normal 4 9" xfId="19978"/>
    <cellStyle name="Normal 40" xfId="70"/>
    <cellStyle name="Normal 40 10" xfId="19979"/>
    <cellStyle name="Normal 40 10 10" xfId="19980"/>
    <cellStyle name="Normal 40 10 10 2" xfId="37330"/>
    <cellStyle name="Normal 40 10 11" xfId="19981"/>
    <cellStyle name="Normal 40 10 11 2" xfId="37331"/>
    <cellStyle name="Normal 40 10 12" xfId="19982"/>
    <cellStyle name="Normal 40 10 12 2" xfId="37332"/>
    <cellStyle name="Normal 40 10 13" xfId="19983"/>
    <cellStyle name="Normal 40 10 13 2" xfId="37333"/>
    <cellStyle name="Normal 40 10 14" xfId="19984"/>
    <cellStyle name="Normal 40 10 14 2" xfId="37334"/>
    <cellStyle name="Normal 40 10 15" xfId="37329"/>
    <cellStyle name="Normal 40 10 2" xfId="19985"/>
    <cellStyle name="Normal 40 10 2 2" xfId="37335"/>
    <cellStyle name="Normal 40 10 3" xfId="19986"/>
    <cellStyle name="Normal 40 10 3 2" xfId="37336"/>
    <cellStyle name="Normal 40 10 4" xfId="19987"/>
    <cellStyle name="Normal 40 10 4 2" xfId="37337"/>
    <cellStyle name="Normal 40 10 5" xfId="19988"/>
    <cellStyle name="Normal 40 10 5 2" xfId="37338"/>
    <cellStyle name="Normal 40 10 6" xfId="19989"/>
    <cellStyle name="Normal 40 10 6 2" xfId="37339"/>
    <cellStyle name="Normal 40 10 7" xfId="19990"/>
    <cellStyle name="Normal 40 10 7 2" xfId="37340"/>
    <cellStyle name="Normal 40 10 8" xfId="19991"/>
    <cellStyle name="Normal 40 10 8 2" xfId="37341"/>
    <cellStyle name="Normal 40 10 9" xfId="19992"/>
    <cellStyle name="Normal 40 10 9 2" xfId="37342"/>
    <cellStyle name="Normal 40 11" xfId="19993"/>
    <cellStyle name="Normal 40 11 10" xfId="19994"/>
    <cellStyle name="Normal 40 11 10 2" xfId="37344"/>
    <cellStyle name="Normal 40 11 11" xfId="19995"/>
    <cellStyle name="Normal 40 11 11 2" xfId="37345"/>
    <cellStyle name="Normal 40 11 12" xfId="19996"/>
    <cellStyle name="Normal 40 11 12 2" xfId="37346"/>
    <cellStyle name="Normal 40 11 13" xfId="19997"/>
    <cellStyle name="Normal 40 11 13 2" xfId="37347"/>
    <cellStyle name="Normal 40 11 14" xfId="19998"/>
    <cellStyle name="Normal 40 11 14 2" xfId="37348"/>
    <cellStyle name="Normal 40 11 15" xfId="37343"/>
    <cellStyle name="Normal 40 11 2" xfId="19999"/>
    <cellStyle name="Normal 40 11 2 2" xfId="37349"/>
    <cellStyle name="Normal 40 11 3" xfId="20000"/>
    <cellStyle name="Normal 40 11 3 2" xfId="37350"/>
    <cellStyle name="Normal 40 11 4" xfId="20001"/>
    <cellStyle name="Normal 40 11 4 2" xfId="37351"/>
    <cellStyle name="Normal 40 11 5" xfId="20002"/>
    <cellStyle name="Normal 40 11 5 2" xfId="37352"/>
    <cellStyle name="Normal 40 11 6" xfId="20003"/>
    <cellStyle name="Normal 40 11 6 2" xfId="37353"/>
    <cellStyle name="Normal 40 11 7" xfId="20004"/>
    <cellStyle name="Normal 40 11 7 2" xfId="37354"/>
    <cellStyle name="Normal 40 11 8" xfId="20005"/>
    <cellStyle name="Normal 40 11 8 2" xfId="37355"/>
    <cellStyle name="Normal 40 11 9" xfId="20006"/>
    <cellStyle name="Normal 40 11 9 2" xfId="37356"/>
    <cellStyle name="Normal 40 12" xfId="20007"/>
    <cellStyle name="Normal 40 12 10" xfId="20008"/>
    <cellStyle name="Normal 40 12 10 2" xfId="37358"/>
    <cellStyle name="Normal 40 12 11" xfId="20009"/>
    <cellStyle name="Normal 40 12 11 2" xfId="37359"/>
    <cellStyle name="Normal 40 12 12" xfId="20010"/>
    <cellStyle name="Normal 40 12 12 2" xfId="37360"/>
    <cellStyle name="Normal 40 12 13" xfId="20011"/>
    <cellStyle name="Normal 40 12 13 2" xfId="37361"/>
    <cellStyle name="Normal 40 12 14" xfId="20012"/>
    <cellStyle name="Normal 40 12 14 2" xfId="37362"/>
    <cellStyle name="Normal 40 12 15" xfId="37357"/>
    <cellStyle name="Normal 40 12 2" xfId="20013"/>
    <cellStyle name="Normal 40 12 2 2" xfId="37363"/>
    <cellStyle name="Normal 40 12 3" xfId="20014"/>
    <cellStyle name="Normal 40 12 3 2" xfId="37364"/>
    <cellStyle name="Normal 40 12 4" xfId="20015"/>
    <cellStyle name="Normal 40 12 4 2" xfId="37365"/>
    <cellStyle name="Normal 40 12 5" xfId="20016"/>
    <cellStyle name="Normal 40 12 5 2" xfId="37366"/>
    <cellStyle name="Normal 40 12 6" xfId="20017"/>
    <cellStyle name="Normal 40 12 6 2" xfId="37367"/>
    <cellStyle name="Normal 40 12 7" xfId="20018"/>
    <cellStyle name="Normal 40 12 7 2" xfId="37368"/>
    <cellStyle name="Normal 40 12 8" xfId="20019"/>
    <cellStyle name="Normal 40 12 8 2" xfId="37369"/>
    <cellStyle name="Normal 40 12 9" xfId="20020"/>
    <cellStyle name="Normal 40 12 9 2" xfId="37370"/>
    <cellStyle name="Normal 40 13" xfId="20021"/>
    <cellStyle name="Normal 40 13 10" xfId="20022"/>
    <cellStyle name="Normal 40 13 10 2" xfId="37372"/>
    <cellStyle name="Normal 40 13 11" xfId="20023"/>
    <cellStyle name="Normal 40 13 11 2" xfId="37373"/>
    <cellStyle name="Normal 40 13 12" xfId="20024"/>
    <cellStyle name="Normal 40 13 12 2" xfId="37374"/>
    <cellStyle name="Normal 40 13 13" xfId="20025"/>
    <cellStyle name="Normal 40 13 13 2" xfId="37375"/>
    <cellStyle name="Normal 40 13 14" xfId="20026"/>
    <cellStyle name="Normal 40 13 14 2" xfId="37376"/>
    <cellStyle name="Normal 40 13 15" xfId="37371"/>
    <cellStyle name="Normal 40 13 2" xfId="20027"/>
    <cellStyle name="Normal 40 13 2 2" xfId="37377"/>
    <cellStyle name="Normal 40 13 3" xfId="20028"/>
    <cellStyle name="Normal 40 13 3 2" xfId="37378"/>
    <cellStyle name="Normal 40 13 4" xfId="20029"/>
    <cellStyle name="Normal 40 13 4 2" xfId="37379"/>
    <cellStyle name="Normal 40 13 5" xfId="20030"/>
    <cellStyle name="Normal 40 13 5 2" xfId="37380"/>
    <cellStyle name="Normal 40 13 6" xfId="20031"/>
    <cellStyle name="Normal 40 13 6 2" xfId="37381"/>
    <cellStyle name="Normal 40 13 7" xfId="20032"/>
    <cellStyle name="Normal 40 13 7 2" xfId="37382"/>
    <cellStyle name="Normal 40 13 8" xfId="20033"/>
    <cellStyle name="Normal 40 13 8 2" xfId="37383"/>
    <cellStyle name="Normal 40 13 9" xfId="20034"/>
    <cellStyle name="Normal 40 13 9 2" xfId="37384"/>
    <cellStyle name="Normal 40 14" xfId="20035"/>
    <cellStyle name="Normal 40 14 10" xfId="20036"/>
    <cellStyle name="Normal 40 14 10 2" xfId="37386"/>
    <cellStyle name="Normal 40 14 11" xfId="20037"/>
    <cellStyle name="Normal 40 14 11 2" xfId="37387"/>
    <cellStyle name="Normal 40 14 12" xfId="20038"/>
    <cellStyle name="Normal 40 14 12 2" xfId="37388"/>
    <cellStyle name="Normal 40 14 13" xfId="20039"/>
    <cellStyle name="Normal 40 14 13 2" xfId="37389"/>
    <cellStyle name="Normal 40 14 14" xfId="20040"/>
    <cellStyle name="Normal 40 14 14 2" xfId="37390"/>
    <cellStyle name="Normal 40 14 15" xfId="37385"/>
    <cellStyle name="Normal 40 14 2" xfId="20041"/>
    <cellStyle name="Normal 40 14 2 2" xfId="37391"/>
    <cellStyle name="Normal 40 14 3" xfId="20042"/>
    <cellStyle name="Normal 40 14 3 2" xfId="37392"/>
    <cellStyle name="Normal 40 14 4" xfId="20043"/>
    <cellStyle name="Normal 40 14 4 2" xfId="37393"/>
    <cellStyle name="Normal 40 14 5" xfId="20044"/>
    <cellStyle name="Normal 40 14 5 2" xfId="37394"/>
    <cellStyle name="Normal 40 14 6" xfId="20045"/>
    <cellStyle name="Normal 40 14 6 2" xfId="37395"/>
    <cellStyle name="Normal 40 14 7" xfId="20046"/>
    <cellStyle name="Normal 40 14 7 2" xfId="37396"/>
    <cellStyle name="Normal 40 14 8" xfId="20047"/>
    <cellStyle name="Normal 40 14 8 2" xfId="37397"/>
    <cellStyle name="Normal 40 14 9" xfId="20048"/>
    <cellStyle name="Normal 40 14 9 2" xfId="37398"/>
    <cellStyle name="Normal 40 15" xfId="20049"/>
    <cellStyle name="Normal 40 15 10" xfId="20050"/>
    <cellStyle name="Normal 40 15 10 2" xfId="37400"/>
    <cellStyle name="Normal 40 15 11" xfId="20051"/>
    <cellStyle name="Normal 40 15 11 2" xfId="37401"/>
    <cellStyle name="Normal 40 15 12" xfId="20052"/>
    <cellStyle name="Normal 40 15 12 2" xfId="37402"/>
    <cellStyle name="Normal 40 15 13" xfId="20053"/>
    <cellStyle name="Normal 40 15 13 2" xfId="37403"/>
    <cellStyle name="Normal 40 15 14" xfId="20054"/>
    <cellStyle name="Normal 40 15 14 2" xfId="37404"/>
    <cellStyle name="Normal 40 15 15" xfId="37399"/>
    <cellStyle name="Normal 40 15 2" xfId="20055"/>
    <cellStyle name="Normal 40 15 2 2" xfId="37405"/>
    <cellStyle name="Normal 40 15 3" xfId="20056"/>
    <cellStyle name="Normal 40 15 3 2" xfId="37406"/>
    <cellStyle name="Normal 40 15 4" xfId="20057"/>
    <cellStyle name="Normal 40 15 4 2" xfId="37407"/>
    <cellStyle name="Normal 40 15 5" xfId="20058"/>
    <cellStyle name="Normal 40 15 5 2" xfId="37408"/>
    <cellStyle name="Normal 40 15 6" xfId="20059"/>
    <cellStyle name="Normal 40 15 6 2" xfId="37409"/>
    <cellStyle name="Normal 40 15 7" xfId="20060"/>
    <cellStyle name="Normal 40 15 7 2" xfId="37410"/>
    <cellStyle name="Normal 40 15 8" xfId="20061"/>
    <cellStyle name="Normal 40 15 8 2" xfId="37411"/>
    <cellStyle name="Normal 40 15 9" xfId="20062"/>
    <cellStyle name="Normal 40 15 9 2" xfId="37412"/>
    <cellStyle name="Normal 40 16" xfId="20063"/>
    <cellStyle name="Normal 40 16 10" xfId="20064"/>
    <cellStyle name="Normal 40 16 10 2" xfId="37414"/>
    <cellStyle name="Normal 40 16 11" xfId="20065"/>
    <cellStyle name="Normal 40 16 11 2" xfId="37415"/>
    <cellStyle name="Normal 40 16 12" xfId="20066"/>
    <cellStyle name="Normal 40 16 12 2" xfId="37416"/>
    <cellStyle name="Normal 40 16 13" xfId="20067"/>
    <cellStyle name="Normal 40 16 13 2" xfId="37417"/>
    <cellStyle name="Normal 40 16 14" xfId="20068"/>
    <cellStyle name="Normal 40 16 14 2" xfId="37418"/>
    <cellStyle name="Normal 40 16 15" xfId="37413"/>
    <cellStyle name="Normal 40 16 2" xfId="20069"/>
    <cellStyle name="Normal 40 16 2 2" xfId="37419"/>
    <cellStyle name="Normal 40 16 3" xfId="20070"/>
    <cellStyle name="Normal 40 16 3 2" xfId="37420"/>
    <cellStyle name="Normal 40 16 4" xfId="20071"/>
    <cellStyle name="Normal 40 16 4 2" xfId="37421"/>
    <cellStyle name="Normal 40 16 5" xfId="20072"/>
    <cellStyle name="Normal 40 16 5 2" xfId="37422"/>
    <cellStyle name="Normal 40 16 6" xfId="20073"/>
    <cellStyle name="Normal 40 16 6 2" xfId="37423"/>
    <cellStyle name="Normal 40 16 7" xfId="20074"/>
    <cellStyle name="Normal 40 16 7 2" xfId="37424"/>
    <cellStyle name="Normal 40 16 8" xfId="20075"/>
    <cellStyle name="Normal 40 16 8 2" xfId="37425"/>
    <cellStyle name="Normal 40 16 9" xfId="20076"/>
    <cellStyle name="Normal 40 16 9 2" xfId="37426"/>
    <cellStyle name="Normal 40 17" xfId="20077"/>
    <cellStyle name="Normal 40 17 10" xfId="20078"/>
    <cellStyle name="Normal 40 17 10 2" xfId="37428"/>
    <cellStyle name="Normal 40 17 11" xfId="20079"/>
    <cellStyle name="Normal 40 17 11 2" xfId="37429"/>
    <cellStyle name="Normal 40 17 12" xfId="20080"/>
    <cellStyle name="Normal 40 17 12 2" xfId="37430"/>
    <cellStyle name="Normal 40 17 13" xfId="20081"/>
    <cellStyle name="Normal 40 17 13 2" xfId="37431"/>
    <cellStyle name="Normal 40 17 14" xfId="20082"/>
    <cellStyle name="Normal 40 17 14 2" xfId="37432"/>
    <cellStyle name="Normal 40 17 15" xfId="37427"/>
    <cellStyle name="Normal 40 17 2" xfId="20083"/>
    <cellStyle name="Normal 40 17 2 2" xfId="37433"/>
    <cellStyle name="Normal 40 17 3" xfId="20084"/>
    <cellStyle name="Normal 40 17 3 2" xfId="37434"/>
    <cellStyle name="Normal 40 17 4" xfId="20085"/>
    <cellStyle name="Normal 40 17 4 2" xfId="37435"/>
    <cellStyle name="Normal 40 17 5" xfId="20086"/>
    <cellStyle name="Normal 40 17 5 2" xfId="37436"/>
    <cellStyle name="Normal 40 17 6" xfId="20087"/>
    <cellStyle name="Normal 40 17 6 2" xfId="37437"/>
    <cellStyle name="Normal 40 17 7" xfId="20088"/>
    <cellStyle name="Normal 40 17 7 2" xfId="37438"/>
    <cellStyle name="Normal 40 17 8" xfId="20089"/>
    <cellStyle name="Normal 40 17 8 2" xfId="37439"/>
    <cellStyle name="Normal 40 17 9" xfId="20090"/>
    <cellStyle name="Normal 40 17 9 2" xfId="37440"/>
    <cellStyle name="Normal 40 18" xfId="20091"/>
    <cellStyle name="Normal 40 18 2" xfId="37441"/>
    <cellStyle name="Normal 40 19" xfId="20092"/>
    <cellStyle name="Normal 40 19 2" xfId="37442"/>
    <cellStyle name="Normal 40 2" xfId="228"/>
    <cellStyle name="Normal 40 20" xfId="20093"/>
    <cellStyle name="Normal 40 20 2" xfId="37443"/>
    <cellStyle name="Normal 40 21" xfId="20094"/>
    <cellStyle name="Normal 40 21 2" xfId="37444"/>
    <cellStyle name="Normal 40 22" xfId="20095"/>
    <cellStyle name="Normal 40 22 2" xfId="37445"/>
    <cellStyle name="Normal 40 23" xfId="20096"/>
    <cellStyle name="Normal 40 23 2" xfId="37446"/>
    <cellStyle name="Normal 40 24" xfId="20097"/>
    <cellStyle name="Normal 40 24 2" xfId="37447"/>
    <cellStyle name="Normal 40 25" xfId="20098"/>
    <cellStyle name="Normal 40 25 2" xfId="37448"/>
    <cellStyle name="Normal 40 26" xfId="20099"/>
    <cellStyle name="Normal 40 26 2" xfId="37449"/>
    <cellStyle name="Normal 40 27" xfId="20100"/>
    <cellStyle name="Normal 40 27 2" xfId="37450"/>
    <cellStyle name="Normal 40 28" xfId="20101"/>
    <cellStyle name="Normal 40 28 2" xfId="37451"/>
    <cellStyle name="Normal 40 29" xfId="20102"/>
    <cellStyle name="Normal 40 29 2" xfId="37452"/>
    <cellStyle name="Normal 40 3" xfId="20103"/>
    <cellStyle name="Normal 40 30" xfId="20104"/>
    <cellStyle name="Normal 40 30 2" xfId="37453"/>
    <cellStyle name="Normal 40 31" xfId="37328"/>
    <cellStyle name="Normal 40 4" xfId="20105"/>
    <cellStyle name="Normal 40 4 10" xfId="20106"/>
    <cellStyle name="Normal 40 4 10 2" xfId="37455"/>
    <cellStyle name="Normal 40 4 11" xfId="20107"/>
    <cellStyle name="Normal 40 4 11 2" xfId="37456"/>
    <cellStyle name="Normal 40 4 12" xfId="20108"/>
    <cellStyle name="Normal 40 4 12 2" xfId="37457"/>
    <cellStyle name="Normal 40 4 13" xfId="20109"/>
    <cellStyle name="Normal 40 4 13 2" xfId="37458"/>
    <cellStyle name="Normal 40 4 14" xfId="20110"/>
    <cellStyle name="Normal 40 4 14 2" xfId="37459"/>
    <cellStyle name="Normal 40 4 15" xfId="20111"/>
    <cellStyle name="Normal 40 4 15 2" xfId="37460"/>
    <cellStyle name="Normal 40 4 16" xfId="37454"/>
    <cellStyle name="Normal 40 4 2" xfId="20112"/>
    <cellStyle name="Normal 40 4 2 10" xfId="20113"/>
    <cellStyle name="Normal 40 4 2 10 2" xfId="37462"/>
    <cellStyle name="Normal 40 4 2 11" xfId="20114"/>
    <cellStyle name="Normal 40 4 2 11 2" xfId="37463"/>
    <cellStyle name="Normal 40 4 2 12" xfId="20115"/>
    <cellStyle name="Normal 40 4 2 12 2" xfId="37464"/>
    <cellStyle name="Normal 40 4 2 13" xfId="20116"/>
    <cellStyle name="Normal 40 4 2 13 2" xfId="37465"/>
    <cellStyle name="Normal 40 4 2 14" xfId="20117"/>
    <cellStyle name="Normal 40 4 2 14 2" xfId="37466"/>
    <cellStyle name="Normal 40 4 2 15" xfId="37461"/>
    <cellStyle name="Normal 40 4 2 2" xfId="20118"/>
    <cellStyle name="Normal 40 4 2 2 2" xfId="37467"/>
    <cellStyle name="Normal 40 4 2 3" xfId="20119"/>
    <cellStyle name="Normal 40 4 2 3 2" xfId="37468"/>
    <cellStyle name="Normal 40 4 2 4" xfId="20120"/>
    <cellStyle name="Normal 40 4 2 4 2" xfId="37469"/>
    <cellStyle name="Normal 40 4 2 5" xfId="20121"/>
    <cellStyle name="Normal 40 4 2 5 2" xfId="37470"/>
    <cellStyle name="Normal 40 4 2 6" xfId="20122"/>
    <cellStyle name="Normal 40 4 2 6 2" xfId="37471"/>
    <cellStyle name="Normal 40 4 2 7" xfId="20123"/>
    <cellStyle name="Normal 40 4 2 7 2" xfId="37472"/>
    <cellStyle name="Normal 40 4 2 8" xfId="20124"/>
    <cellStyle name="Normal 40 4 2 8 2" xfId="37473"/>
    <cellStyle name="Normal 40 4 2 9" xfId="20125"/>
    <cellStyle name="Normal 40 4 2 9 2" xfId="37474"/>
    <cellStyle name="Normal 40 4 3" xfId="20126"/>
    <cellStyle name="Normal 40 4 3 2" xfId="37475"/>
    <cellStyle name="Normal 40 4 4" xfId="20127"/>
    <cellStyle name="Normal 40 4 4 2" xfId="37476"/>
    <cellStyle name="Normal 40 4 5" xfId="20128"/>
    <cellStyle name="Normal 40 4 5 2" xfId="37477"/>
    <cellStyle name="Normal 40 4 6" xfId="20129"/>
    <cellStyle name="Normal 40 4 6 2" xfId="37478"/>
    <cellStyle name="Normal 40 4 7" xfId="20130"/>
    <cellStyle name="Normal 40 4 7 2" xfId="37479"/>
    <cellStyle name="Normal 40 4 8" xfId="20131"/>
    <cellStyle name="Normal 40 4 8 2" xfId="37480"/>
    <cellStyle name="Normal 40 4 9" xfId="20132"/>
    <cellStyle name="Normal 40 4 9 2" xfId="37481"/>
    <cellStyle name="Normal 40 5" xfId="20133"/>
    <cellStyle name="Normal 40 5 10" xfId="20134"/>
    <cellStyle name="Normal 40 5 10 2" xfId="37483"/>
    <cellStyle name="Normal 40 5 11" xfId="20135"/>
    <cellStyle name="Normal 40 5 11 2" xfId="37484"/>
    <cellStyle name="Normal 40 5 12" xfId="20136"/>
    <cellStyle name="Normal 40 5 12 2" xfId="37485"/>
    <cellStyle name="Normal 40 5 13" xfId="20137"/>
    <cellStyle name="Normal 40 5 13 2" xfId="37486"/>
    <cellStyle name="Normal 40 5 14" xfId="20138"/>
    <cellStyle name="Normal 40 5 14 2" xfId="37487"/>
    <cellStyle name="Normal 40 5 15" xfId="20139"/>
    <cellStyle name="Normal 40 5 15 2" xfId="37488"/>
    <cellStyle name="Normal 40 5 16" xfId="37482"/>
    <cellStyle name="Normal 40 5 2" xfId="20140"/>
    <cellStyle name="Normal 40 5 2 10" xfId="20141"/>
    <cellStyle name="Normal 40 5 2 10 2" xfId="37490"/>
    <cellStyle name="Normal 40 5 2 11" xfId="20142"/>
    <cellStyle name="Normal 40 5 2 11 2" xfId="37491"/>
    <cellStyle name="Normal 40 5 2 12" xfId="20143"/>
    <cellStyle name="Normal 40 5 2 12 2" xfId="37492"/>
    <cellStyle name="Normal 40 5 2 13" xfId="20144"/>
    <cellStyle name="Normal 40 5 2 13 2" xfId="37493"/>
    <cellStyle name="Normal 40 5 2 14" xfId="20145"/>
    <cellStyle name="Normal 40 5 2 14 2" xfId="37494"/>
    <cellStyle name="Normal 40 5 2 15" xfId="37489"/>
    <cellStyle name="Normal 40 5 2 2" xfId="20146"/>
    <cellStyle name="Normal 40 5 2 2 2" xfId="37495"/>
    <cellStyle name="Normal 40 5 2 3" xfId="20147"/>
    <cellStyle name="Normal 40 5 2 3 2" xfId="37496"/>
    <cellStyle name="Normal 40 5 2 4" xfId="20148"/>
    <cellStyle name="Normal 40 5 2 4 2" xfId="37497"/>
    <cellStyle name="Normal 40 5 2 5" xfId="20149"/>
    <cellStyle name="Normal 40 5 2 5 2" xfId="37498"/>
    <cellStyle name="Normal 40 5 2 6" xfId="20150"/>
    <cellStyle name="Normal 40 5 2 6 2" xfId="37499"/>
    <cellStyle name="Normal 40 5 2 7" xfId="20151"/>
    <cellStyle name="Normal 40 5 2 7 2" xfId="37500"/>
    <cellStyle name="Normal 40 5 2 8" xfId="20152"/>
    <cellStyle name="Normal 40 5 2 8 2" xfId="37501"/>
    <cellStyle name="Normal 40 5 2 9" xfId="20153"/>
    <cellStyle name="Normal 40 5 2 9 2" xfId="37502"/>
    <cellStyle name="Normal 40 5 3" xfId="20154"/>
    <cellStyle name="Normal 40 5 3 2" xfId="37503"/>
    <cellStyle name="Normal 40 5 4" xfId="20155"/>
    <cellStyle name="Normal 40 5 4 2" xfId="37504"/>
    <cellStyle name="Normal 40 5 5" xfId="20156"/>
    <cellStyle name="Normal 40 5 5 2" xfId="37505"/>
    <cellStyle name="Normal 40 5 6" xfId="20157"/>
    <cellStyle name="Normal 40 5 6 2" xfId="37506"/>
    <cellStyle name="Normal 40 5 7" xfId="20158"/>
    <cellStyle name="Normal 40 5 7 2" xfId="37507"/>
    <cellStyle name="Normal 40 5 8" xfId="20159"/>
    <cellStyle name="Normal 40 5 8 2" xfId="37508"/>
    <cellStyle name="Normal 40 5 9" xfId="20160"/>
    <cellStyle name="Normal 40 5 9 2" xfId="37509"/>
    <cellStyle name="Normal 40 6" xfId="20161"/>
    <cellStyle name="Normal 40 6 10" xfId="20162"/>
    <cellStyle name="Normal 40 6 10 2" xfId="37511"/>
    <cellStyle name="Normal 40 6 11" xfId="20163"/>
    <cellStyle name="Normal 40 6 11 2" xfId="37512"/>
    <cellStyle name="Normal 40 6 12" xfId="20164"/>
    <cellStyle name="Normal 40 6 12 2" xfId="37513"/>
    <cellStyle name="Normal 40 6 13" xfId="20165"/>
    <cellStyle name="Normal 40 6 13 2" xfId="37514"/>
    <cellStyle name="Normal 40 6 14" xfId="20166"/>
    <cellStyle name="Normal 40 6 14 2" xfId="37515"/>
    <cellStyle name="Normal 40 6 15" xfId="20167"/>
    <cellStyle name="Normal 40 6 15 2" xfId="37516"/>
    <cellStyle name="Normal 40 6 16" xfId="37510"/>
    <cellStyle name="Normal 40 6 2" xfId="20168"/>
    <cellStyle name="Normal 40 6 2 10" xfId="20169"/>
    <cellStyle name="Normal 40 6 2 10 2" xfId="37518"/>
    <cellStyle name="Normal 40 6 2 11" xfId="20170"/>
    <cellStyle name="Normal 40 6 2 11 2" xfId="37519"/>
    <cellStyle name="Normal 40 6 2 12" xfId="20171"/>
    <cellStyle name="Normal 40 6 2 12 2" xfId="37520"/>
    <cellStyle name="Normal 40 6 2 13" xfId="20172"/>
    <cellStyle name="Normal 40 6 2 13 2" xfId="37521"/>
    <cellStyle name="Normal 40 6 2 14" xfId="20173"/>
    <cellStyle name="Normal 40 6 2 14 2" xfId="37522"/>
    <cellStyle name="Normal 40 6 2 15" xfId="37517"/>
    <cellStyle name="Normal 40 6 2 2" xfId="20174"/>
    <cellStyle name="Normal 40 6 2 2 2" xfId="37523"/>
    <cellStyle name="Normal 40 6 2 3" xfId="20175"/>
    <cellStyle name="Normal 40 6 2 3 2" xfId="37524"/>
    <cellStyle name="Normal 40 6 2 4" xfId="20176"/>
    <cellStyle name="Normal 40 6 2 4 2" xfId="37525"/>
    <cellStyle name="Normal 40 6 2 5" xfId="20177"/>
    <cellStyle name="Normal 40 6 2 5 2" xfId="37526"/>
    <cellStyle name="Normal 40 6 2 6" xfId="20178"/>
    <cellStyle name="Normal 40 6 2 6 2" xfId="37527"/>
    <cellStyle name="Normal 40 6 2 7" xfId="20179"/>
    <cellStyle name="Normal 40 6 2 7 2" xfId="37528"/>
    <cellStyle name="Normal 40 6 2 8" xfId="20180"/>
    <cellStyle name="Normal 40 6 2 8 2" xfId="37529"/>
    <cellStyle name="Normal 40 6 2 9" xfId="20181"/>
    <cellStyle name="Normal 40 6 2 9 2" xfId="37530"/>
    <cellStyle name="Normal 40 6 3" xfId="20182"/>
    <cellStyle name="Normal 40 6 3 2" xfId="37531"/>
    <cellStyle name="Normal 40 6 4" xfId="20183"/>
    <cellStyle name="Normal 40 6 4 2" xfId="37532"/>
    <cellStyle name="Normal 40 6 5" xfId="20184"/>
    <cellStyle name="Normal 40 6 5 2" xfId="37533"/>
    <cellStyle name="Normal 40 6 6" xfId="20185"/>
    <cellStyle name="Normal 40 6 6 2" xfId="37534"/>
    <cellStyle name="Normal 40 6 7" xfId="20186"/>
    <cellStyle name="Normal 40 6 7 2" xfId="37535"/>
    <cellStyle name="Normal 40 6 8" xfId="20187"/>
    <cellStyle name="Normal 40 6 8 2" xfId="37536"/>
    <cellStyle name="Normal 40 6 9" xfId="20188"/>
    <cellStyle name="Normal 40 6 9 2" xfId="37537"/>
    <cellStyle name="Normal 40 7" xfId="20189"/>
    <cellStyle name="Normal 40 7 10" xfId="20190"/>
    <cellStyle name="Normal 40 7 10 2" xfId="37539"/>
    <cellStyle name="Normal 40 7 11" xfId="20191"/>
    <cellStyle name="Normal 40 7 11 2" xfId="37540"/>
    <cellStyle name="Normal 40 7 12" xfId="20192"/>
    <cellStyle name="Normal 40 7 12 2" xfId="37541"/>
    <cellStyle name="Normal 40 7 13" xfId="20193"/>
    <cellStyle name="Normal 40 7 13 2" xfId="37542"/>
    <cellStyle name="Normal 40 7 14" xfId="20194"/>
    <cellStyle name="Normal 40 7 14 2" xfId="37543"/>
    <cellStyle name="Normal 40 7 15" xfId="37538"/>
    <cellStyle name="Normal 40 7 2" xfId="20195"/>
    <cellStyle name="Normal 40 7 2 2" xfId="37544"/>
    <cellStyle name="Normal 40 7 3" xfId="20196"/>
    <cellStyle name="Normal 40 7 3 2" xfId="37545"/>
    <cellStyle name="Normal 40 7 4" xfId="20197"/>
    <cellStyle name="Normal 40 7 4 2" xfId="37546"/>
    <cellStyle name="Normal 40 7 5" xfId="20198"/>
    <cellStyle name="Normal 40 7 5 2" xfId="37547"/>
    <cellStyle name="Normal 40 7 6" xfId="20199"/>
    <cellStyle name="Normal 40 7 6 2" xfId="37548"/>
    <cellStyle name="Normal 40 7 7" xfId="20200"/>
    <cellStyle name="Normal 40 7 7 2" xfId="37549"/>
    <cellStyle name="Normal 40 7 8" xfId="20201"/>
    <cellStyle name="Normal 40 7 8 2" xfId="37550"/>
    <cellStyle name="Normal 40 7 9" xfId="20202"/>
    <cellStyle name="Normal 40 7 9 2" xfId="37551"/>
    <cellStyle name="Normal 40 8" xfId="20203"/>
    <cellStyle name="Normal 40 8 10" xfId="20204"/>
    <cellStyle name="Normal 40 8 10 2" xfId="37553"/>
    <cellStyle name="Normal 40 8 11" xfId="20205"/>
    <cellStyle name="Normal 40 8 11 2" xfId="37554"/>
    <cellStyle name="Normal 40 8 12" xfId="20206"/>
    <cellStyle name="Normal 40 8 12 2" xfId="37555"/>
    <cellStyle name="Normal 40 8 13" xfId="20207"/>
    <cellStyle name="Normal 40 8 13 2" xfId="37556"/>
    <cellStyle name="Normal 40 8 14" xfId="20208"/>
    <cellStyle name="Normal 40 8 14 2" xfId="37557"/>
    <cellStyle name="Normal 40 8 15" xfId="37552"/>
    <cellStyle name="Normal 40 8 2" xfId="20209"/>
    <cellStyle name="Normal 40 8 2 2" xfId="37558"/>
    <cellStyle name="Normal 40 8 3" xfId="20210"/>
    <cellStyle name="Normal 40 8 3 2" xfId="37559"/>
    <cellStyle name="Normal 40 8 4" xfId="20211"/>
    <cellStyle name="Normal 40 8 4 2" xfId="37560"/>
    <cellStyle name="Normal 40 8 5" xfId="20212"/>
    <cellStyle name="Normal 40 8 5 2" xfId="37561"/>
    <cellStyle name="Normal 40 8 6" xfId="20213"/>
    <cellStyle name="Normal 40 8 6 2" xfId="37562"/>
    <cellStyle name="Normal 40 8 7" xfId="20214"/>
    <cellStyle name="Normal 40 8 7 2" xfId="37563"/>
    <cellStyle name="Normal 40 8 8" xfId="20215"/>
    <cellStyle name="Normal 40 8 8 2" xfId="37564"/>
    <cellStyle name="Normal 40 8 9" xfId="20216"/>
    <cellStyle name="Normal 40 8 9 2" xfId="37565"/>
    <cellStyle name="Normal 40 9" xfId="20217"/>
    <cellStyle name="Normal 40 9 10" xfId="20218"/>
    <cellStyle name="Normal 40 9 10 2" xfId="37567"/>
    <cellStyle name="Normal 40 9 11" xfId="20219"/>
    <cellStyle name="Normal 40 9 11 2" xfId="37568"/>
    <cellStyle name="Normal 40 9 12" xfId="20220"/>
    <cellStyle name="Normal 40 9 12 2" xfId="37569"/>
    <cellStyle name="Normal 40 9 13" xfId="20221"/>
    <cellStyle name="Normal 40 9 13 2" xfId="37570"/>
    <cellStyle name="Normal 40 9 14" xfId="20222"/>
    <cellStyle name="Normal 40 9 14 2" xfId="37571"/>
    <cellStyle name="Normal 40 9 15" xfId="37566"/>
    <cellStyle name="Normal 40 9 2" xfId="20223"/>
    <cellStyle name="Normal 40 9 2 2" xfId="37572"/>
    <cellStyle name="Normal 40 9 3" xfId="20224"/>
    <cellStyle name="Normal 40 9 3 2" xfId="37573"/>
    <cellStyle name="Normal 40 9 4" xfId="20225"/>
    <cellStyle name="Normal 40 9 4 2" xfId="37574"/>
    <cellStyle name="Normal 40 9 5" xfId="20226"/>
    <cellStyle name="Normal 40 9 5 2" xfId="37575"/>
    <cellStyle name="Normal 40 9 6" xfId="20227"/>
    <cellStyle name="Normal 40 9 6 2" xfId="37576"/>
    <cellStyle name="Normal 40 9 7" xfId="20228"/>
    <cellStyle name="Normal 40 9 7 2" xfId="37577"/>
    <cellStyle name="Normal 40 9 8" xfId="20229"/>
    <cellStyle name="Normal 40 9 8 2" xfId="37578"/>
    <cellStyle name="Normal 40 9 9" xfId="20230"/>
    <cellStyle name="Normal 40 9 9 2" xfId="37579"/>
    <cellStyle name="Normal 41" xfId="71"/>
    <cellStyle name="Normal 41 2" xfId="229"/>
    <cellStyle name="Normal 41 3" xfId="20231"/>
    <cellStyle name="Normal 42" xfId="72"/>
    <cellStyle name="Normal 42 2" xfId="230"/>
    <cellStyle name="Normal 43" xfId="73"/>
    <cellStyle name="Normal 43 2" xfId="231"/>
    <cellStyle name="Normal 44" xfId="74"/>
    <cellStyle name="Normal 44 2" xfId="232"/>
    <cellStyle name="Normal 45" xfId="75"/>
    <cellStyle name="Normal 45 2" xfId="233"/>
    <cellStyle name="Normal 46" xfId="76"/>
    <cellStyle name="Normal 46 2" xfId="234"/>
    <cellStyle name="Normal 47" xfId="77"/>
    <cellStyle name="Normal 47 2" xfId="235"/>
    <cellStyle name="Normal 48" xfId="78"/>
    <cellStyle name="Normal 48 2" xfId="236"/>
    <cellStyle name="Normal 49" xfId="79"/>
    <cellStyle name="Normal 49 2" xfId="237"/>
    <cellStyle name="Normal 5" xfId="80"/>
    <cellStyle name="Normal 5 10" xfId="20232"/>
    <cellStyle name="Normal 5 11" xfId="20233"/>
    <cellStyle name="Normal 5 12" xfId="20234"/>
    <cellStyle name="Normal 5 13" xfId="20235"/>
    <cellStyle name="Normal 5 14" xfId="20236"/>
    <cellStyle name="Normal 5 15" xfId="20237"/>
    <cellStyle name="Normal 5 16" xfId="20238"/>
    <cellStyle name="Normal 5 17" xfId="20239"/>
    <cellStyle name="Normal 5 18" xfId="20240"/>
    <cellStyle name="Normal 5 19" xfId="20241"/>
    <cellStyle name="Normal 5 2" xfId="81"/>
    <cellStyle name="Normal 5 2 10" xfId="20242"/>
    <cellStyle name="Normal 5 2 11" xfId="20243"/>
    <cellStyle name="Normal 5 2 12" xfId="20244"/>
    <cellStyle name="Normal 5 2 13" xfId="20245"/>
    <cellStyle name="Normal 5 2 14" xfId="37680"/>
    <cellStyle name="Normal 5 2 2" xfId="20246"/>
    <cellStyle name="Normal 5 2 2 10" xfId="20247"/>
    <cellStyle name="Normal 5 2 2 2" xfId="20248"/>
    <cellStyle name="Normal 5 2 2 2 2" xfId="20249"/>
    <cellStyle name="Normal 5 2 2 2 3" xfId="20250"/>
    <cellStyle name="Normal 5 2 2 2 4" xfId="20251"/>
    <cellStyle name="Normal 5 2 2 3" xfId="20252"/>
    <cellStyle name="Normal 5 2 2 4" xfId="20253"/>
    <cellStyle name="Normal 5 2 2 5" xfId="20254"/>
    <cellStyle name="Normal 5 2 2 6" xfId="20255"/>
    <cellStyle name="Normal 5 2 2 7" xfId="20256"/>
    <cellStyle name="Normal 5 2 2 8" xfId="20257"/>
    <cellStyle name="Normal 5 2 2 9" xfId="20258"/>
    <cellStyle name="Normal 5 2 3" xfId="20259"/>
    <cellStyle name="Normal 5 2 4" xfId="20260"/>
    <cellStyle name="Normal 5 2 5" xfId="20261"/>
    <cellStyle name="Normal 5 2 6" xfId="20262"/>
    <cellStyle name="Normal 5 2 6 2" xfId="20263"/>
    <cellStyle name="Normal 5 2 6 3" xfId="20264"/>
    <cellStyle name="Normal 5 2 6 4" xfId="20265"/>
    <cellStyle name="Normal 5 2 7" xfId="20266"/>
    <cellStyle name="Normal 5 2 8" xfId="20267"/>
    <cellStyle name="Normal 5 2 9" xfId="20268"/>
    <cellStyle name="Normal 5 20" xfId="20269"/>
    <cellStyle name="Normal 5 20 2" xfId="37581"/>
    <cellStyle name="Normal 5 21" xfId="20270"/>
    <cellStyle name="Normal 5 21 2" xfId="37582"/>
    <cellStyle name="Normal 5 22" xfId="20271"/>
    <cellStyle name="Normal 5 22 2" xfId="37583"/>
    <cellStyle name="Normal 5 23" xfId="20272"/>
    <cellStyle name="Normal 5 23 2" xfId="37584"/>
    <cellStyle name="Normal 5 24" xfId="20273"/>
    <cellStyle name="Normal 5 24 2" xfId="37585"/>
    <cellStyle name="Normal 5 25" xfId="20274"/>
    <cellStyle name="Normal 5 25 2" xfId="37586"/>
    <cellStyle name="Normal 5 26" xfId="20275"/>
    <cellStyle name="Normal 5 26 2" xfId="37587"/>
    <cellStyle name="Normal 5 27" xfId="20276"/>
    <cellStyle name="Normal 5 27 2" xfId="37588"/>
    <cellStyle name="Normal 5 28" xfId="20277"/>
    <cellStyle name="Normal 5 28 2" xfId="37589"/>
    <cellStyle name="Normal 5 29" xfId="20278"/>
    <cellStyle name="Normal 5 29 2" xfId="37590"/>
    <cellStyle name="Normal 5 3" xfId="82"/>
    <cellStyle name="Normal 5 3 2" xfId="585"/>
    <cellStyle name="Normal 5 3 3" xfId="498"/>
    <cellStyle name="Normal 5 3 3 2" xfId="608"/>
    <cellStyle name="Normal 5 3 4" xfId="37681"/>
    <cellStyle name="Normal 5 30" xfId="20279"/>
    <cellStyle name="Normal 5 30 2" xfId="37591"/>
    <cellStyle name="Normal 5 31" xfId="20280"/>
    <cellStyle name="Normal 5 31 2" xfId="37592"/>
    <cellStyle name="Normal 5 32" xfId="20281"/>
    <cellStyle name="Normal 5 32 2" xfId="37593"/>
    <cellStyle name="Normal 5 33" xfId="37679"/>
    <cellStyle name="Normal 5 34" xfId="37580"/>
    <cellStyle name="Normal 5 4" xfId="83"/>
    <cellStyle name="Normal 5 4 2" xfId="20282"/>
    <cellStyle name="Normal 5 4 3" xfId="37682"/>
    <cellStyle name="Normal 5 5" xfId="320"/>
    <cellStyle name="Normal 5 5 2" xfId="20284"/>
    <cellStyle name="Normal 5 5 3" xfId="20283"/>
    <cellStyle name="Normal 5 5 4" xfId="514"/>
    <cellStyle name="Normal 5 6" xfId="20285"/>
    <cellStyle name="Normal 5 7" xfId="20286"/>
    <cellStyle name="Normal 5 8" xfId="20287"/>
    <cellStyle name="Normal 5 9" xfId="20288"/>
    <cellStyle name="Normal 50" xfId="84"/>
    <cellStyle name="Normal 50 2" xfId="238"/>
    <cellStyle name="Normal 51" xfId="85"/>
    <cellStyle name="Normal 51 2" xfId="239"/>
    <cellStyle name="Normal 52" xfId="86"/>
    <cellStyle name="Normal 52 2" xfId="240"/>
    <cellStyle name="Normal 53" xfId="87"/>
    <cellStyle name="Normal 53 2" xfId="241"/>
    <cellStyle name="Normal 54" xfId="88"/>
    <cellStyle name="Normal 54 2" xfId="242"/>
    <cellStyle name="Normal 55" xfId="89"/>
    <cellStyle name="Normal 55 2" xfId="243"/>
    <cellStyle name="Normal 56" xfId="90"/>
    <cellStyle name="Normal 56 2" xfId="244"/>
    <cellStyle name="Normal 57" xfId="91"/>
    <cellStyle name="Normal 57 2" xfId="245"/>
    <cellStyle name="Normal 58" xfId="92"/>
    <cellStyle name="Normal 58 2" xfId="246"/>
    <cellStyle name="Normal 59" xfId="93"/>
    <cellStyle name="Normal 59 2" xfId="247"/>
    <cellStyle name="Normal 6" xfId="94"/>
    <cellStyle name="Normal 6 10" xfId="20289"/>
    <cellStyle name="Normal 6 11" xfId="20290"/>
    <cellStyle name="Normal 6 12" xfId="20291"/>
    <cellStyle name="Normal 6 13" xfId="20292"/>
    <cellStyle name="Normal 6 14" xfId="20293"/>
    <cellStyle name="Normal 6 15" xfId="20294"/>
    <cellStyle name="Normal 6 16" xfId="20295"/>
    <cellStyle name="Normal 6 2" xfId="95"/>
    <cellStyle name="Normal 6 2 10" xfId="20296"/>
    <cellStyle name="Normal 6 2 11" xfId="20297"/>
    <cellStyle name="Normal 6 2 12" xfId="20298"/>
    <cellStyle name="Normal 6 2 13" xfId="20299"/>
    <cellStyle name="Normal 6 2 14" xfId="37683"/>
    <cellStyle name="Normal 6 2 2" xfId="20300"/>
    <cellStyle name="Normal 6 2 2 10" xfId="20301"/>
    <cellStyle name="Normal 6 2 2 2" xfId="20302"/>
    <cellStyle name="Normal 6 2 2 2 2" xfId="20303"/>
    <cellStyle name="Normal 6 2 2 2 3" xfId="20304"/>
    <cellStyle name="Normal 6 2 2 2 4" xfId="20305"/>
    <cellStyle name="Normal 6 2 2 3" xfId="20306"/>
    <cellStyle name="Normal 6 2 2 4" xfId="20307"/>
    <cellStyle name="Normal 6 2 2 5" xfId="20308"/>
    <cellStyle name="Normal 6 2 2 6" xfId="20309"/>
    <cellStyle name="Normal 6 2 2 7" xfId="20310"/>
    <cellStyle name="Normal 6 2 2 8" xfId="20311"/>
    <cellStyle name="Normal 6 2 2 9" xfId="20312"/>
    <cellStyle name="Normal 6 2 3" xfId="20313"/>
    <cellStyle name="Normal 6 2 4" xfId="20314"/>
    <cellStyle name="Normal 6 2 5" xfId="20315"/>
    <cellStyle name="Normal 6 2 6" xfId="20316"/>
    <cellStyle name="Normal 6 2 6 2" xfId="20317"/>
    <cellStyle name="Normal 6 2 6 3" xfId="20318"/>
    <cellStyle name="Normal 6 2 6 4" xfId="20319"/>
    <cellStyle name="Normal 6 2 7" xfId="20320"/>
    <cellStyle name="Normal 6 2 8" xfId="20321"/>
    <cellStyle name="Normal 6 2 9" xfId="20322"/>
    <cellStyle name="Normal 6 3" xfId="96"/>
    <cellStyle name="Normal 6 3 2" xfId="510"/>
    <cellStyle name="Normal 6 3 3" xfId="444"/>
    <cellStyle name="Normal 6 3 3 2" xfId="596"/>
    <cellStyle name="Normal 6 3 4" xfId="37684"/>
    <cellStyle name="Normal 6 4" xfId="311"/>
    <cellStyle name="Normal 6 4 2" xfId="20324"/>
    <cellStyle name="Normal 6 4 3" xfId="20323"/>
    <cellStyle name="Normal 6 5" xfId="20325"/>
    <cellStyle name="Normal 6 5 2" xfId="20326"/>
    <cellStyle name="Normal 6 6" xfId="20327"/>
    <cellStyle name="Normal 6 7" xfId="20328"/>
    <cellStyle name="Normal 6 8" xfId="20329"/>
    <cellStyle name="Normal 6 9" xfId="20330"/>
    <cellStyle name="Normal 60" xfId="97"/>
    <cellStyle name="Normal 60 2" xfId="248"/>
    <cellStyle name="Normal 61" xfId="98"/>
    <cellStyle name="Normal 61 2" xfId="249"/>
    <cellStyle name="Normal 62" xfId="99"/>
    <cellStyle name="Normal 62 2" xfId="250"/>
    <cellStyle name="Normal 63" xfId="100"/>
    <cellStyle name="Normal 63 2" xfId="251"/>
    <cellStyle name="Normal 64" xfId="101"/>
    <cellStyle name="Normal 64 2" xfId="252"/>
    <cellStyle name="Normal 65" xfId="102"/>
    <cellStyle name="Normal 65 2" xfId="253"/>
    <cellStyle name="Normal 66" xfId="103"/>
    <cellStyle name="Normal 66 2" xfId="254"/>
    <cellStyle name="Normal 67" xfId="104"/>
    <cellStyle name="Normal 67 2" xfId="255"/>
    <cellStyle name="Normal 68" xfId="610"/>
    <cellStyle name="Normal 69" xfId="105"/>
    <cellStyle name="Normal 69 2" xfId="256"/>
    <cellStyle name="Normal 7" xfId="106"/>
    <cellStyle name="Normal 7 10" xfId="20331"/>
    <cellStyle name="Normal 7 11" xfId="37685"/>
    <cellStyle name="Normal 7 2" xfId="310"/>
    <cellStyle name="Normal 7 2 2" xfId="20332"/>
    <cellStyle name="Normal 7 2 3" xfId="598"/>
    <cellStyle name="Normal 7 3" xfId="607"/>
    <cellStyle name="Normal 7 3 2" xfId="487"/>
    <cellStyle name="Normal 7 3 3" xfId="606"/>
    <cellStyle name="Normal 7 3 3 2" xfId="443"/>
    <cellStyle name="Normal 7 3 4" xfId="20333"/>
    <cellStyle name="Normal 7 4" xfId="20334"/>
    <cellStyle name="Normal 7 5" xfId="20335"/>
    <cellStyle name="Normal 7 6" xfId="20336"/>
    <cellStyle name="Normal 7 7" xfId="20337"/>
    <cellStyle name="Normal 7 8" xfId="20338"/>
    <cellStyle name="Normal 7 9" xfId="20339"/>
    <cellStyle name="Normal 70" xfId="107"/>
    <cellStyle name="Normal 70 2" xfId="257"/>
    <cellStyle name="Normal 71" xfId="108"/>
    <cellStyle name="Normal 71 2" xfId="258"/>
    <cellStyle name="Normal 72" xfId="109"/>
    <cellStyle name="Normal 72 2" xfId="259"/>
    <cellStyle name="Normal 73" xfId="110"/>
    <cellStyle name="Normal 73 2" xfId="260"/>
    <cellStyle name="Normal 74" xfId="111"/>
    <cellStyle name="Normal 74 2" xfId="261"/>
    <cellStyle name="Normal 75" xfId="112"/>
    <cellStyle name="Normal 75 2" xfId="262"/>
    <cellStyle name="Normal 76" xfId="113"/>
    <cellStyle name="Normal 76 2" xfId="263"/>
    <cellStyle name="Normal 77" xfId="114"/>
    <cellStyle name="Normal 77 2" xfId="264"/>
    <cellStyle name="Normal 78" xfId="115"/>
    <cellStyle name="Normal 78 2" xfId="265"/>
    <cellStyle name="Normal 79" xfId="116"/>
    <cellStyle name="Normal 79 2" xfId="266"/>
    <cellStyle name="Normal 8" xfId="117"/>
    <cellStyle name="Normal 8 10" xfId="20340"/>
    <cellStyle name="Normal 8 11" xfId="20341"/>
    <cellStyle name="Normal 8 12" xfId="20342"/>
    <cellStyle name="Normal 8 13" xfId="20343"/>
    <cellStyle name="Normal 8 14" xfId="20344"/>
    <cellStyle name="Normal 8 15" xfId="20345"/>
    <cellStyle name="Normal 8 16" xfId="20346"/>
    <cellStyle name="Normal 8 17" xfId="37686"/>
    <cellStyle name="Normal 8 2" xfId="442"/>
    <cellStyle name="Normal 8 2 2" xfId="20348"/>
    <cellStyle name="Normal 8 2 3" xfId="20349"/>
    <cellStyle name="Normal 8 2 4" xfId="20350"/>
    <cellStyle name="Normal 8 2 5" xfId="20351"/>
    <cellStyle name="Normal 8 2 6" xfId="20347"/>
    <cellStyle name="Normal 8 3" xfId="508"/>
    <cellStyle name="Normal 8 3 2" xfId="511"/>
    <cellStyle name="Normal 8 3 3" xfId="583"/>
    <cellStyle name="Normal 8 3 3 2" xfId="586"/>
    <cellStyle name="Normal 8 4" xfId="20352"/>
    <cellStyle name="Normal 8 4 2" xfId="20353"/>
    <cellStyle name="Normal 8 5" xfId="20354"/>
    <cellStyle name="Normal 8 5 2" xfId="20355"/>
    <cellStyle name="Normal 8 6" xfId="20356"/>
    <cellStyle name="Normal 8 7" xfId="20357"/>
    <cellStyle name="Normal 8 8" xfId="20358"/>
    <cellStyle name="Normal 8 9" xfId="20359"/>
    <cellStyle name="Normal 80" xfId="118"/>
    <cellStyle name="Normal 80 2" xfId="267"/>
    <cellStyle name="Normal 81" xfId="119"/>
    <cellStyle name="Normal 81 2" xfId="268"/>
    <cellStyle name="Normal 82" xfId="120"/>
    <cellStyle name="Normal 82 2" xfId="269"/>
    <cellStyle name="Normal 83" xfId="121"/>
    <cellStyle name="Normal 83 2" xfId="270"/>
    <cellStyle name="Normal 84" xfId="122"/>
    <cellStyle name="Normal 84 2" xfId="271"/>
    <cellStyle name="Normal 85" xfId="123"/>
    <cellStyle name="Normal 85 2" xfId="272"/>
    <cellStyle name="Normal 86" xfId="124"/>
    <cellStyle name="Normal 86 2" xfId="273"/>
    <cellStyle name="Normal 87" xfId="125"/>
    <cellStyle name="Normal 87 2" xfId="274"/>
    <cellStyle name="Normal 88" xfId="611"/>
    <cellStyle name="Normal 88 2" xfId="20360"/>
    <cellStyle name="Normal 89" xfId="612"/>
    <cellStyle name="Normal 9" xfId="126"/>
    <cellStyle name="Normal 9 10" xfId="20361"/>
    <cellStyle name="Normal 9 11" xfId="20362"/>
    <cellStyle name="Normal 9 12" xfId="20363"/>
    <cellStyle name="Normal 9 13" xfId="20364"/>
    <cellStyle name="Normal 9 14" xfId="20365"/>
    <cellStyle name="Normal 9 15" xfId="20366"/>
    <cellStyle name="Normal 9 16" xfId="20367"/>
    <cellStyle name="Normal 9 17" xfId="20368"/>
    <cellStyle name="Normal 9 18" xfId="20369"/>
    <cellStyle name="Normal 9 19" xfId="37687"/>
    <cellStyle name="Normal 9 2" xfId="127"/>
    <cellStyle name="Normal 9 2 2" xfId="202"/>
    <cellStyle name="Normal 9 2 3" xfId="20370"/>
    <cellStyle name="Normal 9 2 4" xfId="20371"/>
    <cellStyle name="Normal 9 2 5" xfId="20372"/>
    <cellStyle name="Normal 9 2 6" xfId="37594"/>
    <cellStyle name="Normal 9 3" xfId="20373"/>
    <cellStyle name="Normal 9 3 2" xfId="20374"/>
    <cellStyle name="Normal 9 4" xfId="20375"/>
    <cellStyle name="Normal 9 4 2" xfId="20376"/>
    <cellStyle name="Normal 9 5" xfId="20377"/>
    <cellStyle name="Normal 9 5 2" xfId="20378"/>
    <cellStyle name="Normal 9 6" xfId="20379"/>
    <cellStyle name="Normal 9 7" xfId="20380"/>
    <cellStyle name="Normal 9 8" xfId="20381"/>
    <cellStyle name="Normal 9 9" xfId="20382"/>
    <cellStyle name="Normal 90" xfId="613"/>
    <cellStyle name="Normal 91" xfId="614"/>
    <cellStyle name="Normal 92" xfId="615"/>
    <cellStyle name="Normal 93" xfId="616"/>
    <cellStyle name="Normal 94" xfId="660"/>
    <cellStyle name="Normal 95" xfId="664"/>
    <cellStyle name="Normal 96" xfId="665"/>
    <cellStyle name="Normal 97" xfId="666"/>
    <cellStyle name="Normal 98" xfId="670"/>
    <cellStyle name="Normal 99" xfId="21150"/>
    <cellStyle name="Note" xfId="3" builtinId="10" customBuiltin="1"/>
    <cellStyle name="Note 10 2" xfId="20383"/>
    <cellStyle name="Note 10 3" xfId="20384"/>
    <cellStyle name="Note 11 2" xfId="20385"/>
    <cellStyle name="Note 11 3" xfId="20386"/>
    <cellStyle name="Note 12 2" xfId="20387"/>
    <cellStyle name="Note 12 3" xfId="20388"/>
    <cellStyle name="Note 13 2" xfId="20389"/>
    <cellStyle name="Note 13 3" xfId="20390"/>
    <cellStyle name="Note 14 2" xfId="20391"/>
    <cellStyle name="Note 14 3" xfId="20392"/>
    <cellStyle name="Note 15 2" xfId="20393"/>
    <cellStyle name="Note 15 3" xfId="20394"/>
    <cellStyle name="Note 16" xfId="20395"/>
    <cellStyle name="Note 16 2" xfId="20396"/>
    <cellStyle name="Note 16 3" xfId="20397"/>
    <cellStyle name="Note 16 4" xfId="20398"/>
    <cellStyle name="Note 16 5" xfId="20399"/>
    <cellStyle name="Note 16 6" xfId="20400"/>
    <cellStyle name="Note 16 7" xfId="20401"/>
    <cellStyle name="Note 17" xfId="20402"/>
    <cellStyle name="Note 18" xfId="20403"/>
    <cellStyle name="Note 19" xfId="20404"/>
    <cellStyle name="Note 2" xfId="185"/>
    <cellStyle name="Note 2 10" xfId="20406"/>
    <cellStyle name="Note 2 11" xfId="20407"/>
    <cellStyle name="Note 2 11 2" xfId="20408"/>
    <cellStyle name="Note 2 11 2 2" xfId="20409"/>
    <cellStyle name="Note 2 11 2 3" xfId="20410"/>
    <cellStyle name="Note 2 11 2 4" xfId="20411"/>
    <cellStyle name="Note 2 11 2 5" xfId="20412"/>
    <cellStyle name="Note 2 11 2 6" xfId="20413"/>
    <cellStyle name="Note 2 11 2 7" xfId="20414"/>
    <cellStyle name="Note 2 11 3" xfId="20415"/>
    <cellStyle name="Note 2 11 4" xfId="20416"/>
    <cellStyle name="Note 2 11 5" xfId="20417"/>
    <cellStyle name="Note 2 11 6" xfId="20418"/>
    <cellStyle name="Note 2 11 7" xfId="20419"/>
    <cellStyle name="Note 2 12" xfId="20420"/>
    <cellStyle name="Note 2 13" xfId="20421"/>
    <cellStyle name="Note 2 14" xfId="20422"/>
    <cellStyle name="Note 2 15" xfId="20423"/>
    <cellStyle name="Note 2 16" xfId="20424"/>
    <cellStyle name="Note 2 17" xfId="20425"/>
    <cellStyle name="Note 2 18" xfId="20426"/>
    <cellStyle name="Note 2 19" xfId="20427"/>
    <cellStyle name="Note 2 2" xfId="367"/>
    <cellStyle name="Note 2 2 2" xfId="559"/>
    <cellStyle name="Note 2 2 3" xfId="20428"/>
    <cellStyle name="Note 2 20" xfId="20429"/>
    <cellStyle name="Note 2 20 2" xfId="20430"/>
    <cellStyle name="Note 2 20 2 2" xfId="20431"/>
    <cellStyle name="Note 2 20 2 3" xfId="20432"/>
    <cellStyle name="Note 2 20 3" xfId="20433"/>
    <cellStyle name="Note 2 20 4" xfId="20434"/>
    <cellStyle name="Note 2 21" xfId="20435"/>
    <cellStyle name="Note 2 22" xfId="20436"/>
    <cellStyle name="Note 2 23" xfId="20437"/>
    <cellStyle name="Note 2 23 2" xfId="20438"/>
    <cellStyle name="Note 2 23 3" xfId="20439"/>
    <cellStyle name="Note 2 24" xfId="20440"/>
    <cellStyle name="Note 2 24 2" xfId="20441"/>
    <cellStyle name="Note 2 24 3" xfId="20442"/>
    <cellStyle name="Note 2 25" xfId="20443"/>
    <cellStyle name="Note 2 25 2" xfId="20444"/>
    <cellStyle name="Note 2 25 3" xfId="20445"/>
    <cellStyle name="Note 2 26" xfId="20446"/>
    <cellStyle name="Note 2 26 2" xfId="20447"/>
    <cellStyle name="Note 2 26 3" xfId="20448"/>
    <cellStyle name="Note 2 27" xfId="20449"/>
    <cellStyle name="Note 2 28" xfId="20450"/>
    <cellStyle name="Note 2 29" xfId="20451"/>
    <cellStyle name="Note 2 3" xfId="470"/>
    <cellStyle name="Note 2 3 2" xfId="20452"/>
    <cellStyle name="Note 2 30" xfId="20453"/>
    <cellStyle name="Note 2 31" xfId="20405"/>
    <cellStyle name="Note 2 32" xfId="37688"/>
    <cellStyle name="Note 2 4" xfId="20454"/>
    <cellStyle name="Note 2 5" xfId="20455"/>
    <cellStyle name="Note 2 6" xfId="20456"/>
    <cellStyle name="Note 2 7" xfId="20457"/>
    <cellStyle name="Note 2 8" xfId="20458"/>
    <cellStyle name="Note 2 8 10" xfId="20459"/>
    <cellStyle name="Note 2 8 11" xfId="20460"/>
    <cellStyle name="Note 2 8 2" xfId="20461"/>
    <cellStyle name="Note 2 8 2 2" xfId="20462"/>
    <cellStyle name="Note 2 8 2 3" xfId="20463"/>
    <cellStyle name="Note 2 8 2 4" xfId="20464"/>
    <cellStyle name="Note 2 8 2 5" xfId="20465"/>
    <cellStyle name="Note 2 8 2 6" xfId="20466"/>
    <cellStyle name="Note 2 8 2 7" xfId="20467"/>
    <cellStyle name="Note 2 8 2 8" xfId="20468"/>
    <cellStyle name="Note 2 8 2 9" xfId="20469"/>
    <cellStyle name="Note 2 8 3" xfId="20470"/>
    <cellStyle name="Note 2 8 4" xfId="20471"/>
    <cellStyle name="Note 2 8 5" xfId="20472"/>
    <cellStyle name="Note 2 8 5 2" xfId="20473"/>
    <cellStyle name="Note 2 8 5 3" xfId="20474"/>
    <cellStyle name="Note 2 8 6" xfId="20475"/>
    <cellStyle name="Note 2 8 6 2" xfId="20476"/>
    <cellStyle name="Note 2 8 6 3" xfId="20477"/>
    <cellStyle name="Note 2 8 7" xfId="20478"/>
    <cellStyle name="Note 2 8 7 2" xfId="20479"/>
    <cellStyle name="Note 2 8 7 3" xfId="20480"/>
    <cellStyle name="Note 2 8 8" xfId="20481"/>
    <cellStyle name="Note 2 8 8 2" xfId="20482"/>
    <cellStyle name="Note 2 8 8 3" xfId="20483"/>
    <cellStyle name="Note 2 8 9" xfId="20484"/>
    <cellStyle name="Note 2 8 9 2" xfId="20485"/>
    <cellStyle name="Note 2 8 9 3" xfId="20486"/>
    <cellStyle name="Note 2 9" xfId="20487"/>
    <cellStyle name="Note 20" xfId="20488"/>
    <cellStyle name="Note 21" xfId="20489"/>
    <cellStyle name="Note 22" xfId="20490"/>
    <cellStyle name="Note 23" xfId="20491"/>
    <cellStyle name="Note 24" xfId="20492"/>
    <cellStyle name="Note 25" xfId="20493"/>
    <cellStyle name="Note 3" xfId="331"/>
    <cellStyle name="Note 3 2" xfId="465"/>
    <cellStyle name="Note 3 2 2" xfId="20495"/>
    <cellStyle name="Note 3 3" xfId="20496"/>
    <cellStyle name="Note 3 4" xfId="20497"/>
    <cellStyle name="Note 3 5" xfId="20498"/>
    <cellStyle name="Note 3 6" xfId="20499"/>
    <cellStyle name="Note 3 7" xfId="20500"/>
    <cellStyle name="Note 3 8" xfId="20494"/>
    <cellStyle name="Note 4" xfId="333"/>
    <cellStyle name="Note 4 2" xfId="523"/>
    <cellStyle name="Note 4 2 2" xfId="20502"/>
    <cellStyle name="Note 4 3" xfId="20503"/>
    <cellStyle name="Note 4 4" xfId="20501"/>
    <cellStyle name="Note 4 5" xfId="37689"/>
    <cellStyle name="Note 5" xfId="353"/>
    <cellStyle name="Note 5 2" xfId="543"/>
    <cellStyle name="Note 5 2 2" xfId="20504"/>
    <cellStyle name="Note 5 3" xfId="20505"/>
    <cellStyle name="Note 6" xfId="403"/>
    <cellStyle name="Note 6 2" xfId="20506"/>
    <cellStyle name="Note 6 3" xfId="20507"/>
    <cellStyle name="Note 7 2" xfId="20508"/>
    <cellStyle name="Note 7 3" xfId="20509"/>
    <cellStyle name="Note 8 2" xfId="20510"/>
    <cellStyle name="Note 8 3" xfId="20511"/>
    <cellStyle name="Note 9 2" xfId="20512"/>
    <cellStyle name="Note 9 3" xfId="20513"/>
    <cellStyle name="Output" xfId="145" builtinId="21" customBuiltin="1"/>
    <cellStyle name="Output 10 2" xfId="20514"/>
    <cellStyle name="Output 10 3" xfId="20515"/>
    <cellStyle name="Output 11 2" xfId="20516"/>
    <cellStyle name="Output 11 3" xfId="20517"/>
    <cellStyle name="Output 12 2" xfId="20518"/>
    <cellStyle name="Output 12 3" xfId="20519"/>
    <cellStyle name="Output 13 2" xfId="20520"/>
    <cellStyle name="Output 13 3" xfId="20521"/>
    <cellStyle name="Output 14 2" xfId="20522"/>
    <cellStyle name="Output 14 3" xfId="20523"/>
    <cellStyle name="Output 15" xfId="20524"/>
    <cellStyle name="Output 15 2" xfId="20525"/>
    <cellStyle name="Output 15 3" xfId="20526"/>
    <cellStyle name="Output 15 4" xfId="20527"/>
    <cellStyle name="Output 15 5" xfId="20528"/>
    <cellStyle name="Output 15 6" xfId="20529"/>
    <cellStyle name="Output 15 7" xfId="20530"/>
    <cellStyle name="Output 16" xfId="20531"/>
    <cellStyle name="Output 17" xfId="20532"/>
    <cellStyle name="Output 18" xfId="20533"/>
    <cellStyle name="Output 19" xfId="20534"/>
    <cellStyle name="Output 2" xfId="398"/>
    <cellStyle name="Output 2 2" xfId="488"/>
    <cellStyle name="Output 2 2 2" xfId="20535"/>
    <cellStyle name="Output 2 3" xfId="20536"/>
    <cellStyle name="Output 20" xfId="20537"/>
    <cellStyle name="Output 21" xfId="20538"/>
    <cellStyle name="Output 22" xfId="20539"/>
    <cellStyle name="Output 3" xfId="656"/>
    <cellStyle name="Output 3 2" xfId="20540"/>
    <cellStyle name="Output 3 3" xfId="20541"/>
    <cellStyle name="Output 4 2" xfId="20542"/>
    <cellStyle name="Output 4 3" xfId="20543"/>
    <cellStyle name="Output 5 2" xfId="20544"/>
    <cellStyle name="Output 5 3" xfId="20545"/>
    <cellStyle name="Output 6 2" xfId="20546"/>
    <cellStyle name="Output 6 3" xfId="20547"/>
    <cellStyle name="Output 7 2" xfId="20548"/>
    <cellStyle name="Output 7 3" xfId="20549"/>
    <cellStyle name="Output 8 2" xfId="20550"/>
    <cellStyle name="Output 8 3" xfId="20551"/>
    <cellStyle name="Output 9 2" xfId="20552"/>
    <cellStyle name="Output 9 3" xfId="20553"/>
    <cellStyle name="Percent" xfId="6" builtinId="5"/>
    <cellStyle name="Percent 10" xfId="200"/>
    <cellStyle name="Percent 10 10" xfId="20555"/>
    <cellStyle name="Percent 10 11" xfId="20556"/>
    <cellStyle name="Percent 10 12" xfId="20554"/>
    <cellStyle name="Percent 10 2" xfId="385"/>
    <cellStyle name="Percent 10 2 2" xfId="577"/>
    <cellStyle name="Percent 10 2 2 2" xfId="20558"/>
    <cellStyle name="Percent 10 2 3" xfId="20559"/>
    <cellStyle name="Percent 10 2 4" xfId="20560"/>
    <cellStyle name="Percent 10 2 5" xfId="20561"/>
    <cellStyle name="Percent 10 2 6" xfId="20557"/>
    <cellStyle name="Percent 10 3" xfId="492"/>
    <cellStyle name="Percent 10 3 2" xfId="20562"/>
    <cellStyle name="Percent 10 4" xfId="20563"/>
    <cellStyle name="Percent 10 5" xfId="20564"/>
    <cellStyle name="Percent 10 6" xfId="20565"/>
    <cellStyle name="Percent 10 7" xfId="20566"/>
    <cellStyle name="Percent 10 8" xfId="20567"/>
    <cellStyle name="Percent 10 9" xfId="20568"/>
    <cellStyle name="Percent 11" xfId="181"/>
    <cellStyle name="Percent 11 2" xfId="294"/>
    <cellStyle name="Percent 12" xfId="350"/>
    <cellStyle name="Percent 12 2" xfId="540"/>
    <cellStyle name="Percent 12 2 2" xfId="20570"/>
    <cellStyle name="Percent 12 3" xfId="20569"/>
    <cellStyle name="Percent 13" xfId="431"/>
    <cellStyle name="Percent 13 2" xfId="588"/>
    <cellStyle name="Percent 13 2 2" xfId="20572"/>
    <cellStyle name="Percent 13 3" xfId="20571"/>
    <cellStyle name="Percent 14" xfId="435"/>
    <cellStyle name="Percent 14 2" xfId="593"/>
    <cellStyle name="Percent 14 2 2" xfId="20574"/>
    <cellStyle name="Percent 14 3" xfId="20573"/>
    <cellStyle name="Percent 15" xfId="657"/>
    <cellStyle name="Percent 15 2" xfId="20576"/>
    <cellStyle name="Percent 15 3" xfId="20575"/>
    <cellStyle name="Percent 16" xfId="661"/>
    <cellStyle name="Percent 16 2" xfId="20578"/>
    <cellStyle name="Percent 16 3" xfId="20577"/>
    <cellStyle name="Percent 17" xfId="667"/>
    <cellStyle name="Percent 17 2" xfId="20580"/>
    <cellStyle name="Percent 17 3" xfId="20579"/>
    <cellStyle name="Percent 18" xfId="20581"/>
    <cellStyle name="Percent 18 2" xfId="20582"/>
    <cellStyle name="Percent 19" xfId="20583"/>
    <cellStyle name="Percent 19 2" xfId="20584"/>
    <cellStyle name="Percent 2" xfId="128"/>
    <cellStyle name="Percent 2 10" xfId="20585"/>
    <cellStyle name="Percent 2 11" xfId="20586"/>
    <cellStyle name="Percent 2 12" xfId="20587"/>
    <cellStyle name="Percent 2 13" xfId="20588"/>
    <cellStyle name="Percent 2 14" xfId="20589"/>
    <cellStyle name="Percent 2 15" xfId="20590"/>
    <cellStyle name="Percent 2 16" xfId="20591"/>
    <cellStyle name="Percent 2 17" xfId="20592"/>
    <cellStyle name="Percent 2 18" xfId="20593"/>
    <cellStyle name="Percent 2 19" xfId="20594"/>
    <cellStyle name="Percent 2 2" xfId="275"/>
    <cellStyle name="Percent 2 2 10" xfId="20595"/>
    <cellStyle name="Percent 2 2 10 2" xfId="20596"/>
    <cellStyle name="Percent 2 2 10 3" xfId="20597"/>
    <cellStyle name="Percent 2 2 11" xfId="20598"/>
    <cellStyle name="Percent 2 2 11 2" xfId="20599"/>
    <cellStyle name="Percent 2 2 11 3" xfId="20600"/>
    <cellStyle name="Percent 2 2 12" xfId="20601"/>
    <cellStyle name="Percent 2 2 12 2" xfId="20602"/>
    <cellStyle name="Percent 2 2 12 3" xfId="20603"/>
    <cellStyle name="Percent 2 2 13" xfId="20604"/>
    <cellStyle name="Percent 2 2 13 2" xfId="20605"/>
    <cellStyle name="Percent 2 2 13 3" xfId="20606"/>
    <cellStyle name="Percent 2 2 14" xfId="20607"/>
    <cellStyle name="Percent 2 2 14 2" xfId="20608"/>
    <cellStyle name="Percent 2 2 14 3" xfId="20609"/>
    <cellStyle name="Percent 2 2 15" xfId="20610"/>
    <cellStyle name="Percent 2 2 16" xfId="20611"/>
    <cellStyle name="Percent 2 2 17" xfId="20612"/>
    <cellStyle name="Percent 2 2 18" xfId="20613"/>
    <cellStyle name="Percent 2 2 19" xfId="20614"/>
    <cellStyle name="Percent 2 2 2" xfId="20615"/>
    <cellStyle name="Percent 2 2 2 10" xfId="20616"/>
    <cellStyle name="Percent 2 2 2 2" xfId="20617"/>
    <cellStyle name="Percent 2 2 2 3" xfId="20618"/>
    <cellStyle name="Percent 2 2 2 4" xfId="20619"/>
    <cellStyle name="Percent 2 2 2 5" xfId="20620"/>
    <cellStyle name="Percent 2 2 2 6" xfId="20621"/>
    <cellStyle name="Percent 2 2 2 7" xfId="20622"/>
    <cellStyle name="Percent 2 2 2 8" xfId="20623"/>
    <cellStyle name="Percent 2 2 2 9" xfId="20624"/>
    <cellStyle name="Percent 2 2 20" xfId="20625"/>
    <cellStyle name="Percent 2 2 21" xfId="20626"/>
    <cellStyle name="Percent 2 2 3" xfId="20627"/>
    <cellStyle name="Percent 2 2 3 2" xfId="20628"/>
    <cellStyle name="Percent 2 2 3 3" xfId="20629"/>
    <cellStyle name="Percent 2 2 4" xfId="20630"/>
    <cellStyle name="Percent 2 2 4 2" xfId="20631"/>
    <cellStyle name="Percent 2 2 4 3" xfId="20632"/>
    <cellStyle name="Percent 2 2 5" xfId="20633"/>
    <cellStyle name="Percent 2 2 5 2" xfId="20634"/>
    <cellStyle name="Percent 2 2 5 3" xfId="20635"/>
    <cellStyle name="Percent 2 2 6" xfId="20636"/>
    <cellStyle name="Percent 2 2 6 2" xfId="20637"/>
    <cellStyle name="Percent 2 2 6 3" xfId="20638"/>
    <cellStyle name="Percent 2 2 7" xfId="20639"/>
    <cellStyle name="Percent 2 2 7 2" xfId="20640"/>
    <cellStyle name="Percent 2 2 7 3" xfId="20641"/>
    <cellStyle name="Percent 2 2 8" xfId="20642"/>
    <cellStyle name="Percent 2 2 8 2" xfId="20643"/>
    <cellStyle name="Percent 2 2 8 3" xfId="20644"/>
    <cellStyle name="Percent 2 2 9" xfId="20645"/>
    <cellStyle name="Percent 2 2 9 2" xfId="20646"/>
    <cellStyle name="Percent 2 2 9 3" xfId="20647"/>
    <cellStyle name="Percent 2 20" xfId="20648"/>
    <cellStyle name="Percent 2 21" xfId="20649"/>
    <cellStyle name="Percent 2 22" xfId="20650"/>
    <cellStyle name="Percent 2 23" xfId="20651"/>
    <cellStyle name="Percent 2 24" xfId="20652"/>
    <cellStyle name="Percent 2 25" xfId="20653"/>
    <cellStyle name="Percent 2 26" xfId="20654"/>
    <cellStyle name="Percent 2 3" xfId="454"/>
    <cellStyle name="Percent 2 3 10" xfId="20656"/>
    <cellStyle name="Percent 2 3 11" xfId="20655"/>
    <cellStyle name="Percent 2 3 2" xfId="20657"/>
    <cellStyle name="Percent 2 3 3" xfId="20658"/>
    <cellStyle name="Percent 2 3 4" xfId="20659"/>
    <cellStyle name="Percent 2 3 5" xfId="20660"/>
    <cellStyle name="Percent 2 3 6" xfId="20661"/>
    <cellStyle name="Percent 2 3 7" xfId="20662"/>
    <cellStyle name="Percent 2 3 8" xfId="20663"/>
    <cellStyle name="Percent 2 3 9" xfId="20664"/>
    <cellStyle name="Percent 2 4" xfId="20665"/>
    <cellStyle name="Percent 2 4 10" xfId="20666"/>
    <cellStyle name="Percent 2 4 2" xfId="20667"/>
    <cellStyle name="Percent 2 4 3" xfId="20668"/>
    <cellStyle name="Percent 2 4 4" xfId="20669"/>
    <cellStyle name="Percent 2 4 5" xfId="20670"/>
    <cellStyle name="Percent 2 4 6" xfId="20671"/>
    <cellStyle name="Percent 2 4 7" xfId="20672"/>
    <cellStyle name="Percent 2 4 8" xfId="20673"/>
    <cellStyle name="Percent 2 4 9" xfId="20674"/>
    <cellStyle name="Percent 2 5" xfId="20675"/>
    <cellStyle name="Percent 2 5 10" xfId="20676"/>
    <cellStyle name="Percent 2 5 2" xfId="20677"/>
    <cellStyle name="Percent 2 5 3" xfId="20678"/>
    <cellStyle name="Percent 2 5 4" xfId="20679"/>
    <cellStyle name="Percent 2 5 5" xfId="20680"/>
    <cellStyle name="Percent 2 5 6" xfId="20681"/>
    <cellStyle name="Percent 2 5 7" xfId="20682"/>
    <cellStyle name="Percent 2 5 8" xfId="20683"/>
    <cellStyle name="Percent 2 5 9" xfId="20684"/>
    <cellStyle name="Percent 2 6" xfId="20685"/>
    <cellStyle name="Percent 2 6 10" xfId="20686"/>
    <cellStyle name="Percent 2 6 2" xfId="20687"/>
    <cellStyle name="Percent 2 6 3" xfId="20688"/>
    <cellStyle name="Percent 2 6 4" xfId="20689"/>
    <cellStyle name="Percent 2 6 5" xfId="20690"/>
    <cellStyle name="Percent 2 6 6" xfId="20691"/>
    <cellStyle name="Percent 2 6 7" xfId="20692"/>
    <cellStyle name="Percent 2 6 8" xfId="20693"/>
    <cellStyle name="Percent 2 6 9" xfId="20694"/>
    <cellStyle name="Percent 2 7" xfId="20695"/>
    <cellStyle name="Percent 2 8" xfId="20696"/>
    <cellStyle name="Percent 2 9" xfId="20697"/>
    <cellStyle name="Percent 20" xfId="20698"/>
    <cellStyle name="Percent 20 2" xfId="20699"/>
    <cellStyle name="Percent 21" xfId="20700"/>
    <cellStyle name="Percent 21 2" xfId="20701"/>
    <cellStyle name="Percent 22" xfId="20702"/>
    <cellStyle name="Percent 22 2" xfId="20703"/>
    <cellStyle name="Percent 23" xfId="20704"/>
    <cellStyle name="Percent 24" xfId="20705"/>
    <cellStyle name="Percent 25" xfId="20706"/>
    <cellStyle name="Percent 26" xfId="20707"/>
    <cellStyle name="Percent 27" xfId="20708"/>
    <cellStyle name="Percent 28" xfId="20709"/>
    <cellStyle name="Percent 29" xfId="20710"/>
    <cellStyle name="Percent 3" xfId="129"/>
    <cellStyle name="Percent 3 2" xfId="276"/>
    <cellStyle name="Percent 3 3" xfId="287"/>
    <cellStyle name="Percent 3 3 2" xfId="501"/>
    <cellStyle name="Percent 3 3 3" xfId="20711"/>
    <cellStyle name="Percent 3 4" xfId="315"/>
    <cellStyle name="Percent 3 4 2" xfId="20712"/>
    <cellStyle name="Percent 3 5" xfId="20713"/>
    <cellStyle name="Percent 30" xfId="20714"/>
    <cellStyle name="Percent 31" xfId="20715"/>
    <cellStyle name="Percent 32" xfId="20716"/>
    <cellStyle name="Percent 33" xfId="20717"/>
    <cellStyle name="Percent 34" xfId="20718"/>
    <cellStyle name="Percent 35" xfId="20719"/>
    <cellStyle name="Percent 36" xfId="20720"/>
    <cellStyle name="Percent 37" xfId="20721"/>
    <cellStyle name="Percent 38" xfId="20722"/>
    <cellStyle name="Percent 39" xfId="20723"/>
    <cellStyle name="Percent 39 2" xfId="20724"/>
    <cellStyle name="Percent 39 2 2" xfId="20725"/>
    <cellStyle name="Percent 39 3" xfId="20726"/>
    <cellStyle name="Percent 39 3 2" xfId="20727"/>
    <cellStyle name="Percent 39 4" xfId="20728"/>
    <cellStyle name="Percent 39 4 2" xfId="20729"/>
    <cellStyle name="Percent 39 5" xfId="20730"/>
    <cellStyle name="Percent 39 5 2" xfId="20731"/>
    <cellStyle name="Percent 39 6" xfId="20732"/>
    <cellStyle name="Percent 39 6 2" xfId="20733"/>
    <cellStyle name="Percent 39 7" xfId="20734"/>
    <cellStyle name="Percent 39 7 2" xfId="20735"/>
    <cellStyle name="Percent 39 8" xfId="20736"/>
    <cellStyle name="Percent 4" xfId="130"/>
    <cellStyle name="Percent 4 10" xfId="20737"/>
    <cellStyle name="Percent 4 11" xfId="20738"/>
    <cellStyle name="Percent 4 12" xfId="20739"/>
    <cellStyle name="Percent 4 13" xfId="20740"/>
    <cellStyle name="Percent 4 2" xfId="277"/>
    <cellStyle name="Percent 4 2 10" xfId="20742"/>
    <cellStyle name="Percent 4 2 2" xfId="20743"/>
    <cellStyle name="Percent 4 2 2 2" xfId="20744"/>
    <cellStyle name="Percent 4 2 2 3" xfId="20745"/>
    <cellStyle name="Percent 4 2 2 4" xfId="20746"/>
    <cellStyle name="Percent 4 2 3" xfId="20747"/>
    <cellStyle name="Percent 4 2 4" xfId="20748"/>
    <cellStyle name="Percent 4 2 5" xfId="20749"/>
    <cellStyle name="Percent 4 2 6" xfId="20750"/>
    <cellStyle name="Percent 4 2 7" xfId="20751"/>
    <cellStyle name="Percent 4 2 8" xfId="20752"/>
    <cellStyle name="Percent 4 2 9" xfId="20753"/>
    <cellStyle name="Percent 4 3" xfId="288"/>
    <cellStyle name="Percent 4 3 2" xfId="20754"/>
    <cellStyle name="Percent 4 4" xfId="20755"/>
    <cellStyle name="Percent 4 5" xfId="20756"/>
    <cellStyle name="Percent 4 6" xfId="20757"/>
    <cellStyle name="Percent 4 6 2" xfId="20758"/>
    <cellStyle name="Percent 4 6 3" xfId="20759"/>
    <cellStyle name="Percent 4 6 4" xfId="20760"/>
    <cellStyle name="Percent 4 7" xfId="20761"/>
    <cellStyle name="Percent 4 8" xfId="20762"/>
    <cellStyle name="Percent 4 9" xfId="20763"/>
    <cellStyle name="Percent 40" xfId="20764"/>
    <cellStyle name="Percent 40 2" xfId="20765"/>
    <cellStyle name="Percent 40 2 2" xfId="20766"/>
    <cellStyle name="Percent 40 3" xfId="20767"/>
    <cellStyle name="Percent 40 3 2" xfId="20768"/>
    <cellStyle name="Percent 40 4" xfId="20769"/>
    <cellStyle name="Percent 40 4 2" xfId="20770"/>
    <cellStyle name="Percent 40 5" xfId="20771"/>
    <cellStyle name="Percent 40 5 2" xfId="20772"/>
    <cellStyle name="Percent 40 6" xfId="20773"/>
    <cellStyle name="Percent 40 6 2" xfId="20774"/>
    <cellStyle name="Percent 40 7" xfId="20775"/>
    <cellStyle name="Percent 40 7 2" xfId="20776"/>
    <cellStyle name="Percent 40 8" xfId="20777"/>
    <cellStyle name="Percent 41" xfId="20778"/>
    <cellStyle name="Percent 41 2" xfId="20779"/>
    <cellStyle name="Percent 42" xfId="20780"/>
    <cellStyle name="Percent 42 2" xfId="20781"/>
    <cellStyle name="Percent 42 2 2" xfId="20782"/>
    <cellStyle name="Percent 42 3" xfId="20783"/>
    <cellStyle name="Percent 42 3 2" xfId="20784"/>
    <cellStyle name="Percent 42 4" xfId="20785"/>
    <cellStyle name="Percent 42 4 2" xfId="20786"/>
    <cellStyle name="Percent 42 5" xfId="20787"/>
    <cellStyle name="Percent 42 5 2" xfId="20788"/>
    <cellStyle name="Percent 42 6" xfId="20789"/>
    <cellStyle name="Percent 42 6 2" xfId="20790"/>
    <cellStyle name="Percent 42 7" xfId="20791"/>
    <cellStyle name="Percent 42 7 2" xfId="20792"/>
    <cellStyle name="Percent 42 8" xfId="20793"/>
    <cellStyle name="Percent 43" xfId="20794"/>
    <cellStyle name="Percent 43 10" xfId="20795"/>
    <cellStyle name="Percent 43 2" xfId="20796"/>
    <cellStyle name="Percent 43 3" xfId="20797"/>
    <cellStyle name="Percent 43 4" xfId="20798"/>
    <cellStyle name="Percent 43 5" xfId="20799"/>
    <cellStyle name="Percent 43 6" xfId="20800"/>
    <cellStyle name="Percent 43 7" xfId="20801"/>
    <cellStyle name="Percent 43 8" xfId="20802"/>
    <cellStyle name="Percent 43 9" xfId="20803"/>
    <cellStyle name="Percent 44" xfId="20804"/>
    <cellStyle name="Percent 44 10" xfId="20805"/>
    <cellStyle name="Percent 44 2" xfId="20806"/>
    <cellStyle name="Percent 44 3" xfId="20807"/>
    <cellStyle name="Percent 44 4" xfId="20808"/>
    <cellStyle name="Percent 44 5" xfId="20809"/>
    <cellStyle name="Percent 44 6" xfId="20810"/>
    <cellStyle name="Percent 44 7" xfId="20811"/>
    <cellStyle name="Percent 44 8" xfId="20812"/>
    <cellStyle name="Percent 44 9" xfId="20813"/>
    <cellStyle name="Percent 45" xfId="20814"/>
    <cellStyle name="Percent 45 10" xfId="20815"/>
    <cellStyle name="Percent 45 2" xfId="20816"/>
    <cellStyle name="Percent 45 3" xfId="20817"/>
    <cellStyle name="Percent 45 4" xfId="20818"/>
    <cellStyle name="Percent 45 5" xfId="20819"/>
    <cellStyle name="Percent 45 6" xfId="20820"/>
    <cellStyle name="Percent 45 7" xfId="20821"/>
    <cellStyle name="Percent 45 8" xfId="20822"/>
    <cellStyle name="Percent 45 9" xfId="20823"/>
    <cellStyle name="Percent 46" xfId="20824"/>
    <cellStyle name="Percent 46 10" xfId="20825"/>
    <cellStyle name="Percent 46 2" xfId="20826"/>
    <cellStyle name="Percent 46 3" xfId="20827"/>
    <cellStyle name="Percent 46 4" xfId="20828"/>
    <cellStyle name="Percent 46 5" xfId="20829"/>
    <cellStyle name="Percent 46 6" xfId="20830"/>
    <cellStyle name="Percent 46 7" xfId="20831"/>
    <cellStyle name="Percent 46 8" xfId="20832"/>
    <cellStyle name="Percent 46 9" xfId="20833"/>
    <cellStyle name="Percent 47" xfId="20834"/>
    <cellStyle name="Percent 47 10" xfId="20835"/>
    <cellStyle name="Percent 47 2" xfId="20836"/>
    <cellStyle name="Percent 47 3" xfId="20837"/>
    <cellStyle name="Percent 47 4" xfId="20838"/>
    <cellStyle name="Percent 47 5" xfId="20839"/>
    <cellStyle name="Percent 47 6" xfId="20840"/>
    <cellStyle name="Percent 47 7" xfId="20841"/>
    <cellStyle name="Percent 47 8" xfId="20842"/>
    <cellStyle name="Percent 47 9" xfId="20843"/>
    <cellStyle name="Percent 48" xfId="20844"/>
    <cellStyle name="Percent 48 10" xfId="20845"/>
    <cellStyle name="Percent 48 2" xfId="20846"/>
    <cellStyle name="Percent 48 3" xfId="20847"/>
    <cellStyle name="Percent 48 4" xfId="20848"/>
    <cellStyle name="Percent 48 5" xfId="20849"/>
    <cellStyle name="Percent 48 6" xfId="20850"/>
    <cellStyle name="Percent 48 7" xfId="20851"/>
    <cellStyle name="Percent 48 8" xfId="20852"/>
    <cellStyle name="Percent 48 9" xfId="20853"/>
    <cellStyle name="Percent 49" xfId="673"/>
    <cellStyle name="Percent 5" xfId="131"/>
    <cellStyle name="Percent 5 2" xfId="278"/>
    <cellStyle name="Percent 5 3" xfId="20854"/>
    <cellStyle name="Percent 5 4" xfId="20855"/>
    <cellStyle name="Percent 5 5" xfId="20856"/>
    <cellStyle name="Percent 5 6" xfId="37597"/>
    <cellStyle name="Percent 50" xfId="328"/>
    <cellStyle name="Percent 50 2" xfId="21155"/>
    <cellStyle name="Percent 51 2" xfId="20857"/>
    <cellStyle name="Percent 51 3" xfId="20858"/>
    <cellStyle name="Percent 51 4" xfId="20859"/>
    <cellStyle name="Percent 52 2" xfId="20860"/>
    <cellStyle name="Percent 52 3" xfId="20861"/>
    <cellStyle name="Percent 52 4" xfId="20862"/>
    <cellStyle name="Percent 52 5" xfId="20863"/>
    <cellStyle name="Percent 52 6" xfId="20864"/>
    <cellStyle name="Percent 52 7" xfId="20865"/>
    <cellStyle name="Percent 52 8" xfId="20866"/>
    <cellStyle name="Percent 55 2" xfId="20867"/>
    <cellStyle name="Percent 55 3" xfId="20868"/>
    <cellStyle name="Percent 57 2" xfId="20869"/>
    <cellStyle name="Percent 57 2 2" xfId="20870"/>
    <cellStyle name="Percent 57 2 3" xfId="20871"/>
    <cellStyle name="Percent 57 3" xfId="20872"/>
    <cellStyle name="Percent 57 4" xfId="20873"/>
    <cellStyle name="Percent 58 2" xfId="20874"/>
    <cellStyle name="Percent 58 3" xfId="20875"/>
    <cellStyle name="Percent 59 2" xfId="20876"/>
    <cellStyle name="Percent 59 3" xfId="20877"/>
    <cellStyle name="Percent 6" xfId="132"/>
    <cellStyle name="Percent 6 2" xfId="279"/>
    <cellStyle name="Percent 6 3" xfId="20878"/>
    <cellStyle name="Percent 6 4" xfId="20879"/>
    <cellStyle name="Percent 6 5" xfId="20880"/>
    <cellStyle name="Percent 6 6" xfId="37598"/>
    <cellStyle name="Percent 60 2" xfId="20881"/>
    <cellStyle name="Percent 60 3" xfId="20882"/>
    <cellStyle name="Percent 61 2" xfId="20883"/>
    <cellStyle name="Percent 61 3" xfId="20884"/>
    <cellStyle name="Percent 62" xfId="20885"/>
    <cellStyle name="Percent 64" xfId="20886"/>
    <cellStyle name="Percent 68" xfId="20887"/>
    <cellStyle name="Percent 7" xfId="133"/>
    <cellStyle name="Percent 7 10" xfId="20888"/>
    <cellStyle name="Percent 7 11" xfId="20889"/>
    <cellStyle name="Percent 7 12" xfId="37690"/>
    <cellStyle name="Percent 7 13" xfId="37599"/>
    <cellStyle name="Percent 7 2" xfId="306"/>
    <cellStyle name="Percent 7 2 10" xfId="20890"/>
    <cellStyle name="Percent 7 2 2" xfId="20891"/>
    <cellStyle name="Percent 7 2 3" xfId="20892"/>
    <cellStyle name="Percent 7 2 4" xfId="20893"/>
    <cellStyle name="Percent 7 2 5" xfId="20894"/>
    <cellStyle name="Percent 7 2 6" xfId="20895"/>
    <cellStyle name="Percent 7 2 7" xfId="20896"/>
    <cellStyle name="Percent 7 2 8" xfId="20897"/>
    <cellStyle name="Percent 7 2 9" xfId="20898"/>
    <cellStyle name="Percent 7 3" xfId="20899"/>
    <cellStyle name="Percent 7 3 10" xfId="20900"/>
    <cellStyle name="Percent 7 3 2" xfId="20901"/>
    <cellStyle name="Percent 7 3 3" xfId="20902"/>
    <cellStyle name="Percent 7 3 4" xfId="20903"/>
    <cellStyle name="Percent 7 3 5" xfId="20904"/>
    <cellStyle name="Percent 7 3 6" xfId="20905"/>
    <cellStyle name="Percent 7 3 7" xfId="20906"/>
    <cellStyle name="Percent 7 3 8" xfId="20907"/>
    <cellStyle name="Percent 7 3 9" xfId="20908"/>
    <cellStyle name="Percent 7 4" xfId="20909"/>
    <cellStyle name="Percent 7 4 10" xfId="20910"/>
    <cellStyle name="Percent 7 4 2" xfId="20911"/>
    <cellStyle name="Percent 7 4 3" xfId="20912"/>
    <cellStyle name="Percent 7 4 4" xfId="20913"/>
    <cellStyle name="Percent 7 4 5" xfId="20914"/>
    <cellStyle name="Percent 7 4 6" xfId="20915"/>
    <cellStyle name="Percent 7 4 7" xfId="20916"/>
    <cellStyle name="Percent 7 4 8" xfId="20917"/>
    <cellStyle name="Percent 7 4 9" xfId="20918"/>
    <cellStyle name="Percent 7 5" xfId="20919"/>
    <cellStyle name="Percent 7 5 10" xfId="20920"/>
    <cellStyle name="Percent 7 5 2" xfId="20921"/>
    <cellStyle name="Percent 7 5 3" xfId="20922"/>
    <cellStyle name="Percent 7 5 4" xfId="20923"/>
    <cellStyle name="Percent 7 5 5" xfId="20924"/>
    <cellStyle name="Percent 7 5 6" xfId="20925"/>
    <cellStyle name="Percent 7 5 7" xfId="20926"/>
    <cellStyle name="Percent 7 5 8" xfId="20927"/>
    <cellStyle name="Percent 7 5 9" xfId="20928"/>
    <cellStyle name="Percent 7 6" xfId="20929"/>
    <cellStyle name="Percent 7 6 10" xfId="20930"/>
    <cellStyle name="Percent 7 6 2" xfId="20931"/>
    <cellStyle name="Percent 7 6 3" xfId="20932"/>
    <cellStyle name="Percent 7 6 4" xfId="20933"/>
    <cellStyle name="Percent 7 6 5" xfId="20934"/>
    <cellStyle name="Percent 7 6 6" xfId="20935"/>
    <cellStyle name="Percent 7 6 7" xfId="20936"/>
    <cellStyle name="Percent 7 6 8" xfId="20937"/>
    <cellStyle name="Percent 7 6 9" xfId="20938"/>
    <cellStyle name="Percent 7 7" xfId="20939"/>
    <cellStyle name="Percent 7 7 10" xfId="20940"/>
    <cellStyle name="Percent 7 7 2" xfId="20941"/>
    <cellStyle name="Percent 7 7 3" xfId="20942"/>
    <cellStyle name="Percent 7 7 4" xfId="20943"/>
    <cellStyle name="Percent 7 7 5" xfId="20944"/>
    <cellStyle name="Percent 7 7 6" xfId="20945"/>
    <cellStyle name="Percent 7 7 7" xfId="20946"/>
    <cellStyle name="Percent 7 7 8" xfId="20947"/>
    <cellStyle name="Percent 7 7 9" xfId="20948"/>
    <cellStyle name="Percent 7 8" xfId="20949"/>
    <cellStyle name="Percent 7 9" xfId="20950"/>
    <cellStyle name="Percent 8" xfId="134"/>
    <cellStyle name="Percent 8 10" xfId="20951"/>
    <cellStyle name="Percent 8 11" xfId="20952"/>
    <cellStyle name="Percent 8 2" xfId="280"/>
    <cellStyle name="Percent 8 2 10" xfId="20953"/>
    <cellStyle name="Percent 8 2 2" xfId="20954"/>
    <cellStyle name="Percent 8 2 3" xfId="20955"/>
    <cellStyle name="Percent 8 2 4" xfId="20956"/>
    <cellStyle name="Percent 8 2 5" xfId="20957"/>
    <cellStyle name="Percent 8 2 6" xfId="20958"/>
    <cellStyle name="Percent 8 2 7" xfId="20959"/>
    <cellStyle name="Percent 8 2 8" xfId="20960"/>
    <cellStyle name="Percent 8 2 9" xfId="20961"/>
    <cellStyle name="Percent 8 3" xfId="20962"/>
    <cellStyle name="Percent 8 3 10" xfId="20963"/>
    <cellStyle name="Percent 8 3 2" xfId="20964"/>
    <cellStyle name="Percent 8 3 3" xfId="20965"/>
    <cellStyle name="Percent 8 3 4" xfId="20966"/>
    <cellStyle name="Percent 8 3 5" xfId="20967"/>
    <cellStyle name="Percent 8 3 6" xfId="20968"/>
    <cellStyle name="Percent 8 3 7" xfId="20969"/>
    <cellStyle name="Percent 8 3 8" xfId="20970"/>
    <cellStyle name="Percent 8 3 9" xfId="20971"/>
    <cellStyle name="Percent 8 4" xfId="20972"/>
    <cellStyle name="Percent 8 4 10" xfId="20973"/>
    <cellStyle name="Percent 8 4 2" xfId="20974"/>
    <cellStyle name="Percent 8 4 3" xfId="20975"/>
    <cellStyle name="Percent 8 4 4" xfId="20976"/>
    <cellStyle name="Percent 8 4 5" xfId="20977"/>
    <cellStyle name="Percent 8 4 6" xfId="20978"/>
    <cellStyle name="Percent 8 4 7" xfId="20979"/>
    <cellStyle name="Percent 8 4 8" xfId="20980"/>
    <cellStyle name="Percent 8 4 9" xfId="20981"/>
    <cellStyle name="Percent 8 5" xfId="20982"/>
    <cellStyle name="Percent 8 5 10" xfId="20983"/>
    <cellStyle name="Percent 8 5 2" xfId="20984"/>
    <cellStyle name="Percent 8 5 3" xfId="20985"/>
    <cellStyle name="Percent 8 5 4" xfId="20986"/>
    <cellStyle name="Percent 8 5 5" xfId="20987"/>
    <cellStyle name="Percent 8 5 6" xfId="20988"/>
    <cellStyle name="Percent 8 5 7" xfId="20989"/>
    <cellStyle name="Percent 8 5 8" xfId="20990"/>
    <cellStyle name="Percent 8 5 9" xfId="20991"/>
    <cellStyle name="Percent 8 6" xfId="20992"/>
    <cellStyle name="Percent 8 6 10" xfId="20993"/>
    <cellStyle name="Percent 8 6 2" xfId="20994"/>
    <cellStyle name="Percent 8 6 3" xfId="20995"/>
    <cellStyle name="Percent 8 6 4" xfId="20996"/>
    <cellStyle name="Percent 8 6 5" xfId="20997"/>
    <cellStyle name="Percent 8 6 6" xfId="20998"/>
    <cellStyle name="Percent 8 6 7" xfId="20999"/>
    <cellStyle name="Percent 8 6 8" xfId="21000"/>
    <cellStyle name="Percent 8 6 9" xfId="21001"/>
    <cellStyle name="Percent 8 7" xfId="21002"/>
    <cellStyle name="Percent 8 7 10" xfId="21003"/>
    <cellStyle name="Percent 8 7 2" xfId="21004"/>
    <cellStyle name="Percent 8 7 3" xfId="21005"/>
    <cellStyle name="Percent 8 7 4" xfId="21006"/>
    <cellStyle name="Percent 8 7 5" xfId="21007"/>
    <cellStyle name="Percent 8 7 6" xfId="21008"/>
    <cellStyle name="Percent 8 7 7" xfId="21009"/>
    <cellStyle name="Percent 8 7 8" xfId="21010"/>
    <cellStyle name="Percent 8 7 9" xfId="21011"/>
    <cellStyle name="Percent 8 8" xfId="21012"/>
    <cellStyle name="Percent 8 9" xfId="21013"/>
    <cellStyle name="Percent 9" xfId="135"/>
    <cellStyle name="Percent 9 2" xfId="21014"/>
    <cellStyle name="Percent 9 3" xfId="21015"/>
    <cellStyle name="Percent 9 4" xfId="21016"/>
    <cellStyle name="Percent 9 5" xfId="21017"/>
    <cellStyle name="Title" xfId="137" builtinId="15" customBuiltin="1"/>
    <cellStyle name="Title 10 2" xfId="21018"/>
    <cellStyle name="Title 10 3" xfId="21019"/>
    <cellStyle name="Title 11 2" xfId="21020"/>
    <cellStyle name="Title 11 3" xfId="21021"/>
    <cellStyle name="Title 12 2" xfId="21022"/>
    <cellStyle name="Title 12 3" xfId="21023"/>
    <cellStyle name="Title 13 2" xfId="21024"/>
    <cellStyle name="Title 13 3" xfId="21025"/>
    <cellStyle name="Title 14 2" xfId="21026"/>
    <cellStyle name="Title 14 3" xfId="21027"/>
    <cellStyle name="Title 15" xfId="21028"/>
    <cellStyle name="Title 15 2" xfId="21029"/>
    <cellStyle name="Title 15 3" xfId="21030"/>
    <cellStyle name="Title 15 4" xfId="21031"/>
    <cellStyle name="Title 15 5" xfId="21032"/>
    <cellStyle name="Title 15 6" xfId="21033"/>
    <cellStyle name="Title 15 7" xfId="21034"/>
    <cellStyle name="Title 16" xfId="21035"/>
    <cellStyle name="Title 17" xfId="21036"/>
    <cellStyle name="Title 18" xfId="21037"/>
    <cellStyle name="Title 19" xfId="21038"/>
    <cellStyle name="Title 2" xfId="21039"/>
    <cellStyle name="Title 2 10" xfId="21040"/>
    <cellStyle name="Title 2 2" xfId="21041"/>
    <cellStyle name="Title 2 3" xfId="21042"/>
    <cellStyle name="Title 2 4" xfId="21043"/>
    <cellStyle name="Title 2 5" xfId="21044"/>
    <cellStyle name="Title 2 6" xfId="21045"/>
    <cellStyle name="Title 2 7" xfId="21046"/>
    <cellStyle name="Title 2 8" xfId="21047"/>
    <cellStyle name="Title 2 9" xfId="21048"/>
    <cellStyle name="Title 20" xfId="21049"/>
    <cellStyle name="Title 21" xfId="21050"/>
    <cellStyle name="Title 22" xfId="21051"/>
    <cellStyle name="Title 3 2" xfId="21052"/>
    <cellStyle name="Title 3 3" xfId="21053"/>
    <cellStyle name="Title 4 2" xfId="21054"/>
    <cellStyle name="Title 4 3" xfId="21055"/>
    <cellStyle name="Title 5 2" xfId="21056"/>
    <cellStyle name="Title 5 3" xfId="21057"/>
    <cellStyle name="Title 6 2" xfId="21058"/>
    <cellStyle name="Title 6 3" xfId="21059"/>
    <cellStyle name="Title 7 2" xfId="21060"/>
    <cellStyle name="Title 7 3" xfId="21061"/>
    <cellStyle name="Title 8 2" xfId="21062"/>
    <cellStyle name="Title 8 3" xfId="21063"/>
    <cellStyle name="Title 9 2" xfId="21064"/>
    <cellStyle name="Title 9 3" xfId="21065"/>
    <cellStyle name="Total" xfId="150" builtinId="25" customBuiltin="1"/>
    <cellStyle name="Total 10 2" xfId="21066"/>
    <cellStyle name="Total 10 3" xfId="21067"/>
    <cellStyle name="Total 11 2" xfId="21068"/>
    <cellStyle name="Total 11 3" xfId="21069"/>
    <cellStyle name="Total 12 2" xfId="21070"/>
    <cellStyle name="Total 12 3" xfId="21071"/>
    <cellStyle name="Total 13 2" xfId="21072"/>
    <cellStyle name="Total 13 3" xfId="21073"/>
    <cellStyle name="Total 14 2" xfId="21074"/>
    <cellStyle name="Total 14 3" xfId="21075"/>
    <cellStyle name="Total 15" xfId="21076"/>
    <cellStyle name="Total 15 2" xfId="21077"/>
    <cellStyle name="Total 15 3" xfId="21078"/>
    <cellStyle name="Total 15 4" xfId="21079"/>
    <cellStyle name="Total 15 5" xfId="21080"/>
    <cellStyle name="Total 15 6" xfId="21081"/>
    <cellStyle name="Total 15 7" xfId="21082"/>
    <cellStyle name="Total 16" xfId="21083"/>
    <cellStyle name="Total 17" xfId="21084"/>
    <cellStyle name="Total 18" xfId="21085"/>
    <cellStyle name="Total 19" xfId="21086"/>
    <cellStyle name="Total 2" xfId="405"/>
    <cellStyle name="Total 2 2" xfId="513"/>
    <cellStyle name="Total 2 2 2" xfId="21087"/>
    <cellStyle name="Total 2 3" xfId="21088"/>
    <cellStyle name="Total 20" xfId="21089"/>
    <cellStyle name="Total 21" xfId="21090"/>
    <cellStyle name="Total 22" xfId="21091"/>
    <cellStyle name="Total 3" xfId="658"/>
    <cellStyle name="Total 3 2" xfId="21092"/>
    <cellStyle name="Total 3 3" xfId="21093"/>
    <cellStyle name="Total 4 2" xfId="21094"/>
    <cellStyle name="Total 4 3" xfId="21095"/>
    <cellStyle name="Total 5 2" xfId="21096"/>
    <cellStyle name="Total 5 3" xfId="21097"/>
    <cellStyle name="Total 6 2" xfId="21098"/>
    <cellStyle name="Total 6 3" xfId="21099"/>
    <cellStyle name="Total 7 2" xfId="21100"/>
    <cellStyle name="Total 7 3" xfId="21101"/>
    <cellStyle name="Total 8 2" xfId="21102"/>
    <cellStyle name="Total 8 3" xfId="21103"/>
    <cellStyle name="Total 9 2" xfId="21104"/>
    <cellStyle name="Total 9 3" xfId="21105"/>
    <cellStyle name="Warning Text" xfId="148" builtinId="11" customBuiltin="1"/>
    <cellStyle name="Warning Text 10 2" xfId="21106"/>
    <cellStyle name="Warning Text 10 3" xfId="21107"/>
    <cellStyle name="Warning Text 11 2" xfId="21108"/>
    <cellStyle name="Warning Text 11 3" xfId="21109"/>
    <cellStyle name="Warning Text 12 2" xfId="21110"/>
    <cellStyle name="Warning Text 12 3" xfId="21111"/>
    <cellStyle name="Warning Text 13 2" xfId="21112"/>
    <cellStyle name="Warning Text 13 3" xfId="21113"/>
    <cellStyle name="Warning Text 14 2" xfId="21114"/>
    <cellStyle name="Warning Text 14 3" xfId="21115"/>
    <cellStyle name="Warning Text 15" xfId="21116"/>
    <cellStyle name="Warning Text 15 2" xfId="21117"/>
    <cellStyle name="Warning Text 15 3" xfId="21118"/>
    <cellStyle name="Warning Text 15 4" xfId="21119"/>
    <cellStyle name="Warning Text 15 5" xfId="21120"/>
    <cellStyle name="Warning Text 15 6" xfId="21121"/>
    <cellStyle name="Warning Text 15 7" xfId="21122"/>
    <cellStyle name="Warning Text 16" xfId="21123"/>
    <cellStyle name="Warning Text 17" xfId="21124"/>
    <cellStyle name="Warning Text 18" xfId="21125"/>
    <cellStyle name="Warning Text 19" xfId="21126"/>
    <cellStyle name="Warning Text 2" xfId="402"/>
    <cellStyle name="Warning Text 2 2" xfId="496"/>
    <cellStyle name="Warning Text 2 2 2" xfId="21127"/>
    <cellStyle name="Warning Text 2 3" xfId="21128"/>
    <cellStyle name="Warning Text 20" xfId="21129"/>
    <cellStyle name="Warning Text 21" xfId="21130"/>
    <cellStyle name="Warning Text 22" xfId="21131"/>
    <cellStyle name="Warning Text 3" xfId="659"/>
    <cellStyle name="Warning Text 3 2" xfId="21132"/>
    <cellStyle name="Warning Text 3 3" xfId="21133"/>
    <cellStyle name="Warning Text 4 2" xfId="21134"/>
    <cellStyle name="Warning Text 4 3" xfId="21135"/>
    <cellStyle name="Warning Text 5 2" xfId="21136"/>
    <cellStyle name="Warning Text 5 3" xfId="21137"/>
    <cellStyle name="Warning Text 6 2" xfId="21138"/>
    <cellStyle name="Warning Text 6 3" xfId="21139"/>
    <cellStyle name="Warning Text 7 2" xfId="21140"/>
    <cellStyle name="Warning Text 7 3" xfId="21141"/>
    <cellStyle name="Warning Text 8 2" xfId="21142"/>
    <cellStyle name="Warning Text 8 3" xfId="21143"/>
    <cellStyle name="Warning Text 9 2" xfId="21144"/>
    <cellStyle name="Warning Text 9 3" xfId="21145"/>
  </cellStyles>
  <dxfs count="0"/>
  <tableStyles count="0" defaultTableStyle="TableStyleMedium2" defaultPivotStyle="PivotStyleLight16"/>
  <colors>
    <mruColors>
      <color rgb="FFFFFFCC"/>
      <color rgb="FF007A37"/>
      <color rgb="FF0000FF"/>
      <color rgb="FFF7C5BB"/>
      <color rgb="FFFFCC99"/>
      <color rgb="FFBDFFBD"/>
      <color rgb="FFC028A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402166</xdr:colOff>
      <xdr:row>15</xdr:row>
      <xdr:rowOff>105833</xdr:rowOff>
    </xdr:from>
    <xdr:to>
      <xdr:col>7</xdr:col>
      <xdr:colOff>419690</xdr:colOff>
      <xdr:row>24</xdr:row>
      <xdr:rowOff>48476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7583" y="2709333"/>
          <a:ext cx="3742857" cy="1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7" tint="0.59999389629810485"/>
    <pageSetUpPr fitToPage="1"/>
  </sheetPr>
  <dimension ref="A1:AW182"/>
  <sheetViews>
    <sheetView zoomScale="85" zoomScaleNormal="85" zoomScaleSheetLayoutView="80" workbookViewId="0">
      <pane xSplit="2" ySplit="4" topLeftCell="H5" activePane="bottomRight" state="frozen"/>
      <selection pane="topRight"/>
      <selection pane="bottomLeft"/>
      <selection pane="bottomRight" activeCell="Q11" sqref="Q11"/>
    </sheetView>
  </sheetViews>
  <sheetFormatPr defaultColWidth="9.140625" defaultRowHeight="15" zeroHeight="1" outlineLevelRow="1" x14ac:dyDescent="0.25"/>
  <cols>
    <col min="1" max="1" width="3.140625" style="1" customWidth="1"/>
    <col min="2" max="2" width="50" style="40" customWidth="1"/>
    <col min="3" max="3" width="14" style="40" customWidth="1"/>
    <col min="4" max="4" width="14.85546875" style="40" customWidth="1"/>
    <col min="5" max="5" width="15.140625" style="40" customWidth="1"/>
    <col min="6" max="13" width="18.7109375" style="40" customWidth="1"/>
    <col min="14" max="14" width="17.85546875" style="40" customWidth="1" collapsed="1"/>
    <col min="15" max="25" width="18.7109375" style="40" customWidth="1"/>
    <col min="26" max="26" width="18.7109375" style="40" customWidth="1" collapsed="1"/>
    <col min="27" max="40" width="18.7109375" style="40" customWidth="1"/>
    <col min="41" max="49" width="16" style="40" customWidth="1"/>
    <col min="50" max="16384" width="9.140625" style="40"/>
  </cols>
  <sheetData>
    <row r="1" spans="1:49" s="2" customFormat="1" ht="15.75" x14ac:dyDescent="0.25">
      <c r="A1" s="50" t="s">
        <v>76</v>
      </c>
    </row>
    <row r="2" spans="1:49" ht="15.75" x14ac:dyDescent="0.25">
      <c r="A2" s="50" t="s">
        <v>7</v>
      </c>
      <c r="B2" s="36"/>
      <c r="C2" s="109"/>
      <c r="D2" s="53"/>
      <c r="E2" s="53"/>
      <c r="F2" s="53"/>
      <c r="G2" s="53"/>
      <c r="H2" s="53"/>
      <c r="I2" s="53"/>
      <c r="J2" s="53"/>
      <c r="K2" s="53"/>
      <c r="V2" s="43"/>
      <c r="W2" s="43"/>
      <c r="X2" s="43"/>
    </row>
    <row r="3" spans="1:49" x14ac:dyDescent="0.25">
      <c r="A3" s="94"/>
      <c r="AG3" s="43"/>
    </row>
    <row r="4" spans="1:49" x14ac:dyDescent="0.25">
      <c r="A4" s="6"/>
      <c r="C4" s="12">
        <v>43435</v>
      </c>
      <c r="D4" s="12">
        <v>43466</v>
      </c>
      <c r="E4" s="12">
        <v>43497</v>
      </c>
      <c r="F4" s="12">
        <v>43525</v>
      </c>
      <c r="G4" s="12">
        <v>43556</v>
      </c>
      <c r="H4" s="12">
        <v>43586</v>
      </c>
      <c r="I4" s="12">
        <v>43617</v>
      </c>
      <c r="J4" s="12">
        <v>43647</v>
      </c>
      <c r="K4" s="12">
        <v>43678</v>
      </c>
      <c r="L4" s="12">
        <v>43709</v>
      </c>
      <c r="M4" s="12">
        <v>43739</v>
      </c>
      <c r="N4" s="12">
        <v>43770</v>
      </c>
      <c r="O4" s="12">
        <v>43800</v>
      </c>
      <c r="P4" s="12">
        <v>43831</v>
      </c>
      <c r="Q4" s="12">
        <v>43862</v>
      </c>
      <c r="R4" s="12">
        <v>43891</v>
      </c>
      <c r="S4" s="12">
        <v>43922</v>
      </c>
      <c r="T4" s="12">
        <v>43952</v>
      </c>
      <c r="U4" s="12">
        <v>43983</v>
      </c>
      <c r="V4" s="12">
        <v>44013</v>
      </c>
      <c r="W4" s="12">
        <v>44044</v>
      </c>
      <c r="X4" s="12">
        <v>44075</v>
      </c>
      <c r="Y4" s="12">
        <v>44105</v>
      </c>
      <c r="Z4" s="12">
        <v>44136</v>
      </c>
      <c r="AA4" s="12">
        <v>44166</v>
      </c>
      <c r="AB4" s="12">
        <v>44197</v>
      </c>
      <c r="AC4" s="12">
        <v>44228</v>
      </c>
      <c r="AD4" s="12">
        <v>44256</v>
      </c>
      <c r="AE4" s="12">
        <v>44287</v>
      </c>
      <c r="AF4" s="12">
        <v>44317</v>
      </c>
      <c r="AG4" s="12">
        <v>44348</v>
      </c>
      <c r="AH4" s="12">
        <v>44378</v>
      </c>
      <c r="AI4" s="12">
        <v>44409</v>
      </c>
      <c r="AJ4" s="12">
        <v>44440</v>
      </c>
      <c r="AK4" s="12">
        <v>44470</v>
      </c>
      <c r="AL4" s="12">
        <v>44501</v>
      </c>
      <c r="AM4" s="12">
        <v>44531</v>
      </c>
      <c r="AN4" s="12">
        <v>44562</v>
      </c>
      <c r="AO4" s="12">
        <v>44593</v>
      </c>
      <c r="AP4" s="12">
        <v>44621</v>
      </c>
      <c r="AQ4" s="12">
        <v>44652</v>
      </c>
      <c r="AR4" s="12">
        <v>44682</v>
      </c>
      <c r="AS4" s="12">
        <v>44713</v>
      </c>
      <c r="AT4" s="12">
        <v>44743</v>
      </c>
      <c r="AU4" s="12">
        <v>44774</v>
      </c>
      <c r="AV4" s="12">
        <v>44805</v>
      </c>
      <c r="AW4" s="12">
        <v>44835</v>
      </c>
    </row>
    <row r="5" spans="1:49" s="2" customFormat="1" ht="15" customHeight="1" x14ac:dyDescent="0.25">
      <c r="A5" s="131" t="s">
        <v>0</v>
      </c>
      <c r="B5" s="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s="4" customFormat="1" ht="15" customHeight="1" x14ac:dyDescent="0.25">
      <c r="A6" s="131"/>
      <c r="B6" s="7" t="s">
        <v>9</v>
      </c>
      <c r="C6" s="23">
        <v>472906.7</v>
      </c>
      <c r="D6" s="23">
        <v>121950.46</v>
      </c>
      <c r="E6" s="23">
        <v>306057.09999999998</v>
      </c>
      <c r="F6" s="23">
        <v>3254515.75</v>
      </c>
      <c r="G6" s="23">
        <v>1441686.8700000006</v>
      </c>
      <c r="H6" s="23">
        <v>2646810.4000000004</v>
      </c>
      <c r="I6" s="23">
        <v>3090012.3199999994</v>
      </c>
      <c r="J6" s="23">
        <v>3806682.3899999997</v>
      </c>
      <c r="K6" s="23">
        <v>5667444.0099999998</v>
      </c>
      <c r="L6" s="24">
        <v>4665040.7600000016</v>
      </c>
      <c r="M6" s="24">
        <v>4693766.1500000032</v>
      </c>
      <c r="N6" s="116">
        <v>6929822.7371733338</v>
      </c>
      <c r="O6" s="116">
        <v>11606733.528127646</v>
      </c>
      <c r="P6" s="116">
        <v>4153049.3333333335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s="4" customFormat="1" x14ac:dyDescent="0.25">
      <c r="A7" s="131"/>
      <c r="B7" s="7" t="s">
        <v>10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453008.63</v>
      </c>
      <c r="I7" s="24">
        <v>6131398.7699999996</v>
      </c>
      <c r="J7" s="24">
        <v>7440020.2300000004</v>
      </c>
      <c r="K7" s="24">
        <v>7787637.1200000001</v>
      </c>
      <c r="L7" s="23">
        <v>7415530.5499999998</v>
      </c>
      <c r="M7" s="24">
        <v>6393806.0300000003</v>
      </c>
      <c r="N7" s="117">
        <v>5490057.1298548887</v>
      </c>
      <c r="O7" s="117">
        <v>6993383.2763570268</v>
      </c>
      <c r="P7" s="117">
        <v>8607529.5847918894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4" customFormat="1" x14ac:dyDescent="0.25">
      <c r="A8" s="131"/>
      <c r="B8" s="7" t="s">
        <v>11</v>
      </c>
      <c r="C8" s="9">
        <f t="shared" ref="C8" si="0">IF(OR(C6="",C7=""),"",C6-C7)</f>
        <v>472906.7</v>
      </c>
      <c r="D8" s="9">
        <f t="shared" ref="D8:AW8" si="1">IF(OR(D6="",D7=""),"",D6-D7)</f>
        <v>121950.46</v>
      </c>
      <c r="E8" s="9">
        <f t="shared" si="1"/>
        <v>306057.09999999998</v>
      </c>
      <c r="F8" s="9">
        <f t="shared" si="1"/>
        <v>3254515.75</v>
      </c>
      <c r="G8" s="9">
        <f t="shared" si="1"/>
        <v>1441686.8700000006</v>
      </c>
      <c r="H8" s="9">
        <f>IF(OR(H6="",H7=""),"",H6-H7)</f>
        <v>2193801.7700000005</v>
      </c>
      <c r="I8" s="10">
        <f t="shared" si="1"/>
        <v>-3041386.45</v>
      </c>
      <c r="J8" s="10">
        <f t="shared" si="1"/>
        <v>-3633337.8400000008</v>
      </c>
      <c r="K8" s="10">
        <f t="shared" si="1"/>
        <v>-2120193.1100000003</v>
      </c>
      <c r="L8" s="10">
        <f t="shared" si="1"/>
        <v>-2750489.7899999982</v>
      </c>
      <c r="M8" s="10">
        <f t="shared" si="1"/>
        <v>-1700039.8799999971</v>
      </c>
      <c r="N8" s="10">
        <f t="shared" si="1"/>
        <v>1439765.6073184451</v>
      </c>
      <c r="O8" s="10">
        <f>IF(OR(O6="",O7=""),"",O6-O7)</f>
        <v>4613350.2517706193</v>
      </c>
      <c r="P8" s="10">
        <f t="shared" si="1"/>
        <v>-4454480.2514585555</v>
      </c>
      <c r="Q8" s="10" t="str">
        <f t="shared" si="1"/>
        <v/>
      </c>
      <c r="R8" s="10" t="str">
        <f t="shared" si="1"/>
        <v/>
      </c>
      <c r="S8" s="10" t="str">
        <f t="shared" si="1"/>
        <v/>
      </c>
      <c r="T8" s="10" t="str">
        <f t="shared" si="1"/>
        <v/>
      </c>
      <c r="U8" s="10" t="str">
        <f t="shared" si="1"/>
        <v/>
      </c>
      <c r="V8" s="10" t="str">
        <f t="shared" si="1"/>
        <v/>
      </c>
      <c r="W8" s="10" t="str">
        <f>IF(OR(W6="",W7=""),"",W6-W7)</f>
        <v/>
      </c>
      <c r="X8" s="10" t="str">
        <f>IF(OR(X6="",X7=""),"",X6-X7)</f>
        <v/>
      </c>
      <c r="Y8" s="10" t="str">
        <f t="shared" si="1"/>
        <v/>
      </c>
      <c r="Z8" s="10" t="str">
        <f t="shared" si="1"/>
        <v/>
      </c>
      <c r="AA8" s="10" t="str">
        <f t="shared" si="1"/>
        <v/>
      </c>
      <c r="AB8" s="10" t="str">
        <f t="shared" si="1"/>
        <v/>
      </c>
      <c r="AC8" s="10" t="str">
        <f t="shared" si="1"/>
        <v/>
      </c>
      <c r="AD8" s="10" t="str">
        <f t="shared" si="1"/>
        <v/>
      </c>
      <c r="AE8" s="10" t="str">
        <f t="shared" si="1"/>
        <v/>
      </c>
      <c r="AF8" s="10" t="str">
        <f t="shared" si="1"/>
        <v/>
      </c>
      <c r="AG8" s="10" t="str">
        <f t="shared" si="1"/>
        <v/>
      </c>
      <c r="AH8" s="10" t="str">
        <f t="shared" si="1"/>
        <v/>
      </c>
      <c r="AI8" s="10" t="str">
        <f t="shared" si="1"/>
        <v/>
      </c>
      <c r="AJ8" s="10" t="str">
        <f t="shared" si="1"/>
        <v/>
      </c>
      <c r="AK8" s="10" t="str">
        <f t="shared" si="1"/>
        <v/>
      </c>
      <c r="AL8" s="10" t="str">
        <f t="shared" si="1"/>
        <v/>
      </c>
      <c r="AM8" s="10" t="str">
        <f t="shared" si="1"/>
        <v/>
      </c>
      <c r="AN8" s="10" t="str">
        <f t="shared" si="1"/>
        <v/>
      </c>
      <c r="AO8" s="10" t="str">
        <f t="shared" si="1"/>
        <v/>
      </c>
      <c r="AP8" s="10" t="str">
        <f t="shared" si="1"/>
        <v/>
      </c>
      <c r="AQ8" s="10" t="str">
        <f t="shared" si="1"/>
        <v/>
      </c>
      <c r="AR8" s="10" t="str">
        <f t="shared" si="1"/>
        <v/>
      </c>
      <c r="AS8" s="10" t="str">
        <f t="shared" si="1"/>
        <v/>
      </c>
      <c r="AT8" s="10" t="str">
        <f t="shared" si="1"/>
        <v/>
      </c>
      <c r="AU8" s="10" t="str">
        <f t="shared" si="1"/>
        <v/>
      </c>
      <c r="AV8" s="10" t="str">
        <f t="shared" si="1"/>
        <v/>
      </c>
      <c r="AW8" s="10" t="str">
        <f t="shared" si="1"/>
        <v/>
      </c>
    </row>
    <row r="9" spans="1:49" s="4" customFormat="1" x14ac:dyDescent="0.25">
      <c r="A9" s="131"/>
      <c r="B9" s="7" t="s">
        <v>4</v>
      </c>
      <c r="C9" s="25">
        <v>0</v>
      </c>
      <c r="D9" s="25">
        <v>0</v>
      </c>
      <c r="E9" s="25">
        <v>0</v>
      </c>
      <c r="F9" s="25">
        <v>2.7878150000000001E-2</v>
      </c>
      <c r="G9" s="25">
        <v>2.6622739999999999E-2</v>
      </c>
      <c r="H9" s="25">
        <v>2.677361E-2</v>
      </c>
      <c r="I9" s="25">
        <v>2.6500570000000001E-2</v>
      </c>
      <c r="J9" s="25">
        <v>2.594869E-2</v>
      </c>
      <c r="K9" s="25">
        <v>2.3511899999999999E-2</v>
      </c>
      <c r="L9" s="25">
        <v>2.21687E-2</v>
      </c>
      <c r="M9" s="25">
        <v>2.113932E-2</v>
      </c>
      <c r="N9" s="118">
        <f>+M9</f>
        <v>2.113932E-2</v>
      </c>
      <c r="O9" s="118">
        <f t="shared" ref="O9:P9" si="2">+N9</f>
        <v>2.113932E-2</v>
      </c>
      <c r="P9" s="118">
        <f t="shared" si="2"/>
        <v>2.113932E-2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4" customFormat="1" x14ac:dyDescent="0.25">
      <c r="A10" s="131"/>
      <c r="B10" s="7" t="s">
        <v>5</v>
      </c>
      <c r="C10" s="10">
        <f>IF(OR(C9="",C8=""),"",ROUND((C9*C8)/12,2))</f>
        <v>0</v>
      </c>
      <c r="D10" s="10">
        <f>IF(OR(D9="",D8="",C13=""),"",ROUND(((C13+D8)*D9)/12,2))</f>
        <v>0</v>
      </c>
      <c r="E10" s="10">
        <f t="shared" ref="E10:K10" si="3">IF(OR(E9="",E8="",D13=""),"",ROUND(((D13+E8)*E9)/12,2))</f>
        <v>0</v>
      </c>
      <c r="F10" s="10">
        <f t="shared" si="3"/>
        <v>9653.81</v>
      </c>
      <c r="G10" s="10">
        <f t="shared" si="3"/>
        <v>12438.97</v>
      </c>
      <c r="H10" s="10">
        <f t="shared" si="3"/>
        <v>17431.88</v>
      </c>
      <c r="I10" s="10">
        <f t="shared" si="3"/>
        <v>10576.06</v>
      </c>
      <c r="J10" s="10">
        <f t="shared" si="3"/>
        <v>2521.9899999999998</v>
      </c>
      <c r="K10" s="10">
        <f t="shared" si="3"/>
        <v>-1864.05</v>
      </c>
      <c r="L10" s="10">
        <f t="shared" ref="L10" si="4">IF(OR(L9="",L8="",K13=""),"",ROUND(((K13+L8)*L9)/12,2))</f>
        <v>-6842.24</v>
      </c>
      <c r="M10" s="10">
        <f t="shared" ref="M10" si="5">IF(OR(M9="",M8="",L13=""),"",ROUND(((L13+M8)*M9)/12,2))</f>
        <v>-9531.39</v>
      </c>
      <c r="N10" s="10">
        <f t="shared" ref="N10" si="6">IF(OR(N9="",N8="",M13=""),"",ROUND(((M13+N8)*N9)/12,2))</f>
        <v>-7011.87</v>
      </c>
      <c r="O10" s="10">
        <f t="shared" ref="O10" si="7">IF(OR(O9="",O8="",N13=""),"",ROUND(((N13+O8)*O9)/12,2))</f>
        <v>1102.7</v>
      </c>
      <c r="P10" s="10">
        <f t="shared" ref="P10" si="8">IF(OR(P9="",P8="",O13=""),"",ROUND(((O13+P8)*P9)/12,2))</f>
        <v>-6742.42</v>
      </c>
      <c r="Q10" s="10" t="str">
        <f t="shared" ref="Q10" si="9">IF(OR(Q9="",Q8="",P13=""),"",ROUND(((P13+Q8)*Q9)/12,2))</f>
        <v/>
      </c>
      <c r="R10" s="10" t="str">
        <f t="shared" ref="R10" si="10">IF(OR(R9="",R8="",Q13=""),"",ROUND(((Q13+R8)*R9)/12,2))</f>
        <v/>
      </c>
      <c r="S10" s="10" t="str">
        <f t="shared" ref="S10" si="11">IF(OR(S9="",S8="",R13=""),"",ROUND(((R13+S8)*S9)/12,2))</f>
        <v/>
      </c>
      <c r="T10" s="10" t="str">
        <f t="shared" ref="T10" si="12">IF(OR(T9="",T8="",S13=""),"",ROUND(((S13+T8)*T9)/12,2))</f>
        <v/>
      </c>
      <c r="U10" s="10" t="str">
        <f t="shared" ref="U10" si="13">IF(OR(U9="",U8="",T13=""),"",ROUND(((T13+U8)*U9)/12,2))</f>
        <v/>
      </c>
      <c r="V10" s="10" t="str">
        <f t="shared" ref="V10" si="14">IF(OR(V9="",V8="",U13=""),"",ROUND(((U13+V8)*V9)/12,2))</f>
        <v/>
      </c>
      <c r="W10" s="10" t="str">
        <f t="shared" ref="W10" si="15">IF(OR(W9="",W8="",V13=""),"",ROUND(((V13+W8)*W9)/12,2))</f>
        <v/>
      </c>
      <c r="X10" s="10" t="str">
        <f t="shared" ref="X10" si="16">IF(OR(X9="",X8="",W13=""),"",ROUND(((W13+X8)*X9)/12,2))</f>
        <v/>
      </c>
      <c r="Y10" s="10" t="str">
        <f t="shared" ref="Y10" si="17">IF(OR(Y9="",Y8="",X13=""),"",ROUND(((X13+Y8)*Y9)/12,2))</f>
        <v/>
      </c>
      <c r="Z10" s="10" t="str">
        <f t="shared" ref="Z10" si="18">IF(OR(Z9="",Z8="",Y13=""),"",ROUND(((Y13+Z8)*Z9)/12,2))</f>
        <v/>
      </c>
      <c r="AA10" s="10" t="str">
        <f t="shared" ref="AA10" si="19">IF(OR(AA9="",AA8="",Z13=""),"",ROUND(((Z13+AA8)*AA9)/12,2))</f>
        <v/>
      </c>
      <c r="AB10" s="10" t="str">
        <f t="shared" ref="AB10" si="20">IF(OR(AB9="",AB8="",AA13=""),"",ROUND(((AA13+AB8)*AB9)/12,2))</f>
        <v/>
      </c>
      <c r="AC10" s="10" t="str">
        <f t="shared" ref="AC10" si="21">IF(OR(AC9="",AC8="",AB13=""),"",ROUND(((AB13+AC8)*AC9)/12,2))</f>
        <v/>
      </c>
      <c r="AD10" s="10" t="str">
        <f t="shared" ref="AD10" si="22">IF(OR(AD9="",AD8="",AC13=""),"",ROUND(((AC13+AD8)*AD9)/12,2))</f>
        <v/>
      </c>
      <c r="AE10" s="10" t="str">
        <f t="shared" ref="AE10" si="23">IF(OR(AE9="",AE8="",AD13=""),"",ROUND(((AD13+AE8)*AE9)/12,2))</f>
        <v/>
      </c>
      <c r="AF10" s="10" t="str">
        <f t="shared" ref="AF10" si="24">IF(OR(AF9="",AF8="",AE13=""),"",ROUND(((AE13+AF8)*AF9)/12,2))</f>
        <v/>
      </c>
      <c r="AG10" s="10" t="str">
        <f t="shared" ref="AG10" si="25">IF(OR(AG9="",AG8="",AF13=""),"",ROUND(((AF13+AG8)*AG9)/12,2))</f>
        <v/>
      </c>
      <c r="AH10" s="10" t="str">
        <f t="shared" ref="AH10" si="26">IF(OR(AH9="",AH8="",AG13=""),"",ROUND(((AG13+AH8)*AH9)/12,2))</f>
        <v/>
      </c>
      <c r="AI10" s="10" t="str">
        <f t="shared" ref="AI10" si="27">IF(OR(AI9="",AI8="",AH13=""),"",ROUND(((AH13+AI8)*AI9)/12,2))</f>
        <v/>
      </c>
      <c r="AJ10" s="10" t="str">
        <f t="shared" ref="AJ10" si="28">IF(OR(AJ9="",AJ8="",AI13=""),"",ROUND(((AI13+AJ8)*AJ9)/12,2))</f>
        <v/>
      </c>
      <c r="AK10" s="10" t="str">
        <f t="shared" ref="AK10" si="29">IF(OR(AK9="",AK8="",AJ13=""),"",ROUND(((AJ13+AK8)*AK9)/12,2))</f>
        <v/>
      </c>
      <c r="AL10" s="10" t="str">
        <f t="shared" ref="AL10" si="30">IF(OR(AL9="",AL8="",AK13=""),"",ROUND(((AK13+AL8)*AL9)/12,2))</f>
        <v/>
      </c>
      <c r="AM10" s="10" t="str">
        <f t="shared" ref="AM10" si="31">IF(OR(AM9="",AM8="",AL13=""),"",ROUND(((AL13+AM8)*AM9)/12,2))</f>
        <v/>
      </c>
      <c r="AN10" s="10" t="str">
        <f t="shared" ref="AN10" si="32">IF(OR(AN9="",AN8="",AM13=""),"",ROUND(((AM13+AN8)*AN9)/12,2))</f>
        <v/>
      </c>
      <c r="AO10" s="10" t="str">
        <f t="shared" ref="AO10" si="33">IF(OR(AO9="",AO8="",AN13=""),"",ROUND(((AN13+AO8)*AO9)/12,2))</f>
        <v/>
      </c>
      <c r="AP10" s="10" t="str">
        <f t="shared" ref="AP10" si="34">IF(OR(AP9="",AP8="",AO13=""),"",ROUND(((AO13+AP8)*AP9)/12,2))</f>
        <v/>
      </c>
      <c r="AQ10" s="10" t="str">
        <f t="shared" ref="AQ10" si="35">IF(OR(AQ9="",AQ8="",AP13=""),"",ROUND(((AP13+AQ8)*AQ9)/12,2))</f>
        <v/>
      </c>
      <c r="AR10" s="10" t="str">
        <f t="shared" ref="AR10" si="36">IF(OR(AR9="",AR8="",AQ13=""),"",ROUND(((AQ13+AR8)*AR9)/12,2))</f>
        <v/>
      </c>
      <c r="AS10" s="10" t="str">
        <f t="shared" ref="AS10" si="37">IF(OR(AS9="",AS8="",AR13=""),"",ROUND(((AR13+AS8)*AS9)/12,2))</f>
        <v/>
      </c>
      <c r="AT10" s="10" t="str">
        <f t="shared" ref="AT10" si="38">IF(OR(AT9="",AT8="",AS13=""),"",ROUND(((AS13+AT8)*AT9)/12,2))</f>
        <v/>
      </c>
      <c r="AU10" s="10" t="str">
        <f t="shared" ref="AU10" si="39">IF(OR(AU9="",AU8="",AT13=""),"",ROUND(((AT13+AU8)*AU9)/12,2))</f>
        <v/>
      </c>
      <c r="AV10" s="10" t="str">
        <f t="shared" ref="AV10" si="40">IF(OR(AV9="",AV8="",AU13=""),"",ROUND(((AU13+AV8)*AV9)/12,2))</f>
        <v/>
      </c>
      <c r="AW10" s="10" t="str">
        <f t="shared" ref="AW10" si="41">IF(OR(AW9="",AW8="",AV13=""),"",ROUND(((AV13+AW8)*AW9)/12,2))</f>
        <v/>
      </c>
    </row>
    <row r="11" spans="1:49" s="4" customFormat="1" x14ac:dyDescent="0.25">
      <c r="A11" s="131"/>
      <c r="B11" s="8" t="s">
        <v>6</v>
      </c>
      <c r="C11" s="10">
        <f>C10</f>
        <v>0</v>
      </c>
      <c r="D11" s="10">
        <f>D10</f>
        <v>0</v>
      </c>
      <c r="E11" s="10">
        <f>IF(OR(D11="",E10=""),"",D11+E10)</f>
        <v>0</v>
      </c>
      <c r="F11" s="10">
        <f t="shared" ref="F11:AW11" si="42">IF(OR(E11="",F10=""),"",E11+F10)</f>
        <v>9653.81</v>
      </c>
      <c r="G11" s="10">
        <f t="shared" si="42"/>
        <v>22092.78</v>
      </c>
      <c r="H11" s="10">
        <f t="shared" si="42"/>
        <v>39524.660000000003</v>
      </c>
      <c r="I11" s="10">
        <f t="shared" si="42"/>
        <v>50100.72</v>
      </c>
      <c r="J11" s="10">
        <f t="shared" si="42"/>
        <v>52622.71</v>
      </c>
      <c r="K11" s="10">
        <f t="shared" si="42"/>
        <v>50758.659999999996</v>
      </c>
      <c r="L11" s="10">
        <f t="shared" si="42"/>
        <v>43916.42</v>
      </c>
      <c r="M11" s="10">
        <f t="shared" si="42"/>
        <v>34385.03</v>
      </c>
      <c r="N11" s="10">
        <f t="shared" si="42"/>
        <v>27373.16</v>
      </c>
      <c r="O11" s="10">
        <f>IF(OR(N11="",O10=""),"",N11+O10)</f>
        <v>28475.86</v>
      </c>
      <c r="P11" s="10">
        <f t="shared" si="42"/>
        <v>21733.440000000002</v>
      </c>
      <c r="Q11" s="10" t="str">
        <f t="shared" si="42"/>
        <v/>
      </c>
      <c r="R11" s="10" t="str">
        <f t="shared" si="42"/>
        <v/>
      </c>
      <c r="S11" s="10" t="str">
        <f t="shared" si="42"/>
        <v/>
      </c>
      <c r="T11" s="10" t="str">
        <f t="shared" si="42"/>
        <v/>
      </c>
      <c r="U11" s="10" t="str">
        <f t="shared" si="42"/>
        <v/>
      </c>
      <c r="V11" s="10" t="str">
        <f t="shared" si="42"/>
        <v/>
      </c>
      <c r="W11" s="10" t="str">
        <f t="shared" si="42"/>
        <v/>
      </c>
      <c r="X11" s="10" t="str">
        <f>IF(OR(W11="",X10=""),"",W11+X10+X5)</f>
        <v/>
      </c>
      <c r="Y11" s="10" t="str">
        <f t="shared" si="42"/>
        <v/>
      </c>
      <c r="Z11" s="10" t="str">
        <f t="shared" si="42"/>
        <v/>
      </c>
      <c r="AA11" s="10" t="str">
        <f t="shared" si="42"/>
        <v/>
      </c>
      <c r="AB11" s="10" t="str">
        <f t="shared" si="42"/>
        <v/>
      </c>
      <c r="AC11" s="10" t="str">
        <f t="shared" si="42"/>
        <v/>
      </c>
      <c r="AD11" s="10" t="str">
        <f t="shared" si="42"/>
        <v/>
      </c>
      <c r="AE11" s="10" t="str">
        <f t="shared" si="42"/>
        <v/>
      </c>
      <c r="AF11" s="10" t="str">
        <f t="shared" si="42"/>
        <v/>
      </c>
      <c r="AG11" s="10" t="str">
        <f t="shared" si="42"/>
        <v/>
      </c>
      <c r="AH11" s="10" t="str">
        <f t="shared" si="42"/>
        <v/>
      </c>
      <c r="AI11" s="10" t="str">
        <f t="shared" si="42"/>
        <v/>
      </c>
      <c r="AJ11" s="10" t="str">
        <f t="shared" si="42"/>
        <v/>
      </c>
      <c r="AK11" s="10" t="str">
        <f t="shared" si="42"/>
        <v/>
      </c>
      <c r="AL11" s="10" t="str">
        <f t="shared" si="42"/>
        <v/>
      </c>
      <c r="AM11" s="10" t="str">
        <f>IF(OR(AL11="",AM10=""),"",AL11+AM10)</f>
        <v/>
      </c>
      <c r="AN11" s="10" t="str">
        <f t="shared" si="42"/>
        <v/>
      </c>
      <c r="AO11" s="10" t="str">
        <f t="shared" si="42"/>
        <v/>
      </c>
      <c r="AP11" s="10" t="str">
        <f>IF(OR(AO11="",AP10=""),"",AO11+AP10)</f>
        <v/>
      </c>
      <c r="AQ11" s="10" t="str">
        <f t="shared" si="42"/>
        <v/>
      </c>
      <c r="AR11" s="10" t="str">
        <f t="shared" si="42"/>
        <v/>
      </c>
      <c r="AS11" s="10" t="str">
        <f t="shared" si="42"/>
        <v/>
      </c>
      <c r="AT11" s="10" t="str">
        <f t="shared" si="42"/>
        <v/>
      </c>
      <c r="AU11" s="10" t="str">
        <f t="shared" si="42"/>
        <v/>
      </c>
      <c r="AV11" s="10" t="str">
        <f t="shared" si="42"/>
        <v/>
      </c>
      <c r="AW11" s="10" t="str">
        <f t="shared" si="42"/>
        <v/>
      </c>
    </row>
    <row r="12" spans="1:49" s="4" customFormat="1" x14ac:dyDescent="0.25">
      <c r="A12" s="131"/>
      <c r="B12" s="7" t="s">
        <v>12</v>
      </c>
      <c r="C12" s="10">
        <f>IF(OR(C10="",C8=""),"",C8+C10)</f>
        <v>472906.7</v>
      </c>
      <c r="D12" s="10">
        <f>IF(OR(D10="",D8=""),"",D8+D10)</f>
        <v>121950.46</v>
      </c>
      <c r="E12" s="10">
        <f>IF(OR(E10="",E8=""),"",E8+E10)</f>
        <v>306057.09999999998</v>
      </c>
      <c r="F12" s="10">
        <f t="shared" ref="F12:H12" si="43">IF(OR(F10="",F8=""),"",F8+F10)</f>
        <v>3264169.56</v>
      </c>
      <c r="G12" s="10">
        <f>IF(OR(G10="",G8=""),"",G8+G10)</f>
        <v>1454125.8400000005</v>
      </c>
      <c r="H12" s="10">
        <f t="shared" si="43"/>
        <v>2211233.6500000004</v>
      </c>
      <c r="I12" s="10">
        <f>IF(OR(I10="",I8=""),"",I8+I10)</f>
        <v>-3030810.39</v>
      </c>
      <c r="J12" s="10">
        <f t="shared" ref="J12:M12" si="44">IF(OR(J10="",J8=""),"",J8+J10)</f>
        <v>-3630815.8500000006</v>
      </c>
      <c r="K12" s="10">
        <f>IF(OR(K10="",K8=""),"",K8+K10)</f>
        <v>-2122057.16</v>
      </c>
      <c r="L12" s="10">
        <f t="shared" si="44"/>
        <v>-2757332.0299999984</v>
      </c>
      <c r="M12" s="10">
        <f t="shared" si="44"/>
        <v>-1709571.269999997</v>
      </c>
      <c r="N12" s="10">
        <f>IF(OR(N10="",N8=""),"",N8+N10)</f>
        <v>1432753.737318445</v>
      </c>
      <c r="O12" s="10">
        <f>IF(OR(O10="",O8=""),"",O8+O10)</f>
        <v>4614452.9517706195</v>
      </c>
      <c r="P12" s="10">
        <f t="shared" ref="P12:X12" si="45">IF(OR(P10="",P8=""),"",P8+P10)</f>
        <v>-4461222.6714585554</v>
      </c>
      <c r="Q12" s="10" t="str">
        <f t="shared" si="45"/>
        <v/>
      </c>
      <c r="R12" s="10" t="str">
        <f t="shared" si="45"/>
        <v/>
      </c>
      <c r="S12" s="10" t="str">
        <f t="shared" si="45"/>
        <v/>
      </c>
      <c r="T12" s="10" t="str">
        <f>IF(OR(T10="",T8=""),"",T8+T10)</f>
        <v/>
      </c>
      <c r="U12" s="10" t="str">
        <f t="shared" si="45"/>
        <v/>
      </c>
      <c r="V12" s="10" t="str">
        <f>IF(OR(V10="",V8=""),"",V8+V10)</f>
        <v/>
      </c>
      <c r="W12" s="10" t="str">
        <f t="shared" si="45"/>
        <v/>
      </c>
      <c r="X12" s="10" t="str">
        <f t="shared" si="45"/>
        <v/>
      </c>
      <c r="Y12" s="10" t="str">
        <f>IF(OR(Y10="",Y8=""),"",Y8+Y10)</f>
        <v/>
      </c>
      <c r="Z12" s="10" t="str">
        <f t="shared" ref="Z12:AW12" si="46">IF(OR(Z10="",Z8=""),"",Z8+Z10)</f>
        <v/>
      </c>
      <c r="AA12" s="10" t="str">
        <f t="shared" si="46"/>
        <v/>
      </c>
      <c r="AB12" s="10" t="str">
        <f t="shared" si="46"/>
        <v/>
      </c>
      <c r="AC12" s="10" t="str">
        <f t="shared" si="46"/>
        <v/>
      </c>
      <c r="AD12" s="10" t="str">
        <f t="shared" si="46"/>
        <v/>
      </c>
      <c r="AE12" s="10" t="str">
        <f t="shared" si="46"/>
        <v/>
      </c>
      <c r="AF12" s="10" t="str">
        <f t="shared" si="46"/>
        <v/>
      </c>
      <c r="AG12" s="10" t="str">
        <f t="shared" si="46"/>
        <v/>
      </c>
      <c r="AH12" s="10" t="str">
        <f t="shared" si="46"/>
        <v/>
      </c>
      <c r="AI12" s="10" t="str">
        <f t="shared" si="46"/>
        <v/>
      </c>
      <c r="AJ12" s="10" t="str">
        <f t="shared" si="46"/>
        <v/>
      </c>
      <c r="AK12" s="10" t="str">
        <f t="shared" si="46"/>
        <v/>
      </c>
      <c r="AL12" s="10" t="str">
        <f t="shared" si="46"/>
        <v/>
      </c>
      <c r="AM12" s="10" t="str">
        <f>IF(OR(AM10="",AM8=""),"",AM8+AM10)</f>
        <v/>
      </c>
      <c r="AN12" s="10" t="str">
        <f t="shared" si="46"/>
        <v/>
      </c>
      <c r="AO12" s="10" t="str">
        <f t="shared" si="46"/>
        <v/>
      </c>
      <c r="AP12" s="10" t="str">
        <f t="shared" si="46"/>
        <v/>
      </c>
      <c r="AQ12" s="10" t="str">
        <f t="shared" si="46"/>
        <v/>
      </c>
      <c r="AR12" s="10" t="str">
        <f t="shared" si="46"/>
        <v/>
      </c>
      <c r="AS12" s="10" t="str">
        <f t="shared" si="46"/>
        <v/>
      </c>
      <c r="AT12" s="10" t="str">
        <f t="shared" si="46"/>
        <v/>
      </c>
      <c r="AU12" s="10" t="str">
        <f t="shared" si="46"/>
        <v/>
      </c>
      <c r="AV12" s="10" t="str">
        <f t="shared" si="46"/>
        <v/>
      </c>
      <c r="AW12" s="10" t="str">
        <f t="shared" si="46"/>
        <v/>
      </c>
    </row>
    <row r="13" spans="1:49" s="4" customFormat="1" x14ac:dyDescent="0.25">
      <c r="A13" s="131"/>
      <c r="B13" s="11" t="s">
        <v>3</v>
      </c>
      <c r="C13" s="103">
        <f>C12</f>
        <v>472906.7</v>
      </c>
      <c r="D13" s="103">
        <f>IF(OR(D12="",C13=""),"",D12+C13)</f>
        <v>594857.16</v>
      </c>
      <c r="E13" s="103">
        <f>IF(OR(E12="",D13=""),"",E12+D13)</f>
        <v>900914.26</v>
      </c>
      <c r="F13" s="10">
        <f>IF(OR(F12="",E13=""),"",F12+E13)</f>
        <v>4165083.8200000003</v>
      </c>
      <c r="G13" s="10">
        <f t="shared" ref="G13:AL13" si="47">IF(OR(G12="",F13=""),"",G12+F13)</f>
        <v>5619209.6600000011</v>
      </c>
      <c r="H13" s="10">
        <f t="shared" si="47"/>
        <v>7830443.3100000015</v>
      </c>
      <c r="I13" s="10">
        <f t="shared" si="47"/>
        <v>4799632.9200000018</v>
      </c>
      <c r="J13" s="10">
        <f t="shared" si="47"/>
        <v>1168817.0700000012</v>
      </c>
      <c r="K13" s="10">
        <f>IF(OR(K12="",J13=""),"",K12+J13)</f>
        <v>-953240.08999999892</v>
      </c>
      <c r="L13" s="10">
        <f t="shared" si="47"/>
        <v>-3710572.1199999973</v>
      </c>
      <c r="M13" s="10">
        <f t="shared" si="47"/>
        <v>-5420143.3899999941</v>
      </c>
      <c r="N13" s="10">
        <f>IF(OR(N12="",M13=""),"",N12+M13)</f>
        <v>-3987389.6526815491</v>
      </c>
      <c r="O13" s="10">
        <f>IF(OR(O12="",N13=""),"",O12+N13+O5)</f>
        <v>627063.29908907041</v>
      </c>
      <c r="P13" s="10">
        <f t="shared" si="47"/>
        <v>-3834159.372369485</v>
      </c>
      <c r="Q13" s="10" t="str">
        <f t="shared" si="47"/>
        <v/>
      </c>
      <c r="R13" s="10" t="str">
        <f t="shared" si="47"/>
        <v/>
      </c>
      <c r="S13" s="10" t="str">
        <f t="shared" si="47"/>
        <v/>
      </c>
      <c r="T13" s="10" t="str">
        <f t="shared" si="47"/>
        <v/>
      </c>
      <c r="U13" s="10" t="str">
        <f t="shared" si="47"/>
        <v/>
      </c>
      <c r="V13" s="10" t="str">
        <f>IF(OR(V12="",U13=""),"",V12+U13)</f>
        <v/>
      </c>
      <c r="W13" s="10" t="str">
        <f t="shared" si="47"/>
        <v/>
      </c>
      <c r="X13" s="10" t="str">
        <f>IF(OR(X12="",W13=""),"",X12+W13+X5)</f>
        <v/>
      </c>
      <c r="Y13" s="10" t="str">
        <f t="shared" si="47"/>
        <v/>
      </c>
      <c r="Z13" s="10" t="str">
        <f t="shared" si="47"/>
        <v/>
      </c>
      <c r="AA13" s="10" t="str">
        <f t="shared" si="47"/>
        <v/>
      </c>
      <c r="AB13" s="10" t="str">
        <f t="shared" si="47"/>
        <v/>
      </c>
      <c r="AC13" s="10" t="str">
        <f t="shared" si="47"/>
        <v/>
      </c>
      <c r="AD13" s="10" t="str">
        <f t="shared" si="47"/>
        <v/>
      </c>
      <c r="AE13" s="10" t="str">
        <f t="shared" si="47"/>
        <v/>
      </c>
      <c r="AF13" s="10" t="str">
        <f t="shared" si="47"/>
        <v/>
      </c>
      <c r="AG13" s="10" t="str">
        <f t="shared" si="47"/>
        <v/>
      </c>
      <c r="AH13" s="10" t="str">
        <f t="shared" si="47"/>
        <v/>
      </c>
      <c r="AI13" s="10" t="str">
        <f t="shared" si="47"/>
        <v/>
      </c>
      <c r="AJ13" s="10" t="str">
        <f t="shared" si="47"/>
        <v/>
      </c>
      <c r="AK13" s="10" t="str">
        <f t="shared" si="47"/>
        <v/>
      </c>
      <c r="AL13" s="10" t="str">
        <f t="shared" si="47"/>
        <v/>
      </c>
      <c r="AM13" s="10" t="str">
        <f>IF(OR(AM12="",AL13=""),"",AM12+AL13)</f>
        <v/>
      </c>
      <c r="AN13" s="10" t="str">
        <f t="shared" ref="AN13:AW13" si="48">IF(OR(AN12="",AM13=""),"",AN12+AM13)</f>
        <v/>
      </c>
      <c r="AO13" s="10" t="str">
        <f t="shared" si="48"/>
        <v/>
      </c>
      <c r="AP13" s="10" t="str">
        <f t="shared" si="48"/>
        <v/>
      </c>
      <c r="AQ13" s="10" t="str">
        <f t="shared" si="48"/>
        <v/>
      </c>
      <c r="AR13" s="10" t="str">
        <f t="shared" si="48"/>
        <v/>
      </c>
      <c r="AS13" s="10" t="str">
        <f t="shared" si="48"/>
        <v/>
      </c>
      <c r="AT13" s="10" t="str">
        <f t="shared" si="48"/>
        <v/>
      </c>
      <c r="AU13" s="10" t="str">
        <f t="shared" si="48"/>
        <v/>
      </c>
      <c r="AV13" s="10" t="str">
        <f t="shared" si="48"/>
        <v/>
      </c>
      <c r="AW13" s="10" t="str">
        <f t="shared" si="48"/>
        <v/>
      </c>
    </row>
    <row r="14" spans="1:49" s="5" customFormat="1" ht="8.25" customHeight="1" x14ac:dyDescent="0.25">
      <c r="A14" s="44"/>
      <c r="B14" s="13"/>
      <c r="C14" s="102"/>
      <c r="D14" s="102"/>
      <c r="E14" s="102"/>
      <c r="F14" s="10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s="5" customFormat="1" ht="15" customHeight="1" x14ac:dyDescent="0.25">
      <c r="A15" s="128" t="s">
        <v>25</v>
      </c>
      <c r="B15" s="17"/>
      <c r="C15" s="104"/>
      <c r="D15" s="104"/>
      <c r="E15" s="10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66"/>
      <c r="AP15" s="66"/>
      <c r="AQ15" s="66"/>
      <c r="AR15" s="66"/>
      <c r="AS15" s="66"/>
      <c r="AT15" s="66"/>
      <c r="AU15" s="66"/>
      <c r="AV15" s="66"/>
      <c r="AW15" s="66"/>
    </row>
    <row r="16" spans="1:49" s="3" customFormat="1" ht="15" customHeight="1" x14ac:dyDescent="0.25">
      <c r="A16" s="128"/>
      <c r="B16" s="17" t="s">
        <v>28</v>
      </c>
      <c r="C16" s="98"/>
      <c r="D16" s="98"/>
      <c r="E16" s="98"/>
      <c r="F16" s="21">
        <f>IF(F67="","",SUM(F67,F57,F47,F37,F27))</f>
        <v>0.71203150918887492</v>
      </c>
      <c r="G16" s="21">
        <f t="shared" ref="F16:AW19" si="49">IF(G67="","",SUM(G67,G57,G47,G37,G27))</f>
        <v>4695.4207688607348</v>
      </c>
      <c r="H16" s="21">
        <f t="shared" si="49"/>
        <v>39935.570121927383</v>
      </c>
      <c r="I16" s="21">
        <f t="shared" si="49"/>
        <v>291676.37356246018</v>
      </c>
      <c r="J16" s="21">
        <f t="shared" si="49"/>
        <v>544866.33457860805</v>
      </c>
      <c r="K16" s="21">
        <f t="shared" si="49"/>
        <v>663040.94756639062</v>
      </c>
      <c r="L16" s="21">
        <f t="shared" si="49"/>
        <v>547744.67638274864</v>
      </c>
      <c r="M16" s="21">
        <f t="shared" si="49"/>
        <v>270067.89072131994</v>
      </c>
      <c r="N16" s="21">
        <f t="shared" si="49"/>
        <v>65683.709924025534</v>
      </c>
      <c r="O16" s="21">
        <f t="shared" si="49"/>
        <v>217488.59966292011</v>
      </c>
      <c r="P16" s="21">
        <f t="shared" si="49"/>
        <v>306567.30768800073</v>
      </c>
      <c r="Q16" s="21">
        <f t="shared" si="49"/>
        <v>320225.60618636815</v>
      </c>
      <c r="R16" s="21">
        <f t="shared" si="49"/>
        <v>374921.68238974636</v>
      </c>
      <c r="S16" s="21">
        <f t="shared" si="49"/>
        <v>389282.77783082513</v>
      </c>
      <c r="T16" s="21">
        <f t="shared" si="49"/>
        <v>514810.9579985789</v>
      </c>
      <c r="U16" s="21">
        <f t="shared" si="49"/>
        <v>892274.50101449643</v>
      </c>
      <c r="V16" s="21">
        <f t="shared" si="49"/>
        <v>1396950.7909956616</v>
      </c>
      <c r="W16" s="21">
        <f>IF(W67="","",SUM(W67,W57,W47,W37,W27))</f>
        <v>1564282.18293208</v>
      </c>
      <c r="X16" s="21">
        <f t="shared" si="49"/>
        <v>1196420.4494351235</v>
      </c>
      <c r="Y16" s="21">
        <f t="shared" si="49"/>
        <v>550293.3517593256</v>
      </c>
      <c r="Z16" s="21">
        <f t="shared" si="49"/>
        <v>740269.96292129741</v>
      </c>
      <c r="AA16" s="21">
        <f t="shared" si="49"/>
        <v>1061964.2487075247</v>
      </c>
      <c r="AB16" s="21">
        <f t="shared" si="49"/>
        <v>1128920.1145979338</v>
      </c>
      <c r="AC16" s="21" t="str">
        <f t="shared" si="49"/>
        <v/>
      </c>
      <c r="AD16" s="21" t="str">
        <f t="shared" si="49"/>
        <v/>
      </c>
      <c r="AE16" s="21" t="str">
        <f t="shared" si="49"/>
        <v/>
      </c>
      <c r="AF16" s="21" t="str">
        <f t="shared" si="49"/>
        <v/>
      </c>
      <c r="AG16" s="21" t="str">
        <f t="shared" si="49"/>
        <v/>
      </c>
      <c r="AH16" s="21" t="str">
        <f t="shared" si="49"/>
        <v/>
      </c>
      <c r="AI16" s="21" t="str">
        <f t="shared" si="49"/>
        <v/>
      </c>
      <c r="AJ16" s="21" t="str">
        <f t="shared" si="49"/>
        <v/>
      </c>
      <c r="AK16" s="21" t="str">
        <f t="shared" si="49"/>
        <v/>
      </c>
      <c r="AL16" s="21" t="str">
        <f t="shared" si="49"/>
        <v/>
      </c>
      <c r="AM16" s="21" t="str">
        <f t="shared" si="49"/>
        <v/>
      </c>
      <c r="AN16" s="21" t="str">
        <f t="shared" si="49"/>
        <v/>
      </c>
      <c r="AO16" s="21" t="str">
        <f t="shared" si="49"/>
        <v/>
      </c>
      <c r="AP16" s="21" t="str">
        <f t="shared" si="49"/>
        <v/>
      </c>
      <c r="AQ16" s="21" t="str">
        <f t="shared" si="49"/>
        <v/>
      </c>
      <c r="AR16" s="21" t="str">
        <f t="shared" si="49"/>
        <v/>
      </c>
      <c r="AS16" s="21" t="str">
        <f t="shared" si="49"/>
        <v/>
      </c>
      <c r="AT16" s="21" t="str">
        <f t="shared" si="49"/>
        <v/>
      </c>
      <c r="AU16" s="21" t="str">
        <f t="shared" si="49"/>
        <v/>
      </c>
      <c r="AV16" s="21" t="str">
        <f t="shared" si="49"/>
        <v/>
      </c>
      <c r="AW16" s="21" t="str">
        <f t="shared" si="49"/>
        <v/>
      </c>
    </row>
    <row r="17" spans="1:49" s="5" customFormat="1" ht="15" customHeight="1" x14ac:dyDescent="0.25">
      <c r="A17" s="128"/>
      <c r="B17" s="18" t="s">
        <v>26</v>
      </c>
      <c r="C17" s="98"/>
      <c r="D17" s="98"/>
      <c r="E17" s="98"/>
      <c r="F17" s="21">
        <f t="shared" si="49"/>
        <v>0</v>
      </c>
      <c r="G17" s="21">
        <f t="shared" si="49"/>
        <v>0</v>
      </c>
      <c r="H17" s="21">
        <f t="shared" si="49"/>
        <v>42385.43</v>
      </c>
      <c r="I17" s="21">
        <f t="shared" si="49"/>
        <v>557603.83999999997</v>
      </c>
      <c r="J17" s="21">
        <f t="shared" si="49"/>
        <v>676036.05</v>
      </c>
      <c r="K17" s="21">
        <f t="shared" si="49"/>
        <v>706998.16999999993</v>
      </c>
      <c r="L17" s="21">
        <f t="shared" si="49"/>
        <v>670246.85</v>
      </c>
      <c r="M17" s="21">
        <f t="shared" si="49"/>
        <v>574404.17000000004</v>
      </c>
      <c r="N17" s="21">
        <f t="shared" si="49"/>
        <v>490241.12998765509</v>
      </c>
      <c r="O17" s="21">
        <f t="shared" si="49"/>
        <v>635240.42481474299</v>
      </c>
      <c r="P17" s="21">
        <f t="shared" si="49"/>
        <v>789698.7718744392</v>
      </c>
      <c r="Q17" s="21" t="str">
        <f t="shared" si="49"/>
        <v/>
      </c>
      <c r="R17" s="21" t="str">
        <f t="shared" si="49"/>
        <v/>
      </c>
      <c r="S17" s="21" t="str">
        <f t="shared" si="49"/>
        <v/>
      </c>
      <c r="T17" s="21" t="str">
        <f t="shared" si="49"/>
        <v/>
      </c>
      <c r="U17" s="21" t="str">
        <f t="shared" si="49"/>
        <v/>
      </c>
      <c r="V17" s="21" t="str">
        <f t="shared" si="49"/>
        <v/>
      </c>
      <c r="W17" s="21" t="str">
        <f t="shared" si="49"/>
        <v/>
      </c>
      <c r="X17" s="21" t="str">
        <f t="shared" si="49"/>
        <v/>
      </c>
      <c r="Y17" s="21" t="str">
        <f t="shared" si="49"/>
        <v/>
      </c>
      <c r="Z17" s="21" t="str">
        <f t="shared" si="49"/>
        <v/>
      </c>
      <c r="AA17" s="21" t="str">
        <f t="shared" si="49"/>
        <v/>
      </c>
      <c r="AB17" s="21" t="str">
        <f t="shared" si="49"/>
        <v/>
      </c>
      <c r="AC17" s="21" t="str">
        <f>IF(AC68="","",SUM(AC68,AC58,AC48,AC38,AC28))</f>
        <v/>
      </c>
      <c r="AD17" s="21" t="str">
        <f t="shared" si="49"/>
        <v/>
      </c>
      <c r="AE17" s="21" t="str">
        <f t="shared" si="49"/>
        <v/>
      </c>
      <c r="AF17" s="21" t="str">
        <f t="shared" si="49"/>
        <v/>
      </c>
      <c r="AG17" s="21" t="str">
        <f t="shared" si="49"/>
        <v/>
      </c>
      <c r="AH17" s="21" t="str">
        <f t="shared" si="49"/>
        <v/>
      </c>
      <c r="AI17" s="21" t="str">
        <f t="shared" si="49"/>
        <v/>
      </c>
      <c r="AJ17" s="21" t="str">
        <f>IF(AJ68="","",SUM(AJ68,AJ58,AJ48,AJ38,AJ28))</f>
        <v/>
      </c>
      <c r="AK17" s="21" t="str">
        <f t="shared" si="49"/>
        <v/>
      </c>
      <c r="AL17" s="21" t="str">
        <f t="shared" si="49"/>
        <v/>
      </c>
      <c r="AM17" s="21" t="str">
        <f t="shared" si="49"/>
        <v/>
      </c>
      <c r="AN17" s="21" t="str">
        <f t="shared" si="49"/>
        <v/>
      </c>
      <c r="AO17" s="21" t="str">
        <f t="shared" si="49"/>
        <v/>
      </c>
      <c r="AP17" s="21" t="str">
        <f t="shared" si="49"/>
        <v/>
      </c>
      <c r="AQ17" s="21" t="str">
        <f t="shared" si="49"/>
        <v/>
      </c>
      <c r="AR17" s="21" t="str">
        <f t="shared" si="49"/>
        <v/>
      </c>
      <c r="AS17" s="21" t="str">
        <f t="shared" si="49"/>
        <v/>
      </c>
      <c r="AT17" s="21" t="str">
        <f t="shared" si="49"/>
        <v/>
      </c>
      <c r="AU17" s="21" t="str">
        <f t="shared" si="49"/>
        <v/>
      </c>
      <c r="AV17" s="21" t="str">
        <f t="shared" si="49"/>
        <v/>
      </c>
      <c r="AW17" s="21" t="str">
        <f t="shared" si="49"/>
        <v/>
      </c>
    </row>
    <row r="18" spans="1:49" s="5" customFormat="1" ht="15" customHeight="1" x14ac:dyDescent="0.25">
      <c r="A18" s="128"/>
      <c r="B18" s="18" t="s">
        <v>47</v>
      </c>
      <c r="C18" s="98"/>
      <c r="D18" s="98"/>
      <c r="E18" s="98"/>
      <c r="F18" s="21">
        <f t="shared" ref="F18:M18" si="50">IF(F69="","",SUM(F69,F59,F49,F39,F29))</f>
        <v>0</v>
      </c>
      <c r="G18" s="21">
        <f t="shared" si="50"/>
        <v>0</v>
      </c>
      <c r="H18" s="21">
        <f t="shared" si="50"/>
        <v>0</v>
      </c>
      <c r="I18" s="21">
        <f t="shared" si="50"/>
        <v>0</v>
      </c>
      <c r="J18" s="21">
        <f t="shared" si="50"/>
        <v>0</v>
      </c>
      <c r="K18" s="21">
        <f t="shared" si="50"/>
        <v>0</v>
      </c>
      <c r="L18" s="21">
        <f t="shared" si="50"/>
        <v>0</v>
      </c>
      <c r="M18" s="21">
        <f t="shared" si="50"/>
        <v>0</v>
      </c>
      <c r="N18" s="21">
        <f>IF(N69="","",SUM(N69,N59,N49,N39,N29))</f>
        <v>0</v>
      </c>
      <c r="O18" s="21">
        <f>IF(O69="","",SUM(O69,O59,O49,O39,O29))</f>
        <v>0</v>
      </c>
      <c r="P18" s="21">
        <f t="shared" si="49"/>
        <v>0</v>
      </c>
      <c r="Q18" s="21" t="str">
        <f t="shared" si="49"/>
        <v/>
      </c>
      <c r="R18" s="21" t="str">
        <f t="shared" si="49"/>
        <v/>
      </c>
      <c r="S18" s="21" t="str">
        <f t="shared" si="49"/>
        <v/>
      </c>
      <c r="T18" s="21" t="str">
        <f t="shared" si="49"/>
        <v/>
      </c>
      <c r="U18" s="21" t="str">
        <f t="shared" si="49"/>
        <v/>
      </c>
      <c r="V18" s="21" t="str">
        <f t="shared" si="49"/>
        <v/>
      </c>
      <c r="W18" s="21" t="str">
        <f t="shared" si="49"/>
        <v/>
      </c>
      <c r="X18" s="21" t="str">
        <f t="shared" si="49"/>
        <v/>
      </c>
      <c r="Y18" s="21" t="str">
        <f t="shared" si="49"/>
        <v/>
      </c>
      <c r="Z18" s="21" t="str">
        <f t="shared" si="49"/>
        <v/>
      </c>
      <c r="AA18" s="21" t="str">
        <f t="shared" si="49"/>
        <v/>
      </c>
      <c r="AB18" s="21" t="str">
        <f t="shared" si="49"/>
        <v/>
      </c>
      <c r="AC18" s="21" t="str">
        <f t="shared" si="49"/>
        <v/>
      </c>
      <c r="AD18" s="21" t="str">
        <f t="shared" si="49"/>
        <v/>
      </c>
      <c r="AE18" s="21" t="str">
        <f t="shared" si="49"/>
        <v/>
      </c>
      <c r="AF18" s="21" t="str">
        <f t="shared" si="49"/>
        <v/>
      </c>
      <c r="AG18" s="21" t="str">
        <f t="shared" si="49"/>
        <v/>
      </c>
      <c r="AH18" s="21" t="str">
        <f t="shared" si="49"/>
        <v/>
      </c>
      <c r="AI18" s="21" t="str">
        <f t="shared" si="49"/>
        <v/>
      </c>
      <c r="AJ18" s="21" t="str">
        <f t="shared" si="49"/>
        <v/>
      </c>
      <c r="AK18" s="21" t="str">
        <f t="shared" si="49"/>
        <v/>
      </c>
      <c r="AL18" s="21" t="str">
        <f t="shared" si="49"/>
        <v/>
      </c>
      <c r="AM18" s="21" t="str">
        <f t="shared" si="49"/>
        <v/>
      </c>
      <c r="AN18" s="21" t="str">
        <f t="shared" si="49"/>
        <v/>
      </c>
      <c r="AO18" s="21" t="str">
        <f t="shared" si="49"/>
        <v/>
      </c>
      <c r="AP18" s="21" t="str">
        <f t="shared" si="49"/>
        <v/>
      </c>
      <c r="AQ18" s="21" t="str">
        <f t="shared" si="49"/>
        <v/>
      </c>
      <c r="AR18" s="21" t="str">
        <f t="shared" si="49"/>
        <v/>
      </c>
      <c r="AS18" s="21" t="str">
        <f t="shared" si="49"/>
        <v/>
      </c>
      <c r="AT18" s="21" t="str">
        <f t="shared" si="49"/>
        <v/>
      </c>
      <c r="AU18" s="21" t="str">
        <f t="shared" si="49"/>
        <v/>
      </c>
      <c r="AV18" s="21" t="str">
        <f t="shared" si="49"/>
        <v/>
      </c>
      <c r="AW18" s="21" t="str">
        <f t="shared" si="49"/>
        <v/>
      </c>
    </row>
    <row r="19" spans="1:49" s="5" customFormat="1" ht="15" customHeight="1" x14ac:dyDescent="0.25">
      <c r="A19" s="128"/>
      <c r="B19" s="18" t="s">
        <v>48</v>
      </c>
      <c r="C19" s="98"/>
      <c r="D19" s="98"/>
      <c r="E19" s="98"/>
      <c r="F19" s="21">
        <f t="shared" ref="F19:L19" si="51">IF(F70="","",SUM(F70,F60,F50,F40,F30))</f>
        <v>0</v>
      </c>
      <c r="G19" s="21">
        <f>IF(G70="","",SUM(G70,G60,G50,G40,G30))</f>
        <v>0</v>
      </c>
      <c r="H19" s="21">
        <f t="shared" si="51"/>
        <v>42385.43</v>
      </c>
      <c r="I19" s="21">
        <f t="shared" si="51"/>
        <v>557603.83999999997</v>
      </c>
      <c r="J19" s="21">
        <f t="shared" si="51"/>
        <v>676036.05</v>
      </c>
      <c r="K19" s="21">
        <f t="shared" si="51"/>
        <v>706998.16999999993</v>
      </c>
      <c r="L19" s="21">
        <f t="shared" si="51"/>
        <v>670246.85</v>
      </c>
      <c r="M19" s="21">
        <f>IF(M70="","",SUM(M70,M60,M50,M40,M30))</f>
        <v>574404.17000000004</v>
      </c>
      <c r="N19" s="21">
        <f>IF(N70="","",SUM(N70,N60,N50,N40,N30))</f>
        <v>490241.12998765509</v>
      </c>
      <c r="O19" s="21">
        <f>IF(O70="","",SUM(O70,O60,O50,O40,O30))</f>
        <v>635240.42481474299</v>
      </c>
      <c r="P19" s="21">
        <f t="shared" si="49"/>
        <v>789698.7718744392</v>
      </c>
      <c r="Q19" s="21" t="str">
        <f t="shared" si="49"/>
        <v/>
      </c>
      <c r="R19" s="21" t="str">
        <f t="shared" si="49"/>
        <v/>
      </c>
      <c r="S19" s="21" t="str">
        <f t="shared" si="49"/>
        <v/>
      </c>
      <c r="T19" s="21" t="str">
        <f t="shared" si="49"/>
        <v/>
      </c>
      <c r="U19" s="21" t="str">
        <f t="shared" si="49"/>
        <v/>
      </c>
      <c r="V19" s="21" t="str">
        <f t="shared" si="49"/>
        <v/>
      </c>
      <c r="W19" s="21" t="str">
        <f t="shared" si="49"/>
        <v/>
      </c>
      <c r="X19" s="21" t="str">
        <f t="shared" si="49"/>
        <v/>
      </c>
      <c r="Y19" s="21" t="str">
        <f t="shared" si="49"/>
        <v/>
      </c>
      <c r="Z19" s="21" t="str">
        <f t="shared" si="49"/>
        <v/>
      </c>
      <c r="AA19" s="21" t="str">
        <f t="shared" si="49"/>
        <v/>
      </c>
      <c r="AB19" s="21" t="str">
        <f t="shared" si="49"/>
        <v/>
      </c>
      <c r="AC19" s="21" t="str">
        <f t="shared" si="49"/>
        <v/>
      </c>
      <c r="AD19" s="21" t="str">
        <f t="shared" si="49"/>
        <v/>
      </c>
      <c r="AE19" s="21" t="str">
        <f t="shared" si="49"/>
        <v/>
      </c>
      <c r="AF19" s="21" t="str">
        <f t="shared" si="49"/>
        <v/>
      </c>
      <c r="AG19" s="21" t="str">
        <f t="shared" si="49"/>
        <v/>
      </c>
      <c r="AH19" s="21" t="str">
        <f t="shared" si="49"/>
        <v/>
      </c>
      <c r="AI19" s="21" t="str">
        <f t="shared" si="49"/>
        <v/>
      </c>
      <c r="AJ19" s="21" t="str">
        <f t="shared" si="49"/>
        <v/>
      </c>
      <c r="AK19" s="21" t="str">
        <f t="shared" si="49"/>
        <v/>
      </c>
      <c r="AL19" s="21" t="str">
        <f t="shared" si="49"/>
        <v/>
      </c>
      <c r="AM19" s="21" t="str">
        <f t="shared" si="49"/>
        <v/>
      </c>
      <c r="AN19" s="21" t="str">
        <f t="shared" si="49"/>
        <v/>
      </c>
      <c r="AO19" s="21" t="str">
        <f t="shared" si="49"/>
        <v/>
      </c>
      <c r="AP19" s="21" t="str">
        <f t="shared" si="49"/>
        <v/>
      </c>
      <c r="AQ19" s="21" t="str">
        <f t="shared" si="49"/>
        <v/>
      </c>
      <c r="AR19" s="21" t="str">
        <f t="shared" si="49"/>
        <v/>
      </c>
      <c r="AS19" s="21" t="str">
        <f t="shared" si="49"/>
        <v/>
      </c>
      <c r="AT19" s="21" t="str">
        <f t="shared" si="49"/>
        <v/>
      </c>
      <c r="AU19" s="21" t="str">
        <f t="shared" si="49"/>
        <v/>
      </c>
      <c r="AV19" s="21" t="str">
        <f t="shared" si="49"/>
        <v/>
      </c>
      <c r="AW19" s="21" t="str">
        <f t="shared" si="49"/>
        <v/>
      </c>
    </row>
    <row r="20" spans="1:49" s="5" customFormat="1" x14ac:dyDescent="0.25">
      <c r="A20" s="128"/>
      <c r="B20" s="18" t="s">
        <v>13</v>
      </c>
      <c r="C20" s="98"/>
      <c r="D20" s="98"/>
      <c r="E20" s="98"/>
      <c r="F20" s="21">
        <f t="shared" ref="F20:M21" si="52">IF(F71="","",SUM(F71,F61,F51,F41,F31))</f>
        <v>0.71203150918887492</v>
      </c>
      <c r="G20" s="21">
        <f>IF(G71="","",SUM(G71,G61,G51,G41,G31))</f>
        <v>4695.4207688607348</v>
      </c>
      <c r="H20" s="21">
        <f t="shared" si="52"/>
        <v>-2449.8598780726179</v>
      </c>
      <c r="I20" s="21">
        <f t="shared" si="52"/>
        <v>-265927.46643753978</v>
      </c>
      <c r="J20" s="21">
        <f t="shared" si="52"/>
        <v>-131169.715421392</v>
      </c>
      <c r="K20" s="21">
        <f t="shared" si="52"/>
        <v>-43957.222433609393</v>
      </c>
      <c r="L20" s="21">
        <f t="shared" si="52"/>
        <v>-122502.17361725139</v>
      </c>
      <c r="M20" s="21">
        <f t="shared" si="52"/>
        <v>-304336.2792786801</v>
      </c>
      <c r="N20" s="21">
        <f>IF(N71="","",SUM(N71,N61,N51,N41,N31))</f>
        <v>-424557.42006362951</v>
      </c>
      <c r="O20" s="21">
        <f t="shared" ref="O20:AW21" si="53">IF(O71="","",SUM(O71,O61,O51,O41,O31))</f>
        <v>-417751.82515182288</v>
      </c>
      <c r="P20" s="21">
        <f t="shared" si="53"/>
        <v>-483131.46418643848</v>
      </c>
      <c r="Q20" s="21" t="str">
        <f>IF(Q71="","",SUM(Q71,Q61,Q51,Q41,Q31))</f>
        <v/>
      </c>
      <c r="R20" s="21" t="str">
        <f t="shared" si="53"/>
        <v/>
      </c>
      <c r="S20" s="21" t="str">
        <f t="shared" si="53"/>
        <v/>
      </c>
      <c r="T20" s="21" t="str">
        <f t="shared" si="53"/>
        <v/>
      </c>
      <c r="U20" s="21" t="str">
        <f t="shared" si="53"/>
        <v/>
      </c>
      <c r="V20" s="21" t="str">
        <f t="shared" si="53"/>
        <v/>
      </c>
      <c r="W20" s="21" t="str">
        <f t="shared" si="53"/>
        <v/>
      </c>
      <c r="X20" s="21" t="str">
        <f t="shared" si="53"/>
        <v/>
      </c>
      <c r="Y20" s="21" t="str">
        <f t="shared" si="53"/>
        <v/>
      </c>
      <c r="Z20" s="21" t="str">
        <f t="shared" si="53"/>
        <v/>
      </c>
      <c r="AA20" s="21" t="str">
        <f t="shared" si="53"/>
        <v/>
      </c>
      <c r="AB20" s="21" t="str">
        <f t="shared" si="53"/>
        <v/>
      </c>
      <c r="AC20" s="21" t="str">
        <f t="shared" si="53"/>
        <v/>
      </c>
      <c r="AD20" s="21" t="str">
        <f t="shared" si="53"/>
        <v/>
      </c>
      <c r="AE20" s="21" t="str">
        <f t="shared" si="53"/>
        <v/>
      </c>
      <c r="AF20" s="21" t="str">
        <f t="shared" si="53"/>
        <v/>
      </c>
      <c r="AG20" s="21" t="str">
        <f t="shared" si="53"/>
        <v/>
      </c>
      <c r="AH20" s="21" t="str">
        <f t="shared" si="53"/>
        <v/>
      </c>
      <c r="AI20" s="21" t="str">
        <f t="shared" si="53"/>
        <v/>
      </c>
      <c r="AJ20" s="21" t="str">
        <f t="shared" si="53"/>
        <v/>
      </c>
      <c r="AK20" s="21" t="str">
        <f t="shared" si="53"/>
        <v/>
      </c>
      <c r="AL20" s="21" t="str">
        <f t="shared" si="53"/>
        <v/>
      </c>
      <c r="AM20" s="21" t="str">
        <f t="shared" si="53"/>
        <v/>
      </c>
      <c r="AN20" s="21" t="str">
        <f t="shared" si="53"/>
        <v/>
      </c>
      <c r="AO20" s="21" t="str">
        <f t="shared" si="53"/>
        <v/>
      </c>
      <c r="AP20" s="21" t="str">
        <f t="shared" si="53"/>
        <v/>
      </c>
      <c r="AQ20" s="21" t="str">
        <f t="shared" si="53"/>
        <v/>
      </c>
      <c r="AR20" s="21" t="str">
        <f t="shared" si="53"/>
        <v/>
      </c>
      <c r="AS20" s="21" t="str">
        <f t="shared" si="53"/>
        <v/>
      </c>
      <c r="AT20" s="21" t="str">
        <f t="shared" si="53"/>
        <v/>
      </c>
      <c r="AU20" s="21" t="str">
        <f t="shared" si="53"/>
        <v/>
      </c>
      <c r="AV20" s="21" t="str">
        <f t="shared" si="53"/>
        <v/>
      </c>
      <c r="AW20" s="21" t="str">
        <f t="shared" si="53"/>
        <v/>
      </c>
    </row>
    <row r="21" spans="1:49" s="5" customFormat="1" x14ac:dyDescent="0.25">
      <c r="A21" s="128"/>
      <c r="B21" s="19" t="s">
        <v>8</v>
      </c>
      <c r="C21" s="98"/>
      <c r="D21" s="98"/>
      <c r="E21" s="98"/>
      <c r="F21" s="21">
        <f t="shared" si="52"/>
        <v>0</v>
      </c>
      <c r="G21" s="21">
        <f t="shared" si="52"/>
        <v>10.42</v>
      </c>
      <c r="H21" s="21">
        <f t="shared" si="52"/>
        <v>5.0299999999999994</v>
      </c>
      <c r="I21" s="21">
        <f t="shared" si="52"/>
        <v>-582.26</v>
      </c>
      <c r="J21" s="21">
        <f t="shared" si="52"/>
        <v>-855.06</v>
      </c>
      <c r="K21" s="21">
        <f t="shared" si="52"/>
        <v>-862.55</v>
      </c>
      <c r="L21" s="21">
        <f t="shared" si="52"/>
        <v>-1041.1799999999998</v>
      </c>
      <c r="M21" s="21">
        <f t="shared" si="52"/>
        <v>-1530.79</v>
      </c>
      <c r="N21" s="21">
        <f>IF(N72="","",SUM(N72,N62,N52,N42,N32))</f>
        <v>-2281.3900000000003</v>
      </c>
      <c r="O21" s="21">
        <f t="shared" si="53"/>
        <v>-3021.33</v>
      </c>
      <c r="P21" s="21">
        <f t="shared" si="53"/>
        <v>-3877.7400000000002</v>
      </c>
      <c r="Q21" s="21" t="str">
        <f t="shared" si="53"/>
        <v/>
      </c>
      <c r="R21" s="21" t="str">
        <f t="shared" si="53"/>
        <v/>
      </c>
      <c r="S21" s="21" t="str">
        <f t="shared" si="53"/>
        <v/>
      </c>
      <c r="T21" s="21" t="str">
        <f t="shared" si="53"/>
        <v/>
      </c>
      <c r="U21" s="21" t="str">
        <f t="shared" si="53"/>
        <v/>
      </c>
      <c r="V21" s="21" t="str">
        <f t="shared" si="53"/>
        <v/>
      </c>
      <c r="W21" s="21" t="str">
        <f t="shared" si="53"/>
        <v/>
      </c>
      <c r="X21" s="21" t="str">
        <f t="shared" si="53"/>
        <v/>
      </c>
      <c r="Y21" s="21" t="str">
        <f t="shared" si="53"/>
        <v/>
      </c>
      <c r="Z21" s="21" t="str">
        <f t="shared" si="53"/>
        <v/>
      </c>
      <c r="AA21" s="21" t="str">
        <f t="shared" si="53"/>
        <v/>
      </c>
      <c r="AB21" s="21" t="str">
        <f t="shared" si="53"/>
        <v/>
      </c>
      <c r="AC21" s="21" t="str">
        <f t="shared" si="53"/>
        <v/>
      </c>
      <c r="AD21" s="21" t="str">
        <f t="shared" si="53"/>
        <v/>
      </c>
      <c r="AE21" s="21" t="str">
        <f t="shared" si="53"/>
        <v/>
      </c>
      <c r="AF21" s="21" t="str">
        <f t="shared" si="53"/>
        <v/>
      </c>
      <c r="AG21" s="21" t="str">
        <f t="shared" si="53"/>
        <v/>
      </c>
      <c r="AH21" s="21" t="str">
        <f t="shared" si="53"/>
        <v/>
      </c>
      <c r="AI21" s="21" t="str">
        <f t="shared" si="53"/>
        <v/>
      </c>
      <c r="AJ21" s="21" t="str">
        <f t="shared" si="53"/>
        <v/>
      </c>
      <c r="AK21" s="21" t="str">
        <f t="shared" si="53"/>
        <v/>
      </c>
      <c r="AL21" s="21" t="str">
        <f t="shared" si="53"/>
        <v/>
      </c>
      <c r="AM21" s="21" t="str">
        <f t="shared" si="53"/>
        <v/>
      </c>
      <c r="AN21" s="21" t="str">
        <f t="shared" si="53"/>
        <v/>
      </c>
      <c r="AO21" s="21" t="str">
        <f t="shared" si="53"/>
        <v/>
      </c>
      <c r="AP21" s="21" t="str">
        <f t="shared" si="53"/>
        <v/>
      </c>
      <c r="AQ21" s="21" t="str">
        <f t="shared" si="53"/>
        <v/>
      </c>
      <c r="AR21" s="21" t="str">
        <f t="shared" si="53"/>
        <v/>
      </c>
      <c r="AS21" s="21" t="str">
        <f t="shared" si="53"/>
        <v/>
      </c>
      <c r="AT21" s="21" t="str">
        <f t="shared" si="53"/>
        <v/>
      </c>
      <c r="AU21" s="21" t="str">
        <f t="shared" si="53"/>
        <v/>
      </c>
      <c r="AV21" s="21" t="str">
        <f t="shared" si="53"/>
        <v/>
      </c>
      <c r="AW21" s="21" t="str">
        <f t="shared" si="53"/>
        <v/>
      </c>
    </row>
    <row r="22" spans="1:49" s="5" customFormat="1" x14ac:dyDescent="0.25">
      <c r="A22" s="128"/>
      <c r="B22" s="19" t="s">
        <v>27</v>
      </c>
      <c r="C22" s="98"/>
      <c r="D22" s="98"/>
      <c r="E22" s="97"/>
      <c r="F22" s="16">
        <f>IF(F21="","",E22+F21)</f>
        <v>0</v>
      </c>
      <c r="G22" s="16">
        <f>IF(G21="","",F22+G21)</f>
        <v>10.42</v>
      </c>
      <c r="H22" s="16">
        <f t="shared" ref="H22:AW22" si="54">IF(H21="","",G22+H21)</f>
        <v>15.45</v>
      </c>
      <c r="I22" s="16">
        <f t="shared" si="54"/>
        <v>-566.80999999999995</v>
      </c>
      <c r="J22" s="16">
        <f t="shared" si="54"/>
        <v>-1421.87</v>
      </c>
      <c r="K22" s="16">
        <f t="shared" si="54"/>
        <v>-2284.42</v>
      </c>
      <c r="L22" s="16">
        <f t="shared" si="54"/>
        <v>-3325.6</v>
      </c>
      <c r="M22" s="16">
        <f t="shared" si="54"/>
        <v>-4856.3899999999994</v>
      </c>
      <c r="N22" s="16">
        <f t="shared" si="54"/>
        <v>-7137.78</v>
      </c>
      <c r="O22" s="16">
        <f t="shared" si="54"/>
        <v>-10159.11</v>
      </c>
      <c r="P22" s="16">
        <f t="shared" si="54"/>
        <v>-14036.85</v>
      </c>
      <c r="Q22" s="16" t="str">
        <f t="shared" si="54"/>
        <v/>
      </c>
      <c r="R22" s="16" t="str">
        <f t="shared" si="54"/>
        <v/>
      </c>
      <c r="S22" s="16" t="str">
        <f t="shared" si="54"/>
        <v/>
      </c>
      <c r="T22" s="16" t="str">
        <f t="shared" si="54"/>
        <v/>
      </c>
      <c r="U22" s="16" t="str">
        <f t="shared" si="54"/>
        <v/>
      </c>
      <c r="V22" s="16" t="str">
        <f t="shared" si="54"/>
        <v/>
      </c>
      <c r="W22" s="16" t="str">
        <f t="shared" si="54"/>
        <v/>
      </c>
      <c r="X22" s="16" t="str">
        <f t="shared" si="54"/>
        <v/>
      </c>
      <c r="Y22" s="16" t="str">
        <f t="shared" si="54"/>
        <v/>
      </c>
      <c r="Z22" s="16" t="str">
        <f t="shared" si="54"/>
        <v/>
      </c>
      <c r="AA22" s="16" t="str">
        <f t="shared" si="54"/>
        <v/>
      </c>
      <c r="AB22" s="16" t="str">
        <f t="shared" si="54"/>
        <v/>
      </c>
      <c r="AC22" s="16" t="str">
        <f t="shared" si="54"/>
        <v/>
      </c>
      <c r="AD22" s="16" t="str">
        <f t="shared" si="54"/>
        <v/>
      </c>
      <c r="AE22" s="16" t="str">
        <f t="shared" si="54"/>
        <v/>
      </c>
      <c r="AF22" s="16" t="str">
        <f t="shared" si="54"/>
        <v/>
      </c>
      <c r="AG22" s="16" t="str">
        <f t="shared" si="54"/>
        <v/>
      </c>
      <c r="AH22" s="16" t="str">
        <f t="shared" si="54"/>
        <v/>
      </c>
      <c r="AI22" s="16" t="str">
        <f t="shared" si="54"/>
        <v/>
      </c>
      <c r="AJ22" s="16" t="str">
        <f t="shared" si="54"/>
        <v/>
      </c>
      <c r="AK22" s="16" t="str">
        <f t="shared" si="54"/>
        <v/>
      </c>
      <c r="AL22" s="16" t="str">
        <f t="shared" si="54"/>
        <v/>
      </c>
      <c r="AM22" s="16" t="str">
        <f t="shared" si="54"/>
        <v/>
      </c>
      <c r="AN22" s="16" t="str">
        <f t="shared" si="54"/>
        <v/>
      </c>
      <c r="AO22" s="16" t="str">
        <f t="shared" si="54"/>
        <v/>
      </c>
      <c r="AP22" s="16" t="str">
        <f t="shared" si="54"/>
        <v/>
      </c>
      <c r="AQ22" s="16" t="str">
        <f t="shared" si="54"/>
        <v/>
      </c>
      <c r="AR22" s="16" t="str">
        <f t="shared" si="54"/>
        <v/>
      </c>
      <c r="AS22" s="16" t="str">
        <f t="shared" si="54"/>
        <v/>
      </c>
      <c r="AT22" s="16" t="str">
        <f t="shared" si="54"/>
        <v/>
      </c>
      <c r="AU22" s="16" t="str">
        <f t="shared" si="54"/>
        <v/>
      </c>
      <c r="AV22" s="16" t="str">
        <f t="shared" si="54"/>
        <v/>
      </c>
      <c r="AW22" s="16" t="str">
        <f t="shared" si="54"/>
        <v/>
      </c>
    </row>
    <row r="23" spans="1:49" s="5" customFormat="1" x14ac:dyDescent="0.25">
      <c r="A23" s="128"/>
      <c r="B23" s="18" t="s">
        <v>14</v>
      </c>
      <c r="C23" s="98"/>
      <c r="D23" s="98"/>
      <c r="E23" s="98"/>
      <c r="F23" s="21">
        <f t="shared" ref="F23:AW24" si="55">IF(F73="","",SUM(F73,F63,F53,F43,F33))</f>
        <v>0.71203150918887492</v>
      </c>
      <c r="G23" s="21">
        <f t="shared" si="55"/>
        <v>4705.8407688607349</v>
      </c>
      <c r="H23" s="21">
        <f t="shared" si="55"/>
        <v>-2444.8298780726182</v>
      </c>
      <c r="I23" s="21">
        <f t="shared" si="55"/>
        <v>-266509.72643753979</v>
      </c>
      <c r="J23" s="21">
        <f t="shared" si="55"/>
        <v>-132024.775421392</v>
      </c>
      <c r="K23" s="21">
        <f t="shared" si="55"/>
        <v>-44819.772433609396</v>
      </c>
      <c r="L23" s="21">
        <f t="shared" si="55"/>
        <v>-123543.3536172514</v>
      </c>
      <c r="M23" s="21">
        <f t="shared" si="55"/>
        <v>-305867.06927868014</v>
      </c>
      <c r="N23" s="21">
        <f t="shared" si="55"/>
        <v>-426838.81006362953</v>
      </c>
      <c r="O23" s="21">
        <f>IF(O73="","",SUM(O73,O63,O53,O43,O33))</f>
        <v>-420773.15515182284</v>
      </c>
      <c r="P23" s="21">
        <f t="shared" si="55"/>
        <v>-487009.20418643847</v>
      </c>
      <c r="Q23" s="21" t="str">
        <f t="shared" si="55"/>
        <v/>
      </c>
      <c r="R23" s="21" t="str">
        <f t="shared" si="55"/>
        <v/>
      </c>
      <c r="S23" s="21" t="str">
        <f t="shared" si="55"/>
        <v/>
      </c>
      <c r="T23" s="21" t="str">
        <f t="shared" si="55"/>
        <v/>
      </c>
      <c r="U23" s="21" t="str">
        <f t="shared" si="55"/>
        <v/>
      </c>
      <c r="V23" s="21" t="str">
        <f t="shared" si="55"/>
        <v/>
      </c>
      <c r="W23" s="21" t="str">
        <f t="shared" si="55"/>
        <v/>
      </c>
      <c r="X23" s="21" t="str">
        <f t="shared" si="55"/>
        <v/>
      </c>
      <c r="Y23" s="21" t="str">
        <f t="shared" si="55"/>
        <v/>
      </c>
      <c r="Z23" s="21" t="str">
        <f t="shared" si="55"/>
        <v/>
      </c>
      <c r="AA23" s="21" t="str">
        <f t="shared" si="55"/>
        <v/>
      </c>
      <c r="AB23" s="21" t="str">
        <f t="shared" si="55"/>
        <v/>
      </c>
      <c r="AC23" s="21" t="str">
        <f t="shared" si="55"/>
        <v/>
      </c>
      <c r="AD23" s="21" t="str">
        <f t="shared" si="55"/>
        <v/>
      </c>
      <c r="AE23" s="21" t="str">
        <f t="shared" si="55"/>
        <v/>
      </c>
      <c r="AF23" s="21" t="str">
        <f t="shared" si="55"/>
        <v/>
      </c>
      <c r="AG23" s="21" t="str">
        <f t="shared" si="55"/>
        <v/>
      </c>
      <c r="AH23" s="21" t="str">
        <f t="shared" si="55"/>
        <v/>
      </c>
      <c r="AI23" s="21" t="str">
        <f t="shared" si="55"/>
        <v/>
      </c>
      <c r="AJ23" s="21" t="str">
        <f t="shared" si="55"/>
        <v/>
      </c>
      <c r="AK23" s="21" t="str">
        <f t="shared" si="55"/>
        <v/>
      </c>
      <c r="AL23" s="21" t="str">
        <f t="shared" si="55"/>
        <v/>
      </c>
      <c r="AM23" s="21" t="str">
        <f t="shared" si="55"/>
        <v/>
      </c>
      <c r="AN23" s="21" t="str">
        <f t="shared" si="55"/>
        <v/>
      </c>
      <c r="AO23" s="21" t="str">
        <f t="shared" si="55"/>
        <v/>
      </c>
      <c r="AP23" s="21" t="str">
        <f t="shared" si="55"/>
        <v/>
      </c>
      <c r="AQ23" s="21" t="str">
        <f t="shared" si="55"/>
        <v/>
      </c>
      <c r="AR23" s="21" t="str">
        <f t="shared" si="55"/>
        <v/>
      </c>
      <c r="AS23" s="21" t="str">
        <f t="shared" si="55"/>
        <v/>
      </c>
      <c r="AT23" s="21" t="str">
        <f t="shared" si="55"/>
        <v/>
      </c>
      <c r="AU23" s="21" t="str">
        <f t="shared" si="55"/>
        <v/>
      </c>
      <c r="AV23" s="21" t="str">
        <f t="shared" si="55"/>
        <v/>
      </c>
      <c r="AW23" s="21" t="str">
        <f t="shared" si="55"/>
        <v/>
      </c>
    </row>
    <row r="24" spans="1:49" s="5" customFormat="1" x14ac:dyDescent="0.25">
      <c r="A24" s="128"/>
      <c r="B24" s="20" t="s">
        <v>2</v>
      </c>
      <c r="C24" s="98"/>
      <c r="D24" s="98"/>
      <c r="E24" s="98"/>
      <c r="F24" s="21">
        <f>IF(F74="","",SUM(F74,F64,F54,F44,F34))</f>
        <v>0.71203150918887492</v>
      </c>
      <c r="G24" s="21">
        <f t="shared" si="55"/>
        <v>4706.5528003699237</v>
      </c>
      <c r="H24" s="21">
        <f t="shared" si="55"/>
        <v>2261.7229222973056</v>
      </c>
      <c r="I24" s="21">
        <f t="shared" si="55"/>
        <v>-264248.00351524254</v>
      </c>
      <c r="J24" s="21">
        <f t="shared" si="55"/>
        <v>-396272.77893663448</v>
      </c>
      <c r="K24" s="21">
        <f t="shared" si="55"/>
        <v>-441092.55137024395</v>
      </c>
      <c r="L24" s="21">
        <f t="shared" si="55"/>
        <v>-564635.90498749528</v>
      </c>
      <c r="M24" s="21">
        <f t="shared" si="55"/>
        <v>-870502.97426617541</v>
      </c>
      <c r="N24" s="21">
        <f t="shared" si="55"/>
        <v>-1297341.7843298051</v>
      </c>
      <c r="O24" s="21">
        <f>IF(O74="","",SUM(O74,O64,O54,O44,O34))</f>
        <v>-1718114.9394816277</v>
      </c>
      <c r="P24" s="21">
        <f t="shared" si="55"/>
        <v>-2205124.1436680662</v>
      </c>
      <c r="Q24" s="21" t="str">
        <f t="shared" si="55"/>
        <v/>
      </c>
      <c r="R24" s="21" t="str">
        <f t="shared" si="55"/>
        <v/>
      </c>
      <c r="S24" s="21" t="str">
        <f t="shared" si="55"/>
        <v/>
      </c>
      <c r="T24" s="21" t="str">
        <f t="shared" si="55"/>
        <v/>
      </c>
      <c r="U24" s="21" t="str">
        <f t="shared" si="55"/>
        <v/>
      </c>
      <c r="V24" s="21" t="str">
        <f t="shared" si="55"/>
        <v/>
      </c>
      <c r="W24" s="21" t="str">
        <f t="shared" si="55"/>
        <v/>
      </c>
      <c r="X24" s="21" t="str">
        <f t="shared" si="55"/>
        <v/>
      </c>
      <c r="Y24" s="21" t="str">
        <f t="shared" si="55"/>
        <v/>
      </c>
      <c r="Z24" s="21" t="str">
        <f t="shared" si="55"/>
        <v/>
      </c>
      <c r="AA24" s="21" t="str">
        <f t="shared" si="55"/>
        <v/>
      </c>
      <c r="AB24" s="21" t="str">
        <f t="shared" si="55"/>
        <v/>
      </c>
      <c r="AC24" s="21" t="str">
        <f t="shared" si="55"/>
        <v/>
      </c>
      <c r="AD24" s="21" t="str">
        <f t="shared" si="55"/>
        <v/>
      </c>
      <c r="AE24" s="21" t="str">
        <f t="shared" si="55"/>
        <v/>
      </c>
      <c r="AF24" s="21" t="str">
        <f t="shared" si="55"/>
        <v/>
      </c>
      <c r="AG24" s="21" t="str">
        <f t="shared" si="55"/>
        <v/>
      </c>
      <c r="AH24" s="21" t="str">
        <f t="shared" si="55"/>
        <v/>
      </c>
      <c r="AI24" s="21" t="str">
        <f t="shared" si="55"/>
        <v/>
      </c>
      <c r="AJ24" s="21" t="str">
        <f t="shared" si="55"/>
        <v/>
      </c>
      <c r="AK24" s="21" t="str">
        <f t="shared" si="55"/>
        <v/>
      </c>
      <c r="AL24" s="21" t="str">
        <f t="shared" si="55"/>
        <v/>
      </c>
      <c r="AM24" s="21" t="str">
        <f t="shared" si="55"/>
        <v/>
      </c>
      <c r="AN24" s="21" t="str">
        <f t="shared" si="55"/>
        <v/>
      </c>
      <c r="AO24" s="21" t="str">
        <f t="shared" si="55"/>
        <v/>
      </c>
      <c r="AP24" s="21" t="str">
        <f t="shared" si="55"/>
        <v/>
      </c>
      <c r="AQ24" s="21" t="str">
        <f t="shared" si="55"/>
        <v/>
      </c>
      <c r="AR24" s="21" t="str">
        <f t="shared" si="55"/>
        <v/>
      </c>
      <c r="AS24" s="21" t="str">
        <f t="shared" si="55"/>
        <v/>
      </c>
      <c r="AT24" s="21" t="str">
        <f t="shared" si="55"/>
        <v/>
      </c>
      <c r="AU24" s="21" t="str">
        <f t="shared" si="55"/>
        <v/>
      </c>
      <c r="AV24" s="21" t="str">
        <f t="shared" si="55"/>
        <v/>
      </c>
      <c r="AW24" s="21" t="str">
        <f t="shared" si="55"/>
        <v/>
      </c>
    </row>
    <row r="25" spans="1:49" s="5" customFormat="1" ht="8.25" customHeight="1" x14ac:dyDescent="0.25">
      <c r="A25" s="44"/>
      <c r="B25" s="13"/>
      <c r="C25" s="102"/>
      <c r="D25" s="102"/>
      <c r="E25" s="10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5" customFormat="1" ht="15" customHeight="1" outlineLevel="1" x14ac:dyDescent="0.25">
      <c r="A26" s="128" t="s">
        <v>20</v>
      </c>
      <c r="B26" s="17"/>
      <c r="C26" s="97"/>
      <c r="D26" s="97"/>
      <c r="E26" s="9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66"/>
      <c r="AP26" s="66"/>
      <c r="AQ26" s="66"/>
      <c r="AR26" s="66"/>
      <c r="AS26" s="66"/>
      <c r="AT26" s="66"/>
      <c r="AU26" s="66"/>
      <c r="AV26" s="66"/>
      <c r="AW26" s="66"/>
    </row>
    <row r="27" spans="1:49" s="3" customFormat="1" ht="15" customHeight="1" outlineLevel="1" x14ac:dyDescent="0.25">
      <c r="A27" s="128"/>
      <c r="B27" s="17" t="s">
        <v>28</v>
      </c>
      <c r="C27" s="97"/>
      <c r="D27" s="97"/>
      <c r="E27" s="97"/>
      <c r="F27" s="22">
        <f>IF('M3 Allocations - TD'!D5="","",'M3 Allocations - TD'!D31)</f>
        <v>0</v>
      </c>
      <c r="G27" s="22">
        <f>IF('M3 Allocations - TD'!E5="","",'M3 Allocations - TD'!E31)</f>
        <v>3542.7066619947968</v>
      </c>
      <c r="H27" s="22">
        <f>IF('M3 Allocations - TD'!F5="","",'M3 Allocations - TD'!F31)</f>
        <v>26593.748856903429</v>
      </c>
      <c r="I27" s="22">
        <f>IF('M3 Allocations - TD'!G5="","",'M3 Allocations - TD'!G31)</f>
        <v>243363.92907678595</v>
      </c>
      <c r="J27" s="22">
        <f>IF('M3 Allocations - TD'!H5="","",'M3 Allocations - TD'!H31)</f>
        <v>441129.8099540461</v>
      </c>
      <c r="K27" s="22">
        <f>IF('M3 Allocations - TD'!I5="","",'M3 Allocations - TD'!I31)</f>
        <v>538055.00088770315</v>
      </c>
      <c r="L27" s="22">
        <f>IF('M3 Allocations - TD'!J5="","",'M3 Allocations - TD'!J31)</f>
        <v>375001.00963366695</v>
      </c>
      <c r="M27" s="22">
        <f>IF('M3 Allocations - TD'!K5="","",'M3 Allocations - TD'!K31)</f>
        <v>137834.38057719183</v>
      </c>
      <c r="N27" s="22">
        <f>IF('M3 Allocations - TD'!L5="","",'M3 Allocations - TD'!L31)</f>
        <v>38660.453207554492</v>
      </c>
      <c r="O27" s="22">
        <f>IF('M3 Allocations - TD'!M5="","",'M3 Allocations - TD'!M31)</f>
        <v>127791.56735667802</v>
      </c>
      <c r="P27" s="22">
        <f>IF('M3 Allocations - TD'!N5="","",'M3 Allocations - TD'!N31)</f>
        <v>171138.22739758933</v>
      </c>
      <c r="Q27" s="22">
        <f>IF('M3 Allocations - TD'!O5="","",'M3 Allocations - TD'!O31)</f>
        <v>187047.86323024475</v>
      </c>
      <c r="R27" s="22">
        <f>IF('M3 Allocations - TD'!P5="","",'M3 Allocations - TD'!P31)</f>
        <v>219405.74325103179</v>
      </c>
      <c r="S27" s="22">
        <f>IF('M3 Allocations - TD'!Q5="","",'M3 Allocations - TD'!Q31)</f>
        <v>206209.27319053607</v>
      </c>
      <c r="T27" s="22">
        <f>IF('M3 Allocations - TD'!R5="","",'M3 Allocations - TD'!R31)</f>
        <v>239179.9575252856</v>
      </c>
      <c r="U27" s="22">
        <f>IF('M3 Allocations - TD'!S5="","",'M3 Allocations - TD'!S31)</f>
        <v>552813.91857743543</v>
      </c>
      <c r="V27" s="22">
        <f>IF('M3 Allocations - TD'!T5="","",'M3 Allocations - TD'!T31)</f>
        <v>905264.52270315599</v>
      </c>
      <c r="W27" s="22">
        <f>IF('M3 Allocations - TD'!U5="","",'M3 Allocations - TD'!U31)</f>
        <v>1059431.7272540831</v>
      </c>
      <c r="X27" s="22">
        <f>IF('M3 Allocations - TD'!V5="","",'M3 Allocations - TD'!V31)</f>
        <v>711263.91562902555</v>
      </c>
      <c r="Y27" s="22">
        <f>IF('M3 Allocations - TD'!W5="","",'M3 Allocations - TD'!W31)</f>
        <v>250378.68018168496</v>
      </c>
      <c r="Z27" s="22">
        <f>IF('M3 Allocations - TD'!X5="","",'M3 Allocations - TD'!X31)</f>
        <v>407602.34836650232</v>
      </c>
      <c r="AA27" s="22">
        <f>IF('M3 Allocations - TD'!Y5="","",'M3 Allocations - TD'!Y31)</f>
        <v>637730.77736489079</v>
      </c>
      <c r="AB27" s="22">
        <f>IF('M3 Allocations - TD'!Z5="","",'M3 Allocations - TD'!Z31)</f>
        <v>641656.74906760047</v>
      </c>
      <c r="AC27" s="22" t="str">
        <f>IF('M3 Allocations - TD'!AA5="","",'M3 Allocations - TD'!AA31)</f>
        <v/>
      </c>
      <c r="AD27" s="22" t="str">
        <f>IF('M3 Allocations - TD'!AB5="","",'M3 Allocations - TD'!AB31)</f>
        <v/>
      </c>
      <c r="AE27" s="22" t="str">
        <f>IF('M3 Allocations - TD'!AC5="","",'M3 Allocations - TD'!AC31)</f>
        <v/>
      </c>
      <c r="AF27" s="22" t="str">
        <f>IF('M3 Allocations - TD'!AD5="","",'M3 Allocations - TD'!AD31)</f>
        <v/>
      </c>
      <c r="AG27" s="22" t="str">
        <f>IF('M3 Allocations - TD'!AE5="","",'M3 Allocations - TD'!AE31)</f>
        <v/>
      </c>
      <c r="AH27" s="22" t="str">
        <f>IF('M3 Allocations - TD'!AF5="","",'M3 Allocations - TD'!AF31)</f>
        <v/>
      </c>
      <c r="AI27" s="22" t="str">
        <f>IF('M3 Allocations - TD'!AG5="","",'M3 Allocations - TD'!AG31)</f>
        <v/>
      </c>
      <c r="AJ27" s="22" t="str">
        <f>IF('M3 Allocations - TD'!AH5="","",'M3 Allocations - TD'!AH31)</f>
        <v/>
      </c>
      <c r="AK27" s="22" t="str">
        <f>IF('M3 Allocations - TD'!AI5="","",'M3 Allocations - TD'!AI31)</f>
        <v/>
      </c>
      <c r="AL27" s="22" t="str">
        <f>IF('M3 Allocations - TD'!AJ5="","",'M3 Allocations - TD'!AJ31)</f>
        <v/>
      </c>
      <c r="AM27" s="22" t="str">
        <f>IF('M3 Allocations - TD'!AK5="","",'M3 Allocations - TD'!AK31)</f>
        <v/>
      </c>
      <c r="AN27" s="22" t="str">
        <f>IF('M3 Allocations - TD'!AL5="","",'M3 Allocations - TD'!AL31)</f>
        <v/>
      </c>
      <c r="AO27" s="22" t="str">
        <f>IF('M3 Allocations - TD'!AM5="","",'M3 Allocations - TD'!AM31)</f>
        <v/>
      </c>
      <c r="AP27" s="22" t="str">
        <f>IF('M3 Allocations - TD'!AN5="","",'M3 Allocations - TD'!AN31)</f>
        <v/>
      </c>
      <c r="AQ27" s="22" t="str">
        <f>IF('M3 Allocations - TD'!AO5="","",'M3 Allocations - TD'!AO31)</f>
        <v/>
      </c>
      <c r="AR27" s="22" t="str">
        <f>IF('M3 Allocations - TD'!AP5="","",'M3 Allocations - TD'!AP31)</f>
        <v/>
      </c>
      <c r="AS27" s="22" t="str">
        <f>IF('M3 Allocations - TD'!AQ5="","",'M3 Allocations - TD'!AQ31)</f>
        <v/>
      </c>
      <c r="AT27" s="22" t="str">
        <f>IF('M3 Allocations - TD'!AR5="","",'M3 Allocations - TD'!AR31)</f>
        <v/>
      </c>
      <c r="AU27" s="22" t="str">
        <f>IF('M3 Allocations - TD'!AS5="","",'M3 Allocations - TD'!AS31)</f>
        <v/>
      </c>
      <c r="AV27" s="22" t="str">
        <f>IF('M3 Allocations - TD'!AT5="","",'M3 Allocations - TD'!AT31)</f>
        <v/>
      </c>
      <c r="AW27" s="22" t="str">
        <f>IF('M3 Allocations - TD'!AU5="","",'M3 Allocations - TD'!AU31)</f>
        <v/>
      </c>
    </row>
    <row r="28" spans="1:49" s="5" customFormat="1" ht="15" customHeight="1" outlineLevel="1" x14ac:dyDescent="0.25">
      <c r="A28" s="128"/>
      <c r="B28" s="18" t="s">
        <v>26</v>
      </c>
      <c r="C28" s="97"/>
      <c r="D28" s="97"/>
      <c r="E28" s="97"/>
      <c r="F28" s="22">
        <f>IF('M3 Allocations - TD'!D51="","",'M3 Allocations - TD'!D69)</f>
        <v>0</v>
      </c>
      <c r="G28" s="22">
        <f>IF('M3 Allocations - TD'!E51="","",'M3 Allocations - TD'!E69)</f>
        <v>0</v>
      </c>
      <c r="H28" s="22">
        <f>IF('M3 Allocations - TD'!F51="","",'M3 Allocations - TD'!F69)</f>
        <v>28636.335868779192</v>
      </c>
      <c r="I28" s="22">
        <f>IF('M3 Allocations - TD'!G51="","",'M3 Allocations - TD'!G69)</f>
        <v>344669.92129031231</v>
      </c>
      <c r="J28" s="22">
        <f>IF('M3 Allocations - TD'!H51="","",'M3 Allocations - TD'!H69)</f>
        <v>437739.69493695599</v>
      </c>
      <c r="K28" s="22">
        <f>IF('M3 Allocations - TD'!I51="","",'M3 Allocations - TD'!I69)</f>
        <v>461093.89388914994</v>
      </c>
      <c r="L28" s="22">
        <f>IF('M3 Allocations - TD'!J51="","",'M3 Allocations - TD'!J69)</f>
        <v>425531.99443758972</v>
      </c>
      <c r="M28" s="22">
        <f>IF('M3 Allocations - TD'!K51="","",'M3 Allocations - TD'!K69)</f>
        <v>350101.97926152864</v>
      </c>
      <c r="N28" s="22">
        <f>IF('M3 Allocations - TD'!L51="","",'M3 Allocations - TD'!L69)</f>
        <v>289532.93867281172</v>
      </c>
      <c r="O28" s="22">
        <f>IF('M3 Allocations - TD'!M51="","",'M3 Allocations - TD'!M69)</f>
        <v>415708.25055353018</v>
      </c>
      <c r="P28" s="22">
        <f>IF('M3 Allocations - TD'!N51="","",'M3 Allocations - TD'!N69)</f>
        <v>542741.46833908802</v>
      </c>
      <c r="Q28" s="22" t="str">
        <f>IF('M3 Allocations - TD'!O51="","",'M3 Allocations - TD'!O69)</f>
        <v/>
      </c>
      <c r="R28" s="22" t="str">
        <f>IF('M3 Allocations - TD'!P51="","",'M3 Allocations - TD'!P69)</f>
        <v/>
      </c>
      <c r="S28" s="22" t="str">
        <f>IF('M3 Allocations - TD'!Q51="","",'M3 Allocations - TD'!Q69)</f>
        <v/>
      </c>
      <c r="T28" s="22" t="str">
        <f>IF('M3 Allocations - TD'!R51="","",'M3 Allocations - TD'!R69)</f>
        <v/>
      </c>
      <c r="U28" s="22" t="str">
        <f>IF('M3 Allocations - TD'!S51="","",'M3 Allocations - TD'!S69)</f>
        <v/>
      </c>
      <c r="V28" s="22" t="str">
        <f>IF('M3 Allocations - TD'!T51="","",'M3 Allocations - TD'!T69)</f>
        <v/>
      </c>
      <c r="W28" s="22" t="str">
        <f>IF('M3 Allocations - TD'!U51="","",'M3 Allocations - TD'!U69)</f>
        <v/>
      </c>
      <c r="X28" s="22" t="str">
        <f>IF('M3 Allocations - TD'!V51="","",'M3 Allocations - TD'!V69)</f>
        <v/>
      </c>
      <c r="Y28" s="22" t="str">
        <f>IF('M3 Allocations - TD'!W51="","",'M3 Allocations - TD'!W69)</f>
        <v/>
      </c>
      <c r="Z28" s="22" t="str">
        <f>IF('M3 Allocations - TD'!X51="","",'M3 Allocations - TD'!X69)</f>
        <v/>
      </c>
      <c r="AA28" s="22" t="str">
        <f>IF('M3 Allocations - TD'!Y51="","",'M3 Allocations - TD'!Y69)</f>
        <v/>
      </c>
      <c r="AB28" s="22" t="str">
        <f>IF('M3 Allocations - TD'!Z51="","",'M3 Allocations - TD'!Z69)</f>
        <v/>
      </c>
      <c r="AC28" s="22" t="str">
        <f>IF('M3 Allocations - TD'!AA51="","",'M3 Allocations - TD'!AA69)</f>
        <v/>
      </c>
      <c r="AD28" s="22" t="str">
        <f>IF('M3 Allocations - TD'!AB51="","",'M3 Allocations - TD'!AB69)</f>
        <v/>
      </c>
      <c r="AE28" s="22" t="str">
        <f>IF('M3 Allocations - TD'!AC51="","",'M3 Allocations - TD'!AC69)</f>
        <v/>
      </c>
      <c r="AF28" s="22" t="str">
        <f>IF('M3 Allocations - TD'!AD51="","",'M3 Allocations - TD'!AD69)</f>
        <v/>
      </c>
      <c r="AG28" s="22" t="str">
        <f>IF('M3 Allocations - TD'!AE51="","",'M3 Allocations - TD'!AE69)</f>
        <v/>
      </c>
      <c r="AH28" s="22" t="str">
        <f>IF('M3 Allocations - TD'!AF51="","",'M3 Allocations - TD'!AF69)</f>
        <v/>
      </c>
      <c r="AI28" s="22" t="str">
        <f>IF('M3 Allocations - TD'!AG51="","",'M3 Allocations - TD'!AG69)</f>
        <v/>
      </c>
      <c r="AJ28" s="22" t="str">
        <f>IF('M3 Allocations - TD'!AH51="","",'M3 Allocations - TD'!AH69)</f>
        <v/>
      </c>
      <c r="AK28" s="22" t="str">
        <f>IF('M3 Allocations - TD'!AI51="","",'M3 Allocations - TD'!AI69)</f>
        <v/>
      </c>
      <c r="AL28" s="22" t="str">
        <f>IF('M3 Allocations - TD'!AJ51="","",'M3 Allocations - TD'!AJ69)</f>
        <v/>
      </c>
      <c r="AM28" s="22" t="str">
        <f>IF('M3 Allocations - TD'!AK51="","",'M3 Allocations - TD'!AK69)</f>
        <v/>
      </c>
      <c r="AN28" s="22" t="str">
        <f>IF('M3 Allocations - TD'!AL51="","",'M3 Allocations - TD'!AL69)</f>
        <v/>
      </c>
      <c r="AO28" s="22" t="str">
        <f>IF('M3 Allocations - TD'!AM51="","",'M3 Allocations - TD'!AM69)</f>
        <v/>
      </c>
      <c r="AP28" s="22" t="str">
        <f>IF('M3 Allocations - TD'!AN51="","",'M3 Allocations - TD'!AN69)</f>
        <v/>
      </c>
      <c r="AQ28" s="22" t="str">
        <f>IF('M3 Allocations - TD'!AO51="","",'M3 Allocations - TD'!AO69)</f>
        <v/>
      </c>
      <c r="AR28" s="22" t="str">
        <f>IF('M3 Allocations - TD'!AP51="","",'M3 Allocations - TD'!AP69)</f>
        <v/>
      </c>
      <c r="AS28" s="22" t="str">
        <f>IF('M3 Allocations - TD'!AQ51="","",'M3 Allocations - TD'!AQ69)</f>
        <v/>
      </c>
      <c r="AT28" s="22" t="str">
        <f>IF('M3 Allocations - TD'!AR51="","",'M3 Allocations - TD'!AR69)</f>
        <v/>
      </c>
      <c r="AU28" s="22" t="str">
        <f>IF('M3 Allocations - TD'!AS51="","",'M3 Allocations - TD'!AS69)</f>
        <v/>
      </c>
      <c r="AV28" s="22" t="str">
        <f>IF('M3 Allocations - TD'!AT51="","",'M3 Allocations - TD'!AT69)</f>
        <v/>
      </c>
      <c r="AW28" s="22" t="str">
        <f>IF('M3 Allocations - TD'!AU51="","",'M3 Allocations - TD'!AU69)</f>
        <v/>
      </c>
    </row>
    <row r="29" spans="1:49" s="5" customFormat="1" ht="15" customHeight="1" outlineLevel="1" x14ac:dyDescent="0.25">
      <c r="A29" s="128"/>
      <c r="B29" s="18" t="s">
        <v>47</v>
      </c>
      <c r="C29" s="97"/>
      <c r="D29" s="97"/>
      <c r="E29" s="97"/>
      <c r="F29" s="22">
        <f>IF(F28="","",0)</f>
        <v>0</v>
      </c>
      <c r="G29" s="22">
        <f t="shared" ref="G29:P29" si="56">IF(G28="","",0)</f>
        <v>0</v>
      </c>
      <c r="H29" s="22">
        <f t="shared" si="56"/>
        <v>0</v>
      </c>
      <c r="I29" s="22">
        <f t="shared" si="56"/>
        <v>0</v>
      </c>
      <c r="J29" s="22">
        <f t="shared" si="56"/>
        <v>0</v>
      </c>
      <c r="K29" s="22">
        <f t="shared" si="56"/>
        <v>0</v>
      </c>
      <c r="L29" s="22">
        <f t="shared" si="56"/>
        <v>0</v>
      </c>
      <c r="M29" s="22">
        <f t="shared" si="56"/>
        <v>0</v>
      </c>
      <c r="N29" s="22">
        <f t="shared" si="56"/>
        <v>0</v>
      </c>
      <c r="O29" s="22">
        <f t="shared" si="56"/>
        <v>0</v>
      </c>
      <c r="P29" s="22">
        <f t="shared" si="56"/>
        <v>0</v>
      </c>
      <c r="Q29" s="22" t="str">
        <f>IF(Q28="","",-'M2 TD amort'!F8)</f>
        <v/>
      </c>
      <c r="R29" s="22" t="str">
        <f>IF(R28="","",-'M2 TD amort'!G8)</f>
        <v/>
      </c>
      <c r="S29" s="22" t="str">
        <f>IF(S28="","",-'M2 TD amort'!H8)</f>
        <v/>
      </c>
      <c r="T29" s="22" t="str">
        <f>IF(T28="","",-'M2 TD amort'!I8)</f>
        <v/>
      </c>
      <c r="U29" s="22" t="str">
        <f>IF(U28="","",-'M2 TD amort'!J8)</f>
        <v/>
      </c>
      <c r="V29" s="22" t="str">
        <f>IF(V28="","",-'M2 TD amort'!K8)</f>
        <v/>
      </c>
      <c r="W29" s="22" t="str">
        <f>IF(W28="","",-'M2 TD amort'!L8)</f>
        <v/>
      </c>
      <c r="X29" s="22" t="str">
        <f>IF(X28="","",-'M2 TD amort'!M8)</f>
        <v/>
      </c>
      <c r="Y29" s="22" t="str">
        <f>IF(Y28="","",-'M2 TD amort'!N8)</f>
        <v/>
      </c>
      <c r="Z29" s="22" t="str">
        <f>IF(Z28="","",-'M2 TD amort'!O8)</f>
        <v/>
      </c>
      <c r="AA29" s="22" t="str">
        <f>IF(AA28="","",-'M2 TD amort'!P8)</f>
        <v/>
      </c>
      <c r="AB29" s="22" t="str">
        <f>IF(AB28="","",-'M2 TD amort'!Q8)</f>
        <v/>
      </c>
      <c r="AC29" s="22" t="str">
        <f>IF(AC28="","",-'M2 TD amort'!R8)</f>
        <v/>
      </c>
      <c r="AD29" s="22" t="str">
        <f>IF(AD28="","",-'M2 TD amort'!S8)</f>
        <v/>
      </c>
      <c r="AE29" s="22" t="str">
        <f>IF(AE28="","",-'M2 TD amort'!T8)</f>
        <v/>
      </c>
      <c r="AF29" s="22" t="str">
        <f>IF(AF28="","",-'M2 TD amort'!U8)</f>
        <v/>
      </c>
      <c r="AG29" s="22" t="str">
        <f>IF(AG28="","",-'M2 TD amort'!V8)</f>
        <v/>
      </c>
      <c r="AH29" s="22" t="str">
        <f>IF(AH28="","",-'M2 TD amort'!W8)</f>
        <v/>
      </c>
      <c r="AI29" s="22" t="str">
        <f>IF(AI28="","",-'M2 TD amort'!X8)</f>
        <v/>
      </c>
      <c r="AJ29" s="22" t="str">
        <f>IF(AJ28="","",-'M2 TD amort'!Y8)</f>
        <v/>
      </c>
      <c r="AK29" s="22" t="str">
        <f>IF(AK28="","",-'M2 TD amort'!Z8)</f>
        <v/>
      </c>
      <c r="AL29" s="22" t="str">
        <f>IF(AL28="","",-'M2 TD amort'!AA8)</f>
        <v/>
      </c>
      <c r="AM29" s="22" t="str">
        <f>IF(AM28="","",-'M2 TD amort'!#REF!)</f>
        <v/>
      </c>
      <c r="AN29" s="22" t="str">
        <f>IF(AN28="","",-'M2 TD amort'!AB8)</f>
        <v/>
      </c>
      <c r="AO29" s="22" t="str">
        <f>IF(AO28="","",-'M2 TD amort'!AC8)</f>
        <v/>
      </c>
      <c r="AP29" s="22" t="str">
        <f>IF(AP28="","",-'M2 TD amort'!AD8)</f>
        <v/>
      </c>
      <c r="AQ29" s="22" t="str">
        <f>IF(AQ28="","",-'M2 TD amort'!AE8)</f>
        <v/>
      </c>
      <c r="AR29" s="22" t="str">
        <f>IF(AR28="","",-'M2 TD amort'!AF8)</f>
        <v/>
      </c>
      <c r="AS29" s="22" t="str">
        <f>IF(AS28="","",-'M2 TD amort'!AG8)</f>
        <v/>
      </c>
      <c r="AT29" s="22" t="str">
        <f>IF(AT28="","",-'M2 TD amort'!AH8)</f>
        <v/>
      </c>
      <c r="AU29" s="22" t="str">
        <f>IF(AU28="","",-'M2 TD amort'!AI8)</f>
        <v/>
      </c>
      <c r="AV29" s="22" t="str">
        <f>IF(AV28="","",-'M2 TD amort'!AJ8)</f>
        <v/>
      </c>
      <c r="AW29" s="22" t="str">
        <f>IF(AW28="","",-'M2 TD amort'!AK8)</f>
        <v/>
      </c>
    </row>
    <row r="30" spans="1:49" s="5" customFormat="1" ht="15" customHeight="1" outlineLevel="1" x14ac:dyDescent="0.25">
      <c r="A30" s="128"/>
      <c r="B30" s="18" t="s">
        <v>48</v>
      </c>
      <c r="C30" s="97"/>
      <c r="D30" s="97"/>
      <c r="E30" s="97"/>
      <c r="F30" s="9">
        <f t="shared" ref="F30:M30" si="57">IF(OR(F29="",F28=""),"",F28+F29)</f>
        <v>0</v>
      </c>
      <c r="G30" s="9">
        <f t="shared" si="57"/>
        <v>0</v>
      </c>
      <c r="H30" s="9">
        <f t="shared" si="57"/>
        <v>28636.335868779192</v>
      </c>
      <c r="I30" s="9">
        <f t="shared" si="57"/>
        <v>344669.92129031231</v>
      </c>
      <c r="J30" s="9">
        <f t="shared" si="57"/>
        <v>437739.69493695599</v>
      </c>
      <c r="K30" s="9">
        <f t="shared" si="57"/>
        <v>461093.89388914994</v>
      </c>
      <c r="L30" s="9">
        <f t="shared" si="57"/>
        <v>425531.99443758972</v>
      </c>
      <c r="M30" s="9">
        <f t="shared" si="57"/>
        <v>350101.97926152864</v>
      </c>
      <c r="N30" s="9">
        <f>IF(OR(N29="",N28=""),"",N28+N29)</f>
        <v>289532.93867281172</v>
      </c>
      <c r="O30" s="9">
        <f>IF(OR(O29="",O28=""),"",O28+O29)</f>
        <v>415708.25055353018</v>
      </c>
      <c r="P30" s="9">
        <f t="shared" ref="P30:AW30" si="58">IF(OR(P29="",P28=""),"",P28+P29)</f>
        <v>542741.46833908802</v>
      </c>
      <c r="Q30" s="9" t="str">
        <f t="shared" si="58"/>
        <v/>
      </c>
      <c r="R30" s="9" t="str">
        <f t="shared" si="58"/>
        <v/>
      </c>
      <c r="S30" s="9" t="str">
        <f t="shared" si="58"/>
        <v/>
      </c>
      <c r="T30" s="9" t="str">
        <f t="shared" si="58"/>
        <v/>
      </c>
      <c r="U30" s="9" t="str">
        <f t="shared" si="58"/>
        <v/>
      </c>
      <c r="V30" s="9" t="str">
        <f t="shared" si="58"/>
        <v/>
      </c>
      <c r="W30" s="9" t="str">
        <f t="shared" si="58"/>
        <v/>
      </c>
      <c r="X30" s="9" t="str">
        <f t="shared" si="58"/>
        <v/>
      </c>
      <c r="Y30" s="9" t="str">
        <f t="shared" si="58"/>
        <v/>
      </c>
      <c r="Z30" s="9" t="str">
        <f>IF(OR(Z29="",Z28=""),"",Z28+Z29)</f>
        <v/>
      </c>
      <c r="AA30" s="9" t="str">
        <f t="shared" si="58"/>
        <v/>
      </c>
      <c r="AB30" s="9" t="str">
        <f t="shared" si="58"/>
        <v/>
      </c>
      <c r="AC30" s="9" t="str">
        <f t="shared" si="58"/>
        <v/>
      </c>
      <c r="AD30" s="9" t="str">
        <f t="shared" si="58"/>
        <v/>
      </c>
      <c r="AE30" s="9" t="str">
        <f t="shared" si="58"/>
        <v/>
      </c>
      <c r="AF30" s="9" t="str">
        <f t="shared" si="58"/>
        <v/>
      </c>
      <c r="AG30" s="9" t="str">
        <f t="shared" si="58"/>
        <v/>
      </c>
      <c r="AH30" s="9" t="str">
        <f t="shared" si="58"/>
        <v/>
      </c>
      <c r="AI30" s="9" t="str">
        <f t="shared" si="58"/>
        <v/>
      </c>
      <c r="AJ30" s="9" t="str">
        <f t="shared" si="58"/>
        <v/>
      </c>
      <c r="AK30" s="9" t="str">
        <f t="shared" si="58"/>
        <v/>
      </c>
      <c r="AL30" s="9" t="str">
        <f t="shared" si="58"/>
        <v/>
      </c>
      <c r="AM30" s="9" t="str">
        <f t="shared" si="58"/>
        <v/>
      </c>
      <c r="AN30" s="9" t="str">
        <f t="shared" si="58"/>
        <v/>
      </c>
      <c r="AO30" s="9" t="str">
        <f t="shared" si="58"/>
        <v/>
      </c>
      <c r="AP30" s="9" t="str">
        <f t="shared" si="58"/>
        <v/>
      </c>
      <c r="AQ30" s="9" t="str">
        <f t="shared" si="58"/>
        <v/>
      </c>
      <c r="AR30" s="9" t="str">
        <f t="shared" si="58"/>
        <v/>
      </c>
      <c r="AS30" s="9" t="str">
        <f t="shared" si="58"/>
        <v/>
      </c>
      <c r="AT30" s="9" t="str">
        <f t="shared" si="58"/>
        <v/>
      </c>
      <c r="AU30" s="9" t="str">
        <f t="shared" si="58"/>
        <v/>
      </c>
      <c r="AV30" s="9" t="str">
        <f t="shared" si="58"/>
        <v/>
      </c>
      <c r="AW30" s="9" t="str">
        <f t="shared" si="58"/>
        <v/>
      </c>
    </row>
    <row r="31" spans="1:49" s="5" customFormat="1" outlineLevel="1" x14ac:dyDescent="0.25">
      <c r="A31" s="128"/>
      <c r="B31" s="18" t="s">
        <v>13</v>
      </c>
      <c r="C31" s="97"/>
      <c r="D31" s="97"/>
      <c r="E31" s="97"/>
      <c r="F31" s="9">
        <f t="shared" ref="F31:M31" si="59">IF(OR(F28="",F27=""),"",F27-F28)</f>
        <v>0</v>
      </c>
      <c r="G31" s="9">
        <f>IF(OR(G28="",G27=""),"",G27-G28)</f>
        <v>3542.7066619947968</v>
      </c>
      <c r="H31" s="9">
        <f t="shared" si="59"/>
        <v>-2042.587011875763</v>
      </c>
      <c r="I31" s="9">
        <f t="shared" si="59"/>
        <v>-101305.99221352636</v>
      </c>
      <c r="J31" s="9">
        <f t="shared" si="59"/>
        <v>3390.1150170901092</v>
      </c>
      <c r="K31" s="9">
        <f t="shared" si="59"/>
        <v>76961.106998553209</v>
      </c>
      <c r="L31" s="9">
        <f t="shared" si="59"/>
        <v>-50530.984803922765</v>
      </c>
      <c r="M31" s="9">
        <f t="shared" si="59"/>
        <v>-212267.59868433682</v>
      </c>
      <c r="N31" s="9">
        <f>IF(OR(N30="",N27=""),"",N27-N30)</f>
        <v>-250872.48546525722</v>
      </c>
      <c r="O31" s="9">
        <f t="shared" ref="O31:AW31" si="60">IF(OR(O30="",O27=""),"",O27-O30)</f>
        <v>-287916.68319685216</v>
      </c>
      <c r="P31" s="9">
        <f t="shared" si="60"/>
        <v>-371603.24094149866</v>
      </c>
      <c r="Q31" s="9" t="str">
        <f t="shared" si="60"/>
        <v/>
      </c>
      <c r="R31" s="9" t="str">
        <f t="shared" si="60"/>
        <v/>
      </c>
      <c r="S31" s="9" t="str">
        <f t="shared" si="60"/>
        <v/>
      </c>
      <c r="T31" s="9" t="str">
        <f t="shared" si="60"/>
        <v/>
      </c>
      <c r="U31" s="9" t="str">
        <f t="shared" si="60"/>
        <v/>
      </c>
      <c r="V31" s="9" t="str">
        <f t="shared" si="60"/>
        <v/>
      </c>
      <c r="W31" s="9" t="str">
        <f t="shared" si="60"/>
        <v/>
      </c>
      <c r="X31" s="9" t="str">
        <f t="shared" si="60"/>
        <v/>
      </c>
      <c r="Y31" s="9" t="str">
        <f t="shared" si="60"/>
        <v/>
      </c>
      <c r="Z31" s="9" t="str">
        <f>IF(OR(Z30="",Z27=""),"",Z27-Z30)</f>
        <v/>
      </c>
      <c r="AA31" s="9" t="str">
        <f t="shared" si="60"/>
        <v/>
      </c>
      <c r="AB31" s="9" t="str">
        <f t="shared" si="60"/>
        <v/>
      </c>
      <c r="AC31" s="9" t="str">
        <f t="shared" si="60"/>
        <v/>
      </c>
      <c r="AD31" s="9" t="str">
        <f t="shared" si="60"/>
        <v/>
      </c>
      <c r="AE31" s="9" t="str">
        <f t="shared" si="60"/>
        <v/>
      </c>
      <c r="AF31" s="9" t="str">
        <f t="shared" si="60"/>
        <v/>
      </c>
      <c r="AG31" s="9" t="str">
        <f t="shared" si="60"/>
        <v/>
      </c>
      <c r="AH31" s="9" t="str">
        <f t="shared" si="60"/>
        <v/>
      </c>
      <c r="AI31" s="9" t="str">
        <f t="shared" si="60"/>
        <v/>
      </c>
      <c r="AJ31" s="9" t="str">
        <f t="shared" si="60"/>
        <v/>
      </c>
      <c r="AK31" s="9" t="str">
        <f t="shared" si="60"/>
        <v/>
      </c>
      <c r="AL31" s="9" t="str">
        <f t="shared" si="60"/>
        <v/>
      </c>
      <c r="AM31" s="9" t="str">
        <f t="shared" si="60"/>
        <v/>
      </c>
      <c r="AN31" s="9" t="str">
        <f t="shared" si="60"/>
        <v/>
      </c>
      <c r="AO31" s="9" t="str">
        <f t="shared" si="60"/>
        <v/>
      </c>
      <c r="AP31" s="9" t="str">
        <f t="shared" si="60"/>
        <v/>
      </c>
      <c r="AQ31" s="9" t="str">
        <f t="shared" si="60"/>
        <v/>
      </c>
      <c r="AR31" s="9" t="str">
        <f t="shared" si="60"/>
        <v/>
      </c>
      <c r="AS31" s="9" t="str">
        <f t="shared" si="60"/>
        <v/>
      </c>
      <c r="AT31" s="9" t="str">
        <f t="shared" si="60"/>
        <v/>
      </c>
      <c r="AU31" s="9" t="str">
        <f t="shared" si="60"/>
        <v/>
      </c>
      <c r="AV31" s="9" t="str">
        <f t="shared" si="60"/>
        <v/>
      </c>
      <c r="AW31" s="9" t="str">
        <f t="shared" si="60"/>
        <v/>
      </c>
    </row>
    <row r="32" spans="1:49" s="5" customFormat="1" outlineLevel="1" x14ac:dyDescent="0.25">
      <c r="A32" s="128"/>
      <c r="B32" s="19" t="s">
        <v>8</v>
      </c>
      <c r="C32" s="97"/>
      <c r="D32" s="97"/>
      <c r="E32" s="97"/>
      <c r="F32" s="9">
        <f>IF(OR(F9="",F31=""),"",ROUND((F31+E34)*F9/12,2))</f>
        <v>0</v>
      </c>
      <c r="G32" s="9">
        <f t="shared" ref="G32:L32" si="61">IF(OR(G9="",G31=""),"",ROUND((G31+F34)*G9/12,2))</f>
        <v>7.86</v>
      </c>
      <c r="H32" s="9">
        <f t="shared" si="61"/>
        <v>3.36</v>
      </c>
      <c r="I32" s="9">
        <f t="shared" si="61"/>
        <v>-220.38</v>
      </c>
      <c r="J32" s="9">
        <f t="shared" si="61"/>
        <v>-208.94</v>
      </c>
      <c r="K32" s="9">
        <f t="shared" si="61"/>
        <v>-38.94</v>
      </c>
      <c r="L32" s="9">
        <f t="shared" si="61"/>
        <v>-130.13999999999999</v>
      </c>
      <c r="M32" s="9">
        <f t="shared" ref="M32" si="62">IF(OR(M9="",M31=""),"",ROUND((M31+L34)*M9/12,2))</f>
        <v>-498.25</v>
      </c>
      <c r="N32" s="9">
        <f t="shared" ref="N32" si="63">IF(OR(N9="",N31=""),"",ROUND((N31+M34)*N9/12,2))</f>
        <v>-941.07</v>
      </c>
      <c r="O32" s="9">
        <f t="shared" ref="O32" si="64">IF(OR(O9="",O31=""),"",ROUND((O31+N34)*O9/12,2))</f>
        <v>-1449.93</v>
      </c>
      <c r="P32" s="9">
        <f t="shared" ref="P32" si="65">IF(OR(P9="",P31=""),"",ROUND((P31+O34)*P9/12,2))</f>
        <v>-2107.1</v>
      </c>
      <c r="Q32" s="9" t="str">
        <f t="shared" ref="Q32:R32" si="66">IF(OR(Q9="",Q31=""),"",ROUND((Q31+P34)*Q9/12,2))</f>
        <v/>
      </c>
      <c r="R32" s="9" t="str">
        <f t="shared" si="66"/>
        <v/>
      </c>
      <c r="S32" s="9" t="str">
        <f t="shared" ref="S32" si="67">IF(OR(S9="",S31=""),"",ROUND((S31+R34)*S9/12,2))</f>
        <v/>
      </c>
      <c r="T32" s="9" t="str">
        <f t="shared" ref="T32" si="68">IF(OR(T9="",T31=""),"",ROUND((T31+S34)*T9/12,2))</f>
        <v/>
      </c>
      <c r="U32" s="9" t="str">
        <f t="shared" ref="U32" si="69">IF(OR(U9="",U31=""),"",ROUND((U31+T34)*U9/12,2))</f>
        <v/>
      </c>
      <c r="V32" s="9" t="str">
        <f t="shared" ref="V32" si="70">IF(OR(V9="",V31=""),"",ROUND((V31+U34)*V9/12,2))</f>
        <v/>
      </c>
      <c r="W32" s="9" t="str">
        <f t="shared" ref="W32:X32" si="71">IF(OR(W9="",W31=""),"",ROUND((W31+V34)*W9/12,2))</f>
        <v/>
      </c>
      <c r="X32" s="9" t="str">
        <f t="shared" si="71"/>
        <v/>
      </c>
      <c r="Y32" s="9" t="str">
        <f t="shared" ref="Y32" si="72">IF(OR(Y9="",Y31=""),"",ROUND((Y31+X34)*Y9/12,2))</f>
        <v/>
      </c>
      <c r="Z32" s="9" t="str">
        <f t="shared" ref="Z32" si="73">IF(OR(Z9="",Z31=""),"",ROUND((Z31+Y34)*Z9/12,2))</f>
        <v/>
      </c>
      <c r="AA32" s="9" t="str">
        <f t="shared" ref="AA32" si="74">IF(OR(AA9="",AA31=""),"",ROUND((AA31+Z34)*AA9/12,2))</f>
        <v/>
      </c>
      <c r="AB32" s="9" t="str">
        <f t="shared" ref="AB32" si="75">IF(OR(AB9="",AB31=""),"",ROUND((AB31+AA34)*AB9/12,2))</f>
        <v/>
      </c>
      <c r="AC32" s="9" t="str">
        <f t="shared" ref="AC32:AD32" si="76">IF(OR(AC9="",AC31=""),"",ROUND((AC31+AB34)*AC9/12,2))</f>
        <v/>
      </c>
      <c r="AD32" s="9" t="str">
        <f t="shared" si="76"/>
        <v/>
      </c>
      <c r="AE32" s="9" t="str">
        <f t="shared" ref="AE32" si="77">IF(OR(AE9="",AE31=""),"",ROUND((AE31+AD34)*AE9/12,2))</f>
        <v/>
      </c>
      <c r="AF32" s="9" t="str">
        <f t="shared" ref="AF32" si="78">IF(OR(AF9="",AF31=""),"",ROUND((AF31+AE34)*AF9/12,2))</f>
        <v/>
      </c>
      <c r="AG32" s="9" t="str">
        <f t="shared" ref="AG32" si="79">IF(OR(AG9="",AG31=""),"",ROUND((AG31+AF34)*AG9/12,2))</f>
        <v/>
      </c>
      <c r="AH32" s="9" t="str">
        <f t="shared" ref="AH32" si="80">IF(OR(AH9="",AH31=""),"",ROUND((AH31+AG34)*AH9/12,2))</f>
        <v/>
      </c>
      <c r="AI32" s="9" t="str">
        <f t="shared" ref="AI32:AJ32" si="81">IF(OR(AI9="",AI31=""),"",ROUND((AI31+AH34)*AI9/12,2))</f>
        <v/>
      </c>
      <c r="AJ32" s="9" t="str">
        <f t="shared" si="81"/>
        <v/>
      </c>
      <c r="AK32" s="9" t="str">
        <f t="shared" ref="AK32" si="82">IF(OR(AK9="",AK31=""),"",ROUND((AK31+AJ34)*AK9/12,2))</f>
        <v/>
      </c>
      <c r="AL32" s="9" t="str">
        <f t="shared" ref="AL32" si="83">IF(OR(AL9="",AL31=""),"",ROUND((AL31+AK34)*AL9/12,2))</f>
        <v/>
      </c>
      <c r="AM32" s="9" t="str">
        <f t="shared" ref="AM32" si="84">IF(OR(AM9="",AM31=""),"",ROUND((AM31+AL34)*AM9/12,2))</f>
        <v/>
      </c>
      <c r="AN32" s="9" t="str">
        <f t="shared" ref="AN32" si="85">IF(OR(AN9="",AN31=""),"",ROUND((AN31+AM34)*AN9/12,2))</f>
        <v/>
      </c>
      <c r="AO32" s="9" t="str">
        <f t="shared" ref="AO32:AP32" si="86">IF(OR(AO9="",AO31=""),"",ROUND((AO31+AN34)*AO9/12,2))</f>
        <v/>
      </c>
      <c r="AP32" s="9" t="str">
        <f t="shared" si="86"/>
        <v/>
      </c>
      <c r="AQ32" s="9" t="str">
        <f t="shared" ref="AQ32" si="87">IF(OR(AQ9="",AQ31=""),"",ROUND((AQ31+AP34)*AQ9/12,2))</f>
        <v/>
      </c>
      <c r="AR32" s="9" t="str">
        <f t="shared" ref="AR32" si="88">IF(OR(AR9="",AR31=""),"",ROUND((AR31+AQ34)*AR9/12,2))</f>
        <v/>
      </c>
      <c r="AS32" s="9" t="str">
        <f t="shared" ref="AS32" si="89">IF(OR(AS9="",AS31=""),"",ROUND((AS31+AR34)*AS9/12,2))</f>
        <v/>
      </c>
      <c r="AT32" s="9" t="str">
        <f t="shared" ref="AT32" si="90">IF(OR(AT9="",AT31=""),"",ROUND((AT31+AS34)*AT9/12,2))</f>
        <v/>
      </c>
      <c r="AU32" s="9" t="str">
        <f t="shared" ref="AU32:AV32" si="91">IF(OR(AU9="",AU31=""),"",ROUND((AU31+AT34)*AU9/12,2))</f>
        <v/>
      </c>
      <c r="AV32" s="9" t="str">
        <f t="shared" si="91"/>
        <v/>
      </c>
      <c r="AW32" s="9" t="str">
        <f t="shared" ref="AW32" si="92">IF(OR(AW9="",AW31=""),"",ROUND((AW31+AV34)*AW9/12,2))</f>
        <v/>
      </c>
    </row>
    <row r="33" spans="1:49" s="5" customFormat="1" outlineLevel="1" x14ac:dyDescent="0.25">
      <c r="A33" s="128"/>
      <c r="B33" s="18" t="s">
        <v>14</v>
      </c>
      <c r="C33" s="97"/>
      <c r="D33" s="97"/>
      <c r="E33" s="97"/>
      <c r="F33" s="9">
        <f t="shared" ref="F33:M33" si="93">IF(OR(F31="",F32=""),"",F31+F32)</f>
        <v>0</v>
      </c>
      <c r="G33" s="9">
        <f>IF(OR(G31="",G32=""),"",G31+G32)</f>
        <v>3550.566661994797</v>
      </c>
      <c r="H33" s="9">
        <f t="shared" si="93"/>
        <v>-2039.2270118757631</v>
      </c>
      <c r="I33" s="9">
        <f t="shared" si="93"/>
        <v>-101526.37221352637</v>
      </c>
      <c r="J33" s="9">
        <f t="shared" si="93"/>
        <v>3181.1750170901091</v>
      </c>
      <c r="K33" s="9">
        <f t="shared" si="93"/>
        <v>76922.166998553206</v>
      </c>
      <c r="L33" s="9">
        <f t="shared" si="93"/>
        <v>-50661.124803922765</v>
      </c>
      <c r="M33" s="9">
        <f t="shared" si="93"/>
        <v>-212765.84868433682</v>
      </c>
      <c r="N33" s="9">
        <f>IF(OR(N31="",N32=""),"",N31+N32)</f>
        <v>-251813.55546525723</v>
      </c>
      <c r="O33" s="9">
        <f>IF(OR(O31="",O32=""),"",O31+O32)</f>
        <v>-289366.61319685215</v>
      </c>
      <c r="P33" s="9">
        <f t="shared" ref="P33:AW33" si="94">IF(OR(P31="",P32=""),"",P31+P32)</f>
        <v>-373710.34094149864</v>
      </c>
      <c r="Q33" s="9" t="str">
        <f>IF(OR(Q31="",Q32=""),"",Q31+Q32)</f>
        <v/>
      </c>
      <c r="R33" s="9" t="str">
        <f t="shared" si="94"/>
        <v/>
      </c>
      <c r="S33" s="9" t="str">
        <f t="shared" si="94"/>
        <v/>
      </c>
      <c r="T33" s="9" t="str">
        <f t="shared" si="94"/>
        <v/>
      </c>
      <c r="U33" s="9" t="str">
        <f t="shared" si="94"/>
        <v/>
      </c>
      <c r="V33" s="9" t="str">
        <f t="shared" si="94"/>
        <v/>
      </c>
      <c r="W33" s="9" t="str">
        <f t="shared" si="94"/>
        <v/>
      </c>
      <c r="X33" s="9" t="str">
        <f t="shared" si="94"/>
        <v/>
      </c>
      <c r="Y33" s="9" t="str">
        <f t="shared" si="94"/>
        <v/>
      </c>
      <c r="Z33" s="9" t="str">
        <f t="shared" si="94"/>
        <v/>
      </c>
      <c r="AA33" s="9" t="str">
        <f t="shared" si="94"/>
        <v/>
      </c>
      <c r="AB33" s="9" t="str">
        <f t="shared" si="94"/>
        <v/>
      </c>
      <c r="AC33" s="9" t="str">
        <f t="shared" si="94"/>
        <v/>
      </c>
      <c r="AD33" s="9" t="str">
        <f t="shared" si="94"/>
        <v/>
      </c>
      <c r="AE33" s="9" t="str">
        <f t="shared" si="94"/>
        <v/>
      </c>
      <c r="AF33" s="9" t="str">
        <f t="shared" si="94"/>
        <v/>
      </c>
      <c r="AG33" s="9" t="str">
        <f t="shared" si="94"/>
        <v/>
      </c>
      <c r="AH33" s="9" t="str">
        <f t="shared" si="94"/>
        <v/>
      </c>
      <c r="AI33" s="9" t="str">
        <f t="shared" si="94"/>
        <v/>
      </c>
      <c r="AJ33" s="9" t="str">
        <f t="shared" si="94"/>
        <v/>
      </c>
      <c r="AK33" s="9" t="str">
        <f t="shared" si="94"/>
        <v/>
      </c>
      <c r="AL33" s="9" t="str">
        <f t="shared" si="94"/>
        <v/>
      </c>
      <c r="AM33" s="9" t="str">
        <f t="shared" si="94"/>
        <v/>
      </c>
      <c r="AN33" s="9" t="str">
        <f t="shared" si="94"/>
        <v/>
      </c>
      <c r="AO33" s="9" t="str">
        <f t="shared" si="94"/>
        <v/>
      </c>
      <c r="AP33" s="9" t="str">
        <f t="shared" si="94"/>
        <v/>
      </c>
      <c r="AQ33" s="9" t="str">
        <f t="shared" si="94"/>
        <v/>
      </c>
      <c r="AR33" s="9" t="str">
        <f t="shared" si="94"/>
        <v/>
      </c>
      <c r="AS33" s="9" t="str">
        <f t="shared" si="94"/>
        <v/>
      </c>
      <c r="AT33" s="9" t="str">
        <f t="shared" si="94"/>
        <v/>
      </c>
      <c r="AU33" s="9" t="str">
        <f t="shared" si="94"/>
        <v/>
      </c>
      <c r="AV33" s="9" t="str">
        <f t="shared" si="94"/>
        <v/>
      </c>
      <c r="AW33" s="9" t="str">
        <f t="shared" si="94"/>
        <v/>
      </c>
    </row>
    <row r="34" spans="1:49" s="5" customFormat="1" outlineLevel="1" x14ac:dyDescent="0.25">
      <c r="A34" s="128"/>
      <c r="B34" s="20" t="s">
        <v>15</v>
      </c>
      <c r="C34" s="97"/>
      <c r="D34" s="97"/>
      <c r="E34" s="97"/>
      <c r="F34" s="9">
        <f>IF(OR(F33=""),"",F33)</f>
        <v>0</v>
      </c>
      <c r="G34" s="9">
        <f>IF(OR(G33="",F34=""),"",G33+F34)</f>
        <v>3550.566661994797</v>
      </c>
      <c r="H34" s="9">
        <f t="shared" ref="H34:M34" si="95">IF(OR(H33="",G34=""),"",H33+G34)</f>
        <v>1511.3396501190339</v>
      </c>
      <c r="I34" s="9">
        <f t="shared" si="95"/>
        <v>-100015.03256340734</v>
      </c>
      <c r="J34" s="9">
        <f t="shared" si="95"/>
        <v>-96833.857546317231</v>
      </c>
      <c r="K34" s="9">
        <f t="shared" si="95"/>
        <v>-19911.690547764025</v>
      </c>
      <c r="L34" s="9">
        <f t="shared" si="95"/>
        <v>-70572.81535168679</v>
      </c>
      <c r="M34" s="9">
        <f t="shared" si="95"/>
        <v>-283338.66403602361</v>
      </c>
      <c r="N34" s="9">
        <f>IF(OR(N33="",M34=""),"",N33+N29+M34)</f>
        <v>-535152.21950128081</v>
      </c>
      <c r="O34" s="9">
        <f>IF(OR(O33="",N34=""),"",O33+O29+N34+O26)</f>
        <v>-824518.83269813296</v>
      </c>
      <c r="P34" s="9">
        <f>IF(OR(P33="",O34=""),"",P33+P29+O34)</f>
        <v>-1198229.1736396316</v>
      </c>
      <c r="Q34" s="9" t="str">
        <f>IF(OR(Q33="",P34=""),"",Q33+Q29+P34)</f>
        <v/>
      </c>
      <c r="R34" s="9" t="str">
        <f t="shared" ref="R34:AW34" si="96">IF(OR(R33="",Q34=""),"",R33+R29+Q34)</f>
        <v/>
      </c>
      <c r="S34" s="9" t="str">
        <f>IF(OR(S33="",R34=""),"",S33+S29+R34)</f>
        <v/>
      </c>
      <c r="T34" s="9" t="str">
        <f t="shared" si="96"/>
        <v/>
      </c>
      <c r="U34" s="9" t="str">
        <f t="shared" si="96"/>
        <v/>
      </c>
      <c r="V34" s="9" t="str">
        <f t="shared" si="96"/>
        <v/>
      </c>
      <c r="W34" s="9" t="str">
        <f t="shared" si="96"/>
        <v/>
      </c>
      <c r="X34" s="9" t="str">
        <f t="shared" si="96"/>
        <v/>
      </c>
      <c r="Y34" s="9" t="str">
        <f t="shared" si="96"/>
        <v/>
      </c>
      <c r="Z34" s="9" t="str">
        <f t="shared" si="96"/>
        <v/>
      </c>
      <c r="AA34" s="9" t="str">
        <f t="shared" si="96"/>
        <v/>
      </c>
      <c r="AB34" s="9" t="str">
        <f t="shared" si="96"/>
        <v/>
      </c>
      <c r="AC34" s="9" t="str">
        <f t="shared" si="96"/>
        <v/>
      </c>
      <c r="AD34" s="9" t="str">
        <f t="shared" si="96"/>
        <v/>
      </c>
      <c r="AE34" s="9" t="str">
        <f t="shared" si="96"/>
        <v/>
      </c>
      <c r="AF34" s="9" t="str">
        <f t="shared" si="96"/>
        <v/>
      </c>
      <c r="AG34" s="9" t="str">
        <f t="shared" si="96"/>
        <v/>
      </c>
      <c r="AH34" s="9" t="str">
        <f t="shared" si="96"/>
        <v/>
      </c>
      <c r="AI34" s="9" t="str">
        <f t="shared" si="96"/>
        <v/>
      </c>
      <c r="AJ34" s="9" t="str">
        <f t="shared" si="96"/>
        <v/>
      </c>
      <c r="AK34" s="9" t="str">
        <f t="shared" si="96"/>
        <v/>
      </c>
      <c r="AL34" s="9" t="str">
        <f t="shared" si="96"/>
        <v/>
      </c>
      <c r="AM34" s="9" t="str">
        <f t="shared" si="96"/>
        <v/>
      </c>
      <c r="AN34" s="9" t="str">
        <f>IF(OR(AN33="",AM34=""),"",AN33+AN29+AM34)</f>
        <v/>
      </c>
      <c r="AO34" s="9" t="str">
        <f t="shared" si="96"/>
        <v/>
      </c>
      <c r="AP34" s="9" t="str">
        <f t="shared" si="96"/>
        <v/>
      </c>
      <c r="AQ34" s="9" t="str">
        <f t="shared" si="96"/>
        <v/>
      </c>
      <c r="AR34" s="9" t="str">
        <f t="shared" si="96"/>
        <v/>
      </c>
      <c r="AS34" s="9" t="str">
        <f t="shared" si="96"/>
        <v/>
      </c>
      <c r="AT34" s="9" t="str">
        <f t="shared" si="96"/>
        <v/>
      </c>
      <c r="AU34" s="9" t="str">
        <f t="shared" si="96"/>
        <v/>
      </c>
      <c r="AV34" s="9" t="str">
        <f t="shared" si="96"/>
        <v/>
      </c>
      <c r="AW34" s="9" t="str">
        <f t="shared" si="96"/>
        <v/>
      </c>
    </row>
    <row r="35" spans="1:49" s="5" customFormat="1" ht="8.25" customHeight="1" outlineLevel="1" x14ac:dyDescent="0.25">
      <c r="A35" s="44"/>
      <c r="B35" s="13"/>
      <c r="C35" s="102"/>
      <c r="D35" s="102"/>
      <c r="E35" s="10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5" customFormat="1" ht="15" customHeight="1" outlineLevel="1" x14ac:dyDescent="0.25">
      <c r="A36" s="128" t="s">
        <v>21</v>
      </c>
      <c r="B36" s="17"/>
      <c r="C36" s="97"/>
      <c r="D36" s="97"/>
      <c r="E36" s="9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6"/>
      <c r="AP36" s="66"/>
      <c r="AQ36" s="66"/>
      <c r="AR36" s="66"/>
      <c r="AS36" s="66"/>
      <c r="AT36" s="66"/>
      <c r="AU36" s="66"/>
      <c r="AV36" s="66"/>
      <c r="AW36" s="66"/>
    </row>
    <row r="37" spans="1:49" s="3" customFormat="1" ht="15" customHeight="1" outlineLevel="1" x14ac:dyDescent="0.25">
      <c r="A37" s="128"/>
      <c r="B37" s="17" t="s">
        <v>28</v>
      </c>
      <c r="C37" s="97"/>
      <c r="D37" s="97"/>
      <c r="E37" s="97"/>
      <c r="F37" s="22">
        <f>IF('M3 Allocations - TD'!D6="","",'M3 Allocations - TD'!D32)</f>
        <v>0.34412602678174997</v>
      </c>
      <c r="G37" s="22">
        <f>IF('M3 Allocations - TD'!E6="","",'M3 Allocations - TD'!E32)</f>
        <v>593.85341007321881</v>
      </c>
      <c r="H37" s="22">
        <f>IF('M3 Allocations - TD'!F6="","",'M3 Allocations - TD'!F32)</f>
        <v>8368.5225960071712</v>
      </c>
      <c r="I37" s="22">
        <f>IF('M3 Allocations - TD'!G6="","",'M3 Allocations - TD'!G32)</f>
        <v>23641.814181406706</v>
      </c>
      <c r="J37" s="22">
        <f>IF('M3 Allocations - TD'!H6="","",'M3 Allocations - TD'!H32)</f>
        <v>47663.861231335664</v>
      </c>
      <c r="K37" s="22">
        <f>IF('M3 Allocations - TD'!I6="","",'M3 Allocations - TD'!I32)</f>
        <v>53414.007632337976</v>
      </c>
      <c r="L37" s="22">
        <f>IF('M3 Allocations - TD'!J6="","",'M3 Allocations - TD'!J32)</f>
        <v>71963.570102025027</v>
      </c>
      <c r="M37" s="22">
        <f>IF('M3 Allocations - TD'!K6="","",'M3 Allocations - TD'!K32)</f>
        <v>61965.410188273323</v>
      </c>
      <c r="N37" s="22">
        <f>IF('M3 Allocations - TD'!L6="","",'M3 Allocations - TD'!L32)</f>
        <v>5767.9681454076735</v>
      </c>
      <c r="O37" s="22">
        <f>IF('M3 Allocations - TD'!M6="","",'M3 Allocations - TD'!M32)</f>
        <v>16895.928056087101</v>
      </c>
      <c r="P37" s="22">
        <f>IF('M3 Allocations - TD'!N6="","",'M3 Allocations - TD'!N32)</f>
        <v>25525.100145200897</v>
      </c>
      <c r="Q37" s="22">
        <f>IF('M3 Allocations - TD'!O6="","",'M3 Allocations - TD'!O32)</f>
        <v>27524.25879504767</v>
      </c>
      <c r="R37" s="22">
        <f>IF('M3 Allocations - TD'!P6="","",'M3 Allocations - TD'!P32)</f>
        <v>38664.753398204441</v>
      </c>
      <c r="S37" s="22">
        <f>IF('M3 Allocations - TD'!Q6="","",'M3 Allocations - TD'!Q32)</f>
        <v>47562.910315213507</v>
      </c>
      <c r="T37" s="22">
        <f>IF('M3 Allocations - TD'!R6="","",'M3 Allocations - TD'!R32)</f>
        <v>69742.919379966275</v>
      </c>
      <c r="U37" s="22">
        <f>IF('M3 Allocations - TD'!S6="","",'M3 Allocations - TD'!S32)</f>
        <v>71907.590175180769</v>
      </c>
      <c r="V37" s="22">
        <f>IF('M3 Allocations - TD'!T6="","",'M3 Allocations - TD'!T32)</f>
        <v>107538.96792915741</v>
      </c>
      <c r="W37" s="22">
        <f>IF('M3 Allocations - TD'!U6="","",'M3 Allocations - TD'!U32)</f>
        <v>101829.2481966411</v>
      </c>
      <c r="X37" s="22">
        <f>IF('M3 Allocations - TD'!V6="","",'M3 Allocations - TD'!V32)</f>
        <v>122086.60104206916</v>
      </c>
      <c r="Y37" s="22">
        <f>IF('M3 Allocations - TD'!W6="","",'M3 Allocations - TD'!W32)</f>
        <v>104618.64140463393</v>
      </c>
      <c r="Z37" s="22">
        <f>IF('M3 Allocations - TD'!X6="","",'M3 Allocations - TD'!X32)</f>
        <v>115085.33469849332</v>
      </c>
      <c r="AA37" s="22">
        <f>IF('M3 Allocations - TD'!Y6="","",'M3 Allocations - TD'!Y32)</f>
        <v>147152.40761363314</v>
      </c>
      <c r="AB37" s="22">
        <f>IF('M3 Allocations - TD'!Z6="","",'M3 Allocations - TD'!Z32)</f>
        <v>163279.26267523147</v>
      </c>
      <c r="AC37" s="22" t="str">
        <f>IF('M3 Allocations - TD'!AA6="","",'M3 Allocations - TD'!AA32)</f>
        <v/>
      </c>
      <c r="AD37" s="22" t="str">
        <f>IF('M3 Allocations - TD'!AB6="","",'M3 Allocations - TD'!AB32)</f>
        <v/>
      </c>
      <c r="AE37" s="22" t="str">
        <f>IF('M3 Allocations - TD'!AC6="","",'M3 Allocations - TD'!AC32)</f>
        <v/>
      </c>
      <c r="AF37" s="22" t="str">
        <f>IF('M3 Allocations - TD'!AD6="","",'M3 Allocations - TD'!AD32)</f>
        <v/>
      </c>
      <c r="AG37" s="22" t="str">
        <f>IF('M3 Allocations - TD'!AE6="","",'M3 Allocations - TD'!AE32)</f>
        <v/>
      </c>
      <c r="AH37" s="22" t="str">
        <f>IF('M3 Allocations - TD'!AF6="","",'M3 Allocations - TD'!AF32)</f>
        <v/>
      </c>
      <c r="AI37" s="22" t="str">
        <f>IF('M3 Allocations - TD'!AG6="","",'M3 Allocations - TD'!AG32)</f>
        <v/>
      </c>
      <c r="AJ37" s="22" t="str">
        <f>IF('M3 Allocations - TD'!AH6="","",'M3 Allocations - TD'!AH32)</f>
        <v/>
      </c>
      <c r="AK37" s="22" t="str">
        <f>IF('M3 Allocations - TD'!AI6="","",'M3 Allocations - TD'!AI32)</f>
        <v/>
      </c>
      <c r="AL37" s="22" t="str">
        <f>IF('M3 Allocations - TD'!AJ6="","",'M3 Allocations - TD'!AJ32)</f>
        <v/>
      </c>
      <c r="AM37" s="22" t="str">
        <f>IF('M3 Allocations - TD'!AK6="","",'M3 Allocations - TD'!AK32)</f>
        <v/>
      </c>
      <c r="AN37" s="22" t="str">
        <f>IF('M3 Allocations - TD'!AL6="","",'M3 Allocations - TD'!AL32)</f>
        <v/>
      </c>
      <c r="AO37" s="22" t="str">
        <f>IF('M3 Allocations - TD'!AM6="","",'M3 Allocations - TD'!AM32)</f>
        <v/>
      </c>
      <c r="AP37" s="22" t="str">
        <f>IF('M3 Allocations - TD'!AN6="","",'M3 Allocations - TD'!AN32)</f>
        <v/>
      </c>
      <c r="AQ37" s="22" t="str">
        <f>IF('M3 Allocations - TD'!AO6="","",'M3 Allocations - TD'!AO32)</f>
        <v/>
      </c>
      <c r="AR37" s="22" t="str">
        <f>IF('M3 Allocations - TD'!AP6="","",'M3 Allocations - TD'!AP32)</f>
        <v/>
      </c>
      <c r="AS37" s="22" t="str">
        <f>IF('M3 Allocations - TD'!AQ6="","",'M3 Allocations - TD'!AQ32)</f>
        <v/>
      </c>
      <c r="AT37" s="22" t="str">
        <f>IF('M3 Allocations - TD'!AR6="","",'M3 Allocations - TD'!AR32)</f>
        <v/>
      </c>
      <c r="AU37" s="22" t="str">
        <f>IF('M3 Allocations - TD'!AS6="","",'M3 Allocations - TD'!AS32)</f>
        <v/>
      </c>
      <c r="AV37" s="22" t="str">
        <f>IF('M3 Allocations - TD'!AT6="","",'M3 Allocations - TD'!AT32)</f>
        <v/>
      </c>
      <c r="AW37" s="22" t="str">
        <f>IF('M3 Allocations - TD'!AU6="","",'M3 Allocations - TD'!AU32)</f>
        <v/>
      </c>
    </row>
    <row r="38" spans="1:49" s="5" customFormat="1" ht="15" customHeight="1" outlineLevel="1" x14ac:dyDescent="0.25">
      <c r="A38" s="128"/>
      <c r="B38" s="18" t="s">
        <v>26</v>
      </c>
      <c r="C38" s="97"/>
      <c r="D38" s="97"/>
      <c r="E38" s="97"/>
      <c r="F38" s="22">
        <f>IF('M3 Allocations - TD'!D52="","",'M3 Allocations - TD'!D70)</f>
        <v>0</v>
      </c>
      <c r="G38" s="22">
        <f>IF('M3 Allocations - TD'!E52="","",'M3 Allocations - TD'!E70)</f>
        <v>0</v>
      </c>
      <c r="H38" s="22">
        <f>IF('M3 Allocations - TD'!F52="","",'M3 Allocations - TD'!F70)</f>
        <v>4662.874879564878</v>
      </c>
      <c r="I38" s="22">
        <f>IF('M3 Allocations - TD'!G52="","",'M3 Allocations - TD'!G70)</f>
        <v>60575.806014450071</v>
      </c>
      <c r="J38" s="22">
        <f>IF('M3 Allocations - TD'!H52="","",'M3 Allocations - TD'!H70)</f>
        <v>69235.226705339766</v>
      </c>
      <c r="K38" s="22">
        <f>IF('M3 Allocations - TD'!I52="","",'M3 Allocations - TD'!I70)</f>
        <v>71132.268141530934</v>
      </c>
      <c r="L38" s="22">
        <f>IF('M3 Allocations - TD'!J52="","",'M3 Allocations - TD'!J70)</f>
        <v>68766.003213137257</v>
      </c>
      <c r="M38" s="22">
        <f>IF('M3 Allocations - TD'!K52="","",'M3 Allocations - TD'!K70)</f>
        <v>61936.863591354115</v>
      </c>
      <c r="N38" s="22">
        <f>IF('M3 Allocations - TD'!L52="","",'M3 Allocations - TD'!L70)</f>
        <v>53975.546061180925</v>
      </c>
      <c r="O38" s="22">
        <f>IF('M3 Allocations - TD'!M52="","",'M3 Allocations - TD'!M70)</f>
        <v>64085.142076342534</v>
      </c>
      <c r="P38" s="22">
        <f>IF('M3 Allocations - TD'!N52="","",'M3 Allocations - TD'!N70)</f>
        <v>77271.220187535713</v>
      </c>
      <c r="Q38" s="22" t="str">
        <f>IF('M3 Allocations - TD'!O52="","",'M3 Allocations - TD'!O70)</f>
        <v/>
      </c>
      <c r="R38" s="22" t="str">
        <f>IF('M3 Allocations - TD'!P52="","",'M3 Allocations - TD'!P70)</f>
        <v/>
      </c>
      <c r="S38" s="22" t="str">
        <f>IF('M3 Allocations - TD'!Q52="","",'M3 Allocations - TD'!Q70)</f>
        <v/>
      </c>
      <c r="T38" s="22" t="str">
        <f>IF('M3 Allocations - TD'!R52="","",'M3 Allocations - TD'!R70)</f>
        <v/>
      </c>
      <c r="U38" s="22" t="str">
        <f>IF('M3 Allocations - TD'!S52="","",'M3 Allocations - TD'!S70)</f>
        <v/>
      </c>
      <c r="V38" s="22" t="str">
        <f>IF('M3 Allocations - TD'!T52="","",'M3 Allocations - TD'!T70)</f>
        <v/>
      </c>
      <c r="W38" s="22" t="str">
        <f>IF('M3 Allocations - TD'!U52="","",'M3 Allocations - TD'!U70)</f>
        <v/>
      </c>
      <c r="X38" s="22" t="str">
        <f>IF('M3 Allocations - TD'!V52="","",'M3 Allocations - TD'!V70)</f>
        <v/>
      </c>
      <c r="Y38" s="22" t="str">
        <f>IF('M3 Allocations - TD'!W52="","",'M3 Allocations - TD'!W70)</f>
        <v/>
      </c>
      <c r="Z38" s="22" t="str">
        <f>IF('M3 Allocations - TD'!X52="","",'M3 Allocations - TD'!X70)</f>
        <v/>
      </c>
      <c r="AA38" s="22" t="str">
        <f>IF('M3 Allocations - TD'!Y52="","",'M3 Allocations - TD'!Y70)</f>
        <v/>
      </c>
      <c r="AB38" s="22" t="str">
        <f>IF('M3 Allocations - TD'!Z52="","",'M3 Allocations - TD'!Z70)</f>
        <v/>
      </c>
      <c r="AC38" s="22" t="str">
        <f>IF('M3 Allocations - TD'!AA52="","",'M3 Allocations - TD'!AA70)</f>
        <v/>
      </c>
      <c r="AD38" s="22" t="str">
        <f>IF('M3 Allocations - TD'!AB52="","",'M3 Allocations - TD'!AB70)</f>
        <v/>
      </c>
      <c r="AE38" s="22" t="str">
        <f>IF('M3 Allocations - TD'!AC52="","",'M3 Allocations - TD'!AC70)</f>
        <v/>
      </c>
      <c r="AF38" s="22" t="str">
        <f>IF('M3 Allocations - TD'!AD52="","",'M3 Allocations - TD'!AD70)</f>
        <v/>
      </c>
      <c r="AG38" s="22" t="str">
        <f>IF('M3 Allocations - TD'!AE52="","",'M3 Allocations - TD'!AE70)</f>
        <v/>
      </c>
      <c r="AH38" s="22" t="str">
        <f>IF('M3 Allocations - TD'!AF52="","",'M3 Allocations - TD'!AF70)</f>
        <v/>
      </c>
      <c r="AI38" s="22" t="str">
        <f>IF('M3 Allocations - TD'!AG52="","",'M3 Allocations - TD'!AG70)</f>
        <v/>
      </c>
      <c r="AJ38" s="22" t="str">
        <f>IF('M3 Allocations - TD'!AH52="","",'M3 Allocations - TD'!AH70)</f>
        <v/>
      </c>
      <c r="AK38" s="22" t="str">
        <f>IF('M3 Allocations - TD'!AI52="","",'M3 Allocations - TD'!AI70)</f>
        <v/>
      </c>
      <c r="AL38" s="22" t="str">
        <f>IF('M3 Allocations - TD'!AJ52="","",'M3 Allocations - TD'!AJ70)</f>
        <v/>
      </c>
      <c r="AM38" s="22" t="str">
        <f>IF('M3 Allocations - TD'!AK52="","",'M3 Allocations - TD'!AK70)</f>
        <v/>
      </c>
      <c r="AN38" s="22" t="str">
        <f>IF('M3 Allocations - TD'!AL52="","",'M3 Allocations - TD'!AL70)</f>
        <v/>
      </c>
      <c r="AO38" s="22" t="str">
        <f>IF('M3 Allocations - TD'!AM52="","",'M3 Allocations - TD'!AM70)</f>
        <v/>
      </c>
      <c r="AP38" s="22" t="str">
        <f>IF('M3 Allocations - TD'!AN52="","",'M3 Allocations - TD'!AN70)</f>
        <v/>
      </c>
      <c r="AQ38" s="22" t="str">
        <f>IF('M3 Allocations - TD'!AO52="","",'M3 Allocations - TD'!AO70)</f>
        <v/>
      </c>
      <c r="AR38" s="22" t="str">
        <f>IF('M3 Allocations - TD'!AP52="","",'M3 Allocations - TD'!AP70)</f>
        <v/>
      </c>
      <c r="AS38" s="22" t="str">
        <f>IF('M3 Allocations - TD'!AQ52="","",'M3 Allocations - TD'!AQ70)</f>
        <v/>
      </c>
      <c r="AT38" s="22" t="str">
        <f>IF('M3 Allocations - TD'!AR52="","",'M3 Allocations - TD'!AR70)</f>
        <v/>
      </c>
      <c r="AU38" s="22" t="str">
        <f>IF('M3 Allocations - TD'!AS52="","",'M3 Allocations - TD'!AS70)</f>
        <v/>
      </c>
      <c r="AV38" s="22" t="str">
        <f>IF('M3 Allocations - TD'!AT52="","",'M3 Allocations - TD'!AT70)</f>
        <v/>
      </c>
      <c r="AW38" s="22" t="str">
        <f>IF('M3 Allocations - TD'!AU52="","",'M3 Allocations - TD'!AU70)</f>
        <v/>
      </c>
    </row>
    <row r="39" spans="1:49" s="5" customFormat="1" ht="15" customHeight="1" outlineLevel="1" x14ac:dyDescent="0.25">
      <c r="A39" s="128"/>
      <c r="B39" s="18" t="s">
        <v>47</v>
      </c>
      <c r="C39" s="97"/>
      <c r="D39" s="97"/>
      <c r="E39" s="97"/>
      <c r="F39" s="22">
        <f>IF(F38="","",0)</f>
        <v>0</v>
      </c>
      <c r="G39" s="22">
        <f t="shared" ref="G39" si="97">IF(G38="","",0)</f>
        <v>0</v>
      </c>
      <c r="H39" s="22">
        <f t="shared" ref="H39" si="98">IF(H38="","",0)</f>
        <v>0</v>
      </c>
      <c r="I39" s="22">
        <f t="shared" ref="I39" si="99">IF(I38="","",0)</f>
        <v>0</v>
      </c>
      <c r="J39" s="22">
        <f t="shared" ref="J39" si="100">IF(J38="","",0)</f>
        <v>0</v>
      </c>
      <c r="K39" s="22">
        <f t="shared" ref="K39" si="101">IF(K38="","",0)</f>
        <v>0</v>
      </c>
      <c r="L39" s="22">
        <f t="shared" ref="L39" si="102">IF(L38="","",0)</f>
        <v>0</v>
      </c>
      <c r="M39" s="22">
        <f t="shared" ref="M39" si="103">IF(M38="","",0)</f>
        <v>0</v>
      </c>
      <c r="N39" s="22">
        <f t="shared" ref="N39" si="104">IF(N38="","",0)</f>
        <v>0</v>
      </c>
      <c r="O39" s="22">
        <f t="shared" ref="O39" si="105">IF(O38="","",0)</f>
        <v>0</v>
      </c>
      <c r="P39" s="22">
        <f t="shared" ref="P39" si="106">IF(P38="","",0)</f>
        <v>0</v>
      </c>
      <c r="Q39" s="22" t="str">
        <f>IF(Q38="","",-'M2 TD amort'!F15)</f>
        <v/>
      </c>
      <c r="R39" s="22" t="str">
        <f>IF(R38="","",-'M2 TD amort'!G15)</f>
        <v/>
      </c>
      <c r="S39" s="22" t="str">
        <f>IF(S38="","",-'M2 TD amort'!H15)</f>
        <v/>
      </c>
      <c r="T39" s="22" t="str">
        <f>IF(T38="","",-'M2 TD amort'!I15)</f>
        <v/>
      </c>
      <c r="U39" s="22" t="str">
        <f>IF(U38="","",-'M2 TD amort'!J15)</f>
        <v/>
      </c>
      <c r="V39" s="22" t="str">
        <f>IF(V38="","",-'M2 TD amort'!K15)</f>
        <v/>
      </c>
      <c r="W39" s="22" t="str">
        <f>IF(W38="","",-'M2 TD amort'!L15)</f>
        <v/>
      </c>
      <c r="X39" s="22" t="str">
        <f>IF(X38="","",-'M2 TD amort'!M15)</f>
        <v/>
      </c>
      <c r="Y39" s="22" t="str">
        <f>IF(Y38="","",-'M2 TD amort'!N15)</f>
        <v/>
      </c>
      <c r="Z39" s="22" t="str">
        <f>IF(Z38="","",-'M2 TD amort'!O15)</f>
        <v/>
      </c>
      <c r="AA39" s="22" t="str">
        <f>IF(AA38="","",-'M2 TD amort'!P15)</f>
        <v/>
      </c>
      <c r="AB39" s="22" t="str">
        <f>IF(AB38="","",-'M2 TD amort'!Q15)</f>
        <v/>
      </c>
      <c r="AC39" s="22" t="str">
        <f>IF(AC38="","",-'M2 TD amort'!R15)</f>
        <v/>
      </c>
      <c r="AD39" s="22" t="str">
        <f>IF(AD38="","",-'M2 TD amort'!S15)</f>
        <v/>
      </c>
      <c r="AE39" s="22" t="str">
        <f>IF(AE38="","",-'M2 TD amort'!T15)</f>
        <v/>
      </c>
      <c r="AF39" s="22" t="str">
        <f>IF(AF38="","",-'M2 TD amort'!U15)</f>
        <v/>
      </c>
      <c r="AG39" s="22" t="str">
        <f>IF(AG38="","",-'M2 TD amort'!V15)</f>
        <v/>
      </c>
      <c r="AH39" s="22" t="str">
        <f>IF(AH38="","",-'M2 TD amort'!W15)</f>
        <v/>
      </c>
      <c r="AI39" s="22" t="str">
        <f>IF(AI38="","",-'M2 TD amort'!X15)</f>
        <v/>
      </c>
      <c r="AJ39" s="22" t="str">
        <f>IF(AJ38="","",-'M2 TD amort'!Y15)</f>
        <v/>
      </c>
      <c r="AK39" s="22" t="str">
        <f>IF(AK38="","",-'M2 TD amort'!Z15)</f>
        <v/>
      </c>
      <c r="AL39" s="22" t="str">
        <f>IF(AL38="","",-'M2 TD amort'!AA15)</f>
        <v/>
      </c>
      <c r="AM39" s="22" t="str">
        <f>IF(AM38="","",-'M2 TD amort'!#REF!)</f>
        <v/>
      </c>
      <c r="AN39" s="22" t="str">
        <f>IF(AN38="","",-'M2 TD amort'!AB15)</f>
        <v/>
      </c>
      <c r="AO39" s="22" t="str">
        <f>IF(AO38="","",-'M2 TD amort'!AC15)</f>
        <v/>
      </c>
      <c r="AP39" s="22" t="str">
        <f>IF(AP38="","",-'M2 TD amort'!AD15)</f>
        <v/>
      </c>
      <c r="AQ39" s="22" t="str">
        <f>IF(AQ38="","",-'M2 TD amort'!AE15)</f>
        <v/>
      </c>
      <c r="AR39" s="22" t="str">
        <f>IF(AR38="","",-'M2 TD amort'!AF15)</f>
        <v/>
      </c>
      <c r="AS39" s="22" t="str">
        <f>IF(AS38="","",-'M2 TD amort'!AG15)</f>
        <v/>
      </c>
      <c r="AT39" s="22" t="str">
        <f>IF(AT38="","",-'M2 TD amort'!AH15)</f>
        <v/>
      </c>
      <c r="AU39" s="22" t="str">
        <f>IF(AU38="","",-'M2 TD amort'!AI15)</f>
        <v/>
      </c>
      <c r="AV39" s="22" t="str">
        <f>IF(AV38="","",-'M2 TD amort'!AJ15)</f>
        <v/>
      </c>
      <c r="AW39" s="22" t="str">
        <f>IF(AW38="","",-'M2 TD amort'!AK15)</f>
        <v/>
      </c>
    </row>
    <row r="40" spans="1:49" s="5" customFormat="1" ht="15" customHeight="1" outlineLevel="1" x14ac:dyDescent="0.25">
      <c r="A40" s="128"/>
      <c r="B40" s="18" t="s">
        <v>48</v>
      </c>
      <c r="C40" s="97"/>
      <c r="D40" s="97"/>
      <c r="E40" s="97"/>
      <c r="F40" s="9">
        <f t="shared" ref="F40:M40" si="107">IF(OR(F39="",F38=""),"",F38+F39)</f>
        <v>0</v>
      </c>
      <c r="G40" s="9">
        <f t="shared" si="107"/>
        <v>0</v>
      </c>
      <c r="H40" s="9">
        <f t="shared" si="107"/>
        <v>4662.874879564878</v>
      </c>
      <c r="I40" s="9">
        <f t="shared" si="107"/>
        <v>60575.806014450071</v>
      </c>
      <c r="J40" s="9">
        <f t="shared" si="107"/>
        <v>69235.226705339766</v>
      </c>
      <c r="K40" s="9">
        <f t="shared" si="107"/>
        <v>71132.268141530934</v>
      </c>
      <c r="L40" s="9">
        <f t="shared" si="107"/>
        <v>68766.003213137257</v>
      </c>
      <c r="M40" s="9">
        <f t="shared" si="107"/>
        <v>61936.863591354115</v>
      </c>
      <c r="N40" s="9">
        <f>IF(OR(N39="",N38=""),"",N38+N39)</f>
        <v>53975.546061180925</v>
      </c>
      <c r="O40" s="9">
        <f t="shared" ref="O40:AW40" si="108">IF(OR(O39="",O38=""),"",O38+O39)</f>
        <v>64085.142076342534</v>
      </c>
      <c r="P40" s="9">
        <f t="shared" si="108"/>
        <v>77271.220187535713</v>
      </c>
      <c r="Q40" s="9" t="str">
        <f t="shared" si="108"/>
        <v/>
      </c>
      <c r="R40" s="9" t="str">
        <f t="shared" si="108"/>
        <v/>
      </c>
      <c r="S40" s="9" t="str">
        <f t="shared" si="108"/>
        <v/>
      </c>
      <c r="T40" s="9" t="str">
        <f t="shared" si="108"/>
        <v/>
      </c>
      <c r="U40" s="9" t="str">
        <f t="shared" si="108"/>
        <v/>
      </c>
      <c r="V40" s="9" t="str">
        <f t="shared" si="108"/>
        <v/>
      </c>
      <c r="W40" s="9" t="str">
        <f t="shared" si="108"/>
        <v/>
      </c>
      <c r="X40" s="9" t="str">
        <f t="shared" si="108"/>
        <v/>
      </c>
      <c r="Y40" s="9" t="str">
        <f t="shared" si="108"/>
        <v/>
      </c>
      <c r="Z40" s="9" t="str">
        <f t="shared" si="108"/>
        <v/>
      </c>
      <c r="AA40" s="9" t="str">
        <f t="shared" si="108"/>
        <v/>
      </c>
      <c r="AB40" s="9" t="str">
        <f t="shared" si="108"/>
        <v/>
      </c>
      <c r="AC40" s="9" t="str">
        <f t="shared" si="108"/>
        <v/>
      </c>
      <c r="AD40" s="9" t="str">
        <f t="shared" si="108"/>
        <v/>
      </c>
      <c r="AE40" s="9" t="str">
        <f t="shared" si="108"/>
        <v/>
      </c>
      <c r="AF40" s="9" t="str">
        <f t="shared" si="108"/>
        <v/>
      </c>
      <c r="AG40" s="9" t="str">
        <f t="shared" si="108"/>
        <v/>
      </c>
      <c r="AH40" s="9" t="str">
        <f t="shared" si="108"/>
        <v/>
      </c>
      <c r="AI40" s="9" t="str">
        <f t="shared" si="108"/>
        <v/>
      </c>
      <c r="AJ40" s="9" t="str">
        <f t="shared" si="108"/>
        <v/>
      </c>
      <c r="AK40" s="9" t="str">
        <f t="shared" si="108"/>
        <v/>
      </c>
      <c r="AL40" s="9" t="str">
        <f t="shared" si="108"/>
        <v/>
      </c>
      <c r="AM40" s="9" t="str">
        <f t="shared" si="108"/>
        <v/>
      </c>
      <c r="AN40" s="9" t="str">
        <f t="shared" si="108"/>
        <v/>
      </c>
      <c r="AO40" s="9" t="str">
        <f t="shared" si="108"/>
        <v/>
      </c>
      <c r="AP40" s="9" t="str">
        <f t="shared" si="108"/>
        <v/>
      </c>
      <c r="AQ40" s="9" t="str">
        <f t="shared" si="108"/>
        <v/>
      </c>
      <c r="AR40" s="9" t="str">
        <f t="shared" si="108"/>
        <v/>
      </c>
      <c r="AS40" s="9" t="str">
        <f t="shared" si="108"/>
        <v/>
      </c>
      <c r="AT40" s="9" t="str">
        <f t="shared" si="108"/>
        <v/>
      </c>
      <c r="AU40" s="9" t="str">
        <f t="shared" si="108"/>
        <v/>
      </c>
      <c r="AV40" s="9" t="str">
        <f t="shared" si="108"/>
        <v/>
      </c>
      <c r="AW40" s="9" t="str">
        <f t="shared" si="108"/>
        <v/>
      </c>
    </row>
    <row r="41" spans="1:49" s="5" customFormat="1" outlineLevel="1" x14ac:dyDescent="0.25">
      <c r="A41" s="128"/>
      <c r="B41" s="18" t="s">
        <v>13</v>
      </c>
      <c r="C41" s="97"/>
      <c r="D41" s="97"/>
      <c r="E41" s="97"/>
      <c r="F41" s="9">
        <f t="shared" ref="F41:M41" si="109">IF(OR(F38="",F37=""),"",F37-F38)</f>
        <v>0.34412602678174997</v>
      </c>
      <c r="G41" s="9">
        <f t="shared" si="109"/>
        <v>593.85341007321881</v>
      </c>
      <c r="H41" s="9">
        <f t="shared" si="109"/>
        <v>3705.6477164422931</v>
      </c>
      <c r="I41" s="9">
        <f t="shared" si="109"/>
        <v>-36933.991833043365</v>
      </c>
      <c r="J41" s="9">
        <f t="shared" si="109"/>
        <v>-21571.365474004102</v>
      </c>
      <c r="K41" s="9">
        <f t="shared" si="109"/>
        <v>-17718.260509192958</v>
      </c>
      <c r="L41" s="9">
        <f t="shared" si="109"/>
        <v>3197.5668888877699</v>
      </c>
      <c r="M41" s="9">
        <f t="shared" si="109"/>
        <v>28.546596919208241</v>
      </c>
      <c r="N41" s="9">
        <f>IF(OR(N40="",N37=""),"",N37-N40)</f>
        <v>-48207.577915773254</v>
      </c>
      <c r="O41" s="9">
        <f t="shared" ref="O41:AW41" si="110">IF(OR(O40="",O37=""),"",O37-O40)</f>
        <v>-47189.214020255429</v>
      </c>
      <c r="P41" s="9">
        <f t="shared" si="110"/>
        <v>-51746.12004233482</v>
      </c>
      <c r="Q41" s="9" t="str">
        <f>IF(OR(Q40="",Q37=""),"",Q37-Q40)</f>
        <v/>
      </c>
      <c r="R41" s="9" t="str">
        <f t="shared" si="110"/>
        <v/>
      </c>
      <c r="S41" s="9" t="str">
        <f t="shared" si="110"/>
        <v/>
      </c>
      <c r="T41" s="9" t="str">
        <f t="shared" si="110"/>
        <v/>
      </c>
      <c r="U41" s="9" t="str">
        <f t="shared" si="110"/>
        <v/>
      </c>
      <c r="V41" s="9" t="str">
        <f t="shared" si="110"/>
        <v/>
      </c>
      <c r="W41" s="9" t="str">
        <f t="shared" si="110"/>
        <v/>
      </c>
      <c r="X41" s="9" t="str">
        <f t="shared" si="110"/>
        <v/>
      </c>
      <c r="Y41" s="9" t="str">
        <f t="shared" si="110"/>
        <v/>
      </c>
      <c r="Z41" s="9" t="str">
        <f t="shared" si="110"/>
        <v/>
      </c>
      <c r="AA41" s="9" t="str">
        <f t="shared" si="110"/>
        <v/>
      </c>
      <c r="AB41" s="9" t="str">
        <f t="shared" si="110"/>
        <v/>
      </c>
      <c r="AC41" s="9" t="str">
        <f t="shared" si="110"/>
        <v/>
      </c>
      <c r="AD41" s="9" t="str">
        <f t="shared" si="110"/>
        <v/>
      </c>
      <c r="AE41" s="9" t="str">
        <f t="shared" si="110"/>
        <v/>
      </c>
      <c r="AF41" s="9" t="str">
        <f t="shared" si="110"/>
        <v/>
      </c>
      <c r="AG41" s="9" t="str">
        <f t="shared" si="110"/>
        <v/>
      </c>
      <c r="AH41" s="9" t="str">
        <f t="shared" si="110"/>
        <v/>
      </c>
      <c r="AI41" s="9" t="str">
        <f t="shared" si="110"/>
        <v/>
      </c>
      <c r="AJ41" s="9" t="str">
        <f t="shared" si="110"/>
        <v/>
      </c>
      <c r="AK41" s="9" t="str">
        <f t="shared" si="110"/>
        <v/>
      </c>
      <c r="AL41" s="9" t="str">
        <f t="shared" si="110"/>
        <v/>
      </c>
      <c r="AM41" s="9" t="str">
        <f t="shared" si="110"/>
        <v/>
      </c>
      <c r="AN41" s="9" t="str">
        <f t="shared" si="110"/>
        <v/>
      </c>
      <c r="AO41" s="9" t="str">
        <f t="shared" si="110"/>
        <v/>
      </c>
      <c r="AP41" s="9" t="str">
        <f t="shared" si="110"/>
        <v/>
      </c>
      <c r="AQ41" s="9" t="str">
        <f t="shared" si="110"/>
        <v/>
      </c>
      <c r="AR41" s="9" t="str">
        <f t="shared" si="110"/>
        <v/>
      </c>
      <c r="AS41" s="9" t="str">
        <f t="shared" si="110"/>
        <v/>
      </c>
      <c r="AT41" s="9" t="str">
        <f t="shared" si="110"/>
        <v/>
      </c>
      <c r="AU41" s="9" t="str">
        <f t="shared" si="110"/>
        <v/>
      </c>
      <c r="AV41" s="9" t="str">
        <f t="shared" si="110"/>
        <v/>
      </c>
      <c r="AW41" s="9" t="str">
        <f t="shared" si="110"/>
        <v/>
      </c>
    </row>
    <row r="42" spans="1:49" s="5" customFormat="1" outlineLevel="1" x14ac:dyDescent="0.25">
      <c r="A42" s="128"/>
      <c r="B42" s="19" t="s">
        <v>8</v>
      </c>
      <c r="C42" s="97"/>
      <c r="D42" s="97"/>
      <c r="E42" s="97"/>
      <c r="F42" s="9">
        <f>IF(OR(F9="",F41=""),"",ROUND((F41+E44)*F9/12,2))</f>
        <v>0</v>
      </c>
      <c r="G42" s="9">
        <f t="shared" ref="G42:L42" si="111">IF(OR(G9="",G41=""),"",ROUND((G41+F44)*G9/12,2))</f>
        <v>1.32</v>
      </c>
      <c r="H42" s="9">
        <f t="shared" si="111"/>
        <v>9.6</v>
      </c>
      <c r="I42" s="9">
        <f t="shared" si="111"/>
        <v>-72.040000000000006</v>
      </c>
      <c r="J42" s="9">
        <f t="shared" si="111"/>
        <v>-117.35</v>
      </c>
      <c r="K42" s="9">
        <f t="shared" si="111"/>
        <v>-141.27000000000001</v>
      </c>
      <c r="L42" s="9">
        <f t="shared" si="111"/>
        <v>-127.55</v>
      </c>
      <c r="M42" s="9">
        <f t="shared" ref="M42" si="112">IF(OR(M9="",M41=""),"",ROUND((M41+L44)*M9/12,2))</f>
        <v>-121.81</v>
      </c>
      <c r="N42" s="9">
        <f t="shared" ref="N42" si="113">IF(OR(N9="",N41=""),"",ROUND((N41+M44)*N9/12,2))</f>
        <v>-206.94</v>
      </c>
      <c r="O42" s="9">
        <f t="shared" ref="O42" si="114">IF(OR(O9="",O41=""),"",ROUND((O41+N44)*O9/12,2))</f>
        <v>-290.44</v>
      </c>
      <c r="P42" s="9">
        <f t="shared" ref="P42" si="115">IF(OR(P9="",P41=""),"",ROUND((P41+O44)*P9/12,2))</f>
        <v>-382.11</v>
      </c>
      <c r="Q42" s="9" t="str">
        <f t="shared" ref="Q42:R42" si="116">IF(OR(Q9="",Q41=""),"",ROUND((Q41+P44)*Q9/12,2))</f>
        <v/>
      </c>
      <c r="R42" s="9" t="str">
        <f t="shared" si="116"/>
        <v/>
      </c>
      <c r="S42" s="9" t="str">
        <f t="shared" ref="S42" si="117">IF(OR(S9="",S41=""),"",ROUND((S41+R44)*S9/12,2))</f>
        <v/>
      </c>
      <c r="T42" s="9" t="str">
        <f t="shared" ref="T42" si="118">IF(OR(T9="",T41=""),"",ROUND((T41+S44)*T9/12,2))</f>
        <v/>
      </c>
      <c r="U42" s="9" t="str">
        <f t="shared" ref="U42" si="119">IF(OR(U9="",U41=""),"",ROUND((U41+T44)*U9/12,2))</f>
        <v/>
      </c>
      <c r="V42" s="9" t="str">
        <f t="shared" ref="V42" si="120">IF(OR(V9="",V41=""),"",ROUND((V41+U44)*V9/12,2))</f>
        <v/>
      </c>
      <c r="W42" s="9" t="str">
        <f t="shared" ref="W42:X42" si="121">IF(OR(W9="",W41=""),"",ROUND((W41+V44)*W9/12,2))</f>
        <v/>
      </c>
      <c r="X42" s="9" t="str">
        <f t="shared" si="121"/>
        <v/>
      </c>
      <c r="Y42" s="9" t="str">
        <f t="shared" ref="Y42" si="122">IF(OR(Y9="",Y41=""),"",ROUND((Y41+X44)*Y9/12,2))</f>
        <v/>
      </c>
      <c r="Z42" s="9" t="str">
        <f t="shared" ref="Z42" si="123">IF(OR(Z9="",Z41=""),"",ROUND((Z41+Y44)*Z9/12,2))</f>
        <v/>
      </c>
      <c r="AA42" s="9" t="str">
        <f t="shared" ref="AA42" si="124">IF(OR(AA9="",AA41=""),"",ROUND((AA41+Z44)*AA9/12,2))</f>
        <v/>
      </c>
      <c r="AB42" s="9" t="str">
        <f t="shared" ref="AB42" si="125">IF(OR(AB9="",AB41=""),"",ROUND((AB41+AA44)*AB9/12,2))</f>
        <v/>
      </c>
      <c r="AC42" s="9" t="str">
        <f t="shared" ref="AC42:AD42" si="126">IF(OR(AC9="",AC41=""),"",ROUND((AC41+AB44)*AC9/12,2))</f>
        <v/>
      </c>
      <c r="AD42" s="9" t="str">
        <f t="shared" si="126"/>
        <v/>
      </c>
      <c r="AE42" s="9" t="str">
        <f t="shared" ref="AE42" si="127">IF(OR(AE9="",AE41=""),"",ROUND((AE41+AD44)*AE9/12,2))</f>
        <v/>
      </c>
      <c r="AF42" s="9" t="str">
        <f t="shared" ref="AF42" si="128">IF(OR(AF9="",AF41=""),"",ROUND((AF41+AE44)*AF9/12,2))</f>
        <v/>
      </c>
      <c r="AG42" s="9" t="str">
        <f t="shared" ref="AG42" si="129">IF(OR(AG9="",AG41=""),"",ROUND((AG41+AF44)*AG9/12,2))</f>
        <v/>
      </c>
      <c r="AH42" s="9" t="str">
        <f t="shared" ref="AH42" si="130">IF(OR(AH9="",AH41=""),"",ROUND((AH41+AG44)*AH9/12,2))</f>
        <v/>
      </c>
      <c r="AI42" s="9" t="str">
        <f t="shared" ref="AI42:AJ42" si="131">IF(OR(AI9="",AI41=""),"",ROUND((AI41+AH44)*AI9/12,2))</f>
        <v/>
      </c>
      <c r="AJ42" s="9" t="str">
        <f t="shared" si="131"/>
        <v/>
      </c>
      <c r="AK42" s="9" t="str">
        <f t="shared" ref="AK42" si="132">IF(OR(AK9="",AK41=""),"",ROUND((AK41+AJ44)*AK9/12,2))</f>
        <v/>
      </c>
      <c r="AL42" s="9" t="str">
        <f t="shared" ref="AL42" si="133">IF(OR(AL9="",AL41=""),"",ROUND((AL41+AK44)*AL9/12,2))</f>
        <v/>
      </c>
      <c r="AM42" s="9" t="str">
        <f t="shared" ref="AM42" si="134">IF(OR(AM9="",AM41=""),"",ROUND((AM41+AL44)*AM9/12,2))</f>
        <v/>
      </c>
      <c r="AN42" s="9" t="str">
        <f t="shared" ref="AN42" si="135">IF(OR(AN9="",AN41=""),"",ROUND((AN41+AM44)*AN9/12,2))</f>
        <v/>
      </c>
      <c r="AO42" s="9" t="str">
        <f t="shared" ref="AO42:AP42" si="136">IF(OR(AO9="",AO41=""),"",ROUND((AO41+AN44)*AO9/12,2))</f>
        <v/>
      </c>
      <c r="AP42" s="9" t="str">
        <f t="shared" si="136"/>
        <v/>
      </c>
      <c r="AQ42" s="9" t="str">
        <f t="shared" ref="AQ42" si="137">IF(OR(AQ9="",AQ41=""),"",ROUND((AQ41+AP44)*AQ9/12,2))</f>
        <v/>
      </c>
      <c r="AR42" s="9" t="str">
        <f t="shared" ref="AR42" si="138">IF(OR(AR9="",AR41=""),"",ROUND((AR41+AQ44)*AR9/12,2))</f>
        <v/>
      </c>
      <c r="AS42" s="9" t="str">
        <f t="shared" ref="AS42" si="139">IF(OR(AS9="",AS41=""),"",ROUND((AS41+AR44)*AS9/12,2))</f>
        <v/>
      </c>
      <c r="AT42" s="9" t="str">
        <f t="shared" ref="AT42" si="140">IF(OR(AT9="",AT41=""),"",ROUND((AT41+AS44)*AT9/12,2))</f>
        <v/>
      </c>
      <c r="AU42" s="9" t="str">
        <f t="shared" ref="AU42:AV42" si="141">IF(OR(AU9="",AU41=""),"",ROUND((AU41+AT44)*AU9/12,2))</f>
        <v/>
      </c>
      <c r="AV42" s="9" t="str">
        <f t="shared" si="141"/>
        <v/>
      </c>
      <c r="AW42" s="9" t="str">
        <f t="shared" ref="AW42" si="142">IF(OR(AW9="",AW41=""),"",ROUND((AW41+AV44)*AW9/12,2))</f>
        <v/>
      </c>
    </row>
    <row r="43" spans="1:49" s="5" customFormat="1" outlineLevel="1" x14ac:dyDescent="0.25">
      <c r="A43" s="128"/>
      <c r="B43" s="18" t="s">
        <v>14</v>
      </c>
      <c r="C43" s="97"/>
      <c r="D43" s="97"/>
      <c r="E43" s="97"/>
      <c r="F43" s="9">
        <f t="shared" ref="F43:M43" si="143">IF(OR(F41="",F42=""),"",F41+F42)</f>
        <v>0.34412602678174997</v>
      </c>
      <c r="G43" s="9">
        <f t="shared" si="143"/>
        <v>595.17341007321886</v>
      </c>
      <c r="H43" s="9">
        <f t="shared" si="143"/>
        <v>3715.247716442293</v>
      </c>
      <c r="I43" s="9">
        <f t="shared" si="143"/>
        <v>-37006.031833043366</v>
      </c>
      <c r="J43" s="9">
        <f t="shared" si="143"/>
        <v>-21688.715474004101</v>
      </c>
      <c r="K43" s="9">
        <f t="shared" si="143"/>
        <v>-17859.530509192959</v>
      </c>
      <c r="L43" s="9">
        <f t="shared" si="143"/>
        <v>3070.0168888877697</v>
      </c>
      <c r="M43" s="9">
        <f t="shared" si="143"/>
        <v>-93.263403080791761</v>
      </c>
      <c r="N43" s="9">
        <f>IF(OR(N41="",N42=""),"",N41+N42)</f>
        <v>-48414.517915773256</v>
      </c>
      <c r="O43" s="9">
        <f t="shared" ref="O43:AW43" si="144">IF(OR(O41="",O42=""),"",O41+O42)</f>
        <v>-47479.654020255432</v>
      </c>
      <c r="P43" s="9">
        <f t="shared" si="144"/>
        <v>-52128.230042334821</v>
      </c>
      <c r="Q43" s="9" t="str">
        <f t="shared" si="144"/>
        <v/>
      </c>
      <c r="R43" s="9" t="str">
        <f t="shared" si="144"/>
        <v/>
      </c>
      <c r="S43" s="9" t="str">
        <f t="shared" si="144"/>
        <v/>
      </c>
      <c r="T43" s="9" t="str">
        <f t="shared" si="144"/>
        <v/>
      </c>
      <c r="U43" s="9" t="str">
        <f t="shared" si="144"/>
        <v/>
      </c>
      <c r="V43" s="9" t="str">
        <f t="shared" si="144"/>
        <v/>
      </c>
      <c r="W43" s="9" t="str">
        <f t="shared" si="144"/>
        <v/>
      </c>
      <c r="X43" s="9" t="str">
        <f t="shared" si="144"/>
        <v/>
      </c>
      <c r="Y43" s="9" t="str">
        <f t="shared" si="144"/>
        <v/>
      </c>
      <c r="Z43" s="9" t="str">
        <f t="shared" si="144"/>
        <v/>
      </c>
      <c r="AA43" s="9" t="str">
        <f t="shared" si="144"/>
        <v/>
      </c>
      <c r="AB43" s="9" t="str">
        <f t="shared" si="144"/>
        <v/>
      </c>
      <c r="AC43" s="9" t="str">
        <f t="shared" si="144"/>
        <v/>
      </c>
      <c r="AD43" s="9" t="str">
        <f t="shared" si="144"/>
        <v/>
      </c>
      <c r="AE43" s="9" t="str">
        <f t="shared" si="144"/>
        <v/>
      </c>
      <c r="AF43" s="9" t="str">
        <f t="shared" si="144"/>
        <v/>
      </c>
      <c r="AG43" s="9" t="str">
        <f t="shared" si="144"/>
        <v/>
      </c>
      <c r="AH43" s="9" t="str">
        <f t="shared" si="144"/>
        <v/>
      </c>
      <c r="AI43" s="9" t="str">
        <f t="shared" si="144"/>
        <v/>
      </c>
      <c r="AJ43" s="9" t="str">
        <f t="shared" si="144"/>
        <v/>
      </c>
      <c r="AK43" s="9" t="str">
        <f t="shared" si="144"/>
        <v/>
      </c>
      <c r="AL43" s="9" t="str">
        <f t="shared" si="144"/>
        <v/>
      </c>
      <c r="AM43" s="9" t="str">
        <f t="shared" si="144"/>
        <v/>
      </c>
      <c r="AN43" s="9" t="str">
        <f t="shared" si="144"/>
        <v/>
      </c>
      <c r="AO43" s="9" t="str">
        <f t="shared" si="144"/>
        <v/>
      </c>
      <c r="AP43" s="9" t="str">
        <f t="shared" si="144"/>
        <v/>
      </c>
      <c r="AQ43" s="9" t="str">
        <f t="shared" si="144"/>
        <v/>
      </c>
      <c r="AR43" s="9" t="str">
        <f t="shared" si="144"/>
        <v/>
      </c>
      <c r="AS43" s="9" t="str">
        <f t="shared" si="144"/>
        <v/>
      </c>
      <c r="AT43" s="9" t="str">
        <f t="shared" si="144"/>
        <v/>
      </c>
      <c r="AU43" s="9" t="str">
        <f t="shared" si="144"/>
        <v/>
      </c>
      <c r="AV43" s="9" t="str">
        <f t="shared" si="144"/>
        <v/>
      </c>
      <c r="AW43" s="9" t="str">
        <f t="shared" si="144"/>
        <v/>
      </c>
    </row>
    <row r="44" spans="1:49" s="5" customFormat="1" outlineLevel="1" x14ac:dyDescent="0.25">
      <c r="A44" s="128"/>
      <c r="B44" s="20" t="s">
        <v>16</v>
      </c>
      <c r="C44" s="97"/>
      <c r="D44" s="97"/>
      <c r="E44" s="97"/>
      <c r="F44" s="9">
        <f>IF(OR(F43=""),"",F43)</f>
        <v>0.34412602678174997</v>
      </c>
      <c r="G44" s="9">
        <f t="shared" ref="G44:M44" si="145">IF(OR(G43="",F44=""),"",G43+F44)</f>
        <v>595.5175361000006</v>
      </c>
      <c r="H44" s="9">
        <f t="shared" si="145"/>
        <v>4310.7652525422936</v>
      </c>
      <c r="I44" s="9">
        <f t="shared" si="145"/>
        <v>-32695.266580501073</v>
      </c>
      <c r="J44" s="9">
        <f t="shared" si="145"/>
        <v>-54383.982054505177</v>
      </c>
      <c r="K44" s="9">
        <f t="shared" si="145"/>
        <v>-72243.512563698139</v>
      </c>
      <c r="L44" s="9">
        <f t="shared" si="145"/>
        <v>-69173.495674810372</v>
      </c>
      <c r="M44" s="9">
        <f t="shared" si="145"/>
        <v>-69266.759077891169</v>
      </c>
      <c r="N44" s="9">
        <f>IF(OR(N43="",M44=""),"",N43+N39+M44)</f>
        <v>-117681.27699366442</v>
      </c>
      <c r="O44" s="9">
        <f>IF(OR(O43="",N44=""),"",O43+O39+N44+O36)</f>
        <v>-165160.93101391985</v>
      </c>
      <c r="P44" s="9">
        <f t="shared" ref="P44:AW44" si="146">IF(OR(P43="",O44=""),"",P43+P39+O44)</f>
        <v>-217289.16105625467</v>
      </c>
      <c r="Q44" s="9" t="str">
        <f t="shared" si="146"/>
        <v/>
      </c>
      <c r="R44" s="9" t="str">
        <f t="shared" si="146"/>
        <v/>
      </c>
      <c r="S44" s="9" t="str">
        <f t="shared" si="146"/>
        <v/>
      </c>
      <c r="T44" s="9" t="str">
        <f t="shared" si="146"/>
        <v/>
      </c>
      <c r="U44" s="9" t="str">
        <f t="shared" si="146"/>
        <v/>
      </c>
      <c r="V44" s="9" t="str">
        <f t="shared" si="146"/>
        <v/>
      </c>
      <c r="W44" s="9" t="str">
        <f t="shared" si="146"/>
        <v/>
      </c>
      <c r="X44" s="9" t="str">
        <f t="shared" si="146"/>
        <v/>
      </c>
      <c r="Y44" s="9" t="str">
        <f t="shared" si="146"/>
        <v/>
      </c>
      <c r="Z44" s="9" t="str">
        <f t="shared" si="146"/>
        <v/>
      </c>
      <c r="AA44" s="9" t="str">
        <f t="shared" si="146"/>
        <v/>
      </c>
      <c r="AB44" s="9" t="str">
        <f t="shared" si="146"/>
        <v/>
      </c>
      <c r="AC44" s="9" t="str">
        <f t="shared" si="146"/>
        <v/>
      </c>
      <c r="AD44" s="9" t="str">
        <f t="shared" si="146"/>
        <v/>
      </c>
      <c r="AE44" s="9" t="str">
        <f t="shared" si="146"/>
        <v/>
      </c>
      <c r="AF44" s="9" t="str">
        <f t="shared" si="146"/>
        <v/>
      </c>
      <c r="AG44" s="9" t="str">
        <f t="shared" si="146"/>
        <v/>
      </c>
      <c r="AH44" s="9" t="str">
        <f t="shared" si="146"/>
        <v/>
      </c>
      <c r="AI44" s="9" t="str">
        <f t="shared" si="146"/>
        <v/>
      </c>
      <c r="AJ44" s="9" t="str">
        <f t="shared" si="146"/>
        <v/>
      </c>
      <c r="AK44" s="9" t="str">
        <f t="shared" si="146"/>
        <v/>
      </c>
      <c r="AL44" s="9" t="str">
        <f t="shared" si="146"/>
        <v/>
      </c>
      <c r="AM44" s="9" t="str">
        <f t="shared" si="146"/>
        <v/>
      </c>
      <c r="AN44" s="9" t="str">
        <f t="shared" si="146"/>
        <v/>
      </c>
      <c r="AO44" s="9" t="str">
        <f t="shared" si="146"/>
        <v/>
      </c>
      <c r="AP44" s="9" t="str">
        <f t="shared" si="146"/>
        <v/>
      </c>
      <c r="AQ44" s="9" t="str">
        <f t="shared" si="146"/>
        <v/>
      </c>
      <c r="AR44" s="9" t="str">
        <f t="shared" si="146"/>
        <v/>
      </c>
      <c r="AS44" s="9" t="str">
        <f t="shared" si="146"/>
        <v/>
      </c>
      <c r="AT44" s="9" t="str">
        <f t="shared" si="146"/>
        <v/>
      </c>
      <c r="AU44" s="9" t="str">
        <f t="shared" si="146"/>
        <v/>
      </c>
      <c r="AV44" s="9" t="str">
        <f t="shared" si="146"/>
        <v/>
      </c>
      <c r="AW44" s="9" t="str">
        <f t="shared" si="146"/>
        <v/>
      </c>
    </row>
    <row r="45" spans="1:49" s="5" customFormat="1" ht="8.25" customHeight="1" outlineLevel="1" x14ac:dyDescent="0.25">
      <c r="A45" s="44"/>
      <c r="B45" s="13"/>
      <c r="C45" s="102"/>
      <c r="D45" s="102"/>
      <c r="E45" s="10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5" customFormat="1" ht="15" customHeight="1" outlineLevel="1" x14ac:dyDescent="0.25">
      <c r="A46" s="128" t="s">
        <v>22</v>
      </c>
      <c r="B46" s="17"/>
      <c r="C46" s="97"/>
      <c r="D46" s="97"/>
      <c r="E46" s="9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3" customFormat="1" ht="15" customHeight="1" outlineLevel="1" x14ac:dyDescent="0.25">
      <c r="A47" s="128"/>
      <c r="B47" s="17" t="s">
        <v>28</v>
      </c>
      <c r="C47" s="97"/>
      <c r="D47" s="97"/>
      <c r="E47" s="97"/>
      <c r="F47" s="22">
        <f>IF('M3 Allocations - TD'!D7="","",'M3 Allocations - TD'!D33)</f>
        <v>0.36790548240712501</v>
      </c>
      <c r="G47" s="22">
        <f>IF('M3 Allocations - TD'!E7="","",'M3 Allocations - TD'!E33)</f>
        <v>549.3842450882164</v>
      </c>
      <c r="H47" s="22">
        <f>IF('M3 Allocations - TD'!F7="","",'M3 Allocations - TD'!F33)</f>
        <v>3822.5375931394819</v>
      </c>
      <c r="I47" s="22">
        <f>IF('M3 Allocations - TD'!G7="","",'M3 Allocations - TD'!G33)</f>
        <v>16781.332362054229</v>
      </c>
      <c r="J47" s="22">
        <f>IF('M3 Allocations - TD'!H7="","",'M3 Allocations - TD'!H33)</f>
        <v>40077.718380542559</v>
      </c>
      <c r="K47" s="22">
        <f>IF('M3 Allocations - TD'!I7="","",'M3 Allocations - TD'!I33)</f>
        <v>54061.137994792116</v>
      </c>
      <c r="L47" s="22">
        <f>IF('M3 Allocations - TD'!J7="","",'M3 Allocations - TD'!J33)</f>
        <v>79608.348605740233</v>
      </c>
      <c r="M47" s="22">
        <f>IF('M3 Allocations - TD'!K7="","",'M3 Allocations - TD'!K33)</f>
        <v>56432.915123633284</v>
      </c>
      <c r="N47" s="22">
        <f>IF('M3 Allocations - TD'!L7="","",'M3 Allocations - TD'!L33)</f>
        <v>17128.655882905976</v>
      </c>
      <c r="O47" s="22">
        <f>IF('M3 Allocations - TD'!M7="","",'M3 Allocations - TD'!M33)</f>
        <v>56455.337426852158</v>
      </c>
      <c r="P47" s="22">
        <f>IF('M3 Allocations - TD'!N7="","",'M3 Allocations - TD'!N33)</f>
        <v>81580.155511985067</v>
      </c>
      <c r="Q47" s="22">
        <f>IF('M3 Allocations - TD'!O7="","",'M3 Allocations - TD'!O33)</f>
        <v>77822.690324093201</v>
      </c>
      <c r="R47" s="22">
        <f>IF('M3 Allocations - TD'!P7="","",'M3 Allocations - TD'!P33)</f>
        <v>82549.665524599375</v>
      </c>
      <c r="S47" s="22">
        <f>IF('M3 Allocations - TD'!Q7="","",'M3 Allocations - TD'!Q33)</f>
        <v>96512.235451692337</v>
      </c>
      <c r="T47" s="22">
        <f>IF('M3 Allocations - TD'!R7="","",'M3 Allocations - TD'!R33)</f>
        <v>139197.18500351757</v>
      </c>
      <c r="U47" s="22">
        <f>IF('M3 Allocations - TD'!S7="","",'M3 Allocations - TD'!S33)</f>
        <v>145191.20458509354</v>
      </c>
      <c r="V47" s="22">
        <f>IF('M3 Allocations - TD'!T7="","",'M3 Allocations - TD'!T33)</f>
        <v>209213.13586420965</v>
      </c>
      <c r="W47" s="22">
        <f>IF('M3 Allocations - TD'!U7="","",'M3 Allocations - TD'!U33)</f>
        <v>207712.15654674731</v>
      </c>
      <c r="X47" s="22">
        <f>IF('M3 Allocations - TD'!V7="","",'M3 Allocations - TD'!V33)</f>
        <v>205618.53124900002</v>
      </c>
      <c r="Y47" s="22">
        <f>IF('M3 Allocations - TD'!W7="","",'M3 Allocations - TD'!W33)</f>
        <v>128760.11035729523</v>
      </c>
      <c r="Z47" s="22">
        <f>IF('M3 Allocations - TD'!X7="","",'M3 Allocations - TD'!X33)</f>
        <v>138645.59340929554</v>
      </c>
      <c r="AA47" s="22">
        <f>IF('M3 Allocations - TD'!Y7="","",'M3 Allocations - TD'!Y33)</f>
        <v>181890.71019522217</v>
      </c>
      <c r="AB47" s="22">
        <f>IF('M3 Allocations - TD'!Z7="","",'M3 Allocations - TD'!Z33)</f>
        <v>208886.7520784107</v>
      </c>
      <c r="AC47" s="22" t="str">
        <f>IF('M3 Allocations - TD'!AA7="","",'M3 Allocations - TD'!AA33)</f>
        <v/>
      </c>
      <c r="AD47" s="22" t="str">
        <f>IF('M3 Allocations - TD'!AB7="","",'M3 Allocations - TD'!AB33)</f>
        <v/>
      </c>
      <c r="AE47" s="22" t="str">
        <f>IF('M3 Allocations - TD'!AC7="","",'M3 Allocations - TD'!AC33)</f>
        <v/>
      </c>
      <c r="AF47" s="22" t="str">
        <f>IF('M3 Allocations - TD'!AD7="","",'M3 Allocations - TD'!AD33)</f>
        <v/>
      </c>
      <c r="AG47" s="22" t="str">
        <f>IF('M3 Allocations - TD'!AE7="","",'M3 Allocations - TD'!AE33)</f>
        <v/>
      </c>
      <c r="AH47" s="22" t="str">
        <f>IF('M3 Allocations - TD'!AF7="","",'M3 Allocations - TD'!AF33)</f>
        <v/>
      </c>
      <c r="AI47" s="22" t="str">
        <f>IF('M3 Allocations - TD'!AG7="","",'M3 Allocations - TD'!AG33)</f>
        <v/>
      </c>
      <c r="AJ47" s="22" t="str">
        <f>IF('M3 Allocations - TD'!AH7="","",'M3 Allocations - TD'!AH33)</f>
        <v/>
      </c>
      <c r="AK47" s="22" t="str">
        <f>IF('M3 Allocations - TD'!AI7="","",'M3 Allocations - TD'!AI33)</f>
        <v/>
      </c>
      <c r="AL47" s="22" t="str">
        <f>IF('M3 Allocations - TD'!AJ7="","",'M3 Allocations - TD'!AJ33)</f>
        <v/>
      </c>
      <c r="AM47" s="22" t="str">
        <f>IF('M3 Allocations - TD'!AK7="","",'M3 Allocations - TD'!AK33)</f>
        <v/>
      </c>
      <c r="AN47" s="22" t="str">
        <f>IF('M3 Allocations - TD'!AL7="","",'M3 Allocations - TD'!AL33)</f>
        <v/>
      </c>
      <c r="AO47" s="22" t="str">
        <f>IF('M3 Allocations - TD'!AM7="","",'M3 Allocations - TD'!AM33)</f>
        <v/>
      </c>
      <c r="AP47" s="22" t="str">
        <f>IF('M3 Allocations - TD'!AN7="","",'M3 Allocations - TD'!AN33)</f>
        <v/>
      </c>
      <c r="AQ47" s="22" t="str">
        <f>IF('M3 Allocations - TD'!AO7="","",'M3 Allocations - TD'!AO33)</f>
        <v/>
      </c>
      <c r="AR47" s="22" t="str">
        <f>IF('M3 Allocations - TD'!AP7="","",'M3 Allocations - TD'!AP33)</f>
        <v/>
      </c>
      <c r="AS47" s="22" t="str">
        <f>IF('M3 Allocations - TD'!AQ7="","",'M3 Allocations - TD'!AQ33)</f>
        <v/>
      </c>
      <c r="AT47" s="22" t="str">
        <f>IF('M3 Allocations - TD'!AR7="","",'M3 Allocations - TD'!AR33)</f>
        <v/>
      </c>
      <c r="AU47" s="22" t="str">
        <f>IF('M3 Allocations - TD'!AS7="","",'M3 Allocations - TD'!AS33)</f>
        <v/>
      </c>
      <c r="AV47" s="22" t="str">
        <f>IF('M3 Allocations - TD'!AT7="","",'M3 Allocations - TD'!AT33)</f>
        <v/>
      </c>
      <c r="AW47" s="22" t="str">
        <f>IF('M3 Allocations - TD'!AU7="","",'M3 Allocations - TD'!AU33)</f>
        <v/>
      </c>
    </row>
    <row r="48" spans="1:49" s="5" customFormat="1" ht="15" customHeight="1" outlineLevel="1" x14ac:dyDescent="0.25">
      <c r="A48" s="128"/>
      <c r="B48" s="18" t="s">
        <v>26</v>
      </c>
      <c r="C48" s="97"/>
      <c r="D48" s="97"/>
      <c r="E48" s="97"/>
      <c r="F48" s="22">
        <f>IF('M3 Allocations - TD'!D53="","",'M3 Allocations - TD'!D71)</f>
        <v>0</v>
      </c>
      <c r="G48" s="22">
        <f>IF('M3 Allocations - TD'!E53="","",'M3 Allocations - TD'!E71)</f>
        <v>0</v>
      </c>
      <c r="H48" s="22">
        <f>IF('M3 Allocations - TD'!F53="","",'M3 Allocations - TD'!F71)</f>
        <v>6753.6701978728988</v>
      </c>
      <c r="I48" s="22">
        <f>IF('M3 Allocations - TD'!G53="","",'M3 Allocations - TD'!G71)</f>
        <v>107151.44580605239</v>
      </c>
      <c r="J48" s="22">
        <f>IF('M3 Allocations - TD'!H53="","",'M3 Allocations - TD'!H71)</f>
        <v>115634.5208649429</v>
      </c>
      <c r="K48" s="22">
        <f>IF('M3 Allocations - TD'!I53="","",'M3 Allocations - TD'!I71)</f>
        <v>118331.81312804784</v>
      </c>
      <c r="L48" s="22">
        <f>IF('M3 Allocations - TD'!J53="","",'M3 Allocations - TD'!J71)</f>
        <v>119601.33814288217</v>
      </c>
      <c r="M48" s="22">
        <f>IF('M3 Allocations - TD'!K53="","",'M3 Allocations - TD'!K71)</f>
        <v>109968.9574924099</v>
      </c>
      <c r="N48" s="22">
        <f>IF('M3 Allocations - TD'!L53="","",'M3 Allocations - TD'!L71)</f>
        <v>97888.900043810398</v>
      </c>
      <c r="O48" s="22">
        <f>IF('M3 Allocations - TD'!M53="","",'M3 Allocations - TD'!M71)</f>
        <v>105800.15515579889</v>
      </c>
      <c r="P48" s="22">
        <f>IF('M3 Allocations - TD'!N53="","",'M3 Allocations - TD'!N71)</f>
        <v>117056.92857326064</v>
      </c>
      <c r="Q48" s="22" t="str">
        <f>IF('M3 Allocations - TD'!O53="","",'M3 Allocations - TD'!O71)</f>
        <v/>
      </c>
      <c r="R48" s="22" t="str">
        <f>IF('M3 Allocations - TD'!P53="","",'M3 Allocations - TD'!P71)</f>
        <v/>
      </c>
      <c r="S48" s="22" t="str">
        <f>IF('M3 Allocations - TD'!Q53="","",'M3 Allocations - TD'!Q71)</f>
        <v/>
      </c>
      <c r="T48" s="22" t="str">
        <f>IF('M3 Allocations - TD'!R53="","",'M3 Allocations - TD'!R71)</f>
        <v/>
      </c>
      <c r="U48" s="22" t="str">
        <f>IF('M3 Allocations - TD'!S53="","",'M3 Allocations - TD'!S71)</f>
        <v/>
      </c>
      <c r="V48" s="22" t="str">
        <f>IF('M3 Allocations - TD'!T53="","",'M3 Allocations - TD'!T71)</f>
        <v/>
      </c>
      <c r="W48" s="22" t="str">
        <f>IF('M3 Allocations - TD'!U53="","",'M3 Allocations - TD'!U71)</f>
        <v/>
      </c>
      <c r="X48" s="22" t="str">
        <f>IF('M3 Allocations - TD'!V53="","",'M3 Allocations - TD'!V71)</f>
        <v/>
      </c>
      <c r="Y48" s="22" t="str">
        <f>IF('M3 Allocations - TD'!W53="","",'M3 Allocations - TD'!W71)</f>
        <v/>
      </c>
      <c r="Z48" s="22" t="str">
        <f>IF('M3 Allocations - TD'!X53="","",'M3 Allocations - TD'!X71)</f>
        <v/>
      </c>
      <c r="AA48" s="22" t="str">
        <f>IF('M3 Allocations - TD'!Y53="","",'M3 Allocations - TD'!Y71)</f>
        <v/>
      </c>
      <c r="AB48" s="22" t="str">
        <f>IF('M3 Allocations - TD'!Z53="","",'M3 Allocations - TD'!Z71)</f>
        <v/>
      </c>
      <c r="AC48" s="22" t="str">
        <f>IF('M3 Allocations - TD'!AA53="","",'M3 Allocations - TD'!AA71)</f>
        <v/>
      </c>
      <c r="AD48" s="22" t="str">
        <f>IF('M3 Allocations - TD'!AB53="","",'M3 Allocations - TD'!AB71)</f>
        <v/>
      </c>
      <c r="AE48" s="22" t="str">
        <f>IF('M3 Allocations - TD'!AC53="","",'M3 Allocations - TD'!AC71)</f>
        <v/>
      </c>
      <c r="AF48" s="22" t="str">
        <f>IF('M3 Allocations - TD'!AD53="","",'M3 Allocations - TD'!AD71)</f>
        <v/>
      </c>
      <c r="AG48" s="22" t="str">
        <f>IF('M3 Allocations - TD'!AE53="","",'M3 Allocations - TD'!AE71)</f>
        <v/>
      </c>
      <c r="AH48" s="22" t="str">
        <f>IF('M3 Allocations - TD'!AF53="","",'M3 Allocations - TD'!AF71)</f>
        <v/>
      </c>
      <c r="AI48" s="22" t="str">
        <f>IF('M3 Allocations - TD'!AG53="","",'M3 Allocations - TD'!AG71)</f>
        <v/>
      </c>
      <c r="AJ48" s="22" t="str">
        <f>IF('M3 Allocations - TD'!AH53="","",'M3 Allocations - TD'!AH71)</f>
        <v/>
      </c>
      <c r="AK48" s="22" t="str">
        <f>IF('M3 Allocations - TD'!AI53="","",'M3 Allocations - TD'!AI71)</f>
        <v/>
      </c>
      <c r="AL48" s="22" t="str">
        <f>IF('M3 Allocations - TD'!AJ53="","",'M3 Allocations - TD'!AJ71)</f>
        <v/>
      </c>
      <c r="AM48" s="22" t="str">
        <f>IF('M3 Allocations - TD'!AK53="","",'M3 Allocations - TD'!AK71)</f>
        <v/>
      </c>
      <c r="AN48" s="22" t="str">
        <f>IF('M3 Allocations - TD'!AL53="","",'M3 Allocations - TD'!AL71)</f>
        <v/>
      </c>
      <c r="AO48" s="22" t="str">
        <f>IF('M3 Allocations - TD'!AM53="","",'M3 Allocations - TD'!AM71)</f>
        <v/>
      </c>
      <c r="AP48" s="22" t="str">
        <f>IF('M3 Allocations - TD'!AN53="","",'M3 Allocations - TD'!AN71)</f>
        <v/>
      </c>
      <c r="AQ48" s="22" t="str">
        <f>IF('M3 Allocations - TD'!AO53="","",'M3 Allocations - TD'!AO71)</f>
        <v/>
      </c>
      <c r="AR48" s="22" t="str">
        <f>IF('M3 Allocations - TD'!AP53="","",'M3 Allocations - TD'!AP71)</f>
        <v/>
      </c>
      <c r="AS48" s="22" t="str">
        <f>IF('M3 Allocations - TD'!AQ53="","",'M3 Allocations - TD'!AQ71)</f>
        <v/>
      </c>
      <c r="AT48" s="22" t="str">
        <f>IF('M3 Allocations - TD'!AR53="","",'M3 Allocations - TD'!AR71)</f>
        <v/>
      </c>
      <c r="AU48" s="22" t="str">
        <f>IF('M3 Allocations - TD'!AS53="","",'M3 Allocations - TD'!AS71)</f>
        <v/>
      </c>
      <c r="AV48" s="22" t="str">
        <f>IF('M3 Allocations - TD'!AT53="","",'M3 Allocations - TD'!AT71)</f>
        <v/>
      </c>
      <c r="AW48" s="22" t="str">
        <f>IF('M3 Allocations - TD'!AU53="","",'M3 Allocations - TD'!AU71)</f>
        <v/>
      </c>
    </row>
    <row r="49" spans="1:49" s="5" customFormat="1" ht="15" customHeight="1" outlineLevel="1" x14ac:dyDescent="0.25">
      <c r="A49" s="128"/>
      <c r="B49" s="18" t="s">
        <v>47</v>
      </c>
      <c r="C49" s="97"/>
      <c r="D49" s="97"/>
      <c r="E49" s="97"/>
      <c r="F49" s="22">
        <f>IF(F48="","",0)</f>
        <v>0</v>
      </c>
      <c r="G49" s="22">
        <f t="shared" ref="G49" si="147">IF(G48="","",0)</f>
        <v>0</v>
      </c>
      <c r="H49" s="22">
        <f t="shared" ref="H49" si="148">IF(H48="","",0)</f>
        <v>0</v>
      </c>
      <c r="I49" s="22">
        <f t="shared" ref="I49" si="149">IF(I48="","",0)</f>
        <v>0</v>
      </c>
      <c r="J49" s="22">
        <f t="shared" ref="J49" si="150">IF(J48="","",0)</f>
        <v>0</v>
      </c>
      <c r="K49" s="22">
        <f t="shared" ref="K49" si="151">IF(K48="","",0)</f>
        <v>0</v>
      </c>
      <c r="L49" s="22">
        <f t="shared" ref="L49" si="152">IF(L48="","",0)</f>
        <v>0</v>
      </c>
      <c r="M49" s="22">
        <f t="shared" ref="M49" si="153">IF(M48="","",0)</f>
        <v>0</v>
      </c>
      <c r="N49" s="22">
        <f t="shared" ref="N49" si="154">IF(N48="","",0)</f>
        <v>0</v>
      </c>
      <c r="O49" s="22">
        <f t="shared" ref="O49" si="155">IF(O48="","",0)</f>
        <v>0</v>
      </c>
      <c r="P49" s="22">
        <f t="shared" ref="P49" si="156">IF(P48="","",0)</f>
        <v>0</v>
      </c>
      <c r="Q49" s="22" t="str">
        <f>IF(Q48="","",-'M2 TD amort'!F22)</f>
        <v/>
      </c>
      <c r="R49" s="22" t="str">
        <f>IF(R48="","",-'M2 TD amort'!G22)</f>
        <v/>
      </c>
      <c r="S49" s="22" t="str">
        <f>IF(S48="","",-'M2 TD amort'!H22)</f>
        <v/>
      </c>
      <c r="T49" s="22" t="str">
        <f>IF(T48="","",-'M2 TD amort'!I22)</f>
        <v/>
      </c>
      <c r="U49" s="22" t="str">
        <f>IF(U48="","",-'M2 TD amort'!J22)</f>
        <v/>
      </c>
      <c r="V49" s="22" t="str">
        <f>IF(V48="","",-'M2 TD amort'!K22)</f>
        <v/>
      </c>
      <c r="W49" s="22" t="str">
        <f>IF(W48="","",-'M2 TD amort'!L22)</f>
        <v/>
      </c>
      <c r="X49" s="22" t="str">
        <f>IF(X48="","",-'M2 TD amort'!M22)</f>
        <v/>
      </c>
      <c r="Y49" s="22" t="str">
        <f>IF(Y48="","",-'M2 TD amort'!N22)</f>
        <v/>
      </c>
      <c r="Z49" s="22" t="str">
        <f>IF(Z48="","",-'M2 TD amort'!O22)</f>
        <v/>
      </c>
      <c r="AA49" s="22" t="str">
        <f>IF(AA48="","",-'M2 TD amort'!P22)</f>
        <v/>
      </c>
      <c r="AB49" s="22" t="str">
        <f>IF(AB48="","",-'M2 TD amort'!Q22)</f>
        <v/>
      </c>
      <c r="AC49" s="22" t="str">
        <f>IF(AC48="","",-'M2 TD amort'!R22)</f>
        <v/>
      </c>
      <c r="AD49" s="22" t="str">
        <f>IF(AD48="","",-'M2 TD amort'!S22)</f>
        <v/>
      </c>
      <c r="AE49" s="22" t="str">
        <f>IF(AE48="","",-'M2 TD amort'!T22)</f>
        <v/>
      </c>
      <c r="AF49" s="22" t="str">
        <f>IF(AF48="","",-'M2 TD amort'!U22)</f>
        <v/>
      </c>
      <c r="AG49" s="22" t="str">
        <f>IF(AG48="","",-'M2 TD amort'!V22)</f>
        <v/>
      </c>
      <c r="AH49" s="22" t="str">
        <f>IF(AH48="","",-'M2 TD amort'!W22)</f>
        <v/>
      </c>
      <c r="AI49" s="22" t="str">
        <f>IF(AI48="","",-'M2 TD amort'!X22)</f>
        <v/>
      </c>
      <c r="AJ49" s="22" t="str">
        <f>IF(AJ48="","",-'M2 TD amort'!Y22)</f>
        <v/>
      </c>
      <c r="AK49" s="22" t="str">
        <f>IF(AK48="","",-'M2 TD amort'!Z22)</f>
        <v/>
      </c>
      <c r="AL49" s="22" t="str">
        <f>IF(AL48="","",-'M2 TD amort'!AA22)</f>
        <v/>
      </c>
      <c r="AM49" s="22" t="str">
        <f>IF(AM48="","",-'M2 TD amort'!#REF!)</f>
        <v/>
      </c>
      <c r="AN49" s="22" t="str">
        <f>IF(AN48="","",-'M2 TD amort'!AB22)</f>
        <v/>
      </c>
      <c r="AO49" s="22" t="str">
        <f>IF(AO48="","",-'M2 TD amort'!AC22)</f>
        <v/>
      </c>
      <c r="AP49" s="22" t="str">
        <f>IF(AP48="","",-'M2 TD amort'!AD22)</f>
        <v/>
      </c>
      <c r="AQ49" s="22" t="str">
        <f>IF(AQ48="","",-'M2 TD amort'!AE22)</f>
        <v/>
      </c>
      <c r="AR49" s="22" t="str">
        <f>IF(AR48="","",-'M2 TD amort'!AF22)</f>
        <v/>
      </c>
      <c r="AS49" s="22" t="str">
        <f>IF(AS48="","",-'M2 TD amort'!AG22)</f>
        <v/>
      </c>
      <c r="AT49" s="22" t="str">
        <f>IF(AT48="","",-'M2 TD amort'!AH22)</f>
        <v/>
      </c>
      <c r="AU49" s="22" t="str">
        <f>IF(AU48="","",-'M2 TD amort'!AI22)</f>
        <v/>
      </c>
      <c r="AV49" s="22" t="str">
        <f>IF(AV48="","",-'M2 TD amort'!AJ22)</f>
        <v/>
      </c>
      <c r="AW49" s="22" t="str">
        <f>IF(AW48="","",-'M2 TD amort'!AK22)</f>
        <v/>
      </c>
    </row>
    <row r="50" spans="1:49" s="5" customFormat="1" ht="15" customHeight="1" outlineLevel="1" x14ac:dyDescent="0.25">
      <c r="A50" s="128"/>
      <c r="B50" s="18" t="s">
        <v>48</v>
      </c>
      <c r="C50" s="97"/>
      <c r="D50" s="97"/>
      <c r="E50" s="97"/>
      <c r="F50" s="9">
        <f t="shared" ref="F50:M50" si="157">IF(OR(F49="",F48=""),"",F48+F49)</f>
        <v>0</v>
      </c>
      <c r="G50" s="9">
        <f t="shared" si="157"/>
        <v>0</v>
      </c>
      <c r="H50" s="9">
        <f t="shared" si="157"/>
        <v>6753.6701978728988</v>
      </c>
      <c r="I50" s="9">
        <f t="shared" si="157"/>
        <v>107151.44580605239</v>
      </c>
      <c r="J50" s="9">
        <f t="shared" si="157"/>
        <v>115634.5208649429</v>
      </c>
      <c r="K50" s="9">
        <f t="shared" si="157"/>
        <v>118331.81312804784</v>
      </c>
      <c r="L50" s="9">
        <f t="shared" si="157"/>
        <v>119601.33814288217</v>
      </c>
      <c r="M50" s="9">
        <f t="shared" si="157"/>
        <v>109968.9574924099</v>
      </c>
      <c r="N50" s="9">
        <f>IF(OR(N49="",N48=""),"",N48+N49)</f>
        <v>97888.900043810398</v>
      </c>
      <c r="O50" s="9">
        <f t="shared" ref="O50:AW50" si="158">IF(OR(O49="",O48=""),"",O48+O49)</f>
        <v>105800.15515579889</v>
      </c>
      <c r="P50" s="9">
        <f t="shared" si="158"/>
        <v>117056.92857326064</v>
      </c>
      <c r="Q50" s="9" t="str">
        <f t="shared" si="158"/>
        <v/>
      </c>
      <c r="R50" s="9" t="str">
        <f t="shared" si="158"/>
        <v/>
      </c>
      <c r="S50" s="9" t="str">
        <f t="shared" si="158"/>
        <v/>
      </c>
      <c r="T50" s="9" t="str">
        <f t="shared" si="158"/>
        <v/>
      </c>
      <c r="U50" s="9" t="str">
        <f t="shared" si="158"/>
        <v/>
      </c>
      <c r="V50" s="9" t="str">
        <f t="shared" si="158"/>
        <v/>
      </c>
      <c r="W50" s="9" t="str">
        <f t="shared" si="158"/>
        <v/>
      </c>
      <c r="X50" s="9" t="str">
        <f t="shared" si="158"/>
        <v/>
      </c>
      <c r="Y50" s="9" t="str">
        <f t="shared" si="158"/>
        <v/>
      </c>
      <c r="Z50" s="9" t="str">
        <f t="shared" si="158"/>
        <v/>
      </c>
      <c r="AA50" s="9" t="str">
        <f t="shared" si="158"/>
        <v/>
      </c>
      <c r="AB50" s="9" t="str">
        <f t="shared" si="158"/>
        <v/>
      </c>
      <c r="AC50" s="9" t="str">
        <f t="shared" si="158"/>
        <v/>
      </c>
      <c r="AD50" s="9" t="str">
        <f t="shared" si="158"/>
        <v/>
      </c>
      <c r="AE50" s="9" t="str">
        <f t="shared" si="158"/>
        <v/>
      </c>
      <c r="AF50" s="9" t="str">
        <f t="shared" si="158"/>
        <v/>
      </c>
      <c r="AG50" s="9" t="str">
        <f t="shared" si="158"/>
        <v/>
      </c>
      <c r="AH50" s="9" t="str">
        <f t="shared" si="158"/>
        <v/>
      </c>
      <c r="AI50" s="9" t="str">
        <f t="shared" si="158"/>
        <v/>
      </c>
      <c r="AJ50" s="9" t="str">
        <f t="shared" si="158"/>
        <v/>
      </c>
      <c r="AK50" s="9" t="str">
        <f t="shared" si="158"/>
        <v/>
      </c>
      <c r="AL50" s="9" t="str">
        <f t="shared" si="158"/>
        <v/>
      </c>
      <c r="AM50" s="9" t="str">
        <f t="shared" si="158"/>
        <v/>
      </c>
      <c r="AN50" s="9" t="str">
        <f t="shared" si="158"/>
        <v/>
      </c>
      <c r="AO50" s="9" t="str">
        <f t="shared" si="158"/>
        <v/>
      </c>
      <c r="AP50" s="9" t="str">
        <f t="shared" si="158"/>
        <v/>
      </c>
      <c r="AQ50" s="9" t="str">
        <f t="shared" si="158"/>
        <v/>
      </c>
      <c r="AR50" s="9" t="str">
        <f t="shared" si="158"/>
        <v/>
      </c>
      <c r="AS50" s="9" t="str">
        <f t="shared" si="158"/>
        <v/>
      </c>
      <c r="AT50" s="9" t="str">
        <f t="shared" si="158"/>
        <v/>
      </c>
      <c r="AU50" s="9" t="str">
        <f t="shared" si="158"/>
        <v/>
      </c>
      <c r="AV50" s="9" t="str">
        <f t="shared" si="158"/>
        <v/>
      </c>
      <c r="AW50" s="9" t="str">
        <f t="shared" si="158"/>
        <v/>
      </c>
    </row>
    <row r="51" spans="1:49" s="5" customFormat="1" outlineLevel="1" x14ac:dyDescent="0.25">
      <c r="A51" s="128"/>
      <c r="B51" s="18" t="s">
        <v>13</v>
      </c>
      <c r="C51" s="97"/>
      <c r="D51" s="97"/>
      <c r="E51" s="97"/>
      <c r="F51" s="9">
        <f t="shared" ref="F51:M51" si="159">IF(OR(F48="",F47=""),"",F47-F48)</f>
        <v>0.36790548240712501</v>
      </c>
      <c r="G51" s="9">
        <f t="shared" si="159"/>
        <v>549.3842450882164</v>
      </c>
      <c r="H51" s="9">
        <f t="shared" si="159"/>
        <v>-2931.1326047334169</v>
      </c>
      <c r="I51" s="9">
        <f t="shared" si="159"/>
        <v>-90370.113443998154</v>
      </c>
      <c r="J51" s="9">
        <f t="shared" si="159"/>
        <v>-75556.802484400338</v>
      </c>
      <c r="K51" s="9">
        <f t="shared" si="159"/>
        <v>-64270.675133255725</v>
      </c>
      <c r="L51" s="9">
        <f t="shared" si="159"/>
        <v>-39992.989537141941</v>
      </c>
      <c r="M51" s="9">
        <f t="shared" si="159"/>
        <v>-53536.042368776616</v>
      </c>
      <c r="N51" s="9">
        <f>IF(OR(N50="",N47=""),"",N47-N50)</f>
        <v>-80760.244160904418</v>
      </c>
      <c r="O51" s="9">
        <f t="shared" ref="O51:AW51" si="160">IF(OR(O50="",O47=""),"",O47-O50)</f>
        <v>-49344.817728946728</v>
      </c>
      <c r="P51" s="9">
        <f t="shared" si="160"/>
        <v>-35476.773061275569</v>
      </c>
      <c r="Q51" s="9" t="str">
        <f t="shared" si="160"/>
        <v/>
      </c>
      <c r="R51" s="9" t="str">
        <f t="shared" si="160"/>
        <v/>
      </c>
      <c r="S51" s="9" t="str">
        <f t="shared" si="160"/>
        <v/>
      </c>
      <c r="T51" s="9" t="str">
        <f t="shared" si="160"/>
        <v/>
      </c>
      <c r="U51" s="9" t="str">
        <f t="shared" si="160"/>
        <v/>
      </c>
      <c r="V51" s="9" t="str">
        <f t="shared" si="160"/>
        <v/>
      </c>
      <c r="W51" s="9" t="str">
        <f t="shared" si="160"/>
        <v/>
      </c>
      <c r="X51" s="9" t="str">
        <f t="shared" si="160"/>
        <v/>
      </c>
      <c r="Y51" s="9" t="str">
        <f t="shared" si="160"/>
        <v/>
      </c>
      <c r="Z51" s="9" t="str">
        <f t="shared" si="160"/>
        <v/>
      </c>
      <c r="AA51" s="9" t="str">
        <f t="shared" si="160"/>
        <v/>
      </c>
      <c r="AB51" s="9" t="str">
        <f t="shared" si="160"/>
        <v/>
      </c>
      <c r="AC51" s="9" t="str">
        <f t="shared" si="160"/>
        <v/>
      </c>
      <c r="AD51" s="9" t="str">
        <f t="shared" si="160"/>
        <v/>
      </c>
      <c r="AE51" s="9" t="str">
        <f t="shared" si="160"/>
        <v/>
      </c>
      <c r="AF51" s="9" t="str">
        <f t="shared" si="160"/>
        <v/>
      </c>
      <c r="AG51" s="9" t="str">
        <f t="shared" si="160"/>
        <v/>
      </c>
      <c r="AH51" s="9" t="str">
        <f t="shared" si="160"/>
        <v/>
      </c>
      <c r="AI51" s="9" t="str">
        <f t="shared" si="160"/>
        <v/>
      </c>
      <c r="AJ51" s="9" t="str">
        <f t="shared" si="160"/>
        <v/>
      </c>
      <c r="AK51" s="9" t="str">
        <f t="shared" si="160"/>
        <v/>
      </c>
      <c r="AL51" s="9" t="str">
        <f t="shared" si="160"/>
        <v/>
      </c>
      <c r="AM51" s="9" t="str">
        <f t="shared" si="160"/>
        <v/>
      </c>
      <c r="AN51" s="9" t="str">
        <f t="shared" si="160"/>
        <v/>
      </c>
      <c r="AO51" s="9" t="str">
        <f t="shared" si="160"/>
        <v/>
      </c>
      <c r="AP51" s="9" t="str">
        <f t="shared" si="160"/>
        <v/>
      </c>
      <c r="AQ51" s="9" t="str">
        <f t="shared" si="160"/>
        <v/>
      </c>
      <c r="AR51" s="9" t="str">
        <f t="shared" si="160"/>
        <v/>
      </c>
      <c r="AS51" s="9" t="str">
        <f t="shared" si="160"/>
        <v/>
      </c>
      <c r="AT51" s="9" t="str">
        <f t="shared" si="160"/>
        <v/>
      </c>
      <c r="AU51" s="9" t="str">
        <f t="shared" si="160"/>
        <v/>
      </c>
      <c r="AV51" s="9" t="str">
        <f t="shared" si="160"/>
        <v/>
      </c>
      <c r="AW51" s="9" t="str">
        <f t="shared" si="160"/>
        <v/>
      </c>
    </row>
    <row r="52" spans="1:49" s="5" customFormat="1" outlineLevel="1" x14ac:dyDescent="0.25">
      <c r="A52" s="128"/>
      <c r="B52" s="19" t="s">
        <v>8</v>
      </c>
      <c r="C52" s="97"/>
      <c r="D52" s="97"/>
      <c r="E52" s="97"/>
      <c r="F52" s="9">
        <f>IF(OR(F9="",F51=""),"",ROUND((F51+E54)*F9/12,2))</f>
        <v>0</v>
      </c>
      <c r="G52" s="9">
        <f t="shared" ref="G52:L52" si="161">IF(OR(G9="",G51=""),"",ROUND((G51+F54)*G9/12,2))</f>
        <v>1.22</v>
      </c>
      <c r="H52" s="9">
        <f t="shared" si="161"/>
        <v>-5.31</v>
      </c>
      <c r="I52" s="9">
        <f t="shared" si="161"/>
        <v>-204.84</v>
      </c>
      <c r="J52" s="9">
        <f t="shared" si="161"/>
        <v>-364.4</v>
      </c>
      <c r="K52" s="9">
        <f t="shared" si="161"/>
        <v>-456.82</v>
      </c>
      <c r="L52" s="9">
        <f t="shared" si="161"/>
        <v>-505.45</v>
      </c>
      <c r="M52" s="9">
        <f t="shared" ref="M52" si="162">IF(OR(M9="",M51=""),"",ROUND((M51+L54)*M9/12,2))</f>
        <v>-577.17999999999995</v>
      </c>
      <c r="N52" s="9">
        <f t="shared" ref="N52" si="163">IF(OR(N9="",N51=""),"",ROUND((N51+M54)*N9/12,2))</f>
        <v>-720.47</v>
      </c>
      <c r="O52" s="9">
        <f t="shared" ref="O52" si="164">IF(OR(O9="",O51=""),"",ROUND((O51+N54)*O9/12,2))</f>
        <v>-808.66</v>
      </c>
      <c r="P52" s="9">
        <f t="shared" ref="P52" si="165">IF(OR(P9="",P51=""),"",ROUND((P51+O54)*P9/12,2))</f>
        <v>-872.58</v>
      </c>
      <c r="Q52" s="9" t="str">
        <f t="shared" ref="Q52:R52" si="166">IF(OR(Q9="",Q51=""),"",ROUND((Q51+P54)*Q9/12,2))</f>
        <v/>
      </c>
      <c r="R52" s="9" t="str">
        <f t="shared" si="166"/>
        <v/>
      </c>
      <c r="S52" s="9" t="str">
        <f t="shared" ref="S52" si="167">IF(OR(S9="",S51=""),"",ROUND((S51+R54)*S9/12,2))</f>
        <v/>
      </c>
      <c r="T52" s="9" t="str">
        <f t="shared" ref="T52" si="168">IF(OR(T9="",T51=""),"",ROUND((T51+S54)*T9/12,2))</f>
        <v/>
      </c>
      <c r="U52" s="9" t="str">
        <f t="shared" ref="U52" si="169">IF(OR(U9="",U51=""),"",ROUND((U51+T54)*U9/12,2))</f>
        <v/>
      </c>
      <c r="V52" s="9" t="str">
        <f t="shared" ref="V52" si="170">IF(OR(V9="",V51=""),"",ROUND((V51+U54)*V9/12,2))</f>
        <v/>
      </c>
      <c r="W52" s="9" t="str">
        <f t="shared" ref="W52:X52" si="171">IF(OR(W9="",W51=""),"",ROUND((W51+V54)*W9/12,2))</f>
        <v/>
      </c>
      <c r="X52" s="9" t="str">
        <f t="shared" si="171"/>
        <v/>
      </c>
      <c r="Y52" s="9" t="str">
        <f t="shared" ref="Y52" si="172">IF(OR(Y9="",Y51=""),"",ROUND((Y51+X54)*Y9/12,2))</f>
        <v/>
      </c>
      <c r="Z52" s="9" t="str">
        <f t="shared" ref="Z52" si="173">IF(OR(Z9="",Z51=""),"",ROUND((Z51+Y54)*Z9/12,2))</f>
        <v/>
      </c>
      <c r="AA52" s="9" t="str">
        <f t="shared" ref="AA52" si="174">IF(OR(AA9="",AA51=""),"",ROUND((AA51+Z54)*AA9/12,2))</f>
        <v/>
      </c>
      <c r="AB52" s="9" t="str">
        <f t="shared" ref="AB52" si="175">IF(OR(AB9="",AB51=""),"",ROUND((AB51+AA54)*AB9/12,2))</f>
        <v/>
      </c>
      <c r="AC52" s="9" t="str">
        <f t="shared" ref="AC52:AD52" si="176">IF(OR(AC9="",AC51=""),"",ROUND((AC51+AB54)*AC9/12,2))</f>
        <v/>
      </c>
      <c r="AD52" s="9" t="str">
        <f t="shared" si="176"/>
        <v/>
      </c>
      <c r="AE52" s="9" t="str">
        <f t="shared" ref="AE52" si="177">IF(OR(AE9="",AE51=""),"",ROUND((AE51+AD54)*AE9/12,2))</f>
        <v/>
      </c>
      <c r="AF52" s="9" t="str">
        <f t="shared" ref="AF52" si="178">IF(OR(AF9="",AF51=""),"",ROUND((AF51+AE54)*AF9/12,2))</f>
        <v/>
      </c>
      <c r="AG52" s="9" t="str">
        <f t="shared" ref="AG52" si="179">IF(OR(AG9="",AG51=""),"",ROUND((AG51+AF54)*AG9/12,2))</f>
        <v/>
      </c>
      <c r="AH52" s="9" t="str">
        <f t="shared" ref="AH52" si="180">IF(OR(AH9="",AH51=""),"",ROUND((AH51+AG54)*AH9/12,2))</f>
        <v/>
      </c>
      <c r="AI52" s="9" t="str">
        <f t="shared" ref="AI52:AJ52" si="181">IF(OR(AI9="",AI51=""),"",ROUND((AI51+AH54)*AI9/12,2))</f>
        <v/>
      </c>
      <c r="AJ52" s="9" t="str">
        <f t="shared" si="181"/>
        <v/>
      </c>
      <c r="AK52" s="9" t="str">
        <f t="shared" ref="AK52" si="182">IF(OR(AK9="",AK51=""),"",ROUND((AK51+AJ54)*AK9/12,2))</f>
        <v/>
      </c>
      <c r="AL52" s="9" t="str">
        <f t="shared" ref="AL52" si="183">IF(OR(AL9="",AL51=""),"",ROUND((AL51+AK54)*AL9/12,2))</f>
        <v/>
      </c>
      <c r="AM52" s="9" t="str">
        <f t="shared" ref="AM52" si="184">IF(OR(AM9="",AM51=""),"",ROUND((AM51+AL54)*AM9/12,2))</f>
        <v/>
      </c>
      <c r="AN52" s="9" t="str">
        <f t="shared" ref="AN52" si="185">IF(OR(AN9="",AN51=""),"",ROUND((AN51+AM54)*AN9/12,2))</f>
        <v/>
      </c>
      <c r="AO52" s="9" t="str">
        <f t="shared" ref="AO52:AP52" si="186">IF(OR(AO9="",AO51=""),"",ROUND((AO51+AN54)*AO9/12,2))</f>
        <v/>
      </c>
      <c r="AP52" s="9" t="str">
        <f t="shared" si="186"/>
        <v/>
      </c>
      <c r="AQ52" s="9" t="str">
        <f t="shared" ref="AQ52" si="187">IF(OR(AQ9="",AQ51=""),"",ROUND((AQ51+AP54)*AQ9/12,2))</f>
        <v/>
      </c>
      <c r="AR52" s="9" t="str">
        <f t="shared" ref="AR52" si="188">IF(OR(AR9="",AR51=""),"",ROUND((AR51+AQ54)*AR9/12,2))</f>
        <v/>
      </c>
      <c r="AS52" s="9" t="str">
        <f t="shared" ref="AS52" si="189">IF(OR(AS9="",AS51=""),"",ROUND((AS51+AR54)*AS9/12,2))</f>
        <v/>
      </c>
      <c r="AT52" s="9" t="str">
        <f t="shared" ref="AT52" si="190">IF(OR(AT9="",AT51=""),"",ROUND((AT51+AS54)*AT9/12,2))</f>
        <v/>
      </c>
      <c r="AU52" s="9" t="str">
        <f t="shared" ref="AU52:AV52" si="191">IF(OR(AU9="",AU51=""),"",ROUND((AU51+AT54)*AU9/12,2))</f>
        <v/>
      </c>
      <c r="AV52" s="9" t="str">
        <f t="shared" si="191"/>
        <v/>
      </c>
      <c r="AW52" s="9" t="str">
        <f t="shared" ref="AW52" si="192">IF(OR(AW9="",AW51=""),"",ROUND((AW51+AV54)*AW9/12,2))</f>
        <v/>
      </c>
    </row>
    <row r="53" spans="1:49" s="5" customFormat="1" outlineLevel="1" x14ac:dyDescent="0.25">
      <c r="A53" s="128"/>
      <c r="B53" s="18" t="s">
        <v>14</v>
      </c>
      <c r="C53" s="97"/>
      <c r="D53" s="97"/>
      <c r="E53" s="97"/>
      <c r="F53" s="9">
        <f t="shared" ref="F53:M53" si="193">IF(OR(F51="",F52=""),"",F51+F52)</f>
        <v>0.36790548240712501</v>
      </c>
      <c r="G53" s="9">
        <f t="shared" si="193"/>
        <v>550.60424508821643</v>
      </c>
      <c r="H53" s="9">
        <f t="shared" si="193"/>
        <v>-2936.4426047334168</v>
      </c>
      <c r="I53" s="9">
        <f t="shared" si="193"/>
        <v>-90574.953443998151</v>
      </c>
      <c r="J53" s="9">
        <f t="shared" si="193"/>
        <v>-75921.202484400332</v>
      </c>
      <c r="K53" s="9">
        <f t="shared" si="193"/>
        <v>-64727.495133255725</v>
      </c>
      <c r="L53" s="9">
        <f t="shared" si="193"/>
        <v>-40498.439537141938</v>
      </c>
      <c r="M53" s="9">
        <f t="shared" si="193"/>
        <v>-54113.222368776616</v>
      </c>
      <c r="N53" s="9">
        <f>IF(OR(N51="",N52=""),"",N51+N52)</f>
        <v>-81480.714160904419</v>
      </c>
      <c r="O53" s="9">
        <f>IF(OR(O51="",O52=""),"",O51+O52)</f>
        <v>-50153.477728946731</v>
      </c>
      <c r="P53" s="9">
        <f t="shared" ref="P53:AW53" si="194">IF(OR(P51="",P52=""),"",P51+P52)</f>
        <v>-36349.353061275571</v>
      </c>
      <c r="Q53" s="9" t="str">
        <f t="shared" si="194"/>
        <v/>
      </c>
      <c r="R53" s="9" t="str">
        <f t="shared" si="194"/>
        <v/>
      </c>
      <c r="S53" s="9" t="str">
        <f t="shared" si="194"/>
        <v/>
      </c>
      <c r="T53" s="9" t="str">
        <f t="shared" si="194"/>
        <v/>
      </c>
      <c r="U53" s="9" t="str">
        <f t="shared" si="194"/>
        <v/>
      </c>
      <c r="V53" s="9" t="str">
        <f t="shared" si="194"/>
        <v/>
      </c>
      <c r="W53" s="9" t="str">
        <f t="shared" si="194"/>
        <v/>
      </c>
      <c r="X53" s="9" t="str">
        <f t="shared" si="194"/>
        <v/>
      </c>
      <c r="Y53" s="9" t="str">
        <f t="shared" si="194"/>
        <v/>
      </c>
      <c r="Z53" s="9" t="str">
        <f t="shared" si="194"/>
        <v/>
      </c>
      <c r="AA53" s="9" t="str">
        <f t="shared" si="194"/>
        <v/>
      </c>
      <c r="AB53" s="9" t="str">
        <f t="shared" si="194"/>
        <v/>
      </c>
      <c r="AC53" s="9" t="str">
        <f t="shared" si="194"/>
        <v/>
      </c>
      <c r="AD53" s="9" t="str">
        <f t="shared" si="194"/>
        <v/>
      </c>
      <c r="AE53" s="9" t="str">
        <f t="shared" si="194"/>
        <v/>
      </c>
      <c r="AF53" s="9" t="str">
        <f t="shared" si="194"/>
        <v/>
      </c>
      <c r="AG53" s="9" t="str">
        <f t="shared" si="194"/>
        <v/>
      </c>
      <c r="AH53" s="9" t="str">
        <f t="shared" si="194"/>
        <v/>
      </c>
      <c r="AI53" s="9" t="str">
        <f t="shared" si="194"/>
        <v/>
      </c>
      <c r="AJ53" s="9" t="str">
        <f t="shared" si="194"/>
        <v/>
      </c>
      <c r="AK53" s="9" t="str">
        <f t="shared" si="194"/>
        <v/>
      </c>
      <c r="AL53" s="9" t="str">
        <f t="shared" si="194"/>
        <v/>
      </c>
      <c r="AM53" s="9" t="str">
        <f t="shared" si="194"/>
        <v/>
      </c>
      <c r="AN53" s="9" t="str">
        <f t="shared" si="194"/>
        <v/>
      </c>
      <c r="AO53" s="9" t="str">
        <f t="shared" si="194"/>
        <v/>
      </c>
      <c r="AP53" s="9" t="str">
        <f t="shared" si="194"/>
        <v/>
      </c>
      <c r="AQ53" s="9" t="str">
        <f t="shared" si="194"/>
        <v/>
      </c>
      <c r="AR53" s="9" t="str">
        <f t="shared" si="194"/>
        <v/>
      </c>
      <c r="AS53" s="9" t="str">
        <f t="shared" si="194"/>
        <v/>
      </c>
      <c r="AT53" s="9" t="str">
        <f t="shared" si="194"/>
        <v/>
      </c>
      <c r="AU53" s="9" t="str">
        <f t="shared" si="194"/>
        <v/>
      </c>
      <c r="AV53" s="9" t="str">
        <f t="shared" si="194"/>
        <v/>
      </c>
      <c r="AW53" s="9" t="str">
        <f t="shared" si="194"/>
        <v/>
      </c>
    </row>
    <row r="54" spans="1:49" s="5" customFormat="1" outlineLevel="1" x14ac:dyDescent="0.25">
      <c r="A54" s="128"/>
      <c r="B54" s="20" t="s">
        <v>17</v>
      </c>
      <c r="C54" s="97"/>
      <c r="D54" s="97"/>
      <c r="E54" s="97"/>
      <c r="F54" s="9">
        <f>IF(OR(F53=""),"",F53)</f>
        <v>0.36790548240712501</v>
      </c>
      <c r="G54" s="9">
        <f t="shared" ref="G54:M54" si="195">IF(OR(G53="",F54=""),"",G53+F54)</f>
        <v>550.97215057062351</v>
      </c>
      <c r="H54" s="9">
        <f t="shared" si="195"/>
        <v>-2385.4704541627934</v>
      </c>
      <c r="I54" s="9">
        <f t="shared" si="195"/>
        <v>-92960.423898160938</v>
      </c>
      <c r="J54" s="9">
        <f t="shared" si="195"/>
        <v>-168881.62638256128</v>
      </c>
      <c r="K54" s="9">
        <f t="shared" si="195"/>
        <v>-233609.12151581701</v>
      </c>
      <c r="L54" s="9">
        <f t="shared" si="195"/>
        <v>-274107.56105295895</v>
      </c>
      <c r="M54" s="9">
        <f t="shared" si="195"/>
        <v>-328220.78342173557</v>
      </c>
      <c r="N54" s="9">
        <f>IF(OR(N53="",M54=""),"",N53+N49+M54)</f>
        <v>-409701.49758263998</v>
      </c>
      <c r="O54" s="9">
        <f>IF(OR(O53="",N54=""),"",O53+O49+N54+O46)</f>
        <v>-459854.97531158669</v>
      </c>
      <c r="P54" s="9">
        <f t="shared" ref="P54:AW54" si="196">IF(OR(P53="",O54=""),"",P53+P49+O54)</f>
        <v>-496204.32837286225</v>
      </c>
      <c r="Q54" s="9" t="str">
        <f t="shared" si="196"/>
        <v/>
      </c>
      <c r="R54" s="9" t="str">
        <f t="shared" si="196"/>
        <v/>
      </c>
      <c r="S54" s="9" t="str">
        <f t="shared" si="196"/>
        <v/>
      </c>
      <c r="T54" s="9" t="str">
        <f t="shared" si="196"/>
        <v/>
      </c>
      <c r="U54" s="9" t="str">
        <f t="shared" si="196"/>
        <v/>
      </c>
      <c r="V54" s="9" t="str">
        <f t="shared" si="196"/>
        <v/>
      </c>
      <c r="W54" s="9" t="str">
        <f t="shared" si="196"/>
        <v/>
      </c>
      <c r="X54" s="9" t="str">
        <f t="shared" si="196"/>
        <v/>
      </c>
      <c r="Y54" s="9" t="str">
        <f t="shared" si="196"/>
        <v/>
      </c>
      <c r="Z54" s="9" t="str">
        <f t="shared" si="196"/>
        <v/>
      </c>
      <c r="AA54" s="9" t="str">
        <f t="shared" si="196"/>
        <v/>
      </c>
      <c r="AB54" s="9" t="str">
        <f t="shared" si="196"/>
        <v/>
      </c>
      <c r="AC54" s="9" t="str">
        <f t="shared" si="196"/>
        <v/>
      </c>
      <c r="AD54" s="9" t="str">
        <f t="shared" si="196"/>
        <v/>
      </c>
      <c r="AE54" s="9" t="str">
        <f t="shared" si="196"/>
        <v/>
      </c>
      <c r="AF54" s="9" t="str">
        <f t="shared" si="196"/>
        <v/>
      </c>
      <c r="AG54" s="9" t="str">
        <f t="shared" si="196"/>
        <v/>
      </c>
      <c r="AH54" s="9" t="str">
        <f t="shared" si="196"/>
        <v/>
      </c>
      <c r="AI54" s="9" t="str">
        <f t="shared" si="196"/>
        <v/>
      </c>
      <c r="AJ54" s="9" t="str">
        <f t="shared" si="196"/>
        <v/>
      </c>
      <c r="AK54" s="9" t="str">
        <f t="shared" si="196"/>
        <v/>
      </c>
      <c r="AL54" s="9" t="str">
        <f t="shared" si="196"/>
        <v/>
      </c>
      <c r="AM54" s="9" t="str">
        <f t="shared" si="196"/>
        <v/>
      </c>
      <c r="AN54" s="9" t="str">
        <f t="shared" si="196"/>
        <v/>
      </c>
      <c r="AO54" s="9" t="str">
        <f t="shared" si="196"/>
        <v/>
      </c>
      <c r="AP54" s="9" t="str">
        <f t="shared" si="196"/>
        <v/>
      </c>
      <c r="AQ54" s="9" t="str">
        <f t="shared" si="196"/>
        <v/>
      </c>
      <c r="AR54" s="9" t="str">
        <f t="shared" si="196"/>
        <v/>
      </c>
      <c r="AS54" s="9" t="str">
        <f t="shared" si="196"/>
        <v/>
      </c>
      <c r="AT54" s="9" t="str">
        <f t="shared" si="196"/>
        <v/>
      </c>
      <c r="AU54" s="9" t="str">
        <f t="shared" si="196"/>
        <v/>
      </c>
      <c r="AV54" s="9" t="str">
        <f t="shared" si="196"/>
        <v/>
      </c>
      <c r="AW54" s="9" t="str">
        <f t="shared" si="196"/>
        <v/>
      </c>
    </row>
    <row r="55" spans="1:49" s="5" customFormat="1" ht="8.25" customHeight="1" outlineLevel="1" x14ac:dyDescent="0.25">
      <c r="A55" s="44"/>
      <c r="B55" s="13"/>
      <c r="C55" s="102"/>
      <c r="D55" s="102"/>
      <c r="E55" s="10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5" customFormat="1" ht="15" customHeight="1" outlineLevel="1" x14ac:dyDescent="0.25">
      <c r="A56" s="128" t="s">
        <v>23</v>
      </c>
      <c r="B56" s="17"/>
      <c r="C56" s="97"/>
      <c r="D56" s="97"/>
      <c r="E56" s="9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3" customFormat="1" ht="15" customHeight="1" outlineLevel="1" x14ac:dyDescent="0.25">
      <c r="A57" s="128"/>
      <c r="B57" s="17" t="s">
        <v>28</v>
      </c>
      <c r="C57" s="97"/>
      <c r="D57" s="97"/>
      <c r="E57" s="97"/>
      <c r="F57" s="22">
        <f>IF('M3 Allocations - TD'!D8="","",'M3 Allocations - TD'!D34)</f>
        <v>0</v>
      </c>
      <c r="G57" s="22">
        <f>IF('M3 Allocations - TD'!E8="","",'M3 Allocations - TD'!E34)</f>
        <v>9.4764517045030008</v>
      </c>
      <c r="H57" s="22">
        <f>IF('M3 Allocations - TD'!F8="","",'M3 Allocations - TD'!F34)</f>
        <v>992.38480063141662</v>
      </c>
      <c r="I57" s="22">
        <f>IF('M3 Allocations - TD'!G8="","",'M3 Allocations - TD'!G34)</f>
        <v>7292.1248374502911</v>
      </c>
      <c r="J57" s="22">
        <f>IF('M3 Allocations - TD'!H8="","",'M3 Allocations - TD'!H34)</f>
        <v>15994.94501268368</v>
      </c>
      <c r="K57" s="22">
        <f>IF('M3 Allocations - TD'!I8="","",'M3 Allocations - TD'!I34)</f>
        <v>17286.492613957165</v>
      </c>
      <c r="L57" s="22">
        <f>IF('M3 Allocations - TD'!J8="","",'M3 Allocations - TD'!J34)</f>
        <v>20593.63561343183</v>
      </c>
      <c r="M57" s="22">
        <f>IF('M3 Allocations - TD'!K8="","",'M3 Allocations - TD'!K34)</f>
        <v>13281.46306563299</v>
      </c>
      <c r="N57" s="22">
        <f>IF('M3 Allocations - TD'!L8="","",'M3 Allocations - TD'!L34)</f>
        <v>2851.0403448731718</v>
      </c>
      <c r="O57" s="22">
        <f>IF('M3 Allocations - TD'!M8="","",'M3 Allocations - TD'!M34)</f>
        <v>13421.429988507141</v>
      </c>
      <c r="P57" s="22">
        <f>IF('M3 Allocations - TD'!N8="","",'M3 Allocations - TD'!N34)</f>
        <v>24363.645128736036</v>
      </c>
      <c r="Q57" s="22">
        <f>IF('M3 Allocations - TD'!O8="","",'M3 Allocations - TD'!O34)</f>
        <v>22979.922685410867</v>
      </c>
      <c r="R57" s="22">
        <f>IF('M3 Allocations - TD'!P8="","",'M3 Allocations - TD'!P34)</f>
        <v>27829.415193210625</v>
      </c>
      <c r="S57" s="22">
        <f>IF('M3 Allocations - TD'!Q8="","",'M3 Allocations - TD'!Q34)</f>
        <v>30999.929467567632</v>
      </c>
      <c r="T57" s="22">
        <f>IF('M3 Allocations - TD'!R8="","",'M3 Allocations - TD'!R34)</f>
        <v>51030.792486913975</v>
      </c>
      <c r="U57" s="22">
        <f>IF('M3 Allocations - TD'!S8="","",'M3 Allocations - TD'!S34)</f>
        <v>71171.45985207746</v>
      </c>
      <c r="V57" s="22">
        <f>IF('M3 Allocations - TD'!T8="","",'M3 Allocations - TD'!T34)</f>
        <v>108907.37441767498</v>
      </c>
      <c r="W57" s="22">
        <f>IF('M3 Allocations - TD'!U8="","",'M3 Allocations - TD'!U34)</f>
        <v>114729.61882243017</v>
      </c>
      <c r="X57" s="22">
        <f>IF('M3 Allocations - TD'!V8="","",'M3 Allocations - TD'!V34)</f>
        <v>102684.54847957681</v>
      </c>
      <c r="Y57" s="22">
        <f>IF('M3 Allocations - TD'!W8="","",'M3 Allocations - TD'!W34)</f>
        <v>51089.525877832086</v>
      </c>
      <c r="Z57" s="22">
        <f>IF('M3 Allocations - TD'!X8="","",'M3 Allocations - TD'!X34)</f>
        <v>59423.711727573638</v>
      </c>
      <c r="AA57" s="22">
        <f>IF('M3 Allocations - TD'!Y8="","",'M3 Allocations - TD'!Y34)</f>
        <v>70763.583954096117</v>
      </c>
      <c r="AB57" s="22">
        <f>IF('M3 Allocations - TD'!Z8="","",'M3 Allocations - TD'!Z34)</f>
        <v>84726.609291103479</v>
      </c>
      <c r="AC57" s="22" t="str">
        <f>IF('M3 Allocations - TD'!AA8="","",'M3 Allocations - TD'!AA34)</f>
        <v/>
      </c>
      <c r="AD57" s="22" t="str">
        <f>IF('M3 Allocations - TD'!AB8="","",'M3 Allocations - TD'!AB34)</f>
        <v/>
      </c>
      <c r="AE57" s="22" t="str">
        <f>IF('M3 Allocations - TD'!AC8="","",'M3 Allocations - TD'!AC34)</f>
        <v/>
      </c>
      <c r="AF57" s="22" t="str">
        <f>IF('M3 Allocations - TD'!AD8="","",'M3 Allocations - TD'!AD34)</f>
        <v/>
      </c>
      <c r="AG57" s="22" t="str">
        <f>IF('M3 Allocations - TD'!AE8="","",'M3 Allocations - TD'!AE34)</f>
        <v/>
      </c>
      <c r="AH57" s="22" t="str">
        <f>IF('M3 Allocations - TD'!AF8="","",'M3 Allocations - TD'!AF34)</f>
        <v/>
      </c>
      <c r="AI57" s="22" t="str">
        <f>IF('M3 Allocations - TD'!AG8="","",'M3 Allocations - TD'!AG34)</f>
        <v/>
      </c>
      <c r="AJ57" s="22" t="str">
        <f>IF('M3 Allocations - TD'!AH8="","",'M3 Allocations - TD'!AH34)</f>
        <v/>
      </c>
      <c r="AK57" s="22" t="str">
        <f>IF('M3 Allocations - TD'!AI8="","",'M3 Allocations - TD'!AI34)</f>
        <v/>
      </c>
      <c r="AL57" s="22" t="str">
        <f>IF('M3 Allocations - TD'!AJ8="","",'M3 Allocations - TD'!AJ34)</f>
        <v/>
      </c>
      <c r="AM57" s="22" t="str">
        <f>IF('M3 Allocations - TD'!AK8="","",'M3 Allocations - TD'!AK34)</f>
        <v/>
      </c>
      <c r="AN57" s="22" t="str">
        <f>IF('M3 Allocations - TD'!AL8="","",'M3 Allocations - TD'!AL34)</f>
        <v/>
      </c>
      <c r="AO57" s="22" t="str">
        <f>IF('M3 Allocations - TD'!AM8="","",'M3 Allocations - TD'!AM34)</f>
        <v/>
      </c>
      <c r="AP57" s="22" t="str">
        <f>IF('M3 Allocations - TD'!AN8="","",'M3 Allocations - TD'!AN34)</f>
        <v/>
      </c>
      <c r="AQ57" s="22" t="str">
        <f>IF('M3 Allocations - TD'!AO8="","",'M3 Allocations - TD'!AO34)</f>
        <v/>
      </c>
      <c r="AR57" s="22" t="str">
        <f>IF('M3 Allocations - TD'!AP8="","",'M3 Allocations - TD'!AP34)</f>
        <v/>
      </c>
      <c r="AS57" s="22" t="str">
        <f>IF('M3 Allocations - TD'!AQ8="","",'M3 Allocations - TD'!AQ34)</f>
        <v/>
      </c>
      <c r="AT57" s="22" t="str">
        <f>IF('M3 Allocations - TD'!AR8="","",'M3 Allocations - TD'!AR34)</f>
        <v/>
      </c>
      <c r="AU57" s="22" t="str">
        <f>IF('M3 Allocations - TD'!AS8="","",'M3 Allocations - TD'!AS34)</f>
        <v/>
      </c>
      <c r="AV57" s="22" t="str">
        <f>IF('M3 Allocations - TD'!AT8="","",'M3 Allocations - TD'!AT34)</f>
        <v/>
      </c>
      <c r="AW57" s="22" t="str">
        <f>IF('M3 Allocations - TD'!AU8="","",'M3 Allocations - TD'!AU34)</f>
        <v/>
      </c>
    </row>
    <row r="58" spans="1:49" s="5" customFormat="1" ht="15" customHeight="1" outlineLevel="1" x14ac:dyDescent="0.25">
      <c r="A58" s="128"/>
      <c r="B58" s="18" t="s">
        <v>26</v>
      </c>
      <c r="C58" s="97"/>
      <c r="D58" s="97"/>
      <c r="E58" s="97"/>
      <c r="F58" s="22">
        <f>IF('M3 Allocations - TD'!D54="","",'M3 Allocations - TD'!D72)</f>
        <v>0</v>
      </c>
      <c r="G58" s="22">
        <f>IF('M3 Allocations - TD'!E54="","",'M3 Allocations - TD'!E72)</f>
        <v>0</v>
      </c>
      <c r="H58" s="22">
        <f>IF('M3 Allocations - TD'!F54="","",'M3 Allocations - TD'!F72)</f>
        <v>2381.1324731369587</v>
      </c>
      <c r="I58" s="22">
        <f>IF('M3 Allocations - TD'!G54="","",'M3 Allocations - TD'!G72)</f>
        <v>41080.759711289073</v>
      </c>
      <c r="J58" s="22">
        <f>IF('M3 Allocations - TD'!H54="","",'M3 Allocations - TD'!H72)</f>
        <v>46620.227707662583</v>
      </c>
      <c r="K58" s="22">
        <f>IF('M3 Allocations - TD'!I54="","",'M3 Allocations - TD'!I72)</f>
        <v>48915.290383093015</v>
      </c>
      <c r="L58" s="22">
        <f>IF('M3 Allocations - TD'!J54="","",'M3 Allocations - TD'!J72)</f>
        <v>48689.064699160743</v>
      </c>
      <c r="M58" s="22">
        <f>IF('M3 Allocations - TD'!K54="","",'M3 Allocations - TD'!K72)</f>
        <v>45154.720570269681</v>
      </c>
      <c r="N58" s="22">
        <f>IF('M3 Allocations - TD'!L54="","",'M3 Allocations - TD'!L72)</f>
        <v>42064.663115292642</v>
      </c>
      <c r="O58" s="22">
        <f>IF('M3 Allocations - TD'!M54="","",'M3 Allocations - TD'!M72)</f>
        <v>43052.482460200197</v>
      </c>
      <c r="P58" s="22">
        <f>IF('M3 Allocations - TD'!N54="","",'M3 Allocations - TD'!N72)</f>
        <v>45998.334220908073</v>
      </c>
      <c r="Q58" s="22" t="str">
        <f>IF('M3 Allocations - TD'!O54="","",'M3 Allocations - TD'!O72)</f>
        <v/>
      </c>
      <c r="R58" s="22" t="str">
        <f>IF('M3 Allocations - TD'!P54="","",'M3 Allocations - TD'!P72)</f>
        <v/>
      </c>
      <c r="S58" s="22" t="str">
        <f>IF('M3 Allocations - TD'!Q54="","",'M3 Allocations - TD'!Q72)</f>
        <v/>
      </c>
      <c r="T58" s="22" t="str">
        <f>IF('M3 Allocations - TD'!R54="","",'M3 Allocations - TD'!R72)</f>
        <v/>
      </c>
      <c r="U58" s="22" t="str">
        <f>IF('M3 Allocations - TD'!S54="","",'M3 Allocations - TD'!S72)</f>
        <v/>
      </c>
      <c r="V58" s="22" t="str">
        <f>IF('M3 Allocations - TD'!T54="","",'M3 Allocations - TD'!T72)</f>
        <v/>
      </c>
      <c r="W58" s="22" t="str">
        <f>IF('M3 Allocations - TD'!U54="","",'M3 Allocations - TD'!U72)</f>
        <v/>
      </c>
      <c r="X58" s="22" t="str">
        <f>IF('M3 Allocations - TD'!V54="","",'M3 Allocations - TD'!V72)</f>
        <v/>
      </c>
      <c r="Y58" s="22" t="str">
        <f>IF('M3 Allocations - TD'!W54="","",'M3 Allocations - TD'!W72)</f>
        <v/>
      </c>
      <c r="Z58" s="22" t="str">
        <f>IF('M3 Allocations - TD'!X54="","",'M3 Allocations - TD'!X72)</f>
        <v/>
      </c>
      <c r="AA58" s="22" t="str">
        <f>IF('M3 Allocations - TD'!Y54="","",'M3 Allocations - TD'!Y72)</f>
        <v/>
      </c>
      <c r="AB58" s="22" t="str">
        <f>IF('M3 Allocations - TD'!Z54="","",'M3 Allocations - TD'!Z72)</f>
        <v/>
      </c>
      <c r="AC58" s="22" t="str">
        <f>IF('M3 Allocations - TD'!AA54="","",'M3 Allocations - TD'!AA72)</f>
        <v/>
      </c>
      <c r="AD58" s="22" t="str">
        <f>IF('M3 Allocations - TD'!AB54="","",'M3 Allocations - TD'!AB72)</f>
        <v/>
      </c>
      <c r="AE58" s="22" t="str">
        <f>IF('M3 Allocations - TD'!AC54="","",'M3 Allocations - TD'!AC72)</f>
        <v/>
      </c>
      <c r="AF58" s="22" t="str">
        <f>IF('M3 Allocations - TD'!AD54="","",'M3 Allocations - TD'!AD72)</f>
        <v/>
      </c>
      <c r="AG58" s="22" t="str">
        <f>IF('M3 Allocations - TD'!AE54="","",'M3 Allocations - TD'!AE72)</f>
        <v/>
      </c>
      <c r="AH58" s="22" t="str">
        <f>IF('M3 Allocations - TD'!AF54="","",'M3 Allocations - TD'!AF72)</f>
        <v/>
      </c>
      <c r="AI58" s="22" t="str">
        <f>IF('M3 Allocations - TD'!AG54="","",'M3 Allocations - TD'!AG72)</f>
        <v/>
      </c>
      <c r="AJ58" s="22" t="str">
        <f>IF('M3 Allocations - TD'!AH54="","",'M3 Allocations - TD'!AH72)</f>
        <v/>
      </c>
      <c r="AK58" s="22" t="str">
        <f>IF('M3 Allocations - TD'!AI54="","",'M3 Allocations - TD'!AI72)</f>
        <v/>
      </c>
      <c r="AL58" s="22" t="str">
        <f>IF('M3 Allocations - TD'!AJ54="","",'M3 Allocations - TD'!AJ72)</f>
        <v/>
      </c>
      <c r="AM58" s="22" t="str">
        <f>IF('M3 Allocations - TD'!AK54="","",'M3 Allocations - TD'!AK72)</f>
        <v/>
      </c>
      <c r="AN58" s="22" t="str">
        <f>IF('M3 Allocations - TD'!AL54="","",'M3 Allocations - TD'!AL72)</f>
        <v/>
      </c>
      <c r="AO58" s="22" t="str">
        <f>IF('M3 Allocations - TD'!AM54="","",'M3 Allocations - TD'!AM72)</f>
        <v/>
      </c>
      <c r="AP58" s="22" t="str">
        <f>IF('M3 Allocations - TD'!AN54="","",'M3 Allocations - TD'!AN72)</f>
        <v/>
      </c>
      <c r="AQ58" s="22" t="str">
        <f>IF('M3 Allocations - TD'!AO54="","",'M3 Allocations - TD'!AO72)</f>
        <v/>
      </c>
      <c r="AR58" s="22" t="str">
        <f>IF('M3 Allocations - TD'!AP54="","",'M3 Allocations - TD'!AP72)</f>
        <v/>
      </c>
      <c r="AS58" s="22" t="str">
        <f>IF('M3 Allocations - TD'!AQ54="","",'M3 Allocations - TD'!AQ72)</f>
        <v/>
      </c>
      <c r="AT58" s="22" t="str">
        <f>IF('M3 Allocations - TD'!AR54="","",'M3 Allocations - TD'!AR72)</f>
        <v/>
      </c>
      <c r="AU58" s="22" t="str">
        <f>IF('M3 Allocations - TD'!AS54="","",'M3 Allocations - TD'!AS72)</f>
        <v/>
      </c>
      <c r="AV58" s="22" t="str">
        <f>IF('M3 Allocations - TD'!AT54="","",'M3 Allocations - TD'!AT72)</f>
        <v/>
      </c>
      <c r="AW58" s="22" t="str">
        <f>IF('M3 Allocations - TD'!AU54="","",'M3 Allocations - TD'!AU72)</f>
        <v/>
      </c>
    </row>
    <row r="59" spans="1:49" s="5" customFormat="1" ht="15" customHeight="1" outlineLevel="1" x14ac:dyDescent="0.25">
      <c r="A59" s="128"/>
      <c r="B59" s="18" t="s">
        <v>47</v>
      </c>
      <c r="C59" s="97"/>
      <c r="D59" s="97"/>
      <c r="E59" s="97"/>
      <c r="F59" s="22">
        <f>IF(F58="","",0)</f>
        <v>0</v>
      </c>
      <c r="G59" s="22">
        <f t="shared" ref="G59" si="197">IF(G58="","",0)</f>
        <v>0</v>
      </c>
      <c r="H59" s="22">
        <f t="shared" ref="H59" si="198">IF(H58="","",0)</f>
        <v>0</v>
      </c>
      <c r="I59" s="22">
        <f t="shared" ref="I59" si="199">IF(I58="","",0)</f>
        <v>0</v>
      </c>
      <c r="J59" s="22">
        <f t="shared" ref="J59" si="200">IF(J58="","",0)</f>
        <v>0</v>
      </c>
      <c r="K59" s="22">
        <f t="shared" ref="K59" si="201">IF(K58="","",0)</f>
        <v>0</v>
      </c>
      <c r="L59" s="22">
        <f t="shared" ref="L59" si="202">IF(L58="","",0)</f>
        <v>0</v>
      </c>
      <c r="M59" s="22">
        <f t="shared" ref="M59" si="203">IF(M58="","",0)</f>
        <v>0</v>
      </c>
      <c r="N59" s="22">
        <f t="shared" ref="N59" si="204">IF(N58="","",0)</f>
        <v>0</v>
      </c>
      <c r="O59" s="22">
        <f t="shared" ref="O59" si="205">IF(O58="","",0)</f>
        <v>0</v>
      </c>
      <c r="P59" s="22">
        <f t="shared" ref="P59" si="206">IF(P58="","",0)</f>
        <v>0</v>
      </c>
      <c r="Q59" s="22" t="str">
        <f>IF(Q58="","",-'M2 TD amort'!F29)</f>
        <v/>
      </c>
      <c r="R59" s="22" t="str">
        <f>IF(R58="","",-'M2 TD amort'!G29)</f>
        <v/>
      </c>
      <c r="S59" s="22" t="str">
        <f>IF(S58="","",-'M2 TD amort'!H29)</f>
        <v/>
      </c>
      <c r="T59" s="22" t="str">
        <f>IF(T58="","",-'M2 TD amort'!I29)</f>
        <v/>
      </c>
      <c r="U59" s="22" t="str">
        <f>IF(U58="","",-'M2 TD amort'!J29)</f>
        <v/>
      </c>
      <c r="V59" s="22" t="str">
        <f>IF(V58="","",-'M2 TD amort'!K29)</f>
        <v/>
      </c>
      <c r="W59" s="22" t="str">
        <f>IF(W58="","",-'M2 TD amort'!L29)</f>
        <v/>
      </c>
      <c r="X59" s="22" t="str">
        <f>IF(X58="","",-'M2 TD amort'!M29)</f>
        <v/>
      </c>
      <c r="Y59" s="22" t="str">
        <f>IF(Y58="","",-'M2 TD amort'!N29)</f>
        <v/>
      </c>
      <c r="Z59" s="22" t="str">
        <f>IF(Z58="","",-'M2 TD amort'!O29)</f>
        <v/>
      </c>
      <c r="AA59" s="22" t="str">
        <f>IF(AA58="","",-'M2 TD amort'!P29)</f>
        <v/>
      </c>
      <c r="AB59" s="22" t="str">
        <f>IF(AB58="","",-'M2 TD amort'!Q29)</f>
        <v/>
      </c>
      <c r="AC59" s="22" t="str">
        <f>IF(AC58="","",-'M2 TD amort'!R29)</f>
        <v/>
      </c>
      <c r="AD59" s="22" t="str">
        <f>IF(AD58="","",-'M2 TD amort'!S29)</f>
        <v/>
      </c>
      <c r="AE59" s="22" t="str">
        <f>IF(AE58="","",-'M2 TD amort'!T29)</f>
        <v/>
      </c>
      <c r="AF59" s="22" t="str">
        <f>IF(AF58="","",-'M2 TD amort'!U29)</f>
        <v/>
      </c>
      <c r="AG59" s="22" t="str">
        <f>IF(AG58="","",-'M2 TD amort'!V29)</f>
        <v/>
      </c>
      <c r="AH59" s="22" t="str">
        <f>IF(AH58="","",-'M2 TD amort'!W29)</f>
        <v/>
      </c>
      <c r="AI59" s="22" t="str">
        <f>IF(AI58="","",-'M2 TD amort'!X29)</f>
        <v/>
      </c>
      <c r="AJ59" s="22" t="str">
        <f>IF(AJ58="","",-'M2 TD amort'!Y29)</f>
        <v/>
      </c>
      <c r="AK59" s="22" t="str">
        <f>IF(AK58="","",-'M2 TD amort'!Z29)</f>
        <v/>
      </c>
      <c r="AL59" s="22" t="str">
        <f>IF(AL58="","",-'M2 TD amort'!AA29)</f>
        <v/>
      </c>
      <c r="AM59" s="22" t="str">
        <f>IF(AM58="","",-'M2 TD amort'!#REF!)</f>
        <v/>
      </c>
      <c r="AN59" s="22" t="str">
        <f>IF(AN58="","",-'M2 TD amort'!AB29)</f>
        <v/>
      </c>
      <c r="AO59" s="22" t="str">
        <f>IF(AO58="","",-'M2 TD amort'!AC29)</f>
        <v/>
      </c>
      <c r="AP59" s="22" t="str">
        <f>IF(AP58="","",-'M2 TD amort'!AD29)</f>
        <v/>
      </c>
      <c r="AQ59" s="22" t="str">
        <f>IF(AQ58="","",-'M2 TD amort'!AE29)</f>
        <v/>
      </c>
      <c r="AR59" s="22" t="str">
        <f>IF(AR58="","",-'M2 TD amort'!AF29)</f>
        <v/>
      </c>
      <c r="AS59" s="22" t="str">
        <f>IF(AS58="","",-'M2 TD amort'!AG29)</f>
        <v/>
      </c>
      <c r="AT59" s="22" t="str">
        <f>IF(AT58="","",-'M2 TD amort'!AH29)</f>
        <v/>
      </c>
      <c r="AU59" s="22" t="str">
        <f>IF(AU58="","",-'M2 TD amort'!AI29)</f>
        <v/>
      </c>
      <c r="AV59" s="22" t="str">
        <f>IF(AV58="","",-'M2 TD amort'!AJ29)</f>
        <v/>
      </c>
      <c r="AW59" s="22" t="str">
        <f>IF(AW58="","",-'M2 TD amort'!AK29)</f>
        <v/>
      </c>
    </row>
    <row r="60" spans="1:49" s="5" customFormat="1" ht="15" customHeight="1" outlineLevel="1" x14ac:dyDescent="0.25">
      <c r="A60" s="128"/>
      <c r="B60" s="18" t="s">
        <v>48</v>
      </c>
      <c r="C60" s="97"/>
      <c r="D60" s="97"/>
      <c r="E60" s="97"/>
      <c r="F60" s="9">
        <f t="shared" ref="F60:M60" si="207">IF(OR(F59="",F58=""),"",F58+F59)</f>
        <v>0</v>
      </c>
      <c r="G60" s="9">
        <f t="shared" si="207"/>
        <v>0</v>
      </c>
      <c r="H60" s="9">
        <f t="shared" si="207"/>
        <v>2381.1324731369587</v>
      </c>
      <c r="I60" s="9">
        <f t="shared" si="207"/>
        <v>41080.759711289073</v>
      </c>
      <c r="J60" s="9">
        <f t="shared" si="207"/>
        <v>46620.227707662583</v>
      </c>
      <c r="K60" s="9">
        <f t="shared" si="207"/>
        <v>48915.290383093015</v>
      </c>
      <c r="L60" s="9">
        <f t="shared" si="207"/>
        <v>48689.064699160743</v>
      </c>
      <c r="M60" s="9">
        <f t="shared" si="207"/>
        <v>45154.720570269681</v>
      </c>
      <c r="N60" s="9">
        <f>IF(OR(N59="",N58=""),"",N58+N59)</f>
        <v>42064.663115292642</v>
      </c>
      <c r="O60" s="9">
        <f t="shared" ref="O60:AW60" si="208">IF(OR(O59="",O58=""),"",O58+O59)</f>
        <v>43052.482460200197</v>
      </c>
      <c r="P60" s="9">
        <f t="shared" si="208"/>
        <v>45998.334220908073</v>
      </c>
      <c r="Q60" s="9" t="str">
        <f t="shared" si="208"/>
        <v/>
      </c>
      <c r="R60" s="9" t="str">
        <f t="shared" si="208"/>
        <v/>
      </c>
      <c r="S60" s="9" t="str">
        <f t="shared" si="208"/>
        <v/>
      </c>
      <c r="T60" s="9" t="str">
        <f t="shared" si="208"/>
        <v/>
      </c>
      <c r="U60" s="9" t="str">
        <f t="shared" si="208"/>
        <v/>
      </c>
      <c r="V60" s="9" t="str">
        <f t="shared" si="208"/>
        <v/>
      </c>
      <c r="W60" s="9" t="str">
        <f t="shared" si="208"/>
        <v/>
      </c>
      <c r="X60" s="9" t="str">
        <f t="shared" si="208"/>
        <v/>
      </c>
      <c r="Y60" s="9" t="str">
        <f t="shared" si="208"/>
        <v/>
      </c>
      <c r="Z60" s="9" t="str">
        <f t="shared" si="208"/>
        <v/>
      </c>
      <c r="AA60" s="9" t="str">
        <f t="shared" si="208"/>
        <v/>
      </c>
      <c r="AB60" s="9" t="str">
        <f t="shared" si="208"/>
        <v/>
      </c>
      <c r="AC60" s="9" t="str">
        <f t="shared" si="208"/>
        <v/>
      </c>
      <c r="AD60" s="9" t="str">
        <f t="shared" si="208"/>
        <v/>
      </c>
      <c r="AE60" s="9" t="str">
        <f t="shared" si="208"/>
        <v/>
      </c>
      <c r="AF60" s="9" t="str">
        <f t="shared" si="208"/>
        <v/>
      </c>
      <c r="AG60" s="9" t="str">
        <f t="shared" si="208"/>
        <v/>
      </c>
      <c r="AH60" s="9" t="str">
        <f t="shared" si="208"/>
        <v/>
      </c>
      <c r="AI60" s="9" t="str">
        <f t="shared" si="208"/>
        <v/>
      </c>
      <c r="AJ60" s="9" t="str">
        <f t="shared" si="208"/>
        <v/>
      </c>
      <c r="AK60" s="9" t="str">
        <f t="shared" si="208"/>
        <v/>
      </c>
      <c r="AL60" s="9" t="str">
        <f t="shared" si="208"/>
        <v/>
      </c>
      <c r="AM60" s="9" t="str">
        <f t="shared" si="208"/>
        <v/>
      </c>
      <c r="AN60" s="9" t="str">
        <f t="shared" si="208"/>
        <v/>
      </c>
      <c r="AO60" s="9" t="str">
        <f t="shared" si="208"/>
        <v/>
      </c>
      <c r="AP60" s="9" t="str">
        <f t="shared" si="208"/>
        <v/>
      </c>
      <c r="AQ60" s="9" t="str">
        <f t="shared" si="208"/>
        <v/>
      </c>
      <c r="AR60" s="9" t="str">
        <f t="shared" si="208"/>
        <v/>
      </c>
      <c r="AS60" s="9" t="str">
        <f t="shared" si="208"/>
        <v/>
      </c>
      <c r="AT60" s="9" t="str">
        <f t="shared" si="208"/>
        <v/>
      </c>
      <c r="AU60" s="9" t="str">
        <f t="shared" si="208"/>
        <v/>
      </c>
      <c r="AV60" s="9" t="str">
        <f t="shared" si="208"/>
        <v/>
      </c>
      <c r="AW60" s="9" t="str">
        <f t="shared" si="208"/>
        <v/>
      </c>
    </row>
    <row r="61" spans="1:49" s="5" customFormat="1" outlineLevel="1" x14ac:dyDescent="0.25">
      <c r="A61" s="128"/>
      <c r="B61" s="18" t="s">
        <v>13</v>
      </c>
      <c r="C61" s="97"/>
      <c r="D61" s="97"/>
      <c r="E61" s="97"/>
      <c r="F61" s="9">
        <f t="shared" ref="F61:M61" si="209">IF(OR(F58="",F57=""),"",F57-F58)</f>
        <v>0</v>
      </c>
      <c r="G61" s="9">
        <f t="shared" si="209"/>
        <v>9.4764517045030008</v>
      </c>
      <c r="H61" s="9">
        <f t="shared" si="209"/>
        <v>-1388.7476725055421</v>
      </c>
      <c r="I61" s="9">
        <f t="shared" si="209"/>
        <v>-33788.634873838782</v>
      </c>
      <c r="J61" s="9">
        <f t="shared" si="209"/>
        <v>-30625.282694978901</v>
      </c>
      <c r="K61" s="9">
        <f t="shared" si="209"/>
        <v>-31628.79776913585</v>
      </c>
      <c r="L61" s="9">
        <f t="shared" si="209"/>
        <v>-28095.429085728912</v>
      </c>
      <c r="M61" s="9">
        <f t="shared" si="209"/>
        <v>-31873.257504636691</v>
      </c>
      <c r="N61" s="9">
        <f>IF(OR(N60="",N57=""),"",N57-N60)</f>
        <v>-39213.622770419468</v>
      </c>
      <c r="O61" s="9">
        <f t="shared" ref="O61:AW61" si="210">IF(OR(O60="",O57=""),"",O57-O60)</f>
        <v>-29631.052471693056</v>
      </c>
      <c r="P61" s="9">
        <f t="shared" si="210"/>
        <v>-21634.689092172037</v>
      </c>
      <c r="Q61" s="9" t="str">
        <f t="shared" si="210"/>
        <v/>
      </c>
      <c r="R61" s="9" t="str">
        <f t="shared" si="210"/>
        <v/>
      </c>
      <c r="S61" s="9" t="str">
        <f t="shared" si="210"/>
        <v/>
      </c>
      <c r="T61" s="9" t="str">
        <f t="shared" si="210"/>
        <v/>
      </c>
      <c r="U61" s="9" t="str">
        <f t="shared" si="210"/>
        <v/>
      </c>
      <c r="V61" s="9" t="str">
        <f t="shared" si="210"/>
        <v/>
      </c>
      <c r="W61" s="9" t="str">
        <f t="shared" si="210"/>
        <v/>
      </c>
      <c r="X61" s="9" t="str">
        <f t="shared" si="210"/>
        <v/>
      </c>
      <c r="Y61" s="9" t="str">
        <f t="shared" si="210"/>
        <v/>
      </c>
      <c r="Z61" s="9" t="str">
        <f t="shared" si="210"/>
        <v/>
      </c>
      <c r="AA61" s="9" t="str">
        <f t="shared" si="210"/>
        <v/>
      </c>
      <c r="AB61" s="9" t="str">
        <f t="shared" si="210"/>
        <v/>
      </c>
      <c r="AC61" s="9" t="str">
        <f t="shared" si="210"/>
        <v/>
      </c>
      <c r="AD61" s="9" t="str">
        <f t="shared" si="210"/>
        <v/>
      </c>
      <c r="AE61" s="9" t="str">
        <f t="shared" si="210"/>
        <v/>
      </c>
      <c r="AF61" s="9" t="str">
        <f t="shared" si="210"/>
        <v/>
      </c>
      <c r="AG61" s="9" t="str">
        <f t="shared" si="210"/>
        <v/>
      </c>
      <c r="AH61" s="9" t="str">
        <f t="shared" si="210"/>
        <v/>
      </c>
      <c r="AI61" s="9" t="str">
        <f t="shared" si="210"/>
        <v/>
      </c>
      <c r="AJ61" s="9" t="str">
        <f t="shared" si="210"/>
        <v/>
      </c>
      <c r="AK61" s="9" t="str">
        <f t="shared" si="210"/>
        <v/>
      </c>
      <c r="AL61" s="9" t="str">
        <f t="shared" si="210"/>
        <v/>
      </c>
      <c r="AM61" s="9" t="str">
        <f t="shared" si="210"/>
        <v/>
      </c>
      <c r="AN61" s="9" t="str">
        <f t="shared" si="210"/>
        <v/>
      </c>
      <c r="AO61" s="9" t="str">
        <f t="shared" si="210"/>
        <v/>
      </c>
      <c r="AP61" s="9" t="str">
        <f t="shared" si="210"/>
        <v/>
      </c>
      <c r="AQ61" s="9" t="str">
        <f t="shared" si="210"/>
        <v/>
      </c>
      <c r="AR61" s="9" t="str">
        <f t="shared" si="210"/>
        <v/>
      </c>
      <c r="AS61" s="9" t="str">
        <f t="shared" si="210"/>
        <v/>
      </c>
      <c r="AT61" s="9" t="str">
        <f t="shared" si="210"/>
        <v/>
      </c>
      <c r="AU61" s="9" t="str">
        <f t="shared" si="210"/>
        <v/>
      </c>
      <c r="AV61" s="9" t="str">
        <f t="shared" si="210"/>
        <v/>
      </c>
      <c r="AW61" s="9" t="str">
        <f t="shared" si="210"/>
        <v/>
      </c>
    </row>
    <row r="62" spans="1:49" s="5" customFormat="1" outlineLevel="1" x14ac:dyDescent="0.25">
      <c r="A62" s="128"/>
      <c r="B62" s="19" t="s">
        <v>8</v>
      </c>
      <c r="C62" s="97"/>
      <c r="D62" s="97"/>
      <c r="E62" s="97"/>
      <c r="F62" s="9">
        <f>IF(OR(F9="",F61=""),"",ROUND((F61+E64)*F9/12,2))</f>
        <v>0</v>
      </c>
      <c r="G62" s="9">
        <f t="shared" ref="G62:L62" si="211">IF(OR(G9="",G61=""),"",ROUND((G61+F64)*G9/12,2))</f>
        <v>0.02</v>
      </c>
      <c r="H62" s="9">
        <f t="shared" si="211"/>
        <v>-3.08</v>
      </c>
      <c r="I62" s="9">
        <f t="shared" si="211"/>
        <v>-77.67</v>
      </c>
      <c r="J62" s="9">
        <f t="shared" si="211"/>
        <v>-142.44999999999999</v>
      </c>
      <c r="K62" s="9">
        <f t="shared" si="211"/>
        <v>-191.32</v>
      </c>
      <c r="L62" s="9">
        <f t="shared" si="211"/>
        <v>-232.65</v>
      </c>
      <c r="M62" s="9">
        <f t="shared" ref="M62" si="212">IF(OR(M9="",M61=""),"",ROUND((M61+L64)*M9/12,2))</f>
        <v>-278.39999999999998</v>
      </c>
      <c r="N62" s="9">
        <f t="shared" ref="N62" si="213">IF(OR(N9="",N61=""),"",ROUND((N61+M64)*N9/12,2))</f>
        <v>-347.97</v>
      </c>
      <c r="O62" s="9">
        <f t="shared" ref="O62" si="214">IF(OR(O9="",O61=""),"",ROUND((O61+N64)*O9/12,2))</f>
        <v>-400.78</v>
      </c>
      <c r="P62" s="9">
        <f t="shared" ref="P62" si="215">IF(OR(P9="",P61=""),"",ROUND((P61+O64)*P9/12,2))</f>
        <v>-439.6</v>
      </c>
      <c r="Q62" s="9" t="str">
        <f t="shared" ref="Q62:R62" si="216">IF(OR(Q9="",Q61=""),"",ROUND((Q61+P64)*Q9/12,2))</f>
        <v/>
      </c>
      <c r="R62" s="9" t="str">
        <f t="shared" si="216"/>
        <v/>
      </c>
      <c r="S62" s="9" t="str">
        <f t="shared" ref="S62" si="217">IF(OR(S9="",S61=""),"",ROUND((S61+R64)*S9/12,2))</f>
        <v/>
      </c>
      <c r="T62" s="9" t="str">
        <f t="shared" ref="T62" si="218">IF(OR(T9="",T61=""),"",ROUND((T61+S64)*T9/12,2))</f>
        <v/>
      </c>
      <c r="U62" s="9" t="str">
        <f t="shared" ref="U62" si="219">IF(OR(U9="",U61=""),"",ROUND((U61+T64)*U9/12,2))</f>
        <v/>
      </c>
      <c r="V62" s="9" t="str">
        <f t="shared" ref="V62" si="220">IF(OR(V9="",V61=""),"",ROUND((V61+U64)*V9/12,2))</f>
        <v/>
      </c>
      <c r="W62" s="9" t="str">
        <f t="shared" ref="W62:X62" si="221">IF(OR(W9="",W61=""),"",ROUND((W61+V64)*W9/12,2))</f>
        <v/>
      </c>
      <c r="X62" s="9" t="str">
        <f t="shared" si="221"/>
        <v/>
      </c>
      <c r="Y62" s="9" t="str">
        <f t="shared" ref="Y62" si="222">IF(OR(Y9="",Y61=""),"",ROUND((Y61+X64)*Y9/12,2))</f>
        <v/>
      </c>
      <c r="Z62" s="9" t="str">
        <f t="shared" ref="Z62" si="223">IF(OR(Z9="",Z61=""),"",ROUND((Z61+Y64)*Z9/12,2))</f>
        <v/>
      </c>
      <c r="AA62" s="9" t="str">
        <f t="shared" ref="AA62" si="224">IF(OR(AA9="",AA61=""),"",ROUND((AA61+Z64)*AA9/12,2))</f>
        <v/>
      </c>
      <c r="AB62" s="9" t="str">
        <f t="shared" ref="AB62" si="225">IF(OR(AB9="",AB61=""),"",ROUND((AB61+AA64)*AB9/12,2))</f>
        <v/>
      </c>
      <c r="AC62" s="9" t="str">
        <f t="shared" ref="AC62:AD62" si="226">IF(OR(AC9="",AC61=""),"",ROUND((AC61+AB64)*AC9/12,2))</f>
        <v/>
      </c>
      <c r="AD62" s="9" t="str">
        <f t="shared" si="226"/>
        <v/>
      </c>
      <c r="AE62" s="9" t="str">
        <f t="shared" ref="AE62" si="227">IF(OR(AE9="",AE61=""),"",ROUND((AE61+AD64)*AE9/12,2))</f>
        <v/>
      </c>
      <c r="AF62" s="9" t="str">
        <f t="shared" ref="AF62" si="228">IF(OR(AF9="",AF61=""),"",ROUND((AF61+AE64)*AF9/12,2))</f>
        <v/>
      </c>
      <c r="AG62" s="9" t="str">
        <f t="shared" ref="AG62" si="229">IF(OR(AG9="",AG61=""),"",ROUND((AG61+AF64)*AG9/12,2))</f>
        <v/>
      </c>
      <c r="AH62" s="9" t="str">
        <f t="shared" ref="AH62" si="230">IF(OR(AH9="",AH61=""),"",ROUND((AH61+AG64)*AH9/12,2))</f>
        <v/>
      </c>
      <c r="AI62" s="9" t="str">
        <f t="shared" ref="AI62:AJ62" si="231">IF(OR(AI9="",AI61=""),"",ROUND((AI61+AH64)*AI9/12,2))</f>
        <v/>
      </c>
      <c r="AJ62" s="9" t="str">
        <f t="shared" si="231"/>
        <v/>
      </c>
      <c r="AK62" s="9" t="str">
        <f t="shared" ref="AK62" si="232">IF(OR(AK9="",AK61=""),"",ROUND((AK61+AJ64)*AK9/12,2))</f>
        <v/>
      </c>
      <c r="AL62" s="9" t="str">
        <f t="shared" ref="AL62" si="233">IF(OR(AL9="",AL61=""),"",ROUND((AL61+AK64)*AL9/12,2))</f>
        <v/>
      </c>
      <c r="AM62" s="9" t="str">
        <f t="shared" ref="AM62" si="234">IF(OR(AM9="",AM61=""),"",ROUND((AM61+AL64)*AM9/12,2))</f>
        <v/>
      </c>
      <c r="AN62" s="9" t="str">
        <f t="shared" ref="AN62" si="235">IF(OR(AN9="",AN61=""),"",ROUND((AN61+AM64)*AN9/12,2))</f>
        <v/>
      </c>
      <c r="AO62" s="9" t="str">
        <f t="shared" ref="AO62:AP62" si="236">IF(OR(AO9="",AO61=""),"",ROUND((AO61+AN64)*AO9/12,2))</f>
        <v/>
      </c>
      <c r="AP62" s="9" t="str">
        <f t="shared" si="236"/>
        <v/>
      </c>
      <c r="AQ62" s="9" t="str">
        <f t="shared" ref="AQ62" si="237">IF(OR(AQ9="",AQ61=""),"",ROUND((AQ61+AP64)*AQ9/12,2))</f>
        <v/>
      </c>
      <c r="AR62" s="9" t="str">
        <f t="shared" ref="AR62" si="238">IF(OR(AR9="",AR61=""),"",ROUND((AR61+AQ64)*AR9/12,2))</f>
        <v/>
      </c>
      <c r="AS62" s="9" t="str">
        <f t="shared" ref="AS62" si="239">IF(OR(AS9="",AS61=""),"",ROUND((AS61+AR64)*AS9/12,2))</f>
        <v/>
      </c>
      <c r="AT62" s="9" t="str">
        <f t="shared" ref="AT62" si="240">IF(OR(AT9="",AT61=""),"",ROUND((AT61+AS64)*AT9/12,2))</f>
        <v/>
      </c>
      <c r="AU62" s="9" t="str">
        <f t="shared" ref="AU62:AV62" si="241">IF(OR(AU9="",AU61=""),"",ROUND((AU61+AT64)*AU9/12,2))</f>
        <v/>
      </c>
      <c r="AV62" s="9" t="str">
        <f t="shared" si="241"/>
        <v/>
      </c>
      <c r="AW62" s="9" t="str">
        <f t="shared" ref="AW62" si="242">IF(OR(AW9="",AW61=""),"",ROUND((AW61+AV64)*AW9/12,2))</f>
        <v/>
      </c>
    </row>
    <row r="63" spans="1:49" s="5" customFormat="1" outlineLevel="1" x14ac:dyDescent="0.25">
      <c r="A63" s="128"/>
      <c r="B63" s="18" t="s">
        <v>14</v>
      </c>
      <c r="C63" s="97"/>
      <c r="D63" s="97"/>
      <c r="E63" s="97"/>
      <c r="F63" s="9">
        <f t="shared" ref="F63:M63" si="243">IF(OR(F61="",F62=""),"",F61+F62)</f>
        <v>0</v>
      </c>
      <c r="G63" s="9">
        <f t="shared" si="243"/>
        <v>9.4964517045030004</v>
      </c>
      <c r="H63" s="9">
        <f t="shared" si="243"/>
        <v>-1391.8276725055421</v>
      </c>
      <c r="I63" s="9">
        <f t="shared" si="243"/>
        <v>-33866.304873838781</v>
      </c>
      <c r="J63" s="9">
        <f t="shared" si="243"/>
        <v>-30767.732694978902</v>
      </c>
      <c r="K63" s="9">
        <f t="shared" si="243"/>
        <v>-31820.11776913585</v>
      </c>
      <c r="L63" s="9">
        <f t="shared" si="243"/>
        <v>-28328.079085728914</v>
      </c>
      <c r="M63" s="9">
        <f t="shared" si="243"/>
        <v>-32151.657504636692</v>
      </c>
      <c r="N63" s="9">
        <f>IF(OR(N61="",N62=""),"",N61+N62)</f>
        <v>-39561.592770419469</v>
      </c>
      <c r="O63" s="9">
        <f t="shared" ref="O63:AW63" si="244">IF(OR(O61="",O62=""),"",O61+O62)</f>
        <v>-30031.832471693055</v>
      </c>
      <c r="P63" s="9">
        <f t="shared" si="244"/>
        <v>-22074.289092172035</v>
      </c>
      <c r="Q63" s="9" t="str">
        <f t="shared" si="244"/>
        <v/>
      </c>
      <c r="R63" s="9" t="str">
        <f t="shared" si="244"/>
        <v/>
      </c>
      <c r="S63" s="9" t="str">
        <f t="shared" si="244"/>
        <v/>
      </c>
      <c r="T63" s="9" t="str">
        <f t="shared" si="244"/>
        <v/>
      </c>
      <c r="U63" s="9" t="str">
        <f t="shared" si="244"/>
        <v/>
      </c>
      <c r="V63" s="9" t="str">
        <f t="shared" si="244"/>
        <v/>
      </c>
      <c r="W63" s="9" t="str">
        <f t="shared" si="244"/>
        <v/>
      </c>
      <c r="X63" s="9" t="str">
        <f t="shared" si="244"/>
        <v/>
      </c>
      <c r="Y63" s="9" t="str">
        <f t="shared" si="244"/>
        <v/>
      </c>
      <c r="Z63" s="9" t="str">
        <f t="shared" si="244"/>
        <v/>
      </c>
      <c r="AA63" s="9" t="str">
        <f t="shared" si="244"/>
        <v/>
      </c>
      <c r="AB63" s="9" t="str">
        <f t="shared" si="244"/>
        <v/>
      </c>
      <c r="AC63" s="9" t="str">
        <f t="shared" si="244"/>
        <v/>
      </c>
      <c r="AD63" s="9" t="str">
        <f t="shared" si="244"/>
        <v/>
      </c>
      <c r="AE63" s="9" t="str">
        <f t="shared" si="244"/>
        <v/>
      </c>
      <c r="AF63" s="9" t="str">
        <f t="shared" si="244"/>
        <v/>
      </c>
      <c r="AG63" s="9" t="str">
        <f t="shared" si="244"/>
        <v/>
      </c>
      <c r="AH63" s="9" t="str">
        <f t="shared" si="244"/>
        <v/>
      </c>
      <c r="AI63" s="9" t="str">
        <f t="shared" si="244"/>
        <v/>
      </c>
      <c r="AJ63" s="9" t="str">
        <f t="shared" si="244"/>
        <v/>
      </c>
      <c r="AK63" s="9" t="str">
        <f t="shared" si="244"/>
        <v/>
      </c>
      <c r="AL63" s="9" t="str">
        <f t="shared" si="244"/>
        <v/>
      </c>
      <c r="AM63" s="9" t="str">
        <f t="shared" si="244"/>
        <v/>
      </c>
      <c r="AN63" s="9" t="str">
        <f t="shared" si="244"/>
        <v/>
      </c>
      <c r="AO63" s="9" t="str">
        <f t="shared" si="244"/>
        <v/>
      </c>
      <c r="AP63" s="9" t="str">
        <f t="shared" si="244"/>
        <v/>
      </c>
      <c r="AQ63" s="9" t="str">
        <f t="shared" si="244"/>
        <v/>
      </c>
      <c r="AR63" s="9" t="str">
        <f t="shared" si="244"/>
        <v/>
      </c>
      <c r="AS63" s="9" t="str">
        <f t="shared" si="244"/>
        <v/>
      </c>
      <c r="AT63" s="9" t="str">
        <f t="shared" si="244"/>
        <v/>
      </c>
      <c r="AU63" s="9" t="str">
        <f t="shared" si="244"/>
        <v/>
      </c>
      <c r="AV63" s="9" t="str">
        <f t="shared" si="244"/>
        <v/>
      </c>
      <c r="AW63" s="9" t="str">
        <f t="shared" si="244"/>
        <v/>
      </c>
    </row>
    <row r="64" spans="1:49" s="5" customFormat="1" outlineLevel="1" x14ac:dyDescent="0.25">
      <c r="A64" s="128"/>
      <c r="B64" s="20" t="s">
        <v>18</v>
      </c>
      <c r="C64" s="97"/>
      <c r="D64" s="97"/>
      <c r="E64" s="97"/>
      <c r="F64" s="9">
        <f>IF(OR(F63=""),"",F63)</f>
        <v>0</v>
      </c>
      <c r="G64" s="9">
        <f t="shared" ref="G64:M64" si="245">IF(OR(G63="",F64=""),"",G63+F64)</f>
        <v>9.4964517045030004</v>
      </c>
      <c r="H64" s="9">
        <f t="shared" si="245"/>
        <v>-1382.3312208010391</v>
      </c>
      <c r="I64" s="9">
        <f t="shared" si="245"/>
        <v>-35248.63609463982</v>
      </c>
      <c r="J64" s="9">
        <f t="shared" si="245"/>
        <v>-66016.368789618718</v>
      </c>
      <c r="K64" s="9">
        <f t="shared" si="245"/>
        <v>-97836.486558754565</v>
      </c>
      <c r="L64" s="9">
        <f t="shared" si="245"/>
        <v>-126164.56564448347</v>
      </c>
      <c r="M64" s="9">
        <f t="shared" si="245"/>
        <v>-158316.22314912017</v>
      </c>
      <c r="N64" s="9">
        <f>IF(OR(N63="",M64=""),"",N63+N59+M64)</f>
        <v>-197877.81591953963</v>
      </c>
      <c r="O64" s="9">
        <f>IF(OR(O63="",N64=""),"",O63+O59+N64+O56)</f>
        <v>-227909.64839123268</v>
      </c>
      <c r="P64" s="9">
        <f t="shared" ref="P64:AW64" si="246">IF(OR(P63="",O64=""),"",P63+P59+O64)</f>
        <v>-249983.9374834047</v>
      </c>
      <c r="Q64" s="9" t="str">
        <f t="shared" si="246"/>
        <v/>
      </c>
      <c r="R64" s="9" t="str">
        <f t="shared" si="246"/>
        <v/>
      </c>
      <c r="S64" s="9" t="str">
        <f t="shared" si="246"/>
        <v/>
      </c>
      <c r="T64" s="9" t="str">
        <f t="shared" si="246"/>
        <v/>
      </c>
      <c r="U64" s="9" t="str">
        <f t="shared" si="246"/>
        <v/>
      </c>
      <c r="V64" s="9" t="str">
        <f t="shared" si="246"/>
        <v/>
      </c>
      <c r="W64" s="9" t="str">
        <f t="shared" si="246"/>
        <v/>
      </c>
      <c r="X64" s="9" t="str">
        <f t="shared" si="246"/>
        <v/>
      </c>
      <c r="Y64" s="9" t="str">
        <f t="shared" si="246"/>
        <v/>
      </c>
      <c r="Z64" s="9" t="str">
        <f t="shared" si="246"/>
        <v/>
      </c>
      <c r="AA64" s="9" t="str">
        <f t="shared" si="246"/>
        <v/>
      </c>
      <c r="AB64" s="9" t="str">
        <f t="shared" si="246"/>
        <v/>
      </c>
      <c r="AC64" s="9" t="str">
        <f t="shared" si="246"/>
        <v/>
      </c>
      <c r="AD64" s="9" t="str">
        <f t="shared" si="246"/>
        <v/>
      </c>
      <c r="AE64" s="9" t="str">
        <f t="shared" si="246"/>
        <v/>
      </c>
      <c r="AF64" s="9" t="str">
        <f t="shared" si="246"/>
        <v/>
      </c>
      <c r="AG64" s="9" t="str">
        <f t="shared" si="246"/>
        <v/>
      </c>
      <c r="AH64" s="9" t="str">
        <f t="shared" si="246"/>
        <v/>
      </c>
      <c r="AI64" s="9" t="str">
        <f t="shared" si="246"/>
        <v/>
      </c>
      <c r="AJ64" s="9" t="str">
        <f t="shared" si="246"/>
        <v/>
      </c>
      <c r="AK64" s="9" t="str">
        <f t="shared" si="246"/>
        <v/>
      </c>
      <c r="AL64" s="9" t="str">
        <f t="shared" si="246"/>
        <v/>
      </c>
      <c r="AM64" s="9" t="str">
        <f t="shared" si="246"/>
        <v/>
      </c>
      <c r="AN64" s="9" t="str">
        <f t="shared" si="246"/>
        <v/>
      </c>
      <c r="AO64" s="9" t="str">
        <f t="shared" si="246"/>
        <v/>
      </c>
      <c r="AP64" s="9" t="str">
        <f t="shared" si="246"/>
        <v/>
      </c>
      <c r="AQ64" s="9" t="str">
        <f t="shared" si="246"/>
        <v/>
      </c>
      <c r="AR64" s="9" t="str">
        <f t="shared" si="246"/>
        <v/>
      </c>
      <c r="AS64" s="9" t="str">
        <f t="shared" si="246"/>
        <v/>
      </c>
      <c r="AT64" s="9" t="str">
        <f t="shared" si="246"/>
        <v/>
      </c>
      <c r="AU64" s="9" t="str">
        <f t="shared" si="246"/>
        <v/>
      </c>
      <c r="AV64" s="9" t="str">
        <f t="shared" si="246"/>
        <v/>
      </c>
      <c r="AW64" s="9" t="str">
        <f t="shared" si="246"/>
        <v/>
      </c>
    </row>
    <row r="65" spans="1:49" s="5" customFormat="1" ht="8.25" customHeight="1" outlineLevel="1" x14ac:dyDescent="0.25">
      <c r="A65" s="44"/>
      <c r="B65" s="13"/>
      <c r="C65" s="102"/>
      <c r="D65" s="102"/>
      <c r="E65" s="10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5" customFormat="1" ht="15" customHeight="1" outlineLevel="1" x14ac:dyDescent="0.25">
      <c r="A66" s="128" t="s">
        <v>24</v>
      </c>
      <c r="B66" s="17"/>
      <c r="C66" s="97"/>
      <c r="D66" s="97"/>
      <c r="E66" s="9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s="3" customFormat="1" ht="15" customHeight="1" outlineLevel="1" x14ac:dyDescent="0.25">
      <c r="A67" s="128"/>
      <c r="B67" s="17" t="s">
        <v>28</v>
      </c>
      <c r="C67" s="97"/>
      <c r="D67" s="97"/>
      <c r="E67" s="97"/>
      <c r="F67" s="22">
        <f>IF('M3 Allocations - TD'!D9="","",'M3 Allocations - TD'!D35)</f>
        <v>0</v>
      </c>
      <c r="G67" s="22">
        <f>IF('M3 Allocations - TD'!E9="","",'M3 Allocations - TD'!E35)</f>
        <v>0</v>
      </c>
      <c r="H67" s="22">
        <f>IF('M3 Allocations - TD'!F9="","",'M3 Allocations - TD'!F35)</f>
        <v>158.37627524588399</v>
      </c>
      <c r="I67" s="22">
        <f>IF('M3 Allocations - TD'!G9="","",'M3 Allocations - TD'!G35)</f>
        <v>597.17310476301054</v>
      </c>
      <c r="J67" s="22">
        <f>IF('M3 Allocations - TD'!H9="","",'M3 Allocations - TD'!H35)</f>
        <v>0</v>
      </c>
      <c r="K67" s="22">
        <f>IF('M3 Allocations - TD'!I9="","",'M3 Allocations - TD'!I35)</f>
        <v>224.30843760020062</v>
      </c>
      <c r="L67" s="22">
        <f>IF('M3 Allocations - TD'!J9="","",'M3 Allocations - TD'!J35)</f>
        <v>578.11242788452876</v>
      </c>
      <c r="M67" s="22">
        <f>IF('M3 Allocations - TD'!K9="","",'M3 Allocations - TD'!K35)</f>
        <v>553.72176658848127</v>
      </c>
      <c r="N67" s="22">
        <f>IF('M3 Allocations - TD'!L9="","",'M3 Allocations - TD'!L35)</f>
        <v>1275.5923432842158</v>
      </c>
      <c r="O67" s="22">
        <f>IF('M3 Allocations - TD'!M9="","",'M3 Allocations - TD'!M35)</f>
        <v>2924.3368347957021</v>
      </c>
      <c r="P67" s="22">
        <f>IF('M3 Allocations - TD'!N9="","",'M3 Allocations - TD'!N35)</f>
        <v>3960.1795044893756</v>
      </c>
      <c r="Q67" s="22">
        <f>IF('M3 Allocations - TD'!O9="","",'M3 Allocations - TD'!O35)</f>
        <v>4850.8711515716368</v>
      </c>
      <c r="R67" s="22">
        <f>IF('M3 Allocations - TD'!P9="","",'M3 Allocations - TD'!P35)</f>
        <v>6472.1050227001551</v>
      </c>
      <c r="S67" s="22">
        <f>IF('M3 Allocations - TD'!Q9="","",'M3 Allocations - TD'!Q35)</f>
        <v>7998.429405815561</v>
      </c>
      <c r="T67" s="22">
        <f>IF('M3 Allocations - TD'!R9="","",'M3 Allocations - TD'!R35)</f>
        <v>15660.103602895495</v>
      </c>
      <c r="U67" s="22">
        <f>IF('M3 Allocations - TD'!S9="","",'M3 Allocations - TD'!S35)</f>
        <v>51190.327824709348</v>
      </c>
      <c r="V67" s="22">
        <f>IF('M3 Allocations - TD'!T9="","",'M3 Allocations - TD'!T35)</f>
        <v>66026.790081463492</v>
      </c>
      <c r="W67" s="22">
        <f>IF('M3 Allocations - TD'!U9="","",'M3 Allocations - TD'!U35)</f>
        <v>80579.432112178285</v>
      </c>
      <c r="X67" s="22">
        <f>IF('M3 Allocations - TD'!V9="","",'M3 Allocations - TD'!V35)</f>
        <v>54766.853035451975</v>
      </c>
      <c r="Y67" s="22">
        <f>IF('M3 Allocations - TD'!W9="","",'M3 Allocations - TD'!W35)</f>
        <v>15446.3939378794</v>
      </c>
      <c r="Z67" s="22">
        <f>IF('M3 Allocations - TD'!X9="","",'M3 Allocations - TD'!X35)</f>
        <v>19512.97471943251</v>
      </c>
      <c r="AA67" s="22">
        <f>IF('M3 Allocations - TD'!Y9="","",'M3 Allocations - TD'!Y35)</f>
        <v>24426.76957968251</v>
      </c>
      <c r="AB67" s="22">
        <f>IF('M3 Allocations - TD'!Z9="","",'M3 Allocations - TD'!Z35)</f>
        <v>30370.741485587834</v>
      </c>
      <c r="AC67" s="22" t="str">
        <f>IF('M3 Allocations - TD'!AA9="","",'M3 Allocations - TD'!AA35)</f>
        <v/>
      </c>
      <c r="AD67" s="22" t="str">
        <f>IF('M3 Allocations - TD'!AB9="","",'M3 Allocations - TD'!AB35)</f>
        <v/>
      </c>
      <c r="AE67" s="22" t="str">
        <f>IF('M3 Allocations - TD'!AC9="","",'M3 Allocations - TD'!AC35)</f>
        <v/>
      </c>
      <c r="AF67" s="22" t="str">
        <f>IF('M3 Allocations - TD'!AD9="","",'M3 Allocations - TD'!AD35)</f>
        <v/>
      </c>
      <c r="AG67" s="22" t="str">
        <f>IF('M3 Allocations - TD'!AE9="","",'M3 Allocations - TD'!AE35)</f>
        <v/>
      </c>
      <c r="AH67" s="22" t="str">
        <f>IF('M3 Allocations - TD'!AF9="","",'M3 Allocations - TD'!AF35)</f>
        <v/>
      </c>
      <c r="AI67" s="22" t="str">
        <f>IF('M3 Allocations - TD'!AG9="","",'M3 Allocations - TD'!AG35)</f>
        <v/>
      </c>
      <c r="AJ67" s="22" t="str">
        <f>IF('M3 Allocations - TD'!AH9="","",'M3 Allocations - TD'!AH35)</f>
        <v/>
      </c>
      <c r="AK67" s="22" t="str">
        <f>IF('M3 Allocations - TD'!AI9="","",'M3 Allocations - TD'!AI35)</f>
        <v/>
      </c>
      <c r="AL67" s="22" t="str">
        <f>IF('M3 Allocations - TD'!AJ9="","",'M3 Allocations - TD'!AJ35)</f>
        <v/>
      </c>
      <c r="AM67" s="22" t="str">
        <f>IF('M3 Allocations - TD'!AK9="","",'M3 Allocations - TD'!AK35)</f>
        <v/>
      </c>
      <c r="AN67" s="22" t="str">
        <f>IF('M3 Allocations - TD'!AL9="","",'M3 Allocations - TD'!AL35)</f>
        <v/>
      </c>
      <c r="AO67" s="22" t="str">
        <f>IF('M3 Allocations - TD'!AM9="","",'M3 Allocations - TD'!AM35)</f>
        <v/>
      </c>
      <c r="AP67" s="22" t="str">
        <f>IF('M3 Allocations - TD'!AN9="","",'M3 Allocations - TD'!AN35)</f>
        <v/>
      </c>
      <c r="AQ67" s="22" t="str">
        <f>IF('M3 Allocations - TD'!AO9="","",'M3 Allocations - TD'!AO35)</f>
        <v/>
      </c>
      <c r="AR67" s="22" t="str">
        <f>IF('M3 Allocations - TD'!AP9="","",'M3 Allocations - TD'!AP35)</f>
        <v/>
      </c>
      <c r="AS67" s="22" t="str">
        <f>IF('M3 Allocations - TD'!AQ9="","",'M3 Allocations - TD'!AQ35)</f>
        <v/>
      </c>
      <c r="AT67" s="22" t="str">
        <f>IF('M3 Allocations - TD'!AR9="","",'M3 Allocations - TD'!AR35)</f>
        <v/>
      </c>
      <c r="AU67" s="22" t="str">
        <f>IF('M3 Allocations - TD'!AS9="","",'M3 Allocations - TD'!AS35)</f>
        <v/>
      </c>
      <c r="AV67" s="22" t="str">
        <f>IF('M3 Allocations - TD'!AT9="","",'M3 Allocations - TD'!AT35)</f>
        <v/>
      </c>
      <c r="AW67" s="22" t="str">
        <f>IF('M3 Allocations - TD'!AU9="","",'M3 Allocations - TD'!AU35)</f>
        <v/>
      </c>
    </row>
    <row r="68" spans="1:49" s="5" customFormat="1" ht="15" customHeight="1" outlineLevel="1" x14ac:dyDescent="0.25">
      <c r="A68" s="128"/>
      <c r="B68" s="18" t="s">
        <v>26</v>
      </c>
      <c r="C68" s="97"/>
      <c r="D68" s="97"/>
      <c r="E68" s="97"/>
      <c r="F68" s="22">
        <f>IF('M3 Allocations - TD'!D55="","",'M3 Allocations - TD'!D73)</f>
        <v>0</v>
      </c>
      <c r="G68" s="22">
        <f>IF('M3 Allocations - TD'!E55="","",'M3 Allocations - TD'!E73)</f>
        <v>0</v>
      </c>
      <c r="H68" s="22">
        <f>IF('M3 Allocations - TD'!F55="","",'M3 Allocations - TD'!F73)</f>
        <v>-48.583419353926594</v>
      </c>
      <c r="I68" s="22">
        <f>IF('M3 Allocations - TD'!G55="","",'M3 Allocations - TD'!G73)</f>
        <v>4125.9071778961579</v>
      </c>
      <c r="J68" s="22">
        <f>IF('M3 Allocations - TD'!H55="","",'M3 Allocations - TD'!H73)</f>
        <v>6806.3797850987785</v>
      </c>
      <c r="K68" s="22">
        <f>IF('M3 Allocations - TD'!I55="","",'M3 Allocations - TD'!I73)</f>
        <v>7524.9044581782691</v>
      </c>
      <c r="L68" s="22">
        <f>IF('M3 Allocations - TD'!J55="","",'M3 Allocations - TD'!J73)</f>
        <v>7658.4495072300715</v>
      </c>
      <c r="M68" s="22">
        <f>IF('M3 Allocations - TD'!K55="","",'M3 Allocations - TD'!K73)</f>
        <v>7241.6490844376849</v>
      </c>
      <c r="N68" s="22">
        <f>IF('M3 Allocations - TD'!L55="","",'M3 Allocations - TD'!L73)</f>
        <v>6779.0820945593969</v>
      </c>
      <c r="O68" s="22">
        <f>IF('M3 Allocations - TD'!M55="","",'M3 Allocations - TD'!M73)</f>
        <v>6594.3945688711765</v>
      </c>
      <c r="P68" s="22">
        <f>IF('M3 Allocations - TD'!N55="","",'M3 Allocations - TD'!N73)</f>
        <v>6630.8205536467958</v>
      </c>
      <c r="Q68" s="22" t="str">
        <f>IF('M3 Allocations - TD'!O55="","",'M3 Allocations - TD'!O73)</f>
        <v/>
      </c>
      <c r="R68" s="22" t="str">
        <f>IF('M3 Allocations - TD'!P55="","",'M3 Allocations - TD'!P73)</f>
        <v/>
      </c>
      <c r="S68" s="22" t="str">
        <f>IF('M3 Allocations - TD'!Q55="","",'M3 Allocations - TD'!Q73)</f>
        <v/>
      </c>
      <c r="T68" s="22" t="str">
        <f>IF('M3 Allocations - TD'!R55="","",'M3 Allocations - TD'!R73)</f>
        <v/>
      </c>
      <c r="U68" s="22" t="str">
        <f>IF('M3 Allocations - TD'!S55="","",'M3 Allocations - TD'!S73)</f>
        <v/>
      </c>
      <c r="V68" s="22" t="str">
        <f>IF('M3 Allocations - TD'!T55="","",'M3 Allocations - TD'!T73)</f>
        <v/>
      </c>
      <c r="W68" s="22" t="str">
        <f>IF('M3 Allocations - TD'!U55="","",'M3 Allocations - TD'!U73)</f>
        <v/>
      </c>
      <c r="X68" s="22" t="str">
        <f>IF('M3 Allocations - TD'!V55="","",'M3 Allocations - TD'!V73)</f>
        <v/>
      </c>
      <c r="Y68" s="22" t="str">
        <f>IF('M3 Allocations - TD'!W55="","",'M3 Allocations - TD'!W73)</f>
        <v/>
      </c>
      <c r="Z68" s="22" t="str">
        <f>IF('M3 Allocations - TD'!X55="","",'M3 Allocations - TD'!X73)</f>
        <v/>
      </c>
      <c r="AA68" s="22" t="str">
        <f>IF('M3 Allocations - TD'!Y55="","",'M3 Allocations - TD'!Y73)</f>
        <v/>
      </c>
      <c r="AB68" s="22" t="str">
        <f>IF('M3 Allocations - TD'!Z55="","",'M3 Allocations - TD'!Z73)</f>
        <v/>
      </c>
      <c r="AC68" s="22" t="str">
        <f>IF('M3 Allocations - TD'!AA55="","",'M3 Allocations - TD'!AA73)</f>
        <v/>
      </c>
      <c r="AD68" s="22" t="str">
        <f>IF('M3 Allocations - TD'!AB55="","",'M3 Allocations - TD'!AB73)</f>
        <v/>
      </c>
      <c r="AE68" s="22" t="str">
        <f>IF('M3 Allocations - TD'!AC55="","",'M3 Allocations - TD'!AC73)</f>
        <v/>
      </c>
      <c r="AF68" s="22" t="str">
        <f>IF('M3 Allocations - TD'!AD55="","",'M3 Allocations - TD'!AD73)</f>
        <v/>
      </c>
      <c r="AG68" s="22" t="str">
        <f>IF('M3 Allocations - TD'!AE55="","",'M3 Allocations - TD'!AE73)</f>
        <v/>
      </c>
      <c r="AH68" s="22" t="str">
        <f>IF('M3 Allocations - TD'!AF55="","",'M3 Allocations - TD'!AF73)</f>
        <v/>
      </c>
      <c r="AI68" s="22" t="str">
        <f>IF('M3 Allocations - TD'!AG55="","",'M3 Allocations - TD'!AG73)</f>
        <v/>
      </c>
      <c r="AJ68" s="22" t="str">
        <f>IF('M3 Allocations - TD'!AH55="","",'M3 Allocations - TD'!AH73)</f>
        <v/>
      </c>
      <c r="AK68" s="22" t="str">
        <f>IF('M3 Allocations - TD'!AI55="","",'M3 Allocations - TD'!AI73)</f>
        <v/>
      </c>
      <c r="AL68" s="22" t="str">
        <f>IF('M3 Allocations - TD'!AJ55="","",'M3 Allocations - TD'!AJ73)</f>
        <v/>
      </c>
      <c r="AM68" s="22" t="str">
        <f>IF('M3 Allocations - TD'!AK55="","",'M3 Allocations - TD'!AK73)</f>
        <v/>
      </c>
      <c r="AN68" s="22" t="str">
        <f>IF('M3 Allocations - TD'!AL55="","",'M3 Allocations - TD'!AL73)</f>
        <v/>
      </c>
      <c r="AO68" s="22" t="str">
        <f>IF('M3 Allocations - TD'!AM55="","",'M3 Allocations - TD'!AM73)</f>
        <v/>
      </c>
      <c r="AP68" s="22" t="str">
        <f>IF('M3 Allocations - TD'!AN55="","",'M3 Allocations - TD'!AN73)</f>
        <v/>
      </c>
      <c r="AQ68" s="22" t="str">
        <f>IF('M3 Allocations - TD'!AO55="","",'M3 Allocations - TD'!AO73)</f>
        <v/>
      </c>
      <c r="AR68" s="22" t="str">
        <f>IF('M3 Allocations - TD'!AP55="","",'M3 Allocations - TD'!AP73)</f>
        <v/>
      </c>
      <c r="AS68" s="22" t="str">
        <f>IF('M3 Allocations - TD'!AQ55="","",'M3 Allocations - TD'!AQ73)</f>
        <v/>
      </c>
      <c r="AT68" s="22" t="str">
        <f>IF('M3 Allocations - TD'!AR55="","",'M3 Allocations - TD'!AR73)</f>
        <v/>
      </c>
      <c r="AU68" s="22" t="str">
        <f>IF('M3 Allocations - TD'!AS55="","",'M3 Allocations - TD'!AS73)</f>
        <v/>
      </c>
      <c r="AV68" s="22" t="str">
        <f>IF('M3 Allocations - TD'!AT55="","",'M3 Allocations - TD'!AT73)</f>
        <v/>
      </c>
      <c r="AW68" s="22" t="str">
        <f>IF('M3 Allocations - TD'!AU55="","",'M3 Allocations - TD'!AU73)</f>
        <v/>
      </c>
    </row>
    <row r="69" spans="1:49" s="5" customFormat="1" ht="15" customHeight="1" outlineLevel="1" x14ac:dyDescent="0.25">
      <c r="A69" s="128"/>
      <c r="B69" s="18" t="s">
        <v>47</v>
      </c>
      <c r="C69" s="97"/>
      <c r="D69" s="97"/>
      <c r="E69" s="97"/>
      <c r="F69" s="22">
        <f>IF(F68="","",0)</f>
        <v>0</v>
      </c>
      <c r="G69" s="22">
        <f t="shared" ref="G69" si="247">IF(G68="","",0)</f>
        <v>0</v>
      </c>
      <c r="H69" s="22">
        <f t="shared" ref="H69" si="248">IF(H68="","",0)</f>
        <v>0</v>
      </c>
      <c r="I69" s="22">
        <f t="shared" ref="I69" si="249">IF(I68="","",0)</f>
        <v>0</v>
      </c>
      <c r="J69" s="22">
        <f t="shared" ref="J69" si="250">IF(J68="","",0)</f>
        <v>0</v>
      </c>
      <c r="K69" s="22">
        <f t="shared" ref="K69" si="251">IF(K68="","",0)</f>
        <v>0</v>
      </c>
      <c r="L69" s="22">
        <f t="shared" ref="L69" si="252">IF(L68="","",0)</f>
        <v>0</v>
      </c>
      <c r="M69" s="22">
        <f t="shared" ref="M69" si="253">IF(M68="","",0)</f>
        <v>0</v>
      </c>
      <c r="N69" s="22">
        <f t="shared" ref="N69" si="254">IF(N68="","",0)</f>
        <v>0</v>
      </c>
      <c r="O69" s="22">
        <f t="shared" ref="O69" si="255">IF(O68="","",0)</f>
        <v>0</v>
      </c>
      <c r="P69" s="22">
        <f t="shared" ref="P69" si="256">IF(P68="","",0)</f>
        <v>0</v>
      </c>
      <c r="Q69" s="22" t="str">
        <f>IF(Q68="","",-'M2 TD amort'!F36)</f>
        <v/>
      </c>
      <c r="R69" s="22" t="str">
        <f>IF(R68="","",-'M2 TD amort'!G36)</f>
        <v/>
      </c>
      <c r="S69" s="22" t="str">
        <f>IF(S68="","",-'M2 TD amort'!H36)</f>
        <v/>
      </c>
      <c r="T69" s="22" t="str">
        <f>IF(T68="","",-'M2 TD amort'!I36)</f>
        <v/>
      </c>
      <c r="U69" s="22" t="str">
        <f>IF(U68="","",-'M2 TD amort'!J36)</f>
        <v/>
      </c>
      <c r="V69" s="22" t="str">
        <f>IF(V68="","",-'M2 TD amort'!K36)</f>
        <v/>
      </c>
      <c r="W69" s="22" t="str">
        <f>IF(W68="","",-'M2 TD amort'!L36)</f>
        <v/>
      </c>
      <c r="X69" s="22" t="str">
        <f>IF(X68="","",-'M2 TD amort'!M36)</f>
        <v/>
      </c>
      <c r="Y69" s="22" t="str">
        <f>IF(Y68="","",-'M2 TD amort'!N36)</f>
        <v/>
      </c>
      <c r="Z69" s="22" t="str">
        <f>IF(Z68="","",-'M2 TD amort'!O36)</f>
        <v/>
      </c>
      <c r="AA69" s="22" t="str">
        <f>IF(AA68="","",-'M2 TD amort'!P36)</f>
        <v/>
      </c>
      <c r="AB69" s="22" t="str">
        <f>IF(AB68="","",-'M2 TD amort'!Q36)</f>
        <v/>
      </c>
      <c r="AC69" s="22" t="str">
        <f>IF(AC68="","",-'M2 TD amort'!R36)</f>
        <v/>
      </c>
      <c r="AD69" s="22" t="str">
        <f>IF(AD68="","",-'M2 TD amort'!S36)</f>
        <v/>
      </c>
      <c r="AE69" s="22" t="str">
        <f>IF(AE68="","",-'M2 TD amort'!T36)</f>
        <v/>
      </c>
      <c r="AF69" s="22" t="str">
        <f>IF(AF68="","",-'M2 TD amort'!U36)</f>
        <v/>
      </c>
      <c r="AG69" s="22" t="str">
        <f>IF(AG68="","",-'M2 TD amort'!V36)</f>
        <v/>
      </c>
      <c r="AH69" s="22" t="str">
        <f>IF(AH68="","",-'M2 TD amort'!W36)</f>
        <v/>
      </c>
      <c r="AI69" s="22" t="str">
        <f>IF(AI68="","",-'M2 TD amort'!X36)</f>
        <v/>
      </c>
      <c r="AJ69" s="22" t="str">
        <f>IF(AJ68="","",-'M2 TD amort'!Y36)</f>
        <v/>
      </c>
      <c r="AK69" s="22" t="str">
        <f>IF(AK68="","",-'M2 TD amort'!Z36)</f>
        <v/>
      </c>
      <c r="AL69" s="22" t="str">
        <f>IF(AL68="","",-'M2 TD amort'!AA36)</f>
        <v/>
      </c>
      <c r="AM69" s="22" t="str">
        <f>IF(AM68="","",-'M2 TD amort'!#REF!)</f>
        <v/>
      </c>
      <c r="AN69" s="22" t="str">
        <f>IF(AN68="","",-'M2 TD amort'!AB36)</f>
        <v/>
      </c>
      <c r="AO69" s="22" t="str">
        <f>IF(AO68="","",-'M2 TD amort'!AC36)</f>
        <v/>
      </c>
      <c r="AP69" s="22" t="str">
        <f>IF(AP68="","",-'M2 TD amort'!AD36)</f>
        <v/>
      </c>
      <c r="AQ69" s="22" t="str">
        <f>IF(AQ68="","",-'M2 TD amort'!AE36)</f>
        <v/>
      </c>
      <c r="AR69" s="22" t="str">
        <f>IF(AR68="","",-'M2 TD amort'!AF36)</f>
        <v/>
      </c>
      <c r="AS69" s="22" t="str">
        <f>IF(AS68="","",-'M2 TD amort'!AG36)</f>
        <v/>
      </c>
      <c r="AT69" s="22" t="str">
        <f>IF(AT68="","",-'M2 TD amort'!AH36)</f>
        <v/>
      </c>
      <c r="AU69" s="22" t="str">
        <f>IF(AU68="","",-'M2 TD amort'!AI36)</f>
        <v/>
      </c>
      <c r="AV69" s="22" t="str">
        <f>IF(AV68="","",-'M2 TD amort'!AJ36)</f>
        <v/>
      </c>
      <c r="AW69" s="22" t="str">
        <f>IF(AW68="","",-'M2 TD amort'!AK36)</f>
        <v/>
      </c>
    </row>
    <row r="70" spans="1:49" s="5" customFormat="1" ht="15" customHeight="1" outlineLevel="1" x14ac:dyDescent="0.25">
      <c r="A70" s="128"/>
      <c r="B70" s="18" t="s">
        <v>48</v>
      </c>
      <c r="C70" s="97"/>
      <c r="D70" s="97"/>
      <c r="E70" s="97"/>
      <c r="F70" s="9">
        <f t="shared" ref="F70:M70" si="257">IF(OR(F69="",F68=""),"",F68+F69)</f>
        <v>0</v>
      </c>
      <c r="G70" s="9">
        <f t="shared" si="257"/>
        <v>0</v>
      </c>
      <c r="H70" s="9">
        <f t="shared" si="257"/>
        <v>-48.583419353926594</v>
      </c>
      <c r="I70" s="9">
        <f t="shared" si="257"/>
        <v>4125.9071778961579</v>
      </c>
      <c r="J70" s="9">
        <f t="shared" si="257"/>
        <v>6806.3797850987785</v>
      </c>
      <c r="K70" s="9">
        <f t="shared" si="257"/>
        <v>7524.9044581782691</v>
      </c>
      <c r="L70" s="9">
        <f t="shared" si="257"/>
        <v>7658.4495072300715</v>
      </c>
      <c r="M70" s="9">
        <f t="shared" si="257"/>
        <v>7241.6490844376849</v>
      </c>
      <c r="N70" s="9">
        <f>IF(OR(N69="",N68=""),"",N68+N69)</f>
        <v>6779.0820945593969</v>
      </c>
      <c r="O70" s="9">
        <f t="shared" ref="O70:Z70" si="258">IF(OR(O69="",O68=""),"",O68+O69)</f>
        <v>6594.3945688711765</v>
      </c>
      <c r="P70" s="9">
        <f t="shared" si="258"/>
        <v>6630.8205536467958</v>
      </c>
      <c r="Q70" s="9" t="str">
        <f t="shared" si="258"/>
        <v/>
      </c>
      <c r="R70" s="9" t="str">
        <f t="shared" si="258"/>
        <v/>
      </c>
      <c r="S70" s="9" t="str">
        <f t="shared" si="258"/>
        <v/>
      </c>
      <c r="T70" s="9" t="str">
        <f t="shared" si="258"/>
        <v/>
      </c>
      <c r="U70" s="9" t="str">
        <f t="shared" si="258"/>
        <v/>
      </c>
      <c r="V70" s="9" t="str">
        <f t="shared" si="258"/>
        <v/>
      </c>
      <c r="W70" s="9" t="str">
        <f t="shared" si="258"/>
        <v/>
      </c>
      <c r="X70" s="9" t="str">
        <f t="shared" si="258"/>
        <v/>
      </c>
      <c r="Y70" s="9" t="str">
        <f t="shared" si="258"/>
        <v/>
      </c>
      <c r="Z70" s="9" t="str">
        <f t="shared" si="258"/>
        <v/>
      </c>
      <c r="AA70" s="9" t="str">
        <f>IF(OR(AA69="",AA68=""),"",AA68+AA69)</f>
        <v/>
      </c>
      <c r="AB70" s="9" t="str">
        <f t="shared" ref="AB70:AW70" si="259">IF(OR(AB69="",AB68=""),"",AB68+AB69)</f>
        <v/>
      </c>
      <c r="AC70" s="9" t="str">
        <f t="shared" si="259"/>
        <v/>
      </c>
      <c r="AD70" s="9" t="str">
        <f t="shared" si="259"/>
        <v/>
      </c>
      <c r="AE70" s="9" t="str">
        <f t="shared" si="259"/>
        <v/>
      </c>
      <c r="AF70" s="9" t="str">
        <f t="shared" si="259"/>
        <v/>
      </c>
      <c r="AG70" s="9" t="str">
        <f t="shared" si="259"/>
        <v/>
      </c>
      <c r="AH70" s="9" t="str">
        <f t="shared" si="259"/>
        <v/>
      </c>
      <c r="AI70" s="9" t="str">
        <f t="shared" si="259"/>
        <v/>
      </c>
      <c r="AJ70" s="9" t="str">
        <f t="shared" si="259"/>
        <v/>
      </c>
      <c r="AK70" s="9" t="str">
        <f t="shared" si="259"/>
        <v/>
      </c>
      <c r="AL70" s="9" t="str">
        <f t="shared" si="259"/>
        <v/>
      </c>
      <c r="AM70" s="9" t="str">
        <f t="shared" si="259"/>
        <v/>
      </c>
      <c r="AN70" s="9" t="str">
        <f t="shared" si="259"/>
        <v/>
      </c>
      <c r="AO70" s="9" t="str">
        <f t="shared" si="259"/>
        <v/>
      </c>
      <c r="AP70" s="9" t="str">
        <f t="shared" si="259"/>
        <v/>
      </c>
      <c r="AQ70" s="9" t="str">
        <f t="shared" si="259"/>
        <v/>
      </c>
      <c r="AR70" s="9" t="str">
        <f t="shared" si="259"/>
        <v/>
      </c>
      <c r="AS70" s="9" t="str">
        <f t="shared" si="259"/>
        <v/>
      </c>
      <c r="AT70" s="9" t="str">
        <f t="shared" si="259"/>
        <v/>
      </c>
      <c r="AU70" s="9" t="str">
        <f t="shared" si="259"/>
        <v/>
      </c>
      <c r="AV70" s="9" t="str">
        <f t="shared" si="259"/>
        <v/>
      </c>
      <c r="AW70" s="9" t="str">
        <f t="shared" si="259"/>
        <v/>
      </c>
    </row>
    <row r="71" spans="1:49" s="5" customFormat="1" outlineLevel="1" x14ac:dyDescent="0.25">
      <c r="A71" s="128"/>
      <c r="B71" s="18" t="s">
        <v>13</v>
      </c>
      <c r="C71" s="97"/>
      <c r="D71" s="97"/>
      <c r="E71" s="97"/>
      <c r="F71" s="9">
        <f t="shared" ref="F71:L71" si="260">IF(OR(F68="",F67=""),"",F67-F68)</f>
        <v>0</v>
      </c>
      <c r="G71" s="9">
        <f t="shared" si="260"/>
        <v>0</v>
      </c>
      <c r="H71" s="9">
        <f t="shared" si="260"/>
        <v>206.95969459981058</v>
      </c>
      <c r="I71" s="9">
        <f t="shared" si="260"/>
        <v>-3528.7340731331474</v>
      </c>
      <c r="J71" s="9">
        <f t="shared" si="260"/>
        <v>-6806.3797850987785</v>
      </c>
      <c r="K71" s="9">
        <f t="shared" si="260"/>
        <v>-7300.5960205780684</v>
      </c>
      <c r="L71" s="9">
        <f t="shared" si="260"/>
        <v>-7080.3370793455424</v>
      </c>
      <c r="M71" s="9">
        <f>IF(OR(M68="",M67=""),"",M67-M68)</f>
        <v>-6687.927317849204</v>
      </c>
      <c r="N71" s="9">
        <f>IF(OR(N70="",N67=""),"",N67-N70)</f>
        <v>-5503.4897512751813</v>
      </c>
      <c r="O71" s="9">
        <f t="shared" ref="O71:AW71" si="261">IF(OR(O70="",O67=""),"",O67-O70)</f>
        <v>-3670.0577340754744</v>
      </c>
      <c r="P71" s="9">
        <f t="shared" si="261"/>
        <v>-2670.6410491574202</v>
      </c>
      <c r="Q71" s="9" t="str">
        <f t="shared" si="261"/>
        <v/>
      </c>
      <c r="R71" s="9" t="str">
        <f t="shared" si="261"/>
        <v/>
      </c>
      <c r="S71" s="9" t="str">
        <f t="shared" si="261"/>
        <v/>
      </c>
      <c r="T71" s="9" t="str">
        <f t="shared" si="261"/>
        <v/>
      </c>
      <c r="U71" s="9" t="str">
        <f t="shared" si="261"/>
        <v/>
      </c>
      <c r="V71" s="9" t="str">
        <f t="shared" si="261"/>
        <v/>
      </c>
      <c r="W71" s="9" t="str">
        <f t="shared" si="261"/>
        <v/>
      </c>
      <c r="X71" s="9" t="str">
        <f t="shared" si="261"/>
        <v/>
      </c>
      <c r="Y71" s="9" t="str">
        <f t="shared" si="261"/>
        <v/>
      </c>
      <c r="Z71" s="9" t="str">
        <f t="shared" si="261"/>
        <v/>
      </c>
      <c r="AA71" s="9" t="str">
        <f t="shared" si="261"/>
        <v/>
      </c>
      <c r="AB71" s="9" t="str">
        <f t="shared" si="261"/>
        <v/>
      </c>
      <c r="AC71" s="9" t="str">
        <f t="shared" si="261"/>
        <v/>
      </c>
      <c r="AD71" s="9" t="str">
        <f t="shared" si="261"/>
        <v/>
      </c>
      <c r="AE71" s="9" t="str">
        <f t="shared" si="261"/>
        <v/>
      </c>
      <c r="AF71" s="9" t="str">
        <f t="shared" si="261"/>
        <v/>
      </c>
      <c r="AG71" s="9" t="str">
        <f t="shared" si="261"/>
        <v/>
      </c>
      <c r="AH71" s="9" t="str">
        <f t="shared" si="261"/>
        <v/>
      </c>
      <c r="AI71" s="9" t="str">
        <f t="shared" si="261"/>
        <v/>
      </c>
      <c r="AJ71" s="9" t="str">
        <f t="shared" si="261"/>
        <v/>
      </c>
      <c r="AK71" s="9" t="str">
        <f t="shared" si="261"/>
        <v/>
      </c>
      <c r="AL71" s="9" t="str">
        <f t="shared" si="261"/>
        <v/>
      </c>
      <c r="AM71" s="9" t="str">
        <f t="shared" si="261"/>
        <v/>
      </c>
      <c r="AN71" s="9" t="str">
        <f t="shared" si="261"/>
        <v/>
      </c>
      <c r="AO71" s="9" t="str">
        <f t="shared" si="261"/>
        <v/>
      </c>
      <c r="AP71" s="9" t="str">
        <f t="shared" si="261"/>
        <v/>
      </c>
      <c r="AQ71" s="9" t="str">
        <f t="shared" si="261"/>
        <v/>
      </c>
      <c r="AR71" s="9" t="str">
        <f t="shared" si="261"/>
        <v/>
      </c>
      <c r="AS71" s="9" t="str">
        <f t="shared" si="261"/>
        <v/>
      </c>
      <c r="AT71" s="9" t="str">
        <f t="shared" si="261"/>
        <v/>
      </c>
      <c r="AU71" s="9" t="str">
        <f t="shared" si="261"/>
        <v/>
      </c>
      <c r="AV71" s="9" t="str">
        <f t="shared" si="261"/>
        <v/>
      </c>
      <c r="AW71" s="9" t="str">
        <f t="shared" si="261"/>
        <v/>
      </c>
    </row>
    <row r="72" spans="1:49" s="5" customFormat="1" outlineLevel="1" x14ac:dyDescent="0.25">
      <c r="A72" s="128"/>
      <c r="B72" s="19" t="s">
        <v>8</v>
      </c>
      <c r="C72" s="97"/>
      <c r="D72" s="97"/>
      <c r="E72" s="97"/>
      <c r="F72" s="9">
        <f>IF(OR(F9="",F71=""),"",ROUND((F71+E74)*F9/12,2))</f>
        <v>0</v>
      </c>
      <c r="G72" s="9">
        <f t="shared" ref="G72:L72" si="262">IF(OR(G9="",G71=""),"",ROUND((G71+F74)*G9/12,2))</f>
        <v>0</v>
      </c>
      <c r="H72" s="9">
        <f t="shared" si="262"/>
        <v>0.46</v>
      </c>
      <c r="I72" s="9">
        <f t="shared" si="262"/>
        <v>-7.33</v>
      </c>
      <c r="J72" s="9">
        <f t="shared" si="262"/>
        <v>-21.92</v>
      </c>
      <c r="K72" s="9">
        <f t="shared" si="262"/>
        <v>-34.200000000000003</v>
      </c>
      <c r="L72" s="9">
        <f t="shared" si="262"/>
        <v>-45.39</v>
      </c>
      <c r="M72" s="9">
        <f t="shared" ref="M72" si="263">IF(OR(M9="",M71=""),"",ROUND((M71+L74)*M9/12,2))</f>
        <v>-55.15</v>
      </c>
      <c r="N72" s="9">
        <f t="shared" ref="N72" si="264">IF(OR(N9="",N71=""),"",ROUND((N71+M74)*N9/12,2))</f>
        <v>-64.94</v>
      </c>
      <c r="O72" s="9">
        <f t="shared" ref="O72" si="265">IF(OR(O9="",O71=""),"",ROUND((O71+N74)*O9/12,2))</f>
        <v>-71.52</v>
      </c>
      <c r="P72" s="9">
        <f t="shared" ref="P72" si="266">IF(OR(P9="",P71=""),"",ROUND((P71+O74)*P9/12,2))</f>
        <v>-76.349999999999994</v>
      </c>
      <c r="Q72" s="9" t="str">
        <f t="shared" ref="Q72:R72" si="267">IF(OR(Q9="",Q71=""),"",ROUND((Q71+P74)*Q9/12,2))</f>
        <v/>
      </c>
      <c r="R72" s="9" t="str">
        <f t="shared" si="267"/>
        <v/>
      </c>
      <c r="S72" s="9" t="str">
        <f t="shared" ref="S72" si="268">IF(OR(S9="",S71=""),"",ROUND((S71+R74)*S9/12,2))</f>
        <v/>
      </c>
      <c r="T72" s="9" t="str">
        <f t="shared" ref="T72" si="269">IF(OR(T9="",T71=""),"",ROUND((T71+S74)*T9/12,2))</f>
        <v/>
      </c>
      <c r="U72" s="9" t="str">
        <f t="shared" ref="U72" si="270">IF(OR(U9="",U71=""),"",ROUND((U71+T74)*U9/12,2))</f>
        <v/>
      </c>
      <c r="V72" s="9" t="str">
        <f t="shared" ref="V72" si="271">IF(OR(V9="",V71=""),"",ROUND((V71+U74)*V9/12,2))</f>
        <v/>
      </c>
      <c r="W72" s="9" t="str">
        <f t="shared" ref="W72:X72" si="272">IF(OR(W9="",W71=""),"",ROUND((W71+V74)*W9/12,2))</f>
        <v/>
      </c>
      <c r="X72" s="9" t="str">
        <f t="shared" si="272"/>
        <v/>
      </c>
      <c r="Y72" s="9" t="str">
        <f t="shared" ref="Y72" si="273">IF(OR(Y9="",Y71=""),"",ROUND((Y71+X74)*Y9/12,2))</f>
        <v/>
      </c>
      <c r="Z72" s="9" t="str">
        <f t="shared" ref="Z72" si="274">IF(OR(Z9="",Z71=""),"",ROUND((Z71+Y74)*Z9/12,2))</f>
        <v/>
      </c>
      <c r="AA72" s="9" t="str">
        <f t="shared" ref="AA72" si="275">IF(OR(AA9="",AA71=""),"",ROUND((AA71+Z74)*AA9/12,2))</f>
        <v/>
      </c>
      <c r="AB72" s="9" t="str">
        <f t="shared" ref="AB72" si="276">IF(OR(AB9="",AB71=""),"",ROUND((AB71+AA74)*AB9/12,2))</f>
        <v/>
      </c>
      <c r="AC72" s="9" t="str">
        <f t="shared" ref="AC72:AD72" si="277">IF(OR(AC9="",AC71=""),"",ROUND((AC71+AB74)*AC9/12,2))</f>
        <v/>
      </c>
      <c r="AD72" s="9" t="str">
        <f t="shared" si="277"/>
        <v/>
      </c>
      <c r="AE72" s="9" t="str">
        <f t="shared" ref="AE72" si="278">IF(OR(AE9="",AE71=""),"",ROUND((AE71+AD74)*AE9/12,2))</f>
        <v/>
      </c>
      <c r="AF72" s="9" t="str">
        <f t="shared" ref="AF72" si="279">IF(OR(AF9="",AF71=""),"",ROUND((AF71+AE74)*AF9/12,2))</f>
        <v/>
      </c>
      <c r="AG72" s="9" t="str">
        <f t="shared" ref="AG72" si="280">IF(OR(AG9="",AG71=""),"",ROUND((AG71+AF74)*AG9/12,2))</f>
        <v/>
      </c>
      <c r="AH72" s="9" t="str">
        <f t="shared" ref="AH72" si="281">IF(OR(AH9="",AH71=""),"",ROUND((AH71+AG74)*AH9/12,2))</f>
        <v/>
      </c>
      <c r="AI72" s="9" t="str">
        <f t="shared" ref="AI72:AJ72" si="282">IF(OR(AI9="",AI71=""),"",ROUND((AI71+AH74)*AI9/12,2))</f>
        <v/>
      </c>
      <c r="AJ72" s="9" t="str">
        <f t="shared" si="282"/>
        <v/>
      </c>
      <c r="AK72" s="9" t="str">
        <f t="shared" ref="AK72" si="283">IF(OR(AK9="",AK71=""),"",ROUND((AK71+AJ74)*AK9/12,2))</f>
        <v/>
      </c>
      <c r="AL72" s="9" t="str">
        <f t="shared" ref="AL72" si="284">IF(OR(AL9="",AL71=""),"",ROUND((AL71+AK74)*AL9/12,2))</f>
        <v/>
      </c>
      <c r="AM72" s="9" t="str">
        <f t="shared" ref="AM72" si="285">IF(OR(AM9="",AM71=""),"",ROUND((AM71+AL74)*AM9/12,2))</f>
        <v/>
      </c>
      <c r="AN72" s="9" t="str">
        <f t="shared" ref="AN72" si="286">IF(OR(AN9="",AN71=""),"",ROUND((AN71+AM74)*AN9/12,2))</f>
        <v/>
      </c>
      <c r="AO72" s="9" t="str">
        <f t="shared" ref="AO72:AP72" si="287">IF(OR(AO9="",AO71=""),"",ROUND((AO71+AN74)*AO9/12,2))</f>
        <v/>
      </c>
      <c r="AP72" s="9" t="str">
        <f t="shared" si="287"/>
        <v/>
      </c>
      <c r="AQ72" s="9" t="str">
        <f t="shared" ref="AQ72" si="288">IF(OR(AQ9="",AQ71=""),"",ROUND((AQ71+AP74)*AQ9/12,2))</f>
        <v/>
      </c>
      <c r="AR72" s="9" t="str">
        <f t="shared" ref="AR72" si="289">IF(OR(AR9="",AR71=""),"",ROUND((AR71+AQ74)*AR9/12,2))</f>
        <v/>
      </c>
      <c r="AS72" s="9" t="str">
        <f t="shared" ref="AS72" si="290">IF(OR(AS9="",AS71=""),"",ROUND((AS71+AR74)*AS9/12,2))</f>
        <v/>
      </c>
      <c r="AT72" s="9" t="str">
        <f t="shared" ref="AT72" si="291">IF(OR(AT9="",AT71=""),"",ROUND((AT71+AS74)*AT9/12,2))</f>
        <v/>
      </c>
      <c r="AU72" s="9" t="str">
        <f t="shared" ref="AU72:AV72" si="292">IF(OR(AU9="",AU71=""),"",ROUND((AU71+AT74)*AU9/12,2))</f>
        <v/>
      </c>
      <c r="AV72" s="9" t="str">
        <f t="shared" si="292"/>
        <v/>
      </c>
      <c r="AW72" s="9" t="str">
        <f t="shared" ref="AW72" si="293">IF(OR(AW9="",AW71=""),"",ROUND((AW71+AV74)*AW9/12,2))</f>
        <v/>
      </c>
    </row>
    <row r="73" spans="1:49" s="5" customFormat="1" outlineLevel="1" x14ac:dyDescent="0.25">
      <c r="A73" s="128"/>
      <c r="B73" s="18" t="s">
        <v>14</v>
      </c>
      <c r="C73" s="97"/>
      <c r="D73" s="97"/>
      <c r="E73" s="97"/>
      <c r="F73" s="9">
        <f t="shared" ref="F73:M73" si="294">IF(OR(F71="",F72=""),"",F71+F72)</f>
        <v>0</v>
      </c>
      <c r="G73" s="9">
        <f t="shared" si="294"/>
        <v>0</v>
      </c>
      <c r="H73" s="9">
        <f t="shared" si="294"/>
        <v>207.41969459981058</v>
      </c>
      <c r="I73" s="9">
        <f t="shared" si="294"/>
        <v>-3536.0640731331473</v>
      </c>
      <c r="J73" s="9">
        <f t="shared" si="294"/>
        <v>-6828.2997850987786</v>
      </c>
      <c r="K73" s="9">
        <f t="shared" si="294"/>
        <v>-7334.7960205780682</v>
      </c>
      <c r="L73" s="9">
        <f t="shared" si="294"/>
        <v>-7125.7270793455427</v>
      </c>
      <c r="M73" s="9">
        <f t="shared" si="294"/>
        <v>-6743.0773178492036</v>
      </c>
      <c r="N73" s="9">
        <f>IF(OR(N71="",N72=""),"",N71+N72)</f>
        <v>-5568.4297512751809</v>
      </c>
      <c r="O73" s="9">
        <f t="shared" ref="O73:AW73" si="295">IF(OR(O71="",O72=""),"",O71+O72)</f>
        <v>-3741.5777340754744</v>
      </c>
      <c r="P73" s="9">
        <f t="shared" si="295"/>
        <v>-2746.9910491574201</v>
      </c>
      <c r="Q73" s="9" t="str">
        <f t="shared" si="295"/>
        <v/>
      </c>
      <c r="R73" s="9" t="str">
        <f t="shared" si="295"/>
        <v/>
      </c>
      <c r="S73" s="9" t="str">
        <f t="shared" si="295"/>
        <v/>
      </c>
      <c r="T73" s="9" t="str">
        <f t="shared" si="295"/>
        <v/>
      </c>
      <c r="U73" s="9" t="str">
        <f t="shared" si="295"/>
        <v/>
      </c>
      <c r="V73" s="9" t="str">
        <f t="shared" si="295"/>
        <v/>
      </c>
      <c r="W73" s="9" t="str">
        <f t="shared" si="295"/>
        <v/>
      </c>
      <c r="X73" s="9" t="str">
        <f t="shared" si="295"/>
        <v/>
      </c>
      <c r="Y73" s="9" t="str">
        <f t="shared" si="295"/>
        <v/>
      </c>
      <c r="Z73" s="9" t="str">
        <f t="shared" si="295"/>
        <v/>
      </c>
      <c r="AA73" s="9" t="str">
        <f t="shared" si="295"/>
        <v/>
      </c>
      <c r="AB73" s="9" t="str">
        <f t="shared" si="295"/>
        <v/>
      </c>
      <c r="AC73" s="9" t="str">
        <f t="shared" si="295"/>
        <v/>
      </c>
      <c r="AD73" s="9" t="str">
        <f t="shared" si="295"/>
        <v/>
      </c>
      <c r="AE73" s="9" t="str">
        <f t="shared" si="295"/>
        <v/>
      </c>
      <c r="AF73" s="9" t="str">
        <f t="shared" si="295"/>
        <v/>
      </c>
      <c r="AG73" s="9" t="str">
        <f t="shared" si="295"/>
        <v/>
      </c>
      <c r="AH73" s="9" t="str">
        <f t="shared" si="295"/>
        <v/>
      </c>
      <c r="AI73" s="9" t="str">
        <f t="shared" si="295"/>
        <v/>
      </c>
      <c r="AJ73" s="9" t="str">
        <f t="shared" si="295"/>
        <v/>
      </c>
      <c r="AK73" s="9" t="str">
        <f t="shared" si="295"/>
        <v/>
      </c>
      <c r="AL73" s="9" t="str">
        <f t="shared" si="295"/>
        <v/>
      </c>
      <c r="AM73" s="9" t="str">
        <f t="shared" si="295"/>
        <v/>
      </c>
      <c r="AN73" s="9" t="str">
        <f t="shared" si="295"/>
        <v/>
      </c>
      <c r="AO73" s="9" t="str">
        <f t="shared" si="295"/>
        <v/>
      </c>
      <c r="AP73" s="9" t="str">
        <f t="shared" si="295"/>
        <v/>
      </c>
      <c r="AQ73" s="9" t="str">
        <f t="shared" si="295"/>
        <v/>
      </c>
      <c r="AR73" s="9" t="str">
        <f t="shared" si="295"/>
        <v/>
      </c>
      <c r="AS73" s="9" t="str">
        <f t="shared" si="295"/>
        <v/>
      </c>
      <c r="AT73" s="9" t="str">
        <f t="shared" si="295"/>
        <v/>
      </c>
      <c r="AU73" s="9" t="str">
        <f t="shared" si="295"/>
        <v/>
      </c>
      <c r="AV73" s="9" t="str">
        <f t="shared" si="295"/>
        <v/>
      </c>
      <c r="AW73" s="9" t="str">
        <f t="shared" si="295"/>
        <v/>
      </c>
    </row>
    <row r="74" spans="1:49" s="5" customFormat="1" outlineLevel="1" x14ac:dyDescent="0.25">
      <c r="A74" s="128"/>
      <c r="B74" s="20" t="s">
        <v>19</v>
      </c>
      <c r="C74" s="101"/>
      <c r="D74" s="101"/>
      <c r="E74" s="101"/>
      <c r="F74" s="9">
        <f>IF(OR(F73=""),"",F73)</f>
        <v>0</v>
      </c>
      <c r="G74" s="9">
        <f t="shared" ref="G74:M74" si="296">IF(OR(G73="",F74=""),"",G73+F74)</f>
        <v>0</v>
      </c>
      <c r="H74" s="9">
        <f t="shared" si="296"/>
        <v>207.41969459981058</v>
      </c>
      <c r="I74" s="9">
        <f t="shared" si="296"/>
        <v>-3328.6443785333367</v>
      </c>
      <c r="J74" s="9">
        <f t="shared" si="296"/>
        <v>-10156.944163632115</v>
      </c>
      <c r="K74" s="9">
        <f t="shared" si="296"/>
        <v>-17491.740184210183</v>
      </c>
      <c r="L74" s="9">
        <f t="shared" si="296"/>
        <v>-24617.467263555725</v>
      </c>
      <c r="M74" s="9">
        <f t="shared" si="296"/>
        <v>-31360.544581404931</v>
      </c>
      <c r="N74" s="9">
        <f>IF(OR(N73="",M74=""),"",N73+N69+M74)</f>
        <v>-36928.974332680111</v>
      </c>
      <c r="O74" s="9">
        <f>IF(OR(O73="",N74=""),"",O73+O69+N74+O66)</f>
        <v>-40670.552066755583</v>
      </c>
      <c r="P74" s="9">
        <f t="shared" ref="P74:AW74" si="297">IF(OR(P73="",O74=""),"",P73+P69+O74)</f>
        <v>-43417.543115913002</v>
      </c>
      <c r="Q74" s="9" t="str">
        <f t="shared" si="297"/>
        <v/>
      </c>
      <c r="R74" s="9" t="str">
        <f t="shared" si="297"/>
        <v/>
      </c>
      <c r="S74" s="9" t="str">
        <f t="shared" si="297"/>
        <v/>
      </c>
      <c r="T74" s="9" t="str">
        <f t="shared" si="297"/>
        <v/>
      </c>
      <c r="U74" s="9" t="str">
        <f t="shared" si="297"/>
        <v/>
      </c>
      <c r="V74" s="9" t="str">
        <f t="shared" si="297"/>
        <v/>
      </c>
      <c r="W74" s="9" t="str">
        <f t="shared" si="297"/>
        <v/>
      </c>
      <c r="X74" s="9" t="str">
        <f t="shared" si="297"/>
        <v/>
      </c>
      <c r="Y74" s="9" t="str">
        <f t="shared" si="297"/>
        <v/>
      </c>
      <c r="Z74" s="9" t="str">
        <f t="shared" si="297"/>
        <v/>
      </c>
      <c r="AA74" s="9" t="str">
        <f t="shared" si="297"/>
        <v/>
      </c>
      <c r="AB74" s="9" t="str">
        <f t="shared" si="297"/>
        <v/>
      </c>
      <c r="AC74" s="9" t="str">
        <f t="shared" si="297"/>
        <v/>
      </c>
      <c r="AD74" s="9" t="str">
        <f t="shared" si="297"/>
        <v/>
      </c>
      <c r="AE74" s="9" t="str">
        <f t="shared" si="297"/>
        <v/>
      </c>
      <c r="AF74" s="9" t="str">
        <f t="shared" si="297"/>
        <v/>
      </c>
      <c r="AG74" s="9" t="str">
        <f t="shared" si="297"/>
        <v/>
      </c>
      <c r="AH74" s="9" t="str">
        <f t="shared" si="297"/>
        <v/>
      </c>
      <c r="AI74" s="9" t="str">
        <f t="shared" si="297"/>
        <v/>
      </c>
      <c r="AJ74" s="9" t="str">
        <f t="shared" si="297"/>
        <v/>
      </c>
      <c r="AK74" s="9" t="str">
        <f t="shared" si="297"/>
        <v/>
      </c>
      <c r="AL74" s="9" t="str">
        <f t="shared" si="297"/>
        <v/>
      </c>
      <c r="AM74" s="9" t="str">
        <f t="shared" si="297"/>
        <v/>
      </c>
      <c r="AN74" s="9" t="str">
        <f t="shared" si="297"/>
        <v/>
      </c>
      <c r="AO74" s="9" t="str">
        <f t="shared" si="297"/>
        <v/>
      </c>
      <c r="AP74" s="9" t="str">
        <f t="shared" si="297"/>
        <v/>
      </c>
      <c r="AQ74" s="9" t="str">
        <f t="shared" si="297"/>
        <v/>
      </c>
      <c r="AR74" s="9" t="str">
        <f t="shared" si="297"/>
        <v/>
      </c>
      <c r="AS74" s="9" t="str">
        <f t="shared" si="297"/>
        <v/>
      </c>
      <c r="AT74" s="9" t="str">
        <f t="shared" si="297"/>
        <v/>
      </c>
      <c r="AU74" s="9" t="str">
        <f t="shared" si="297"/>
        <v/>
      </c>
      <c r="AV74" s="9" t="str">
        <f t="shared" si="297"/>
        <v/>
      </c>
      <c r="AW74" s="9" t="str">
        <f t="shared" si="297"/>
        <v/>
      </c>
    </row>
    <row r="75" spans="1:49" s="5" customFormat="1" ht="8.25" customHeight="1" outlineLevel="1" x14ac:dyDescent="0.25">
      <c r="A75" s="44"/>
      <c r="B75" s="13"/>
      <c r="C75" s="102"/>
      <c r="D75" s="102"/>
      <c r="E75" s="102"/>
      <c r="F75" s="10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s="2" customFormat="1" ht="15" customHeight="1" x14ac:dyDescent="0.25">
      <c r="A76" s="129" t="s">
        <v>61</v>
      </c>
      <c r="B76" s="85"/>
      <c r="C76" s="34"/>
      <c r="D76" s="34"/>
      <c r="E76" s="34"/>
      <c r="F76" s="31"/>
      <c r="G76" s="31"/>
      <c r="H76" s="31"/>
      <c r="I76" s="31"/>
      <c r="J76" s="31"/>
      <c r="K76" s="110"/>
      <c r="L76" s="31"/>
      <c r="M76" s="31"/>
      <c r="N76" s="31"/>
      <c r="O76" s="9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1:49" s="4" customFormat="1" x14ac:dyDescent="0.25">
      <c r="A77" s="129"/>
      <c r="B77" s="85" t="s">
        <v>62</v>
      </c>
      <c r="C77" s="97"/>
      <c r="D77" s="97"/>
      <c r="E77" s="97"/>
      <c r="F77" s="24"/>
      <c r="G77" s="24"/>
      <c r="H77" s="24"/>
      <c r="I77" s="24"/>
      <c r="J77" s="24"/>
      <c r="K77" s="24"/>
      <c r="L77" s="23"/>
      <c r="M77" s="24"/>
      <c r="N77" s="24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49" s="4" customFormat="1" x14ac:dyDescent="0.25">
      <c r="A78" s="129"/>
      <c r="B78" s="85" t="s">
        <v>63</v>
      </c>
      <c r="C78" s="97"/>
      <c r="D78" s="97"/>
      <c r="E78" s="97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 t="str">
        <f t="shared" ref="AL78:AW78" si="298">IF(OR(AL77=""),"",AL76-AL77)</f>
        <v/>
      </c>
      <c r="AM78" s="10" t="str">
        <f t="shared" si="298"/>
        <v/>
      </c>
      <c r="AN78" s="10" t="str">
        <f t="shared" si="298"/>
        <v/>
      </c>
      <c r="AO78" s="10" t="str">
        <f t="shared" si="298"/>
        <v/>
      </c>
      <c r="AP78" s="10" t="str">
        <f t="shared" si="298"/>
        <v/>
      </c>
      <c r="AQ78" s="10" t="str">
        <f t="shared" si="298"/>
        <v/>
      </c>
      <c r="AR78" s="10" t="str">
        <f t="shared" si="298"/>
        <v/>
      </c>
      <c r="AS78" s="10" t="str">
        <f t="shared" si="298"/>
        <v/>
      </c>
      <c r="AT78" s="10" t="str">
        <f t="shared" si="298"/>
        <v/>
      </c>
      <c r="AU78" s="10" t="str">
        <f t="shared" si="298"/>
        <v/>
      </c>
      <c r="AV78" s="10" t="str">
        <f t="shared" si="298"/>
        <v/>
      </c>
      <c r="AW78" s="10" t="str">
        <f t="shared" si="298"/>
        <v/>
      </c>
    </row>
    <row r="79" spans="1:49" s="4" customFormat="1" x14ac:dyDescent="0.25">
      <c r="A79" s="129"/>
      <c r="B79" s="86" t="s">
        <v>8</v>
      </c>
      <c r="C79" s="97"/>
      <c r="D79" s="97"/>
      <c r="E79" s="9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 t="str">
        <f>IF(OR(X9="",X78=""),"",((X78)*X9)/12)</f>
        <v/>
      </c>
      <c r="Y79" s="10" t="str">
        <f>IF(OR(Y9="",Y78=""),"",((Y78+X82)*Y9)/12)</f>
        <v/>
      </c>
      <c r="Z79" s="10" t="str">
        <f t="shared" ref="Z79:AW79" si="299">IF(OR(Z9="",Z78=""),"",((Z78+Y82)*Z9)/12)</f>
        <v/>
      </c>
      <c r="AA79" s="10" t="str">
        <f t="shared" si="299"/>
        <v/>
      </c>
      <c r="AB79" s="10" t="str">
        <f t="shared" si="299"/>
        <v/>
      </c>
      <c r="AC79" s="10" t="str">
        <f t="shared" si="299"/>
        <v/>
      </c>
      <c r="AD79" s="10" t="str">
        <f t="shared" si="299"/>
        <v/>
      </c>
      <c r="AE79" s="10" t="str">
        <f t="shared" si="299"/>
        <v/>
      </c>
      <c r="AF79" s="10" t="str">
        <f t="shared" si="299"/>
        <v/>
      </c>
      <c r="AG79" s="10" t="str">
        <f t="shared" si="299"/>
        <v/>
      </c>
      <c r="AH79" s="10" t="str">
        <f t="shared" si="299"/>
        <v/>
      </c>
      <c r="AI79" s="10" t="str">
        <f t="shared" si="299"/>
        <v/>
      </c>
      <c r="AJ79" s="10" t="str">
        <f>IF(OR(AJ9="",AJ78=""),"",((AJ78+AI82)*AJ9)/12)</f>
        <v/>
      </c>
      <c r="AK79" s="10" t="str">
        <f t="shared" si="299"/>
        <v/>
      </c>
      <c r="AL79" s="10" t="str">
        <f t="shared" si="299"/>
        <v/>
      </c>
      <c r="AM79" s="10" t="str">
        <f t="shared" si="299"/>
        <v/>
      </c>
      <c r="AN79" s="10" t="str">
        <f t="shared" si="299"/>
        <v/>
      </c>
      <c r="AO79" s="10" t="str">
        <f t="shared" si="299"/>
        <v/>
      </c>
      <c r="AP79" s="10" t="str">
        <f t="shared" si="299"/>
        <v/>
      </c>
      <c r="AQ79" s="10" t="str">
        <f t="shared" si="299"/>
        <v/>
      </c>
      <c r="AR79" s="10" t="str">
        <f t="shared" si="299"/>
        <v/>
      </c>
      <c r="AS79" s="10" t="str">
        <f t="shared" si="299"/>
        <v/>
      </c>
      <c r="AT79" s="10" t="str">
        <f t="shared" si="299"/>
        <v/>
      </c>
      <c r="AU79" s="10" t="str">
        <f t="shared" si="299"/>
        <v/>
      </c>
      <c r="AV79" s="10" t="str">
        <f t="shared" si="299"/>
        <v/>
      </c>
      <c r="AW79" s="10" t="str">
        <f t="shared" si="299"/>
        <v/>
      </c>
    </row>
    <row r="80" spans="1:49" s="4" customFormat="1" x14ac:dyDescent="0.25">
      <c r="A80" s="129"/>
      <c r="B80" s="86" t="s">
        <v>6</v>
      </c>
      <c r="C80" s="97"/>
      <c r="D80" s="97"/>
      <c r="E80" s="9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tr">
        <f>IF(OR(X79=""),"",X79)</f>
        <v/>
      </c>
      <c r="Y80" s="10" t="str">
        <f>IF(OR(X80="",Y79=""),"",X80+Y79)</f>
        <v/>
      </c>
      <c r="Z80" s="10" t="str">
        <f t="shared" ref="Z80:AW80" si="300">IF(OR(Y80="",Z79=""),"",Y80+Z79)</f>
        <v/>
      </c>
      <c r="AA80" s="10" t="str">
        <f t="shared" si="300"/>
        <v/>
      </c>
      <c r="AB80" s="10" t="str">
        <f t="shared" si="300"/>
        <v/>
      </c>
      <c r="AC80" s="10" t="str">
        <f t="shared" si="300"/>
        <v/>
      </c>
      <c r="AD80" s="10" t="str">
        <f t="shared" si="300"/>
        <v/>
      </c>
      <c r="AE80" s="10" t="str">
        <f t="shared" si="300"/>
        <v/>
      </c>
      <c r="AF80" s="10" t="str">
        <f t="shared" si="300"/>
        <v/>
      </c>
      <c r="AG80" s="10" t="str">
        <f t="shared" si="300"/>
        <v/>
      </c>
      <c r="AH80" s="10" t="str">
        <f t="shared" si="300"/>
        <v/>
      </c>
      <c r="AI80" s="10" t="str">
        <f t="shared" si="300"/>
        <v/>
      </c>
      <c r="AJ80" s="10" t="str">
        <f t="shared" si="300"/>
        <v/>
      </c>
      <c r="AK80" s="10" t="str">
        <f t="shared" si="300"/>
        <v/>
      </c>
      <c r="AL80" s="10" t="str">
        <f t="shared" si="300"/>
        <v/>
      </c>
      <c r="AM80" s="10" t="str">
        <f t="shared" si="300"/>
        <v/>
      </c>
      <c r="AN80" s="10" t="str">
        <f t="shared" si="300"/>
        <v/>
      </c>
      <c r="AO80" s="10" t="str">
        <f t="shared" si="300"/>
        <v/>
      </c>
      <c r="AP80" s="10" t="str">
        <f t="shared" si="300"/>
        <v/>
      </c>
      <c r="AQ80" s="10" t="str">
        <f t="shared" si="300"/>
        <v/>
      </c>
      <c r="AR80" s="10" t="str">
        <f t="shared" si="300"/>
        <v/>
      </c>
      <c r="AS80" s="10" t="str">
        <f t="shared" si="300"/>
        <v/>
      </c>
      <c r="AT80" s="10" t="str">
        <f t="shared" si="300"/>
        <v/>
      </c>
      <c r="AU80" s="10" t="str">
        <f t="shared" si="300"/>
        <v/>
      </c>
      <c r="AV80" s="10" t="str">
        <f t="shared" si="300"/>
        <v/>
      </c>
      <c r="AW80" s="10" t="str">
        <f t="shared" si="300"/>
        <v/>
      </c>
    </row>
    <row r="81" spans="1:49" s="4" customFormat="1" x14ac:dyDescent="0.25">
      <c r="A81" s="129"/>
      <c r="B81" s="85" t="s">
        <v>65</v>
      </c>
      <c r="C81" s="97"/>
      <c r="D81" s="97"/>
      <c r="E81" s="9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 t="str">
        <f>IF(OR(X79="",X78=""),"",X78+X79)</f>
        <v/>
      </c>
      <c r="Y81" s="10" t="str">
        <f>IF(OR(Y79="",Y78=""),"",Y78+Y79)</f>
        <v/>
      </c>
      <c r="Z81" s="10" t="str">
        <f>IF(OR(Z79="",Z78=""),"",Z78+Z79)</f>
        <v/>
      </c>
      <c r="AA81" s="10" t="str">
        <f t="shared" ref="AA81:AW81" si="301">IF(OR(AA79="",AA78=""),"",AA78+AA79)</f>
        <v/>
      </c>
      <c r="AB81" s="10" t="str">
        <f t="shared" si="301"/>
        <v/>
      </c>
      <c r="AC81" s="10" t="str">
        <f t="shared" si="301"/>
        <v/>
      </c>
      <c r="AD81" s="10" t="str">
        <f t="shared" si="301"/>
        <v/>
      </c>
      <c r="AE81" s="10" t="str">
        <f t="shared" si="301"/>
        <v/>
      </c>
      <c r="AF81" s="10" t="str">
        <f t="shared" si="301"/>
        <v/>
      </c>
      <c r="AG81" s="10" t="str">
        <f t="shared" si="301"/>
        <v/>
      </c>
      <c r="AH81" s="10" t="str">
        <f t="shared" si="301"/>
        <v/>
      </c>
      <c r="AI81" s="10" t="str">
        <f t="shared" si="301"/>
        <v/>
      </c>
      <c r="AJ81" s="10" t="str">
        <f t="shared" si="301"/>
        <v/>
      </c>
      <c r="AK81" s="10" t="str">
        <f t="shared" si="301"/>
        <v/>
      </c>
      <c r="AL81" s="10" t="str">
        <f t="shared" si="301"/>
        <v/>
      </c>
      <c r="AM81" s="10" t="str">
        <f t="shared" si="301"/>
        <v/>
      </c>
      <c r="AN81" s="10" t="str">
        <f t="shared" si="301"/>
        <v/>
      </c>
      <c r="AO81" s="10" t="str">
        <f t="shared" si="301"/>
        <v/>
      </c>
      <c r="AP81" s="10" t="str">
        <f t="shared" si="301"/>
        <v/>
      </c>
      <c r="AQ81" s="10" t="str">
        <f t="shared" si="301"/>
        <v/>
      </c>
      <c r="AR81" s="10" t="str">
        <f t="shared" si="301"/>
        <v/>
      </c>
      <c r="AS81" s="10" t="str">
        <f t="shared" si="301"/>
        <v/>
      </c>
      <c r="AT81" s="10" t="str">
        <f t="shared" si="301"/>
        <v/>
      </c>
      <c r="AU81" s="10" t="str">
        <f t="shared" si="301"/>
        <v/>
      </c>
      <c r="AV81" s="10" t="str">
        <f t="shared" si="301"/>
        <v/>
      </c>
      <c r="AW81" s="10" t="str">
        <f t="shared" si="301"/>
        <v/>
      </c>
    </row>
    <row r="82" spans="1:49" s="4" customFormat="1" x14ac:dyDescent="0.25">
      <c r="A82" s="129"/>
      <c r="B82" s="87" t="s">
        <v>66</v>
      </c>
      <c r="C82" s="101"/>
      <c r="D82" s="101"/>
      <c r="E82" s="10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tr">
        <f>IF(OR(X81=""),"",X81)</f>
        <v/>
      </c>
      <c r="Y82" s="10" t="str">
        <f>IF(OR(Y81="",X82=""),"",Y81+X82)</f>
        <v/>
      </c>
      <c r="Z82" s="10" t="str">
        <f t="shared" ref="Z82:AW82" si="302">IF(OR(Z81="",Y82=""),"",Z81+Y82)</f>
        <v/>
      </c>
      <c r="AA82" s="10" t="str">
        <f t="shared" si="302"/>
        <v/>
      </c>
      <c r="AB82" s="10" t="str">
        <f t="shared" si="302"/>
        <v/>
      </c>
      <c r="AC82" s="10" t="str">
        <f t="shared" si="302"/>
        <v/>
      </c>
      <c r="AD82" s="10" t="str">
        <f t="shared" si="302"/>
        <v/>
      </c>
      <c r="AE82" s="10" t="str">
        <f t="shared" si="302"/>
        <v/>
      </c>
      <c r="AF82" s="10" t="str">
        <f t="shared" si="302"/>
        <v/>
      </c>
      <c r="AG82" s="10" t="str">
        <f t="shared" si="302"/>
        <v/>
      </c>
      <c r="AH82" s="10" t="str">
        <f t="shared" si="302"/>
        <v/>
      </c>
      <c r="AI82" s="10" t="str">
        <f t="shared" si="302"/>
        <v/>
      </c>
      <c r="AJ82" s="10" t="str">
        <f t="shared" si="302"/>
        <v/>
      </c>
      <c r="AK82" s="10" t="str">
        <f t="shared" si="302"/>
        <v/>
      </c>
      <c r="AL82" s="10" t="str">
        <f t="shared" si="302"/>
        <v/>
      </c>
      <c r="AM82" s="10" t="str">
        <f t="shared" si="302"/>
        <v/>
      </c>
      <c r="AN82" s="10" t="str">
        <f t="shared" si="302"/>
        <v/>
      </c>
      <c r="AO82" s="10" t="str">
        <f t="shared" si="302"/>
        <v/>
      </c>
      <c r="AP82" s="10" t="str">
        <f t="shared" si="302"/>
        <v/>
      </c>
      <c r="AQ82" s="10" t="str">
        <f t="shared" si="302"/>
        <v/>
      </c>
      <c r="AR82" s="10" t="str">
        <f t="shared" si="302"/>
        <v/>
      </c>
      <c r="AS82" s="10" t="str">
        <f t="shared" si="302"/>
        <v/>
      </c>
      <c r="AT82" s="10" t="str">
        <f t="shared" si="302"/>
        <v/>
      </c>
      <c r="AU82" s="10" t="str">
        <f t="shared" si="302"/>
        <v/>
      </c>
      <c r="AV82" s="10" t="str">
        <f t="shared" si="302"/>
        <v/>
      </c>
      <c r="AW82" s="10" t="str">
        <f t="shared" si="302"/>
        <v/>
      </c>
    </row>
    <row r="83" spans="1:49" s="5" customFormat="1" ht="8.25" customHeight="1" x14ac:dyDescent="0.25">
      <c r="A83" s="44"/>
      <c r="B83" s="13"/>
      <c r="C83" s="102"/>
      <c r="D83" s="102"/>
      <c r="E83" s="102"/>
      <c r="F83" s="10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x14ac:dyDescent="0.25">
      <c r="A84" s="130" t="s">
        <v>77</v>
      </c>
      <c r="B84" s="55" t="s">
        <v>68</v>
      </c>
      <c r="C84" s="98"/>
      <c r="D84" s="98"/>
      <c r="E84" s="9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</row>
    <row r="85" spans="1:49" x14ac:dyDescent="0.25">
      <c r="A85" s="130"/>
      <c r="B85" s="55" t="s">
        <v>69</v>
      </c>
      <c r="C85" s="97"/>
      <c r="D85" s="97"/>
      <c r="E85" s="9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1:49" x14ac:dyDescent="0.25">
      <c r="A86" s="130"/>
      <c r="B86" s="55" t="s">
        <v>70</v>
      </c>
      <c r="C86" s="97"/>
      <c r="D86" s="97"/>
      <c r="E86" s="97"/>
      <c r="F86" s="10"/>
      <c r="G86" s="10"/>
      <c r="H86" s="10"/>
      <c r="I86" s="10"/>
      <c r="J86" s="10"/>
      <c r="K86" s="10"/>
      <c r="L86" s="10"/>
      <c r="M86" s="10"/>
      <c r="N86" s="10" t="str">
        <f>IF(OR(N84="",N85=""),"",N84-N85)</f>
        <v/>
      </c>
      <c r="O86" s="10" t="str">
        <f>IF(OR(O84="",O85=""),"",O84-O85)</f>
        <v/>
      </c>
      <c r="P86" s="10" t="str">
        <f>IF(OR(P84="",P85=""),"",P84-P85)</f>
        <v/>
      </c>
      <c r="Q86" s="10" t="str">
        <f t="shared" ref="Q86:AB86" si="303">IF(OR(Q84="",Q85=""),"",Q84-Q85)</f>
        <v/>
      </c>
      <c r="R86" s="10" t="str">
        <f t="shared" si="303"/>
        <v/>
      </c>
      <c r="S86" s="10" t="str">
        <f t="shared" si="303"/>
        <v/>
      </c>
      <c r="T86" s="10" t="str">
        <f t="shared" si="303"/>
        <v/>
      </c>
      <c r="U86" s="10" t="str">
        <f t="shared" si="303"/>
        <v/>
      </c>
      <c r="V86" s="10" t="str">
        <f t="shared" si="303"/>
        <v/>
      </c>
      <c r="W86" s="10" t="str">
        <f t="shared" si="303"/>
        <v/>
      </c>
      <c r="X86" s="10" t="str">
        <f t="shared" si="303"/>
        <v/>
      </c>
      <c r="Y86" s="10" t="str">
        <f t="shared" si="303"/>
        <v/>
      </c>
      <c r="Z86" s="10" t="str">
        <f t="shared" si="303"/>
        <v/>
      </c>
      <c r="AA86" s="10" t="str">
        <f t="shared" si="303"/>
        <v/>
      </c>
      <c r="AB86" s="10" t="str">
        <f t="shared" si="303"/>
        <v/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x14ac:dyDescent="0.25">
      <c r="A87" s="130"/>
      <c r="B87" s="55" t="s">
        <v>4</v>
      </c>
      <c r="C87" s="99"/>
      <c r="D87" s="99"/>
      <c r="E87" s="99"/>
      <c r="F87" s="60"/>
      <c r="G87" s="60"/>
      <c r="H87" s="60"/>
      <c r="I87" s="60"/>
      <c r="J87" s="60"/>
      <c r="K87" s="111"/>
      <c r="L87" s="60"/>
      <c r="M87" s="60"/>
      <c r="N87" s="60"/>
      <c r="O87" s="60" t="str">
        <f t="shared" ref="O87:AB87" si="304">IF(O86="","",O19)</f>
        <v/>
      </c>
      <c r="P87" s="60" t="str">
        <f t="shared" si="304"/>
        <v/>
      </c>
      <c r="Q87" s="60" t="str">
        <f t="shared" si="304"/>
        <v/>
      </c>
      <c r="R87" s="60" t="str">
        <f t="shared" si="304"/>
        <v/>
      </c>
      <c r="S87" s="60" t="str">
        <f t="shared" si="304"/>
        <v/>
      </c>
      <c r="T87" s="60" t="str">
        <f t="shared" si="304"/>
        <v/>
      </c>
      <c r="U87" s="60" t="str">
        <f t="shared" si="304"/>
        <v/>
      </c>
      <c r="V87" s="60" t="str">
        <f t="shared" si="304"/>
        <v/>
      </c>
      <c r="W87" s="60" t="str">
        <f t="shared" si="304"/>
        <v/>
      </c>
      <c r="X87" s="60" t="str">
        <f t="shared" si="304"/>
        <v/>
      </c>
      <c r="Y87" s="60" t="str">
        <f t="shared" si="304"/>
        <v/>
      </c>
      <c r="Z87" s="60" t="str">
        <f t="shared" si="304"/>
        <v/>
      </c>
      <c r="AA87" s="60" t="str">
        <f t="shared" si="304"/>
        <v/>
      </c>
      <c r="AB87" s="60" t="str">
        <f t="shared" si="304"/>
        <v/>
      </c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</row>
    <row r="88" spans="1:49" x14ac:dyDescent="0.25">
      <c r="A88" s="130"/>
      <c r="B88" s="55" t="s">
        <v>45</v>
      </c>
      <c r="C88" s="97"/>
      <c r="D88" s="97"/>
      <c r="E88" s="97"/>
      <c r="F88" s="10"/>
      <c r="G88" s="10"/>
      <c r="H88" s="10"/>
      <c r="I88" s="10"/>
      <c r="J88" s="10"/>
      <c r="K88" s="10"/>
      <c r="L88" s="10"/>
      <c r="M88" s="10"/>
      <c r="N88" s="10" t="str">
        <f>IF(OR(N87="",N86=""),"",(N86*N87)/12)</f>
        <v/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x14ac:dyDescent="0.25">
      <c r="A89" s="130"/>
      <c r="B89" s="56" t="s">
        <v>6</v>
      </c>
      <c r="C89" s="97"/>
      <c r="D89" s="97"/>
      <c r="E89" s="97"/>
      <c r="F89" s="10"/>
      <c r="G89" s="10"/>
      <c r="H89" s="10"/>
      <c r="I89" s="10"/>
      <c r="J89" s="10"/>
      <c r="K89" s="10"/>
      <c r="L89" s="10"/>
      <c r="M89" s="10"/>
      <c r="N89" s="10" t="str">
        <f>N88</f>
        <v/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x14ac:dyDescent="0.25">
      <c r="A90" s="130"/>
      <c r="B90" s="69" t="s">
        <v>71</v>
      </c>
      <c r="C90" s="97"/>
      <c r="D90" s="97"/>
      <c r="E90" s="97"/>
      <c r="F90" s="10"/>
      <c r="G90" s="10"/>
      <c r="H90" s="10"/>
      <c r="I90" s="10"/>
      <c r="J90" s="10"/>
      <c r="K90" s="10"/>
      <c r="L90" s="10"/>
      <c r="M90" s="10"/>
      <c r="N90" s="10" t="str">
        <f>IF(OR(N88="",N86=""),"",N86+N88)</f>
        <v/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x14ac:dyDescent="0.25">
      <c r="A91" s="130"/>
      <c r="B91" s="55" t="s">
        <v>72</v>
      </c>
      <c r="C91" s="97"/>
      <c r="D91" s="97"/>
      <c r="E91" s="9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x14ac:dyDescent="0.25">
      <c r="A92" s="130"/>
      <c r="B92" s="57" t="s">
        <v>73</v>
      </c>
      <c r="C92" s="97"/>
      <c r="D92" s="97"/>
      <c r="E92" s="97"/>
      <c r="F92" s="10"/>
      <c r="G92" s="10"/>
      <c r="H92" s="10"/>
      <c r="I92" s="10"/>
      <c r="J92" s="10"/>
      <c r="K92" s="10"/>
      <c r="L92" s="10"/>
      <c r="M92" s="10"/>
      <c r="N92" s="10"/>
      <c r="O92" s="10" t="str">
        <f t="shared" ref="O92:AA92" si="305">IF(O85="","",N92-O85+O88)</f>
        <v/>
      </c>
      <c r="P92" s="10" t="str">
        <f t="shared" si="305"/>
        <v/>
      </c>
      <c r="Q92" s="10" t="str">
        <f t="shared" si="305"/>
        <v/>
      </c>
      <c r="R92" s="10" t="str">
        <f t="shared" si="305"/>
        <v/>
      </c>
      <c r="S92" s="10" t="str">
        <f t="shared" si="305"/>
        <v/>
      </c>
      <c r="T92" s="10" t="str">
        <f t="shared" si="305"/>
        <v/>
      </c>
      <c r="U92" s="10" t="str">
        <f t="shared" si="305"/>
        <v/>
      </c>
      <c r="V92" s="10" t="str">
        <f t="shared" si="305"/>
        <v/>
      </c>
      <c r="W92" s="10" t="str">
        <f t="shared" si="305"/>
        <v/>
      </c>
      <c r="X92" s="10" t="str">
        <f t="shared" si="305"/>
        <v/>
      </c>
      <c r="Y92" s="10" t="str">
        <f t="shared" si="305"/>
        <v/>
      </c>
      <c r="Z92" s="10" t="str">
        <f t="shared" si="305"/>
        <v/>
      </c>
      <c r="AA92" s="10" t="str">
        <f t="shared" si="305"/>
        <v/>
      </c>
      <c r="AB92" s="10">
        <v>4662492</v>
      </c>
      <c r="AC92" s="10" t="str">
        <f>IF(AC85="","",AB92-AC85+AC88)</f>
        <v/>
      </c>
      <c r="AD92" s="10" t="str">
        <f t="shared" ref="AD92:AW92" si="306">IF(AD85="","",AC92-AD85+AD88)</f>
        <v/>
      </c>
      <c r="AE92" s="10" t="str">
        <f t="shared" si="306"/>
        <v/>
      </c>
      <c r="AF92" s="10" t="str">
        <f t="shared" si="306"/>
        <v/>
      </c>
      <c r="AG92" s="10" t="str">
        <f t="shared" si="306"/>
        <v/>
      </c>
      <c r="AH92" s="10" t="str">
        <f t="shared" si="306"/>
        <v/>
      </c>
      <c r="AI92" s="10" t="str">
        <f t="shared" si="306"/>
        <v/>
      </c>
      <c r="AJ92" s="10" t="str">
        <f t="shared" si="306"/>
        <v/>
      </c>
      <c r="AK92" s="10" t="str">
        <f t="shared" si="306"/>
        <v/>
      </c>
      <c r="AL92" s="10" t="str">
        <f t="shared" si="306"/>
        <v/>
      </c>
      <c r="AM92" s="10" t="str">
        <f t="shared" si="306"/>
        <v/>
      </c>
      <c r="AN92" s="10" t="str">
        <f t="shared" si="306"/>
        <v/>
      </c>
      <c r="AO92" s="10" t="str">
        <f t="shared" si="306"/>
        <v/>
      </c>
      <c r="AP92" s="10" t="str">
        <f t="shared" si="306"/>
        <v/>
      </c>
      <c r="AQ92" s="10" t="str">
        <f t="shared" si="306"/>
        <v/>
      </c>
      <c r="AR92" s="10" t="str">
        <f t="shared" si="306"/>
        <v/>
      </c>
      <c r="AS92" s="10" t="str">
        <f t="shared" si="306"/>
        <v/>
      </c>
      <c r="AT92" s="10" t="str">
        <f t="shared" si="306"/>
        <v/>
      </c>
      <c r="AU92" s="10" t="str">
        <f t="shared" si="306"/>
        <v/>
      </c>
      <c r="AV92" s="10" t="str">
        <f t="shared" si="306"/>
        <v/>
      </c>
      <c r="AW92" s="10" t="str">
        <f t="shared" si="306"/>
        <v/>
      </c>
    </row>
    <row r="93" spans="1:49" s="5" customFormat="1" ht="8.25" customHeight="1" x14ac:dyDescent="0.25">
      <c r="A93" s="44"/>
      <c r="B93" s="13"/>
      <c r="C93" s="102"/>
      <c r="D93" s="102"/>
      <c r="E93" s="10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x14ac:dyDescent="0.25">
      <c r="A94" s="40"/>
      <c r="K94" s="43"/>
    </row>
    <row r="95" spans="1:49" x14ac:dyDescent="0.25">
      <c r="A95" s="40"/>
      <c r="K95" s="43"/>
    </row>
    <row r="96" spans="1:49" x14ac:dyDescent="0.25">
      <c r="A96" s="40"/>
      <c r="K96" s="43"/>
    </row>
    <row r="97" spans="1:11" x14ac:dyDescent="0.25">
      <c r="A97" s="40"/>
      <c r="K97" s="43"/>
    </row>
    <row r="98" spans="1:11" x14ac:dyDescent="0.25">
      <c r="A98" s="40"/>
      <c r="K98" s="43"/>
    </row>
    <row r="99" spans="1:11" x14ac:dyDescent="0.25">
      <c r="A99" s="40"/>
      <c r="K99" s="43"/>
    </row>
    <row r="100" spans="1:11" x14ac:dyDescent="0.25">
      <c r="A100" s="40"/>
      <c r="K100" s="43"/>
    </row>
    <row r="101" spans="1:11" x14ac:dyDescent="0.25">
      <c r="A101" s="40"/>
      <c r="K101" s="43"/>
    </row>
    <row r="102" spans="1:11" x14ac:dyDescent="0.25">
      <c r="A102" s="40"/>
      <c r="K102" s="43"/>
    </row>
    <row r="103" spans="1:11" x14ac:dyDescent="0.25">
      <c r="A103" s="40"/>
      <c r="K103" s="43"/>
    </row>
    <row r="104" spans="1:11" x14ac:dyDescent="0.25">
      <c r="A104" s="40"/>
      <c r="K104" s="43"/>
    </row>
    <row r="105" spans="1:11" x14ac:dyDescent="0.25">
      <c r="A105" s="40"/>
      <c r="K105" s="43"/>
    </row>
    <row r="106" spans="1:11" x14ac:dyDescent="0.25">
      <c r="A106" s="40"/>
      <c r="K106" s="43"/>
    </row>
    <row r="107" spans="1:11" x14ac:dyDescent="0.25">
      <c r="A107" s="40"/>
      <c r="K107" s="43"/>
    </row>
    <row r="108" spans="1:11" x14ac:dyDescent="0.25">
      <c r="A108" s="40"/>
      <c r="K108" s="43"/>
    </row>
    <row r="109" spans="1:11" x14ac:dyDescent="0.25">
      <c r="A109" s="40"/>
      <c r="K109" s="43"/>
    </row>
    <row r="110" spans="1:11" x14ac:dyDescent="0.25">
      <c r="A110" s="40"/>
      <c r="K110" s="43"/>
    </row>
    <row r="111" spans="1:11" x14ac:dyDescent="0.25">
      <c r="A111" s="40"/>
      <c r="K111" s="43"/>
    </row>
    <row r="112" spans="1:11" x14ac:dyDescent="0.25">
      <c r="A112" s="40"/>
      <c r="K112" s="43"/>
    </row>
    <row r="113" spans="1:11" x14ac:dyDescent="0.25">
      <c r="A113" s="40"/>
      <c r="K113" s="43"/>
    </row>
    <row r="114" spans="1:11" x14ac:dyDescent="0.25">
      <c r="A114" s="40"/>
      <c r="K114" s="43"/>
    </row>
    <row r="115" spans="1:11" x14ac:dyDescent="0.25">
      <c r="A115" s="40"/>
      <c r="K115" s="43"/>
    </row>
    <row r="116" spans="1:11" x14ac:dyDescent="0.25">
      <c r="A116" s="40"/>
      <c r="K116" s="43"/>
    </row>
    <row r="117" spans="1:11" x14ac:dyDescent="0.25">
      <c r="A117" s="40"/>
      <c r="K117" s="43"/>
    </row>
    <row r="118" spans="1:11" x14ac:dyDescent="0.25">
      <c r="A118" s="40"/>
      <c r="K118" s="43"/>
    </row>
    <row r="119" spans="1:11" x14ac:dyDescent="0.25">
      <c r="A119" s="40"/>
      <c r="K119" s="43"/>
    </row>
    <row r="120" spans="1:11" x14ac:dyDescent="0.25">
      <c r="A120" s="40"/>
      <c r="K120" s="43"/>
    </row>
    <row r="121" spans="1:11" x14ac:dyDescent="0.25">
      <c r="A121" s="40"/>
      <c r="K121" s="43"/>
    </row>
    <row r="122" spans="1:11" x14ac:dyDescent="0.25">
      <c r="A122" s="40"/>
      <c r="K122" s="43"/>
    </row>
    <row r="123" spans="1:11" x14ac:dyDescent="0.25">
      <c r="A123" s="40"/>
      <c r="K123" s="43"/>
    </row>
    <row r="124" spans="1:11" x14ac:dyDescent="0.25">
      <c r="A124" s="40"/>
      <c r="K124" s="43"/>
    </row>
    <row r="125" spans="1:11" x14ac:dyDescent="0.25">
      <c r="A125" s="40"/>
    </row>
    <row r="126" spans="1:11" x14ac:dyDescent="0.25">
      <c r="A126" s="40"/>
    </row>
    <row r="127" spans="1:11" x14ac:dyDescent="0.25">
      <c r="A127" s="40"/>
    </row>
    <row r="128" spans="1:1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/>
    <row r="174" spans="1:1" x14ac:dyDescent="0.25"/>
    <row r="175" spans="1:1" x14ac:dyDescent="0.25"/>
    <row r="176" spans="1: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</sheetData>
  <mergeCells count="9">
    <mergeCell ref="A66:A74"/>
    <mergeCell ref="A76:A82"/>
    <mergeCell ref="A84:A92"/>
    <mergeCell ref="A5:A13"/>
    <mergeCell ref="A15:A24"/>
    <mergeCell ref="A26:A34"/>
    <mergeCell ref="A36:A44"/>
    <mergeCell ref="A46:A54"/>
    <mergeCell ref="A56:A64"/>
  </mergeCells>
  <printOptions headings="1"/>
  <pageMargins left="0.2" right="0.2" top="0.5" bottom="0.5" header="0.3" footer="0.3"/>
  <pageSetup scale="46" orientation="landscape" cellComments="asDisplayed" r:id="rId1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7" tint="0.59999389629810485"/>
  </sheetPr>
  <dimension ref="A1:AW74"/>
  <sheetViews>
    <sheetView workbookViewId="0">
      <pane xSplit="1" ySplit="3" topLeftCell="Q19" activePane="bottomRight" state="frozen"/>
      <selection activeCell="AL26" sqref="AL26"/>
      <selection pane="topRight" activeCell="AL26" sqref="AL26"/>
      <selection pane="bottomLeft" activeCell="AL26" sqref="AL26"/>
      <selection pane="bottomRight" activeCell="Z39" sqref="Z39:Z43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39" width="15.28515625" style="40" bestFit="1" customWidth="1"/>
    <col min="40" max="49" width="14.140625" style="40" customWidth="1"/>
    <col min="50" max="16384" width="9.140625" style="40"/>
  </cols>
  <sheetData>
    <row r="1" spans="1:49" x14ac:dyDescent="0.25">
      <c r="A1" s="35" t="s">
        <v>30</v>
      </c>
    </row>
    <row r="2" spans="1:49" x14ac:dyDescent="0.25">
      <c r="A2" s="27"/>
    </row>
    <row r="3" spans="1:49" x14ac:dyDescent="0.25">
      <c r="B3" s="12">
        <v>43466</v>
      </c>
      <c r="C3" s="12">
        <v>43497</v>
      </c>
      <c r="D3" s="12">
        <v>43525</v>
      </c>
      <c r="E3" s="12">
        <v>43556</v>
      </c>
      <c r="F3" s="12">
        <v>43586</v>
      </c>
      <c r="G3" s="12">
        <v>43617</v>
      </c>
      <c r="H3" s="12">
        <v>43647</v>
      </c>
      <c r="I3" s="12">
        <v>43678</v>
      </c>
      <c r="J3" s="12">
        <v>43709</v>
      </c>
      <c r="K3" s="12">
        <v>43739</v>
      </c>
      <c r="L3" s="12">
        <v>43770</v>
      </c>
      <c r="M3" s="12">
        <v>43800</v>
      </c>
      <c r="N3" s="12">
        <v>43831</v>
      </c>
      <c r="O3" s="12">
        <v>43862</v>
      </c>
      <c r="P3" s="12">
        <v>43891</v>
      </c>
      <c r="Q3" s="12">
        <v>43922</v>
      </c>
      <c r="R3" s="12">
        <v>43952</v>
      </c>
      <c r="S3" s="12">
        <v>43983</v>
      </c>
      <c r="T3" s="12">
        <v>44013</v>
      </c>
      <c r="U3" s="12">
        <v>44044</v>
      </c>
      <c r="V3" s="12">
        <v>44075</v>
      </c>
      <c r="W3" s="12">
        <v>44105</v>
      </c>
      <c r="X3" s="12">
        <v>44136</v>
      </c>
      <c r="Y3" s="12">
        <v>44166</v>
      </c>
      <c r="Z3" s="12">
        <v>44197</v>
      </c>
      <c r="AA3" s="12">
        <v>44228</v>
      </c>
      <c r="AB3" s="12">
        <v>44256</v>
      </c>
      <c r="AC3" s="12">
        <v>44287</v>
      </c>
      <c r="AD3" s="12">
        <v>44317</v>
      </c>
      <c r="AE3" s="12">
        <v>44348</v>
      </c>
      <c r="AF3" s="12">
        <v>44378</v>
      </c>
      <c r="AG3" s="12">
        <v>44409</v>
      </c>
      <c r="AH3" s="12">
        <v>44440</v>
      </c>
      <c r="AI3" s="12">
        <v>44470</v>
      </c>
      <c r="AJ3" s="12">
        <v>44501</v>
      </c>
      <c r="AK3" s="12">
        <v>44531</v>
      </c>
      <c r="AL3" s="12">
        <v>44562</v>
      </c>
      <c r="AM3" s="12">
        <v>44593</v>
      </c>
      <c r="AN3" s="12">
        <v>44621</v>
      </c>
      <c r="AO3" s="12">
        <v>44652</v>
      </c>
      <c r="AP3" s="12">
        <v>44682</v>
      </c>
      <c r="AQ3" s="12">
        <v>44713</v>
      </c>
      <c r="AR3" s="12">
        <v>44743</v>
      </c>
      <c r="AS3" s="12">
        <v>44774</v>
      </c>
      <c r="AT3" s="12">
        <v>44805</v>
      </c>
      <c r="AU3" s="12">
        <v>44835</v>
      </c>
      <c r="AV3" s="12">
        <v>44866</v>
      </c>
      <c r="AW3" s="12">
        <v>44896</v>
      </c>
    </row>
    <row r="4" spans="1:49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119" t="s">
        <v>82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x14ac:dyDescent="0.25">
      <c r="A5" s="40" t="s">
        <v>33</v>
      </c>
      <c r="B5" s="41"/>
      <c r="C5" s="41"/>
      <c r="D5" s="45">
        <v>0</v>
      </c>
      <c r="E5" s="45">
        <v>3542.7066619947968</v>
      </c>
      <c r="F5" s="45">
        <v>30136.455518898227</v>
      </c>
      <c r="G5" s="45">
        <v>273500.38459568418</v>
      </c>
      <c r="H5" s="45">
        <v>714630.19454973028</v>
      </c>
      <c r="I5" s="45">
        <v>1252115.2720556506</v>
      </c>
      <c r="J5" s="45">
        <v>1625934.6179925092</v>
      </c>
      <c r="K5" s="45">
        <v>1762960.5580065004</v>
      </c>
      <c r="L5" s="45">
        <v>1800540.1143743307</v>
      </c>
      <c r="M5" s="45">
        <v>1924128.841783355</v>
      </c>
      <c r="N5" s="45">
        <v>2088840.1344016464</v>
      </c>
      <c r="O5" s="45">
        <v>2269255.3538393425</v>
      </c>
      <c r="P5" s="45">
        <v>2482012.3341180086</v>
      </c>
      <c r="Q5" s="45">
        <v>2682956.7677765153</v>
      </c>
      <c r="R5" s="45">
        <v>2916233.2448135484</v>
      </c>
      <c r="S5" s="45">
        <v>3459656.4972921023</v>
      </c>
      <c r="T5" s="45">
        <v>4347685.3530933019</v>
      </c>
      <c r="U5" s="45">
        <v>5387297.6308458513</v>
      </c>
      <c r="V5" s="45">
        <v>6084446.5368340192</v>
      </c>
      <c r="W5" s="45">
        <v>6328949.0962317195</v>
      </c>
      <c r="X5" s="45">
        <v>6727801.2482509185</v>
      </c>
      <c r="Y5" s="45">
        <v>7350971.7453877712</v>
      </c>
      <c r="Z5" s="45">
        <v>7976451.7351909187</v>
      </c>
      <c r="AA5" s="45"/>
      <c r="AB5" s="45"/>
      <c r="AC5" s="45"/>
      <c r="AD5" s="45"/>
      <c r="AE5" s="45"/>
      <c r="AF5" s="45"/>
      <c r="AG5" s="45"/>
      <c r="AH5" s="45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</row>
    <row r="6" spans="1:49" x14ac:dyDescent="0.25">
      <c r="A6" s="40" t="s">
        <v>34</v>
      </c>
      <c r="B6" s="41"/>
      <c r="C6" s="41"/>
      <c r="D6" s="45">
        <v>0.34412602678174997</v>
      </c>
      <c r="E6" s="45">
        <v>594.19753610000055</v>
      </c>
      <c r="F6" s="45">
        <v>8962.7201321071716</v>
      </c>
      <c r="G6" s="45">
        <v>32604.534313513876</v>
      </c>
      <c r="H6" s="45">
        <v>80268.39554484954</v>
      </c>
      <c r="I6" s="45">
        <v>133550.07117798761</v>
      </c>
      <c r="J6" s="45">
        <v>205226.49945065699</v>
      </c>
      <c r="K6" s="45">
        <v>266976.49556192581</v>
      </c>
      <c r="L6" s="45">
        <v>272441.34659905365</v>
      </c>
      <c r="M6" s="45">
        <v>288361.47848996497</v>
      </c>
      <c r="N6" s="45">
        <v>312507.54873069184</v>
      </c>
      <c r="O6" s="45">
        <v>338595.81605082739</v>
      </c>
      <c r="P6" s="45">
        <v>375739.54407801491</v>
      </c>
      <c r="Q6" s="45">
        <v>421940.25505279936</v>
      </c>
      <c r="R6" s="45">
        <v>489892.31902542961</v>
      </c>
      <c r="S6" s="45">
        <v>558991.01230701781</v>
      </c>
      <c r="T6" s="45">
        <v>662183.61149162077</v>
      </c>
      <c r="U6" s="45">
        <v>759152.75030112639</v>
      </c>
      <c r="V6" s="45">
        <v>877539.10205214145</v>
      </c>
      <c r="W6" s="45">
        <v>980366.38718699827</v>
      </c>
      <c r="X6" s="45">
        <v>1092994.8739126106</v>
      </c>
      <c r="Y6" s="45">
        <v>1236757.3994438672</v>
      </c>
      <c r="Z6" s="45">
        <v>1396572.8286597491</v>
      </c>
      <c r="AA6" s="45"/>
      <c r="AB6" s="45"/>
      <c r="AC6" s="45"/>
      <c r="AD6" s="45"/>
      <c r="AE6" s="45"/>
      <c r="AF6" s="45"/>
      <c r="AG6" s="45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x14ac:dyDescent="0.25">
      <c r="A7" s="40" t="s">
        <v>35</v>
      </c>
      <c r="B7" s="41"/>
      <c r="C7" s="41"/>
      <c r="D7" s="45">
        <v>0.36790548240712501</v>
      </c>
      <c r="E7" s="45">
        <v>549.75215057062348</v>
      </c>
      <c r="F7" s="45">
        <v>4372.2897437101055</v>
      </c>
      <c r="G7" s="45">
        <v>21153.622105764334</v>
      </c>
      <c r="H7" s="45">
        <v>61231.340486306894</v>
      </c>
      <c r="I7" s="45">
        <v>115000.17366148013</v>
      </c>
      <c r="J7" s="45">
        <v>193945.10714767221</v>
      </c>
      <c r="K7" s="45">
        <v>249871.45813878858</v>
      </c>
      <c r="L7" s="45">
        <v>266269.22680427792</v>
      </c>
      <c r="M7" s="45">
        <v>320580.1742232375</v>
      </c>
      <c r="N7" s="45">
        <v>399377.65730313276</v>
      </c>
      <c r="O7" s="45">
        <v>474240.12596097455</v>
      </c>
      <c r="P7" s="45">
        <v>553508.56239757338</v>
      </c>
      <c r="Q7" s="45">
        <v>646792.83682140976</v>
      </c>
      <c r="R7" s="45">
        <v>781666.32448074932</v>
      </c>
      <c r="S7" s="45">
        <v>920308.53213399171</v>
      </c>
      <c r="T7" s="45">
        <v>1119482.471938489</v>
      </c>
      <c r="U7" s="45">
        <v>1315849.222949082</v>
      </c>
      <c r="V7" s="45">
        <v>1512607.4824288534</v>
      </c>
      <c r="W7" s="45">
        <v>1636997.297970026</v>
      </c>
      <c r="X7" s="45">
        <v>1769735.4607751688</v>
      </c>
      <c r="Y7" s="45">
        <v>1944256.4961516105</v>
      </c>
      <c r="Z7" s="45">
        <v>2146205.5695162974</v>
      </c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x14ac:dyDescent="0.25">
      <c r="A8" s="40" t="s">
        <v>36</v>
      </c>
      <c r="B8" s="41"/>
      <c r="C8" s="41"/>
      <c r="D8" s="45">
        <v>0</v>
      </c>
      <c r="E8" s="45">
        <v>9.4764517045030008</v>
      </c>
      <c r="F8" s="45">
        <v>1001.8612523359196</v>
      </c>
      <c r="G8" s="45">
        <v>8293.9860897862109</v>
      </c>
      <c r="H8" s="45">
        <v>24288.931102469891</v>
      </c>
      <c r="I8" s="45">
        <v>41453.172801788984</v>
      </c>
      <c r="J8" s="45">
        <v>61773.602905509295</v>
      </c>
      <c r="K8" s="45">
        <v>74844.476160899911</v>
      </c>
      <c r="L8" s="45">
        <v>77377.830731615861</v>
      </c>
      <c r="M8" s="45">
        <v>89916.581565267246</v>
      </c>
      <c r="N8" s="45">
        <v>113174.09231248061</v>
      </c>
      <c r="O8" s="45">
        <v>134930.94291140998</v>
      </c>
      <c r="P8" s="45">
        <v>161351.84255503531</v>
      </c>
      <c r="Q8" s="45">
        <v>190937.00318908299</v>
      </c>
      <c r="R8" s="45">
        <v>239990.30540000316</v>
      </c>
      <c r="S8" s="45">
        <v>308242.36271606083</v>
      </c>
      <c r="T8" s="45">
        <v>412933.52170513495</v>
      </c>
      <c r="U8" s="45">
        <v>522985.39331806626</v>
      </c>
      <c r="V8" s="45">
        <v>621971.70459284831</v>
      </c>
      <c r="W8" s="45">
        <v>671119.65311103966</v>
      </c>
      <c r="X8" s="45">
        <v>727905.81900985888</v>
      </c>
      <c r="Y8" s="45">
        <v>795538.25507911504</v>
      </c>
      <c r="Z8" s="45">
        <v>877425.48977028218</v>
      </c>
      <c r="AA8" s="45"/>
      <c r="AB8" s="45"/>
      <c r="AC8" s="45"/>
      <c r="AD8" s="45"/>
      <c r="AE8" s="45"/>
      <c r="AF8" s="45"/>
      <c r="AG8" s="45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</row>
    <row r="9" spans="1:49" x14ac:dyDescent="0.25">
      <c r="A9" s="40" t="s">
        <v>37</v>
      </c>
      <c r="B9" s="41"/>
      <c r="C9" s="41"/>
      <c r="D9" s="45">
        <v>0</v>
      </c>
      <c r="E9" s="45">
        <v>0</v>
      </c>
      <c r="F9" s="45">
        <v>158.37627524588399</v>
      </c>
      <c r="G9" s="45">
        <v>755.54938000889456</v>
      </c>
      <c r="H9" s="45">
        <v>755.54938000889456</v>
      </c>
      <c r="I9" s="45">
        <v>925.36208771611018</v>
      </c>
      <c r="J9" s="45">
        <v>1379.3004935951622</v>
      </c>
      <c r="K9" s="45">
        <v>1835.58070746455</v>
      </c>
      <c r="L9" s="45">
        <v>2962.6985901645703</v>
      </c>
      <c r="M9" s="45">
        <v>5491.3296320870286</v>
      </c>
      <c r="N9" s="45">
        <v>8982.3380996714804</v>
      </c>
      <c r="O9" s="45">
        <v>13314.252260396857</v>
      </c>
      <c r="P9" s="45">
        <v>19193.274899636519</v>
      </c>
      <c r="Q9" s="45">
        <v>26552.23903779644</v>
      </c>
      <c r="R9" s="45">
        <v>41307.825362903692</v>
      </c>
      <c r="S9" s="45">
        <v>91165.161094444615</v>
      </c>
      <c r="T9" s="45">
        <v>155298.98768015733</v>
      </c>
      <c r="U9" s="45">
        <v>233752.79940731183</v>
      </c>
      <c r="V9" s="45">
        <v>286838.2011170559</v>
      </c>
      <c r="W9" s="45">
        <v>301377.94700492511</v>
      </c>
      <c r="X9" s="45">
        <v>319662.1261784269</v>
      </c>
      <c r="Y9" s="45">
        <v>342690.97867090453</v>
      </c>
      <c r="Z9" s="45">
        <v>371843.25012868433</v>
      </c>
      <c r="AA9" s="45"/>
      <c r="AB9" s="45"/>
      <c r="AC9" s="45"/>
      <c r="AD9" s="45"/>
      <c r="AE9" s="45"/>
      <c r="AF9" s="45"/>
      <c r="AG9" s="45"/>
      <c r="AH9" s="4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49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1171.3068451326408</v>
      </c>
      <c r="J10" s="45">
        <v>3700.907022561827</v>
      </c>
      <c r="K10" s="45">
        <v>5539.3571582453487</v>
      </c>
      <c r="L10" s="45">
        <v>8120.418558407363</v>
      </c>
      <c r="M10" s="45">
        <v>16721.829626858489</v>
      </c>
      <c r="N10" s="45">
        <v>28885.772161147801</v>
      </c>
      <c r="O10" s="45">
        <v>41656.658172187817</v>
      </c>
      <c r="P10" s="45">
        <v>55109.273536616718</v>
      </c>
      <c r="Q10" s="45">
        <v>67018.507538106671</v>
      </c>
      <c r="R10" s="45">
        <v>81918.5483316553</v>
      </c>
      <c r="S10" s="45">
        <v>104919.50288516877</v>
      </c>
      <c r="T10" s="45">
        <v>142649.91351574362</v>
      </c>
      <c r="U10" s="45">
        <v>185478.24553508987</v>
      </c>
      <c r="V10" s="45">
        <v>217533.46476673291</v>
      </c>
      <c r="W10" s="45">
        <v>232419.46204626825</v>
      </c>
      <c r="X10" s="45">
        <v>253400.27834529046</v>
      </c>
      <c r="Y10" s="45">
        <v>283249.18044653052</v>
      </c>
      <c r="Z10" s="45">
        <v>313885.29651180119</v>
      </c>
      <c r="AA10" s="45"/>
      <c r="AB10" s="45"/>
      <c r="AC10" s="45"/>
      <c r="AD10" s="45"/>
      <c r="AE10" s="45"/>
      <c r="AF10" s="45"/>
      <c r="AG10" s="45"/>
      <c r="AH10" s="45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</row>
    <row r="11" spans="1:49" x14ac:dyDescent="0.25">
      <c r="A11" s="35" t="s">
        <v>31</v>
      </c>
      <c r="B11" s="33"/>
      <c r="C11" s="33"/>
      <c r="D11" s="48">
        <f>SUM(D5:D10)</f>
        <v>0.71203150918887492</v>
      </c>
      <c r="E11" s="48">
        <f t="shared" ref="E11:AW11" si="0">SUM(E5:E10)</f>
        <v>4696.1328003699246</v>
      </c>
      <c r="F11" s="48">
        <f t="shared" si="0"/>
        <v>44631.702922297307</v>
      </c>
      <c r="G11" s="48">
        <f t="shared" si="0"/>
        <v>336308.07648475753</v>
      </c>
      <c r="H11" s="48">
        <f t="shared" si="0"/>
        <v>881174.41106336564</v>
      </c>
      <c r="I11" s="48">
        <f t="shared" si="0"/>
        <v>1544215.3586297561</v>
      </c>
      <c r="J11" s="48">
        <f t="shared" si="0"/>
        <v>2091960.0350125048</v>
      </c>
      <c r="K11" s="48">
        <f>SUM(K5:K10)</f>
        <v>2362027.9257338243</v>
      </c>
      <c r="L11" s="48">
        <f t="shared" si="0"/>
        <v>2427711.6356578502</v>
      </c>
      <c r="M11" s="48">
        <f t="shared" si="0"/>
        <v>2645200.2353207711</v>
      </c>
      <c r="N11" s="48">
        <f t="shared" si="0"/>
        <v>2951767.5430087713</v>
      </c>
      <c r="O11" s="48">
        <f t="shared" si="0"/>
        <v>3271993.1491951388</v>
      </c>
      <c r="P11" s="48">
        <f t="shared" si="0"/>
        <v>3646914.8315848853</v>
      </c>
      <c r="Q11" s="48">
        <f t="shared" si="0"/>
        <v>4036197.6094157109</v>
      </c>
      <c r="R11" s="48">
        <f t="shared" si="0"/>
        <v>4551008.5674142893</v>
      </c>
      <c r="S11" s="48">
        <f t="shared" si="0"/>
        <v>5443283.0684287865</v>
      </c>
      <c r="T11" s="48">
        <f t="shared" si="0"/>
        <v>6840233.8594244476</v>
      </c>
      <c r="U11" s="48">
        <f t="shared" si="0"/>
        <v>8404516.0423565283</v>
      </c>
      <c r="V11" s="48">
        <f t="shared" si="0"/>
        <v>9600936.4917916507</v>
      </c>
      <c r="W11" s="48">
        <f t="shared" si="0"/>
        <v>10151229.843550978</v>
      </c>
      <c r="X11" s="48">
        <f t="shared" si="0"/>
        <v>10891499.806472274</v>
      </c>
      <c r="Y11" s="48">
        <f t="shared" si="0"/>
        <v>11953464.055179799</v>
      </c>
      <c r="Z11" s="48">
        <f t="shared" si="0"/>
        <v>13082384.169777732</v>
      </c>
      <c r="AA11" s="48">
        <f t="shared" si="0"/>
        <v>0</v>
      </c>
      <c r="AB11" s="48">
        <f t="shared" si="0"/>
        <v>0</v>
      </c>
      <c r="AC11" s="48">
        <f t="shared" si="0"/>
        <v>0</v>
      </c>
      <c r="AD11" s="48">
        <f t="shared" si="0"/>
        <v>0</v>
      </c>
      <c r="AE11" s="48">
        <f t="shared" si="0"/>
        <v>0</v>
      </c>
      <c r="AF11" s="48">
        <f t="shared" si="0"/>
        <v>0</v>
      </c>
      <c r="AG11" s="48">
        <f t="shared" si="0"/>
        <v>0</v>
      </c>
      <c r="AH11" s="48">
        <f t="shared" si="0"/>
        <v>0</v>
      </c>
      <c r="AI11" s="48">
        <f t="shared" si="0"/>
        <v>0</v>
      </c>
      <c r="AJ11" s="48">
        <f t="shared" si="0"/>
        <v>0</v>
      </c>
      <c r="AK11" s="48">
        <f t="shared" si="0"/>
        <v>0</v>
      </c>
      <c r="AL11" s="48">
        <f t="shared" si="0"/>
        <v>0</v>
      </c>
      <c r="AM11" s="48">
        <f t="shared" si="0"/>
        <v>0</v>
      </c>
      <c r="AN11" s="48">
        <f t="shared" si="0"/>
        <v>0</v>
      </c>
      <c r="AO11" s="48">
        <f t="shared" si="0"/>
        <v>0</v>
      </c>
      <c r="AP11" s="48">
        <f t="shared" si="0"/>
        <v>0</v>
      </c>
      <c r="AQ11" s="48">
        <f t="shared" si="0"/>
        <v>0</v>
      </c>
      <c r="AR11" s="48">
        <f t="shared" si="0"/>
        <v>0</v>
      </c>
      <c r="AS11" s="48">
        <f t="shared" si="0"/>
        <v>0</v>
      </c>
      <c r="AT11" s="48">
        <f t="shared" si="0"/>
        <v>0</v>
      </c>
      <c r="AU11" s="48">
        <f t="shared" si="0"/>
        <v>0</v>
      </c>
      <c r="AV11" s="48">
        <f t="shared" si="0"/>
        <v>0</v>
      </c>
      <c r="AW11" s="48">
        <f t="shared" si="0"/>
        <v>0</v>
      </c>
    </row>
    <row r="12" spans="1:49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49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3542.7066619947968</v>
      </c>
      <c r="F14" s="49">
        <f>IF(F5="","",F5-E5)</f>
        <v>26593.748856903429</v>
      </c>
      <c r="G14" s="49">
        <f t="shared" ref="G14:AW19" si="1">IF(G5="","",G5-F5)</f>
        <v>243363.92907678595</v>
      </c>
      <c r="H14" s="49">
        <f t="shared" si="1"/>
        <v>441129.8099540461</v>
      </c>
      <c r="I14" s="49">
        <f t="shared" si="1"/>
        <v>537485.07750592032</v>
      </c>
      <c r="J14" s="49">
        <f t="shared" si="1"/>
        <v>373819.34593685856</v>
      </c>
      <c r="K14" s="49">
        <f t="shared" si="1"/>
        <v>137025.9400139912</v>
      </c>
      <c r="L14" s="49">
        <f t="shared" si="1"/>
        <v>37579.556367830373</v>
      </c>
      <c r="M14" s="49">
        <f t="shared" si="1"/>
        <v>123588.72740902426</v>
      </c>
      <c r="N14" s="49">
        <f t="shared" si="1"/>
        <v>164711.29261829145</v>
      </c>
      <c r="O14" s="49">
        <f t="shared" si="1"/>
        <v>180415.21943769604</v>
      </c>
      <c r="P14" s="49">
        <f t="shared" si="1"/>
        <v>212756.98027866613</v>
      </c>
      <c r="Q14" s="49">
        <f t="shared" si="1"/>
        <v>200944.43365850672</v>
      </c>
      <c r="R14" s="49">
        <f t="shared" si="1"/>
        <v>233276.47703703307</v>
      </c>
      <c r="S14" s="49">
        <f t="shared" si="1"/>
        <v>543423.25247855391</v>
      </c>
      <c r="T14" s="49">
        <f t="shared" si="1"/>
        <v>888028.85580119956</v>
      </c>
      <c r="U14" s="49">
        <f t="shared" si="1"/>
        <v>1039612.2777525494</v>
      </c>
      <c r="V14" s="49">
        <f t="shared" si="1"/>
        <v>697148.90598816797</v>
      </c>
      <c r="W14" s="49">
        <f t="shared" si="1"/>
        <v>244502.55939770024</v>
      </c>
      <c r="X14" s="49">
        <f>IF(X5="","",X5-W5)</f>
        <v>398852.15201919898</v>
      </c>
      <c r="Y14" s="49">
        <f t="shared" si="1"/>
        <v>623170.4971368527</v>
      </c>
      <c r="Z14" s="49">
        <f t="shared" si="1"/>
        <v>625479.9898031475</v>
      </c>
      <c r="AA14" s="49" t="str">
        <f t="shared" si="1"/>
        <v/>
      </c>
      <c r="AB14" s="49" t="str">
        <f t="shared" si="1"/>
        <v/>
      </c>
      <c r="AC14" s="49" t="str">
        <f t="shared" si="1"/>
        <v/>
      </c>
      <c r="AD14" s="49" t="str">
        <f t="shared" si="1"/>
        <v/>
      </c>
      <c r="AE14" s="49" t="str">
        <f t="shared" si="1"/>
        <v/>
      </c>
      <c r="AF14" s="49" t="str">
        <f t="shared" si="1"/>
        <v/>
      </c>
      <c r="AG14" s="49" t="str">
        <f t="shared" si="1"/>
        <v/>
      </c>
      <c r="AH14" s="49" t="str">
        <f t="shared" si="1"/>
        <v/>
      </c>
      <c r="AI14" s="49" t="str">
        <f t="shared" si="1"/>
        <v/>
      </c>
      <c r="AJ14" s="49" t="str">
        <f t="shared" si="1"/>
        <v/>
      </c>
      <c r="AK14" s="49" t="str">
        <f t="shared" si="1"/>
        <v/>
      </c>
      <c r="AL14" s="49" t="str">
        <f t="shared" si="1"/>
        <v/>
      </c>
      <c r="AM14" s="49" t="str">
        <f t="shared" si="1"/>
        <v/>
      </c>
      <c r="AN14" s="49" t="str">
        <f t="shared" si="1"/>
        <v/>
      </c>
      <c r="AO14" s="49" t="str">
        <f t="shared" si="1"/>
        <v/>
      </c>
      <c r="AP14" s="49" t="str">
        <f t="shared" si="1"/>
        <v/>
      </c>
      <c r="AQ14" s="49" t="str">
        <f t="shared" si="1"/>
        <v/>
      </c>
      <c r="AR14" s="49" t="str">
        <f t="shared" si="1"/>
        <v/>
      </c>
      <c r="AS14" s="49" t="str">
        <f t="shared" si="1"/>
        <v/>
      </c>
      <c r="AT14" s="49" t="str">
        <f t="shared" si="1"/>
        <v/>
      </c>
      <c r="AU14" s="49" t="str">
        <f t="shared" si="1"/>
        <v/>
      </c>
      <c r="AV14" s="49" t="str">
        <f t="shared" si="1"/>
        <v/>
      </c>
      <c r="AW14" s="49" t="str">
        <f t="shared" si="1"/>
        <v/>
      </c>
    </row>
    <row r="15" spans="1:49" x14ac:dyDescent="0.25">
      <c r="A15" s="42" t="s">
        <v>34</v>
      </c>
      <c r="B15" s="41"/>
      <c r="C15" s="41"/>
      <c r="D15" s="49">
        <f t="shared" ref="D15:D19" si="2">D6-C6</f>
        <v>0.34412602678174997</v>
      </c>
      <c r="E15" s="49">
        <f t="shared" ref="E15:T19" si="3">IF(E6="","",E6-D6)</f>
        <v>593.85341007321881</v>
      </c>
      <c r="F15" s="49">
        <f t="shared" si="3"/>
        <v>8368.5225960071712</v>
      </c>
      <c r="G15" s="49">
        <f t="shared" si="3"/>
        <v>23641.814181406706</v>
      </c>
      <c r="H15" s="49">
        <f t="shared" si="3"/>
        <v>47663.861231335664</v>
      </c>
      <c r="I15" s="49">
        <f t="shared" si="3"/>
        <v>53281.675633138075</v>
      </c>
      <c r="J15" s="49">
        <f t="shared" si="3"/>
        <v>71676.428272669378</v>
      </c>
      <c r="K15" s="49">
        <f t="shared" si="3"/>
        <v>61749.996111268818</v>
      </c>
      <c r="L15" s="49">
        <f t="shared" si="3"/>
        <v>5464.8510371278389</v>
      </c>
      <c r="M15" s="49">
        <f t="shared" si="3"/>
        <v>15920.131890911318</v>
      </c>
      <c r="N15" s="49">
        <f t="shared" si="3"/>
        <v>24146.070240726869</v>
      </c>
      <c r="O15" s="49">
        <f t="shared" si="3"/>
        <v>26088.26732013555</v>
      </c>
      <c r="P15" s="49">
        <f t="shared" si="3"/>
        <v>37143.728027187521</v>
      </c>
      <c r="Q15" s="49">
        <f t="shared" si="3"/>
        <v>46200.710974784452</v>
      </c>
      <c r="R15" s="49">
        <f t="shared" si="3"/>
        <v>67952.063972630247</v>
      </c>
      <c r="S15" s="49">
        <f t="shared" si="3"/>
        <v>69098.693281588203</v>
      </c>
      <c r="T15" s="49">
        <f t="shared" si="3"/>
        <v>103192.59918460296</v>
      </c>
      <c r="U15" s="49">
        <f t="shared" si="1"/>
        <v>96969.138809505617</v>
      </c>
      <c r="V15" s="49">
        <f t="shared" si="1"/>
        <v>118386.35175101506</v>
      </c>
      <c r="W15" s="49">
        <f t="shared" si="1"/>
        <v>102827.28513485682</v>
      </c>
      <c r="X15" s="49">
        <f t="shared" si="1"/>
        <v>112628.48672561231</v>
      </c>
      <c r="Y15" s="49">
        <f t="shared" si="1"/>
        <v>143762.52553125657</v>
      </c>
      <c r="Z15" s="49">
        <f t="shared" si="1"/>
        <v>159815.42921588197</v>
      </c>
      <c r="AA15" s="49" t="str">
        <f t="shared" si="1"/>
        <v/>
      </c>
      <c r="AB15" s="49" t="str">
        <f t="shared" si="1"/>
        <v/>
      </c>
      <c r="AC15" s="49" t="str">
        <f t="shared" si="1"/>
        <v/>
      </c>
      <c r="AD15" s="49" t="str">
        <f t="shared" si="1"/>
        <v/>
      </c>
      <c r="AE15" s="49" t="str">
        <f t="shared" si="1"/>
        <v/>
      </c>
      <c r="AF15" s="49" t="str">
        <f t="shared" si="1"/>
        <v/>
      </c>
      <c r="AG15" s="49" t="str">
        <f t="shared" si="1"/>
        <v/>
      </c>
      <c r="AH15" s="49" t="str">
        <f t="shared" si="1"/>
        <v/>
      </c>
      <c r="AI15" s="49" t="str">
        <f t="shared" si="1"/>
        <v/>
      </c>
      <c r="AJ15" s="49" t="str">
        <f t="shared" si="1"/>
        <v/>
      </c>
      <c r="AK15" s="49" t="str">
        <f t="shared" si="1"/>
        <v/>
      </c>
      <c r="AL15" s="49" t="str">
        <f t="shared" si="1"/>
        <v/>
      </c>
      <c r="AM15" s="49" t="str">
        <f t="shared" si="1"/>
        <v/>
      </c>
      <c r="AN15" s="49" t="str">
        <f t="shared" si="1"/>
        <v/>
      </c>
      <c r="AO15" s="49" t="str">
        <f t="shared" si="1"/>
        <v/>
      </c>
      <c r="AP15" s="49" t="str">
        <f t="shared" si="1"/>
        <v/>
      </c>
      <c r="AQ15" s="49" t="str">
        <f t="shared" si="1"/>
        <v/>
      </c>
      <c r="AR15" s="49" t="str">
        <f t="shared" si="1"/>
        <v/>
      </c>
      <c r="AS15" s="49" t="str">
        <f t="shared" si="1"/>
        <v/>
      </c>
      <c r="AT15" s="49" t="str">
        <f t="shared" si="1"/>
        <v/>
      </c>
      <c r="AU15" s="49" t="str">
        <f t="shared" si="1"/>
        <v/>
      </c>
      <c r="AV15" s="49" t="str">
        <f t="shared" si="1"/>
        <v/>
      </c>
      <c r="AW15" s="49" t="str">
        <f t="shared" si="1"/>
        <v/>
      </c>
    </row>
    <row r="16" spans="1:49" x14ac:dyDescent="0.25">
      <c r="A16" s="42" t="s">
        <v>35</v>
      </c>
      <c r="B16" s="41"/>
      <c r="C16" s="41"/>
      <c r="D16" s="49">
        <f t="shared" si="2"/>
        <v>0.36790548240712501</v>
      </c>
      <c r="E16" s="49">
        <f t="shared" si="3"/>
        <v>549.3842450882164</v>
      </c>
      <c r="F16" s="49">
        <f t="shared" si="3"/>
        <v>3822.5375931394819</v>
      </c>
      <c r="G16" s="49">
        <f t="shared" si="3"/>
        <v>16781.332362054229</v>
      </c>
      <c r="H16" s="49">
        <f t="shared" si="3"/>
        <v>40077.718380542559</v>
      </c>
      <c r="I16" s="49">
        <f t="shared" si="3"/>
        <v>53768.83317517324</v>
      </c>
      <c r="J16" s="49">
        <f t="shared" si="3"/>
        <v>78944.93348619208</v>
      </c>
      <c r="K16" s="49">
        <f t="shared" si="3"/>
        <v>55926.350991116371</v>
      </c>
      <c r="L16" s="49">
        <f t="shared" si="3"/>
        <v>16397.768665489333</v>
      </c>
      <c r="M16" s="49">
        <f t="shared" si="3"/>
        <v>54310.947418959578</v>
      </c>
      <c r="N16" s="49">
        <f t="shared" si="3"/>
        <v>78797.483079895261</v>
      </c>
      <c r="O16" s="49">
        <f t="shared" si="3"/>
        <v>74862.46865784179</v>
      </c>
      <c r="P16" s="49">
        <f t="shared" si="3"/>
        <v>79268.436436598829</v>
      </c>
      <c r="Q16" s="49">
        <f t="shared" si="3"/>
        <v>93284.274423836381</v>
      </c>
      <c r="R16" s="49">
        <f t="shared" si="3"/>
        <v>134873.48765933956</v>
      </c>
      <c r="S16" s="49">
        <f t="shared" si="3"/>
        <v>138642.2076532424</v>
      </c>
      <c r="T16" s="49">
        <f t="shared" si="3"/>
        <v>199173.93980449729</v>
      </c>
      <c r="U16" s="49">
        <f t="shared" si="1"/>
        <v>196366.75101059303</v>
      </c>
      <c r="V16" s="49">
        <f t="shared" si="1"/>
        <v>196758.25947977137</v>
      </c>
      <c r="W16" s="49">
        <f t="shared" si="1"/>
        <v>124389.81554117263</v>
      </c>
      <c r="X16" s="49">
        <f t="shared" si="1"/>
        <v>132738.16280514281</v>
      </c>
      <c r="Y16" s="49">
        <f t="shared" si="1"/>
        <v>174521.03537644166</v>
      </c>
      <c r="Z16" s="49">
        <f t="shared" si="1"/>
        <v>201949.07336468692</v>
      </c>
      <c r="AA16" s="49" t="str">
        <f t="shared" si="1"/>
        <v/>
      </c>
      <c r="AB16" s="49" t="str">
        <f t="shared" si="1"/>
        <v/>
      </c>
      <c r="AC16" s="49" t="str">
        <f t="shared" si="1"/>
        <v/>
      </c>
      <c r="AD16" s="49" t="str">
        <f t="shared" si="1"/>
        <v/>
      </c>
      <c r="AE16" s="49" t="str">
        <f t="shared" si="1"/>
        <v/>
      </c>
      <c r="AF16" s="49" t="str">
        <f t="shared" si="1"/>
        <v/>
      </c>
      <c r="AG16" s="49" t="str">
        <f t="shared" si="1"/>
        <v/>
      </c>
      <c r="AH16" s="49" t="str">
        <f t="shared" si="1"/>
        <v/>
      </c>
      <c r="AI16" s="49" t="str">
        <f t="shared" si="1"/>
        <v/>
      </c>
      <c r="AJ16" s="49" t="str">
        <f t="shared" si="1"/>
        <v/>
      </c>
      <c r="AK16" s="49" t="str">
        <f t="shared" si="1"/>
        <v/>
      </c>
      <c r="AL16" s="49" t="str">
        <f t="shared" si="1"/>
        <v/>
      </c>
      <c r="AM16" s="49" t="str">
        <f t="shared" si="1"/>
        <v/>
      </c>
      <c r="AN16" s="49" t="str">
        <f t="shared" si="1"/>
        <v/>
      </c>
      <c r="AO16" s="49" t="str">
        <f t="shared" si="1"/>
        <v/>
      </c>
      <c r="AP16" s="49" t="str">
        <f t="shared" si="1"/>
        <v/>
      </c>
      <c r="AQ16" s="49" t="str">
        <f t="shared" si="1"/>
        <v/>
      </c>
      <c r="AR16" s="49" t="str">
        <f t="shared" si="1"/>
        <v/>
      </c>
      <c r="AS16" s="49" t="str">
        <f t="shared" si="1"/>
        <v/>
      </c>
      <c r="AT16" s="49" t="str">
        <f t="shared" si="1"/>
        <v/>
      </c>
      <c r="AU16" s="49" t="str">
        <f t="shared" si="1"/>
        <v/>
      </c>
      <c r="AV16" s="49" t="str">
        <f t="shared" si="1"/>
        <v/>
      </c>
      <c r="AW16" s="49" t="str">
        <f t="shared" si="1"/>
        <v/>
      </c>
    </row>
    <row r="17" spans="1:49" x14ac:dyDescent="0.25">
      <c r="A17" s="42" t="s">
        <v>36</v>
      </c>
      <c r="B17" s="41"/>
      <c r="C17" s="41"/>
      <c r="D17" s="49">
        <f t="shared" si="2"/>
        <v>0</v>
      </c>
      <c r="E17" s="49">
        <f t="shared" si="3"/>
        <v>9.4764517045030008</v>
      </c>
      <c r="F17" s="49">
        <f t="shared" si="3"/>
        <v>992.38480063141662</v>
      </c>
      <c r="G17" s="49">
        <f t="shared" si="3"/>
        <v>7292.1248374502911</v>
      </c>
      <c r="H17" s="49">
        <f t="shared" si="3"/>
        <v>15994.94501268368</v>
      </c>
      <c r="I17" s="49">
        <f t="shared" si="3"/>
        <v>17164.241699319093</v>
      </c>
      <c r="J17" s="49">
        <f t="shared" si="3"/>
        <v>20320.430103720311</v>
      </c>
      <c r="K17" s="49">
        <f t="shared" si="3"/>
        <v>13070.873255390616</v>
      </c>
      <c r="L17" s="49">
        <f t="shared" si="3"/>
        <v>2533.3545707159501</v>
      </c>
      <c r="M17" s="49">
        <f t="shared" si="3"/>
        <v>12538.750833651386</v>
      </c>
      <c r="N17" s="49">
        <f t="shared" si="3"/>
        <v>23257.510747213368</v>
      </c>
      <c r="O17" s="49">
        <f t="shared" si="3"/>
        <v>21756.850598929363</v>
      </c>
      <c r="P17" s="49">
        <f t="shared" si="3"/>
        <v>26420.899643625336</v>
      </c>
      <c r="Q17" s="49">
        <f t="shared" si="3"/>
        <v>29585.160634047672</v>
      </c>
      <c r="R17" s="49">
        <f t="shared" si="3"/>
        <v>49053.30221092017</v>
      </c>
      <c r="S17" s="49">
        <f t="shared" si="3"/>
        <v>68252.057316057675</v>
      </c>
      <c r="T17" s="49">
        <f t="shared" si="3"/>
        <v>104691.15898907412</v>
      </c>
      <c r="U17" s="49">
        <f t="shared" si="1"/>
        <v>110051.87161293131</v>
      </c>
      <c r="V17" s="49">
        <f t="shared" si="1"/>
        <v>98986.311274782056</v>
      </c>
      <c r="W17" s="49">
        <f t="shared" si="1"/>
        <v>49147.948518191348</v>
      </c>
      <c r="X17" s="49">
        <f t="shared" si="1"/>
        <v>56786.165898819221</v>
      </c>
      <c r="Y17" s="49">
        <f t="shared" si="1"/>
        <v>67632.43606925616</v>
      </c>
      <c r="Z17" s="49">
        <f t="shared" si="1"/>
        <v>81887.234691167134</v>
      </c>
      <c r="AA17" s="49" t="str">
        <f t="shared" si="1"/>
        <v/>
      </c>
      <c r="AB17" s="49" t="str">
        <f t="shared" si="1"/>
        <v/>
      </c>
      <c r="AC17" s="49" t="str">
        <f t="shared" si="1"/>
        <v/>
      </c>
      <c r="AD17" s="49" t="str">
        <f t="shared" si="1"/>
        <v/>
      </c>
      <c r="AE17" s="49" t="str">
        <f t="shared" si="1"/>
        <v/>
      </c>
      <c r="AF17" s="49" t="str">
        <f t="shared" si="1"/>
        <v/>
      </c>
      <c r="AG17" s="49" t="str">
        <f t="shared" si="1"/>
        <v/>
      </c>
      <c r="AH17" s="49" t="str">
        <f t="shared" si="1"/>
        <v/>
      </c>
      <c r="AI17" s="49" t="str">
        <f t="shared" si="1"/>
        <v/>
      </c>
      <c r="AJ17" s="49" t="str">
        <f t="shared" si="1"/>
        <v/>
      </c>
      <c r="AK17" s="49" t="str">
        <f t="shared" si="1"/>
        <v/>
      </c>
      <c r="AL17" s="49" t="str">
        <f t="shared" si="1"/>
        <v/>
      </c>
      <c r="AM17" s="49" t="str">
        <f t="shared" si="1"/>
        <v/>
      </c>
      <c r="AN17" s="49" t="str">
        <f t="shared" si="1"/>
        <v/>
      </c>
      <c r="AO17" s="49" t="str">
        <f t="shared" si="1"/>
        <v/>
      </c>
      <c r="AP17" s="49" t="str">
        <f t="shared" si="1"/>
        <v/>
      </c>
      <c r="AQ17" s="49" t="str">
        <f t="shared" si="1"/>
        <v/>
      </c>
      <c r="AR17" s="49" t="str">
        <f t="shared" si="1"/>
        <v/>
      </c>
      <c r="AS17" s="49" t="str">
        <f t="shared" si="1"/>
        <v/>
      </c>
      <c r="AT17" s="49" t="str">
        <f t="shared" si="1"/>
        <v/>
      </c>
      <c r="AU17" s="49" t="str">
        <f t="shared" si="1"/>
        <v/>
      </c>
      <c r="AV17" s="49" t="str">
        <f t="shared" si="1"/>
        <v/>
      </c>
      <c r="AW17" s="49" t="str">
        <f t="shared" si="1"/>
        <v/>
      </c>
    </row>
    <row r="18" spans="1:49" x14ac:dyDescent="0.25">
      <c r="A18" s="42" t="s">
        <v>37</v>
      </c>
      <c r="B18" s="41"/>
      <c r="C18" s="41"/>
      <c r="D18" s="49">
        <f t="shared" si="2"/>
        <v>0</v>
      </c>
      <c r="E18" s="49">
        <f t="shared" si="3"/>
        <v>0</v>
      </c>
      <c r="F18" s="49">
        <f t="shared" si="3"/>
        <v>158.37627524588399</v>
      </c>
      <c r="G18" s="49">
        <f t="shared" si="3"/>
        <v>597.17310476301054</v>
      </c>
      <c r="H18" s="49">
        <f t="shared" si="3"/>
        <v>0</v>
      </c>
      <c r="I18" s="49">
        <f t="shared" si="3"/>
        <v>169.81270770721562</v>
      </c>
      <c r="J18" s="49">
        <f t="shared" si="3"/>
        <v>453.93840587905197</v>
      </c>
      <c r="K18" s="49">
        <f t="shared" si="3"/>
        <v>456.28021386938781</v>
      </c>
      <c r="L18" s="49">
        <f t="shared" si="3"/>
        <v>1127.1178827000203</v>
      </c>
      <c r="M18" s="49">
        <f t="shared" si="3"/>
        <v>2528.6310419224583</v>
      </c>
      <c r="N18" s="49">
        <f t="shared" si="3"/>
        <v>3491.0084675844519</v>
      </c>
      <c r="O18" s="49">
        <f t="shared" si="3"/>
        <v>4331.9141607253769</v>
      </c>
      <c r="P18" s="49">
        <f t="shared" si="3"/>
        <v>5879.0226392396617</v>
      </c>
      <c r="Q18" s="49">
        <f t="shared" si="3"/>
        <v>7358.9641381599213</v>
      </c>
      <c r="R18" s="49">
        <f t="shared" si="3"/>
        <v>14755.586325107251</v>
      </c>
      <c r="S18" s="49">
        <f t="shared" si="3"/>
        <v>49857.335731540923</v>
      </c>
      <c r="T18" s="49">
        <f t="shared" si="3"/>
        <v>64133.826585712712</v>
      </c>
      <c r="U18" s="49">
        <f t="shared" si="1"/>
        <v>78453.811727154505</v>
      </c>
      <c r="V18" s="49">
        <f t="shared" si="1"/>
        <v>53085.401709744066</v>
      </c>
      <c r="W18" s="49">
        <f t="shared" si="1"/>
        <v>14539.745887869212</v>
      </c>
      <c r="X18" s="49">
        <f t="shared" si="1"/>
        <v>18284.179173501791</v>
      </c>
      <c r="Y18" s="49">
        <f t="shared" si="1"/>
        <v>23028.852492477628</v>
      </c>
      <c r="Z18" s="49">
        <f t="shared" si="1"/>
        <v>29152.271457779803</v>
      </c>
      <c r="AA18" s="49" t="str">
        <f t="shared" si="1"/>
        <v/>
      </c>
      <c r="AB18" s="49" t="str">
        <f t="shared" si="1"/>
        <v/>
      </c>
      <c r="AC18" s="49" t="str">
        <f t="shared" si="1"/>
        <v/>
      </c>
      <c r="AD18" s="49" t="str">
        <f t="shared" si="1"/>
        <v/>
      </c>
      <c r="AE18" s="49" t="str">
        <f t="shared" si="1"/>
        <v/>
      </c>
      <c r="AF18" s="49" t="str">
        <f t="shared" si="1"/>
        <v/>
      </c>
      <c r="AG18" s="49" t="str">
        <f t="shared" si="1"/>
        <v/>
      </c>
      <c r="AH18" s="49" t="str">
        <f t="shared" si="1"/>
        <v/>
      </c>
      <c r="AI18" s="49" t="str">
        <f t="shared" si="1"/>
        <v/>
      </c>
      <c r="AJ18" s="49" t="str">
        <f t="shared" si="1"/>
        <v/>
      </c>
      <c r="AK18" s="49" t="str">
        <f t="shared" si="1"/>
        <v/>
      </c>
      <c r="AL18" s="49" t="str">
        <f t="shared" si="1"/>
        <v/>
      </c>
      <c r="AM18" s="49" t="str">
        <f t="shared" si="1"/>
        <v/>
      </c>
      <c r="AN18" s="49" t="str">
        <f t="shared" si="1"/>
        <v/>
      </c>
      <c r="AO18" s="49" t="str">
        <f t="shared" si="1"/>
        <v/>
      </c>
      <c r="AP18" s="49" t="str">
        <f t="shared" si="1"/>
        <v/>
      </c>
      <c r="AQ18" s="49" t="str">
        <f t="shared" si="1"/>
        <v/>
      </c>
      <c r="AR18" s="49" t="str">
        <f t="shared" si="1"/>
        <v/>
      </c>
      <c r="AS18" s="49" t="str">
        <f t="shared" si="1"/>
        <v/>
      </c>
      <c r="AT18" s="49" t="str">
        <f t="shared" si="1"/>
        <v/>
      </c>
      <c r="AU18" s="49" t="str">
        <f t="shared" si="1"/>
        <v/>
      </c>
      <c r="AV18" s="49" t="str">
        <f t="shared" si="1"/>
        <v/>
      </c>
      <c r="AW18" s="49" t="str">
        <f t="shared" si="1"/>
        <v/>
      </c>
    </row>
    <row r="19" spans="1:49" x14ac:dyDescent="0.25">
      <c r="A19" s="42" t="s">
        <v>29</v>
      </c>
      <c r="B19" s="41"/>
      <c r="C19" s="41"/>
      <c r="D19" s="49">
        <f t="shared" si="2"/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1171.3068451326408</v>
      </c>
      <c r="J19" s="49">
        <f t="shared" si="3"/>
        <v>2529.6001774291863</v>
      </c>
      <c r="K19" s="49">
        <f t="shared" si="3"/>
        <v>1838.4501356835217</v>
      </c>
      <c r="L19" s="49">
        <f t="shared" si="3"/>
        <v>2581.0614001620143</v>
      </c>
      <c r="M19" s="49">
        <f t="shared" si="3"/>
        <v>8601.4110684511252</v>
      </c>
      <c r="N19" s="49">
        <f t="shared" si="3"/>
        <v>12163.942534289312</v>
      </c>
      <c r="O19" s="49">
        <f t="shared" si="3"/>
        <v>12770.886011040016</v>
      </c>
      <c r="P19" s="49">
        <f t="shared" si="3"/>
        <v>13452.615364428901</v>
      </c>
      <c r="Q19" s="49">
        <f t="shared" si="3"/>
        <v>11909.234001489953</v>
      </c>
      <c r="R19" s="49">
        <f t="shared" si="3"/>
        <v>14900.040793548629</v>
      </c>
      <c r="S19" s="49">
        <f t="shared" si="3"/>
        <v>23000.954553513468</v>
      </c>
      <c r="T19" s="49">
        <f t="shared" si="3"/>
        <v>37730.410630574857</v>
      </c>
      <c r="U19" s="49">
        <f t="shared" si="1"/>
        <v>42828.332019346242</v>
      </c>
      <c r="V19" s="49">
        <f t="shared" si="1"/>
        <v>32055.219231643045</v>
      </c>
      <c r="W19" s="49">
        <f t="shared" si="1"/>
        <v>14885.997279535339</v>
      </c>
      <c r="X19" s="49">
        <f t="shared" si="1"/>
        <v>20980.816299022204</v>
      </c>
      <c r="Y19" s="49">
        <f t="shared" si="1"/>
        <v>29848.902101240063</v>
      </c>
      <c r="Z19" s="49">
        <f t="shared" si="1"/>
        <v>30636.116065270675</v>
      </c>
      <c r="AA19" s="49" t="str">
        <f t="shared" si="1"/>
        <v/>
      </c>
      <c r="AB19" s="49" t="str">
        <f t="shared" si="1"/>
        <v/>
      </c>
      <c r="AC19" s="49" t="str">
        <f t="shared" si="1"/>
        <v/>
      </c>
      <c r="AD19" s="49" t="str">
        <f t="shared" si="1"/>
        <v/>
      </c>
      <c r="AE19" s="49" t="str">
        <f t="shared" si="1"/>
        <v/>
      </c>
      <c r="AF19" s="49" t="str">
        <f t="shared" si="1"/>
        <v/>
      </c>
      <c r="AG19" s="49" t="str">
        <f t="shared" si="1"/>
        <v/>
      </c>
      <c r="AH19" s="49" t="str">
        <f t="shared" si="1"/>
        <v/>
      </c>
      <c r="AI19" s="49" t="str">
        <f t="shared" si="1"/>
        <v/>
      </c>
      <c r="AJ19" s="49" t="str">
        <f t="shared" si="1"/>
        <v/>
      </c>
      <c r="AK19" s="49" t="str">
        <f t="shared" si="1"/>
        <v/>
      </c>
      <c r="AL19" s="49" t="str">
        <f t="shared" si="1"/>
        <v/>
      </c>
      <c r="AM19" s="49" t="str">
        <f t="shared" si="1"/>
        <v/>
      </c>
      <c r="AN19" s="49" t="str">
        <f t="shared" si="1"/>
        <v/>
      </c>
      <c r="AO19" s="49" t="str">
        <f t="shared" si="1"/>
        <v/>
      </c>
      <c r="AP19" s="49" t="str">
        <f t="shared" si="1"/>
        <v/>
      </c>
      <c r="AQ19" s="49" t="str">
        <f t="shared" si="1"/>
        <v/>
      </c>
      <c r="AR19" s="49" t="str">
        <f t="shared" si="1"/>
        <v/>
      </c>
      <c r="AS19" s="49" t="str">
        <f t="shared" si="1"/>
        <v/>
      </c>
      <c r="AT19" s="49" t="str">
        <f t="shared" si="1"/>
        <v/>
      </c>
      <c r="AU19" s="49" t="str">
        <f t="shared" si="1"/>
        <v/>
      </c>
      <c r="AV19" s="49" t="str">
        <f t="shared" si="1"/>
        <v/>
      </c>
      <c r="AW19" s="49" t="str">
        <f t="shared" si="1"/>
        <v/>
      </c>
    </row>
    <row r="20" spans="1:49" x14ac:dyDescent="0.25">
      <c r="A20" s="38" t="s">
        <v>31</v>
      </c>
      <c r="B20" s="41"/>
      <c r="C20" s="41"/>
      <c r="D20" s="48">
        <f>SUM(D14:D19)</f>
        <v>0.71203150918887492</v>
      </c>
      <c r="E20" s="48">
        <f t="shared" ref="E20:AW20" si="4">SUM(E14:E19)</f>
        <v>4695.4207688607357</v>
      </c>
      <c r="F20" s="48">
        <f t="shared" si="4"/>
        <v>39935.570121927383</v>
      </c>
      <c r="G20" s="48">
        <f t="shared" si="4"/>
        <v>291676.37356246018</v>
      </c>
      <c r="H20" s="48">
        <f t="shared" si="4"/>
        <v>544866.33457860793</v>
      </c>
      <c r="I20" s="48">
        <f t="shared" si="4"/>
        <v>663040.9475663905</v>
      </c>
      <c r="J20" s="48">
        <f t="shared" si="4"/>
        <v>547744.67638274853</v>
      </c>
      <c r="K20" s="48">
        <f t="shared" si="4"/>
        <v>270067.89072131994</v>
      </c>
      <c r="L20" s="48">
        <f t="shared" si="4"/>
        <v>65683.709924025534</v>
      </c>
      <c r="M20" s="48">
        <f t="shared" si="4"/>
        <v>217488.59966292014</v>
      </c>
      <c r="N20" s="48">
        <f t="shared" si="4"/>
        <v>306567.30768800073</v>
      </c>
      <c r="O20" s="48">
        <f t="shared" si="4"/>
        <v>320225.60618636815</v>
      </c>
      <c r="P20" s="48">
        <f t="shared" si="4"/>
        <v>374921.68238974636</v>
      </c>
      <c r="Q20" s="48">
        <f t="shared" si="4"/>
        <v>389282.77783082513</v>
      </c>
      <c r="R20" s="48">
        <f t="shared" si="4"/>
        <v>514810.95799857896</v>
      </c>
      <c r="S20" s="48">
        <f t="shared" si="4"/>
        <v>892274.50101449643</v>
      </c>
      <c r="T20" s="48">
        <f t="shared" si="4"/>
        <v>1396950.7909956614</v>
      </c>
      <c r="U20" s="48">
        <f t="shared" si="4"/>
        <v>1564282.1829320802</v>
      </c>
      <c r="V20" s="48">
        <f t="shared" si="4"/>
        <v>1196420.4494351235</v>
      </c>
      <c r="W20" s="48">
        <f t="shared" si="4"/>
        <v>550293.35175932548</v>
      </c>
      <c r="X20" s="48">
        <f t="shared" si="4"/>
        <v>740269.96292129729</v>
      </c>
      <c r="Y20" s="48">
        <f t="shared" si="4"/>
        <v>1061964.2487075247</v>
      </c>
      <c r="Z20" s="48">
        <f t="shared" si="4"/>
        <v>1128920.1145979338</v>
      </c>
      <c r="AA20" s="48">
        <f t="shared" si="4"/>
        <v>0</v>
      </c>
      <c r="AB20" s="48">
        <f t="shared" si="4"/>
        <v>0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  <c r="AI20" s="48">
        <f t="shared" si="4"/>
        <v>0</v>
      </c>
      <c r="AJ20" s="48">
        <f t="shared" si="4"/>
        <v>0</v>
      </c>
      <c r="AK20" s="48">
        <f t="shared" si="4"/>
        <v>0</v>
      </c>
      <c r="AL20" s="48">
        <f t="shared" si="4"/>
        <v>0</v>
      </c>
      <c r="AM20" s="48">
        <f t="shared" si="4"/>
        <v>0</v>
      </c>
      <c r="AN20" s="48">
        <f t="shared" si="4"/>
        <v>0</v>
      </c>
      <c r="AO20" s="48">
        <f t="shared" si="4"/>
        <v>0</v>
      </c>
      <c r="AP20" s="48">
        <f t="shared" si="4"/>
        <v>0</v>
      </c>
      <c r="AQ20" s="48">
        <f t="shared" si="4"/>
        <v>0</v>
      </c>
      <c r="AR20" s="48">
        <f t="shared" si="4"/>
        <v>0</v>
      </c>
      <c r="AS20" s="48">
        <f t="shared" si="4"/>
        <v>0</v>
      </c>
      <c r="AT20" s="48">
        <f t="shared" si="4"/>
        <v>0</v>
      </c>
      <c r="AU20" s="48">
        <f t="shared" si="4"/>
        <v>0</v>
      </c>
      <c r="AV20" s="48">
        <f t="shared" si="4"/>
        <v>0</v>
      </c>
      <c r="AW20" s="48">
        <f t="shared" si="4"/>
        <v>0</v>
      </c>
    </row>
    <row r="21" spans="1:49" x14ac:dyDescent="0.25">
      <c r="A21" s="38"/>
      <c r="B21" s="41"/>
      <c r="C21" s="41"/>
    </row>
    <row r="22" spans="1:49" x14ac:dyDescent="0.25">
      <c r="A22" s="29" t="s">
        <v>32</v>
      </c>
      <c r="B22" s="41"/>
      <c r="C22" s="41"/>
      <c r="L22" s="119" t="s">
        <v>83</v>
      </c>
    </row>
    <row r="23" spans="1:49" x14ac:dyDescent="0.25">
      <c r="A23" s="40" t="s">
        <v>33</v>
      </c>
      <c r="B23" s="41"/>
      <c r="C23" s="41"/>
      <c r="D23" s="47">
        <v>1268128455</v>
      </c>
      <c r="E23" s="47">
        <v>872933544</v>
      </c>
      <c r="F23" s="47">
        <v>738196558</v>
      </c>
      <c r="G23" s="47">
        <v>978975302</v>
      </c>
      <c r="H23" s="47">
        <v>1243909773</v>
      </c>
      <c r="I23" s="47">
        <v>1310015315</v>
      </c>
      <c r="J23" s="47">
        <v>1208033233</v>
      </c>
      <c r="K23" s="113">
        <v>993546162</v>
      </c>
      <c r="L23" s="47">
        <v>822537995.55853176</v>
      </c>
      <c r="M23" s="47">
        <v>1183795801.0212228</v>
      </c>
      <c r="N23" s="47">
        <v>1547634380.0777879</v>
      </c>
      <c r="O23" s="47">
        <v>1378321534.8104868</v>
      </c>
      <c r="P23" s="47">
        <v>1162715300.8708148</v>
      </c>
      <c r="Q23" s="47">
        <v>907972115.89951456</v>
      </c>
      <c r="R23" s="47">
        <v>742655082.39919519</v>
      </c>
      <c r="S23" s="47">
        <v>865735476.56962812</v>
      </c>
      <c r="T23" s="47">
        <v>1157672218.9793582</v>
      </c>
      <c r="U23" s="47">
        <v>1191709621.1303957</v>
      </c>
      <c r="V23" s="47">
        <v>1081549178.5853434</v>
      </c>
      <c r="W23" s="47">
        <v>779725324.43459022</v>
      </c>
      <c r="X23" s="47">
        <v>816205893.56062257</v>
      </c>
      <c r="Y23" s="47">
        <v>1181311613.1590836</v>
      </c>
      <c r="Z23" s="47">
        <v>1545622498.8818939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</row>
    <row r="24" spans="1:49" x14ac:dyDescent="0.25">
      <c r="A24" s="40" t="s">
        <v>34</v>
      </c>
      <c r="B24" s="41"/>
      <c r="C24" s="41"/>
      <c r="D24" s="47">
        <v>290178959</v>
      </c>
      <c r="E24" s="47">
        <v>235096003</v>
      </c>
      <c r="F24" s="47">
        <v>221772499</v>
      </c>
      <c r="G24" s="47">
        <v>258735845</v>
      </c>
      <c r="H24" s="47">
        <v>295975497</v>
      </c>
      <c r="I24" s="47">
        <v>304175879</v>
      </c>
      <c r="J24" s="47">
        <v>293549572</v>
      </c>
      <c r="K24" s="113">
        <v>264736629</v>
      </c>
      <c r="L24" s="47">
        <v>230665248.98678535</v>
      </c>
      <c r="M24" s="47">
        <v>274848297.19308329</v>
      </c>
      <c r="N24" s="47">
        <v>332076513.08273435</v>
      </c>
      <c r="O24" s="47">
        <v>298411619.19462562</v>
      </c>
      <c r="P24" s="47">
        <v>265992257.39353359</v>
      </c>
      <c r="Q24" s="47">
        <v>234924352.37234098</v>
      </c>
      <c r="R24" s="47">
        <v>225288772.06365892</v>
      </c>
      <c r="S24" s="47">
        <v>258955186.48021546</v>
      </c>
      <c r="T24" s="47">
        <v>291933603.59266043</v>
      </c>
      <c r="U24" s="47">
        <v>292230070.06058669</v>
      </c>
      <c r="V24" s="47">
        <v>283528079.90412492</v>
      </c>
      <c r="W24" s="47">
        <v>237702031.65951854</v>
      </c>
      <c r="X24" s="47">
        <v>229171291.18662024</v>
      </c>
      <c r="Y24" s="47">
        <v>275029532.97835851</v>
      </c>
      <c r="Z24" s="47">
        <v>330954973.09618455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</row>
    <row r="25" spans="1:49" x14ac:dyDescent="0.25">
      <c r="A25" s="40" t="s">
        <v>35</v>
      </c>
      <c r="B25" s="41"/>
      <c r="C25" s="41"/>
      <c r="D25" s="47">
        <v>599641261</v>
      </c>
      <c r="E25" s="47">
        <v>546450417</v>
      </c>
      <c r="F25" s="47">
        <v>548775486</v>
      </c>
      <c r="G25" s="47">
        <v>609609142</v>
      </c>
      <c r="H25" s="47">
        <v>656813642</v>
      </c>
      <c r="I25" s="47">
        <v>671886437</v>
      </c>
      <c r="J25" s="47">
        <v>678219627</v>
      </c>
      <c r="K25" s="113">
        <v>622550219</v>
      </c>
      <c r="L25" s="47">
        <v>556188606.25652254</v>
      </c>
      <c r="M25" s="47">
        <v>604001084.67424202</v>
      </c>
      <c r="N25" s="47">
        <v>670079854.90516186</v>
      </c>
      <c r="O25" s="47">
        <v>615160017.33586729</v>
      </c>
      <c r="P25" s="47">
        <v>573811291.23380256</v>
      </c>
      <c r="Q25" s="47">
        <v>556692865.31394506</v>
      </c>
      <c r="R25" s="47">
        <v>543919102.26507175</v>
      </c>
      <c r="S25" s="47">
        <v>603758979.41089308</v>
      </c>
      <c r="T25" s="47">
        <v>674305116.554371</v>
      </c>
      <c r="U25" s="47">
        <v>682179842.18051767</v>
      </c>
      <c r="V25" s="47">
        <v>678909890.80967557</v>
      </c>
      <c r="W25" s="47">
        <v>579911419.2246418</v>
      </c>
      <c r="X25" s="47">
        <v>551036740.60934961</v>
      </c>
      <c r="Y25" s="47">
        <v>597919979.03082466</v>
      </c>
      <c r="Z25" s="47">
        <v>662866531.83424711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</row>
    <row r="26" spans="1:49" x14ac:dyDescent="0.25">
      <c r="A26" s="40" t="s">
        <v>36</v>
      </c>
      <c r="B26" s="41"/>
      <c r="C26" s="41"/>
      <c r="D26" s="47">
        <v>242499726</v>
      </c>
      <c r="E26" s="47">
        <v>232539680</v>
      </c>
      <c r="F26" s="47">
        <v>229224298</v>
      </c>
      <c r="G26" s="47">
        <v>266349220</v>
      </c>
      <c r="H26" s="47">
        <v>267674678</v>
      </c>
      <c r="I26" s="47">
        <v>281003685</v>
      </c>
      <c r="J26" s="47">
        <v>279302255</v>
      </c>
      <c r="K26" s="113">
        <v>258807768</v>
      </c>
      <c r="L26" s="47">
        <v>241751673.50793245</v>
      </c>
      <c r="M26" s="47">
        <v>248620430.51402155</v>
      </c>
      <c r="N26" s="47">
        <v>266362061.63859347</v>
      </c>
      <c r="O26" s="47">
        <v>254165103.41123843</v>
      </c>
      <c r="P26" s="47">
        <v>246316884.48273599</v>
      </c>
      <c r="Q26" s="47">
        <v>243990466.0844745</v>
      </c>
      <c r="R26" s="47">
        <v>248767351.18955135</v>
      </c>
      <c r="S26" s="47">
        <v>269142818.96581262</v>
      </c>
      <c r="T26" s="47">
        <v>283191564.25385141</v>
      </c>
      <c r="U26" s="47">
        <v>281264944.03107631</v>
      </c>
      <c r="V26" s="47">
        <v>283373905.70967376</v>
      </c>
      <c r="W26" s="47">
        <v>257635452.42072481</v>
      </c>
      <c r="X26" s="47">
        <v>246026530.66511434</v>
      </c>
      <c r="Y26" s="47">
        <v>254037786.42647198</v>
      </c>
      <c r="Z26" s="47">
        <v>271290509.59291726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 x14ac:dyDescent="0.25">
      <c r="A27" s="40" t="s">
        <v>37</v>
      </c>
      <c r="B27" s="41"/>
      <c r="C27" s="41"/>
      <c r="D27" s="47">
        <v>99309923</v>
      </c>
      <c r="E27" s="47">
        <v>98876748</v>
      </c>
      <c r="F27" s="47">
        <v>96480454</v>
      </c>
      <c r="G27" s="47">
        <v>121526151</v>
      </c>
      <c r="H27" s="47">
        <v>113123855</v>
      </c>
      <c r="I27" s="47">
        <v>125262874</v>
      </c>
      <c r="J27" s="47">
        <v>126945040</v>
      </c>
      <c r="K27" s="113">
        <v>119752379</v>
      </c>
      <c r="L27" s="47">
        <v>112985699.2011641</v>
      </c>
      <c r="M27" s="47">
        <v>111456743.98203622</v>
      </c>
      <c r="N27" s="47">
        <v>112978465.12923987</v>
      </c>
      <c r="O27" s="47">
        <v>107843812.8891262</v>
      </c>
      <c r="P27" s="47">
        <v>103716430.37849057</v>
      </c>
      <c r="Q27" s="47">
        <v>110281923.80513839</v>
      </c>
      <c r="R27" s="47">
        <v>113787850.20193435</v>
      </c>
      <c r="S27" s="47">
        <v>122889956.14274465</v>
      </c>
      <c r="T27" s="47">
        <v>127145138.22055706</v>
      </c>
      <c r="U27" s="47">
        <v>127809920.42728978</v>
      </c>
      <c r="V27" s="47">
        <v>128839607.36991234</v>
      </c>
      <c r="W27" s="47">
        <v>120306656.53928144</v>
      </c>
      <c r="X27" s="47">
        <v>114620304.13509423</v>
      </c>
      <c r="Y27" s="47">
        <v>113416477.12031387</v>
      </c>
      <c r="Z27" s="47">
        <v>116419775.95176999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x14ac:dyDescent="0.25">
      <c r="A28" s="35" t="s">
        <v>31</v>
      </c>
      <c r="B28" s="33"/>
      <c r="C28" s="33"/>
      <c r="D28" s="37">
        <f>SUM(D23:D27)</f>
        <v>2499758324</v>
      </c>
      <c r="E28" s="37">
        <f t="shared" ref="E28:AW28" si="5">SUM(E23:E27)</f>
        <v>1985896392</v>
      </c>
      <c r="F28" s="37">
        <f t="shared" si="5"/>
        <v>1834449295</v>
      </c>
      <c r="G28" s="37">
        <f t="shared" si="5"/>
        <v>2235195660</v>
      </c>
      <c r="H28" s="37">
        <f t="shared" si="5"/>
        <v>2577497445</v>
      </c>
      <c r="I28" s="37">
        <f t="shared" si="5"/>
        <v>2692344190</v>
      </c>
      <c r="J28" s="37">
        <f t="shared" si="5"/>
        <v>2586049727</v>
      </c>
      <c r="K28" s="37">
        <f t="shared" si="5"/>
        <v>2259393157</v>
      </c>
      <c r="L28" s="37">
        <f t="shared" si="5"/>
        <v>1964129223.5109363</v>
      </c>
      <c r="M28" s="37">
        <f t="shared" si="5"/>
        <v>2422722357.3846059</v>
      </c>
      <c r="N28" s="37">
        <f t="shared" si="5"/>
        <v>2929131274.833518</v>
      </c>
      <c r="O28" s="37">
        <f t="shared" si="5"/>
        <v>2653902087.6413445</v>
      </c>
      <c r="P28" s="37">
        <f t="shared" si="5"/>
        <v>2352552164.3593774</v>
      </c>
      <c r="Q28" s="37">
        <f t="shared" si="5"/>
        <v>2053861723.4754136</v>
      </c>
      <c r="R28" s="37">
        <f t="shared" si="5"/>
        <v>1874418158.1194115</v>
      </c>
      <c r="S28" s="37">
        <f t="shared" si="5"/>
        <v>2120482417.569294</v>
      </c>
      <c r="T28" s="37">
        <f t="shared" si="5"/>
        <v>2534247641.6007981</v>
      </c>
      <c r="U28" s="37">
        <f t="shared" si="5"/>
        <v>2575194397.8298664</v>
      </c>
      <c r="V28" s="37">
        <f t="shared" si="5"/>
        <v>2456200662.3787298</v>
      </c>
      <c r="W28" s="37">
        <f t="shared" si="5"/>
        <v>1975280884.2787569</v>
      </c>
      <c r="X28" s="37">
        <f t="shared" si="5"/>
        <v>1957060760.156801</v>
      </c>
      <c r="Y28" s="37">
        <f t="shared" si="5"/>
        <v>2421715388.7150526</v>
      </c>
      <c r="Z28" s="37">
        <f t="shared" si="5"/>
        <v>2927154289.3570127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37">
        <f t="shared" si="5"/>
        <v>0</v>
      </c>
      <c r="AE28" s="37">
        <f t="shared" si="5"/>
        <v>0</v>
      </c>
      <c r="AF28" s="37">
        <f t="shared" si="5"/>
        <v>0</v>
      </c>
      <c r="AG28" s="37">
        <f t="shared" si="5"/>
        <v>0</v>
      </c>
      <c r="AH28" s="37">
        <f t="shared" si="5"/>
        <v>0</v>
      </c>
      <c r="AI28" s="37">
        <f t="shared" si="5"/>
        <v>0</v>
      </c>
      <c r="AJ28" s="37">
        <f t="shared" si="5"/>
        <v>0</v>
      </c>
      <c r="AK28" s="37">
        <f t="shared" si="5"/>
        <v>0</v>
      </c>
      <c r="AL28" s="37">
        <f t="shared" si="5"/>
        <v>0</v>
      </c>
      <c r="AM28" s="37">
        <f t="shared" si="5"/>
        <v>0</v>
      </c>
      <c r="AN28" s="37">
        <f t="shared" si="5"/>
        <v>0</v>
      </c>
      <c r="AO28" s="37">
        <f t="shared" si="5"/>
        <v>0</v>
      </c>
      <c r="AP28" s="37">
        <f t="shared" si="5"/>
        <v>0</v>
      </c>
      <c r="AQ28" s="37">
        <f t="shared" si="5"/>
        <v>0</v>
      </c>
      <c r="AR28" s="37">
        <f t="shared" si="5"/>
        <v>0</v>
      </c>
      <c r="AS28" s="37">
        <f t="shared" si="5"/>
        <v>0</v>
      </c>
      <c r="AT28" s="37">
        <f t="shared" si="5"/>
        <v>0</v>
      </c>
      <c r="AU28" s="37">
        <f t="shared" si="5"/>
        <v>0</v>
      </c>
      <c r="AV28" s="37">
        <f t="shared" si="5"/>
        <v>0</v>
      </c>
      <c r="AW28" s="37">
        <f t="shared" si="5"/>
        <v>0</v>
      </c>
    </row>
    <row r="29" spans="1:49" x14ac:dyDescent="0.25">
      <c r="B29" s="41"/>
      <c r="C29" s="41"/>
    </row>
    <row r="30" spans="1:49" x14ac:dyDescent="0.25">
      <c r="A30" s="29" t="s">
        <v>40</v>
      </c>
      <c r="B30" s="41"/>
      <c r="C30" s="41"/>
    </row>
    <row r="31" spans="1:49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3542.7066619947968</v>
      </c>
      <c r="F31" s="121">
        <f t="shared" ref="E31:AW35" si="6">IF(F14="","",F14+(F$19*(F23/F$28)))</f>
        <v>26593.748856903429</v>
      </c>
      <c r="G31" s="120">
        <f t="shared" si="6"/>
        <v>243363.92907678595</v>
      </c>
      <c r="H31" s="120">
        <f t="shared" si="6"/>
        <v>441129.8099540461</v>
      </c>
      <c r="I31" s="121">
        <f t="shared" si="6"/>
        <v>538055.00088770315</v>
      </c>
      <c r="J31" s="120">
        <f>IF(J14="","",J14+(J$19*(J23/J$28)))</f>
        <v>375001.00963366695</v>
      </c>
      <c r="K31" s="120">
        <f t="shared" si="6"/>
        <v>137834.38057719183</v>
      </c>
      <c r="L31" s="125">
        <f t="shared" si="6"/>
        <v>38660.453207554492</v>
      </c>
      <c r="M31" s="125">
        <f t="shared" si="6"/>
        <v>127791.56735667802</v>
      </c>
      <c r="N31" s="125">
        <f t="shared" si="6"/>
        <v>171138.22739758933</v>
      </c>
      <c r="O31" s="124">
        <f t="shared" si="6"/>
        <v>187047.86323024475</v>
      </c>
      <c r="P31" s="124">
        <f t="shared" si="6"/>
        <v>219405.74325103179</v>
      </c>
      <c r="Q31" s="124">
        <f>IF(Q14="","",Q14+(Q$19*(Q23/Q$28)))</f>
        <v>206209.27319053607</v>
      </c>
      <c r="R31" s="124">
        <f t="shared" si="6"/>
        <v>239179.9575252856</v>
      </c>
      <c r="S31" s="124">
        <f t="shared" si="6"/>
        <v>552813.91857743543</v>
      </c>
      <c r="T31" s="124">
        <f t="shared" si="6"/>
        <v>905264.52270315599</v>
      </c>
      <c r="U31" s="124">
        <f t="shared" si="6"/>
        <v>1059431.7272540831</v>
      </c>
      <c r="V31" s="124">
        <f t="shared" si="6"/>
        <v>711263.91562902555</v>
      </c>
      <c r="W31" s="124">
        <f t="shared" si="6"/>
        <v>250378.68018168496</v>
      </c>
      <c r="X31" s="124">
        <f t="shared" si="6"/>
        <v>407602.34836650232</v>
      </c>
      <c r="Y31" s="124">
        <f t="shared" si="6"/>
        <v>637730.77736489079</v>
      </c>
      <c r="Z31" s="124">
        <f t="shared" si="6"/>
        <v>641656.74906760047</v>
      </c>
      <c r="AA31" s="49" t="str">
        <f t="shared" si="6"/>
        <v/>
      </c>
      <c r="AB31" s="49" t="str">
        <f t="shared" si="6"/>
        <v/>
      </c>
      <c r="AC31" s="49" t="str">
        <f t="shared" si="6"/>
        <v/>
      </c>
      <c r="AD31" s="49" t="str">
        <f t="shared" si="6"/>
        <v/>
      </c>
      <c r="AE31" s="49" t="str">
        <f t="shared" si="6"/>
        <v/>
      </c>
      <c r="AF31" s="49" t="str">
        <f t="shared" si="6"/>
        <v/>
      </c>
      <c r="AG31" s="49" t="str">
        <f t="shared" si="6"/>
        <v/>
      </c>
      <c r="AH31" s="49" t="str">
        <f t="shared" si="6"/>
        <v/>
      </c>
      <c r="AI31" s="49" t="str">
        <f t="shared" si="6"/>
        <v/>
      </c>
      <c r="AJ31" s="49" t="str">
        <f t="shared" si="6"/>
        <v/>
      </c>
      <c r="AK31" s="49" t="str">
        <f t="shared" si="6"/>
        <v/>
      </c>
      <c r="AL31" s="49" t="str">
        <f t="shared" si="6"/>
        <v/>
      </c>
      <c r="AM31" s="49" t="str">
        <f t="shared" si="6"/>
        <v/>
      </c>
      <c r="AN31" s="49" t="str">
        <f t="shared" si="6"/>
        <v/>
      </c>
      <c r="AO31" s="49" t="str">
        <f t="shared" si="6"/>
        <v/>
      </c>
      <c r="AP31" s="49" t="str">
        <f t="shared" si="6"/>
        <v/>
      </c>
      <c r="AQ31" s="49" t="str">
        <f t="shared" si="6"/>
        <v/>
      </c>
      <c r="AR31" s="49" t="str">
        <f t="shared" si="6"/>
        <v/>
      </c>
      <c r="AS31" s="49" t="str">
        <f t="shared" si="6"/>
        <v/>
      </c>
      <c r="AT31" s="49" t="str">
        <f t="shared" si="6"/>
        <v/>
      </c>
      <c r="AU31" s="49" t="str">
        <f t="shared" si="6"/>
        <v/>
      </c>
      <c r="AV31" s="49" t="str">
        <f t="shared" si="6"/>
        <v/>
      </c>
      <c r="AW31" s="49" t="str">
        <f t="shared" si="6"/>
        <v/>
      </c>
    </row>
    <row r="32" spans="1:49" x14ac:dyDescent="0.25">
      <c r="A32" s="40" t="s">
        <v>34</v>
      </c>
      <c r="B32" s="41"/>
      <c r="C32" s="41"/>
      <c r="D32" s="120">
        <f>D15+(D$19*(D24/D$28))</f>
        <v>0.34412602678174997</v>
      </c>
      <c r="E32" s="120">
        <f t="shared" si="6"/>
        <v>593.85341007321881</v>
      </c>
      <c r="F32" s="120">
        <f t="shared" si="6"/>
        <v>8368.5225960071712</v>
      </c>
      <c r="G32" s="120">
        <f t="shared" si="6"/>
        <v>23641.814181406706</v>
      </c>
      <c r="H32" s="120">
        <f t="shared" si="6"/>
        <v>47663.861231335664</v>
      </c>
      <c r="I32" s="121">
        <f t="shared" si="6"/>
        <v>53414.007632337976</v>
      </c>
      <c r="J32" s="120">
        <f t="shared" si="6"/>
        <v>71963.570102025027</v>
      </c>
      <c r="K32" s="120">
        <f t="shared" si="6"/>
        <v>61965.410188273323</v>
      </c>
      <c r="L32" s="125">
        <f t="shared" si="6"/>
        <v>5767.9681454076735</v>
      </c>
      <c r="M32" s="125">
        <f t="shared" si="6"/>
        <v>16895.928056087101</v>
      </c>
      <c r="N32" s="125">
        <f t="shared" si="6"/>
        <v>25525.100145200897</v>
      </c>
      <c r="O32" s="124">
        <f t="shared" si="6"/>
        <v>27524.25879504767</v>
      </c>
      <c r="P32" s="124">
        <f t="shared" si="6"/>
        <v>38664.753398204441</v>
      </c>
      <c r="Q32" s="124">
        <f t="shared" si="6"/>
        <v>47562.910315213507</v>
      </c>
      <c r="R32" s="124">
        <f t="shared" si="6"/>
        <v>69742.919379966275</v>
      </c>
      <c r="S32" s="124">
        <f t="shared" si="6"/>
        <v>71907.590175180769</v>
      </c>
      <c r="T32" s="124">
        <f t="shared" si="6"/>
        <v>107538.96792915741</v>
      </c>
      <c r="U32" s="124">
        <f t="shared" si="6"/>
        <v>101829.2481966411</v>
      </c>
      <c r="V32" s="124">
        <f t="shared" si="6"/>
        <v>122086.60104206916</v>
      </c>
      <c r="W32" s="124">
        <f t="shared" si="6"/>
        <v>104618.64140463393</v>
      </c>
      <c r="X32" s="124">
        <f t="shared" si="6"/>
        <v>115085.33469849332</v>
      </c>
      <c r="Y32" s="124">
        <f t="shared" si="6"/>
        <v>147152.40761363314</v>
      </c>
      <c r="Z32" s="124">
        <f t="shared" si="6"/>
        <v>163279.26267523147</v>
      </c>
      <c r="AA32" s="49" t="str">
        <f t="shared" si="6"/>
        <v/>
      </c>
      <c r="AB32" s="49" t="str">
        <f t="shared" si="6"/>
        <v/>
      </c>
      <c r="AC32" s="49" t="str">
        <f t="shared" si="6"/>
        <v/>
      </c>
      <c r="AD32" s="49" t="str">
        <f t="shared" si="6"/>
        <v/>
      </c>
      <c r="AE32" s="49" t="str">
        <f t="shared" si="6"/>
        <v/>
      </c>
      <c r="AF32" s="49" t="str">
        <f t="shared" si="6"/>
        <v/>
      </c>
      <c r="AG32" s="49" t="str">
        <f t="shared" si="6"/>
        <v/>
      </c>
      <c r="AH32" s="49" t="str">
        <f t="shared" si="6"/>
        <v/>
      </c>
      <c r="AI32" s="49" t="str">
        <f t="shared" si="6"/>
        <v/>
      </c>
      <c r="AJ32" s="49" t="str">
        <f t="shared" si="6"/>
        <v/>
      </c>
      <c r="AK32" s="49" t="str">
        <f t="shared" si="6"/>
        <v/>
      </c>
      <c r="AL32" s="49" t="str">
        <f t="shared" si="6"/>
        <v/>
      </c>
      <c r="AM32" s="49" t="str">
        <f t="shared" si="6"/>
        <v/>
      </c>
      <c r="AN32" s="49" t="str">
        <f t="shared" si="6"/>
        <v/>
      </c>
      <c r="AO32" s="49" t="str">
        <f t="shared" si="6"/>
        <v/>
      </c>
      <c r="AP32" s="49" t="str">
        <f t="shared" si="6"/>
        <v/>
      </c>
      <c r="AQ32" s="49" t="str">
        <f t="shared" si="6"/>
        <v/>
      </c>
      <c r="AR32" s="49" t="str">
        <f t="shared" si="6"/>
        <v/>
      </c>
      <c r="AS32" s="49" t="str">
        <f t="shared" si="6"/>
        <v/>
      </c>
      <c r="AT32" s="49" t="str">
        <f t="shared" si="6"/>
        <v/>
      </c>
      <c r="AU32" s="49" t="str">
        <f t="shared" si="6"/>
        <v/>
      </c>
      <c r="AV32" s="49" t="str">
        <f t="shared" si="6"/>
        <v/>
      </c>
      <c r="AW32" s="49" t="str">
        <f t="shared" si="6"/>
        <v/>
      </c>
    </row>
    <row r="33" spans="1:49" x14ac:dyDescent="0.25">
      <c r="A33" s="40" t="s">
        <v>35</v>
      </c>
      <c r="B33" s="41"/>
      <c r="C33" s="41"/>
      <c r="D33" s="120">
        <f>D16+(D$19*(D25/D$28))</f>
        <v>0.36790548240712501</v>
      </c>
      <c r="E33" s="120">
        <f t="shared" si="6"/>
        <v>549.3842450882164</v>
      </c>
      <c r="F33" s="120">
        <f t="shared" si="6"/>
        <v>3822.5375931394819</v>
      </c>
      <c r="G33" s="120">
        <f t="shared" si="6"/>
        <v>16781.332362054229</v>
      </c>
      <c r="H33" s="120">
        <f t="shared" si="6"/>
        <v>40077.718380542559</v>
      </c>
      <c r="I33" s="121">
        <f t="shared" si="6"/>
        <v>54061.137994792116</v>
      </c>
      <c r="J33" s="120">
        <f t="shared" si="6"/>
        <v>79608.348605740233</v>
      </c>
      <c r="K33" s="120">
        <f t="shared" si="6"/>
        <v>56432.915123633284</v>
      </c>
      <c r="L33" s="125">
        <f t="shared" si="6"/>
        <v>17128.655882905976</v>
      </c>
      <c r="M33" s="125">
        <f t="shared" si="6"/>
        <v>56455.337426852158</v>
      </c>
      <c r="N33" s="125">
        <f t="shared" si="6"/>
        <v>81580.155511985067</v>
      </c>
      <c r="O33" s="124">
        <f t="shared" si="6"/>
        <v>77822.690324093201</v>
      </c>
      <c r="P33" s="124">
        <f t="shared" si="6"/>
        <v>82549.665524599375</v>
      </c>
      <c r="Q33" s="124">
        <f t="shared" si="6"/>
        <v>96512.235451692337</v>
      </c>
      <c r="R33" s="124">
        <f t="shared" si="6"/>
        <v>139197.18500351757</v>
      </c>
      <c r="S33" s="124">
        <f t="shared" si="6"/>
        <v>145191.20458509354</v>
      </c>
      <c r="T33" s="124">
        <f t="shared" si="6"/>
        <v>209213.13586420965</v>
      </c>
      <c r="U33" s="124">
        <f t="shared" si="6"/>
        <v>207712.15654674731</v>
      </c>
      <c r="V33" s="124">
        <f t="shared" si="6"/>
        <v>205618.53124900002</v>
      </c>
      <c r="W33" s="124">
        <f t="shared" si="6"/>
        <v>128760.11035729523</v>
      </c>
      <c r="X33" s="124">
        <f t="shared" si="6"/>
        <v>138645.59340929554</v>
      </c>
      <c r="Y33" s="124">
        <f t="shared" si="6"/>
        <v>181890.71019522217</v>
      </c>
      <c r="Z33" s="124">
        <f t="shared" si="6"/>
        <v>208886.7520784107</v>
      </c>
      <c r="AA33" s="49" t="str">
        <f t="shared" si="6"/>
        <v/>
      </c>
      <c r="AB33" s="49" t="str">
        <f t="shared" si="6"/>
        <v/>
      </c>
      <c r="AC33" s="49" t="str">
        <f t="shared" si="6"/>
        <v/>
      </c>
      <c r="AD33" s="49" t="str">
        <f t="shared" si="6"/>
        <v/>
      </c>
      <c r="AE33" s="49" t="str">
        <f t="shared" si="6"/>
        <v/>
      </c>
      <c r="AF33" s="49" t="str">
        <f t="shared" si="6"/>
        <v/>
      </c>
      <c r="AG33" s="49" t="str">
        <f t="shared" si="6"/>
        <v/>
      </c>
      <c r="AH33" s="49" t="str">
        <f t="shared" si="6"/>
        <v/>
      </c>
      <c r="AI33" s="49" t="str">
        <f t="shared" si="6"/>
        <v/>
      </c>
      <c r="AJ33" s="49" t="str">
        <f t="shared" si="6"/>
        <v/>
      </c>
      <c r="AK33" s="49" t="str">
        <f t="shared" si="6"/>
        <v/>
      </c>
      <c r="AL33" s="49" t="str">
        <f t="shared" si="6"/>
        <v/>
      </c>
      <c r="AM33" s="49" t="str">
        <f t="shared" si="6"/>
        <v/>
      </c>
      <c r="AN33" s="49" t="str">
        <f t="shared" si="6"/>
        <v/>
      </c>
      <c r="AO33" s="49" t="str">
        <f t="shared" si="6"/>
        <v/>
      </c>
      <c r="AP33" s="49" t="str">
        <f t="shared" si="6"/>
        <v/>
      </c>
      <c r="AQ33" s="49" t="str">
        <f t="shared" si="6"/>
        <v/>
      </c>
      <c r="AR33" s="49" t="str">
        <f t="shared" si="6"/>
        <v/>
      </c>
      <c r="AS33" s="49" t="str">
        <f t="shared" si="6"/>
        <v/>
      </c>
      <c r="AT33" s="49" t="str">
        <f t="shared" si="6"/>
        <v/>
      </c>
      <c r="AU33" s="49" t="str">
        <f t="shared" si="6"/>
        <v/>
      </c>
      <c r="AV33" s="49" t="str">
        <f t="shared" si="6"/>
        <v/>
      </c>
      <c r="AW33" s="49" t="str">
        <f t="shared" si="6"/>
        <v/>
      </c>
    </row>
    <row r="34" spans="1:49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6"/>
        <v>9.4764517045030008</v>
      </c>
      <c r="F34" s="120">
        <f t="shared" si="6"/>
        <v>992.38480063141662</v>
      </c>
      <c r="G34" s="120">
        <f t="shared" si="6"/>
        <v>7292.1248374502911</v>
      </c>
      <c r="H34" s="120">
        <f t="shared" si="6"/>
        <v>15994.94501268368</v>
      </c>
      <c r="I34" s="121">
        <f t="shared" si="6"/>
        <v>17286.492613957165</v>
      </c>
      <c r="J34" s="120">
        <f t="shared" si="6"/>
        <v>20593.63561343183</v>
      </c>
      <c r="K34" s="120">
        <f t="shared" si="6"/>
        <v>13281.46306563299</v>
      </c>
      <c r="L34" s="125">
        <f t="shared" si="6"/>
        <v>2851.0403448731718</v>
      </c>
      <c r="M34" s="125">
        <f t="shared" si="6"/>
        <v>13421.429988507141</v>
      </c>
      <c r="N34" s="125">
        <f t="shared" si="6"/>
        <v>24363.645128736036</v>
      </c>
      <c r="O34" s="124">
        <f t="shared" si="6"/>
        <v>22979.922685410867</v>
      </c>
      <c r="P34" s="124">
        <f t="shared" si="6"/>
        <v>27829.415193210625</v>
      </c>
      <c r="Q34" s="124">
        <f t="shared" si="6"/>
        <v>30999.929467567632</v>
      </c>
      <c r="R34" s="124">
        <f t="shared" si="6"/>
        <v>51030.792486913975</v>
      </c>
      <c r="S34" s="124">
        <f t="shared" si="6"/>
        <v>71171.45985207746</v>
      </c>
      <c r="T34" s="124">
        <f t="shared" si="6"/>
        <v>108907.37441767498</v>
      </c>
      <c r="U34" s="124">
        <f t="shared" si="6"/>
        <v>114729.61882243017</v>
      </c>
      <c r="V34" s="124">
        <f t="shared" si="6"/>
        <v>102684.54847957681</v>
      </c>
      <c r="W34" s="124">
        <f t="shared" si="6"/>
        <v>51089.525877832086</v>
      </c>
      <c r="X34" s="124">
        <f t="shared" si="6"/>
        <v>59423.711727573638</v>
      </c>
      <c r="Y34" s="124">
        <f t="shared" si="6"/>
        <v>70763.583954096117</v>
      </c>
      <c r="Z34" s="124">
        <f t="shared" si="6"/>
        <v>84726.609291103479</v>
      </c>
      <c r="AA34" s="49" t="str">
        <f t="shared" si="6"/>
        <v/>
      </c>
      <c r="AB34" s="49" t="str">
        <f t="shared" si="6"/>
        <v/>
      </c>
      <c r="AC34" s="49" t="str">
        <f t="shared" si="6"/>
        <v/>
      </c>
      <c r="AD34" s="49" t="str">
        <f t="shared" si="6"/>
        <v/>
      </c>
      <c r="AE34" s="49" t="str">
        <f t="shared" si="6"/>
        <v/>
      </c>
      <c r="AF34" s="49" t="str">
        <f t="shared" si="6"/>
        <v/>
      </c>
      <c r="AG34" s="49" t="str">
        <f t="shared" si="6"/>
        <v/>
      </c>
      <c r="AH34" s="49" t="str">
        <f t="shared" si="6"/>
        <v/>
      </c>
      <c r="AI34" s="49" t="str">
        <f t="shared" si="6"/>
        <v/>
      </c>
      <c r="AJ34" s="49" t="str">
        <f t="shared" si="6"/>
        <v/>
      </c>
      <c r="AK34" s="49" t="str">
        <f t="shared" si="6"/>
        <v/>
      </c>
      <c r="AL34" s="49" t="str">
        <f t="shared" si="6"/>
        <v/>
      </c>
      <c r="AM34" s="49" t="str">
        <f t="shared" si="6"/>
        <v/>
      </c>
      <c r="AN34" s="49" t="str">
        <f t="shared" si="6"/>
        <v/>
      </c>
      <c r="AO34" s="49" t="str">
        <f t="shared" si="6"/>
        <v/>
      </c>
      <c r="AP34" s="49" t="str">
        <f t="shared" si="6"/>
        <v/>
      </c>
      <c r="AQ34" s="49" t="str">
        <f t="shared" si="6"/>
        <v/>
      </c>
      <c r="AR34" s="49" t="str">
        <f t="shared" si="6"/>
        <v/>
      </c>
      <c r="AS34" s="49" t="str">
        <f t="shared" si="6"/>
        <v/>
      </c>
      <c r="AT34" s="49" t="str">
        <f t="shared" si="6"/>
        <v/>
      </c>
      <c r="AU34" s="49" t="str">
        <f t="shared" si="6"/>
        <v/>
      </c>
      <c r="AV34" s="49" t="str">
        <f t="shared" si="6"/>
        <v/>
      </c>
      <c r="AW34" s="49" t="str">
        <f t="shared" si="6"/>
        <v/>
      </c>
    </row>
    <row r="35" spans="1:49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6"/>
        <v>0</v>
      </c>
      <c r="F35" s="120">
        <f t="shared" si="6"/>
        <v>158.37627524588399</v>
      </c>
      <c r="G35" s="120">
        <f t="shared" si="6"/>
        <v>597.17310476301054</v>
      </c>
      <c r="H35" s="120">
        <f t="shared" si="6"/>
        <v>0</v>
      </c>
      <c r="I35" s="121">
        <f t="shared" si="6"/>
        <v>224.30843760020062</v>
      </c>
      <c r="J35" s="120">
        <f t="shared" si="6"/>
        <v>578.11242788452876</v>
      </c>
      <c r="K35" s="120">
        <f t="shared" si="6"/>
        <v>553.72176658848127</v>
      </c>
      <c r="L35" s="125">
        <f t="shared" si="6"/>
        <v>1275.5923432842158</v>
      </c>
      <c r="M35" s="125">
        <f t="shared" si="6"/>
        <v>2924.3368347957021</v>
      </c>
      <c r="N35" s="125">
        <f t="shared" si="6"/>
        <v>3960.1795044893756</v>
      </c>
      <c r="O35" s="124">
        <f t="shared" si="6"/>
        <v>4850.8711515716368</v>
      </c>
      <c r="P35" s="124">
        <f t="shared" si="6"/>
        <v>6472.1050227001551</v>
      </c>
      <c r="Q35" s="124">
        <f t="shared" si="6"/>
        <v>7998.429405815561</v>
      </c>
      <c r="R35" s="124">
        <f t="shared" si="6"/>
        <v>15660.103602895495</v>
      </c>
      <c r="S35" s="124">
        <f t="shared" si="6"/>
        <v>51190.327824709348</v>
      </c>
      <c r="T35" s="124">
        <f t="shared" si="6"/>
        <v>66026.790081463492</v>
      </c>
      <c r="U35" s="124">
        <f t="shared" si="6"/>
        <v>80579.432112178285</v>
      </c>
      <c r="V35" s="124">
        <f t="shared" si="6"/>
        <v>54766.853035451975</v>
      </c>
      <c r="W35" s="124">
        <f t="shared" si="6"/>
        <v>15446.3939378794</v>
      </c>
      <c r="X35" s="124">
        <f t="shared" si="6"/>
        <v>19512.97471943251</v>
      </c>
      <c r="Y35" s="124">
        <f t="shared" si="6"/>
        <v>24426.76957968251</v>
      </c>
      <c r="Z35" s="124">
        <f t="shared" si="6"/>
        <v>30370.741485587834</v>
      </c>
      <c r="AA35" s="49" t="str">
        <f t="shared" si="6"/>
        <v/>
      </c>
      <c r="AB35" s="49" t="str">
        <f t="shared" si="6"/>
        <v/>
      </c>
      <c r="AC35" s="49" t="str">
        <f t="shared" si="6"/>
        <v/>
      </c>
      <c r="AD35" s="49" t="str">
        <f t="shared" si="6"/>
        <v/>
      </c>
      <c r="AE35" s="49" t="str">
        <f t="shared" si="6"/>
        <v/>
      </c>
      <c r="AF35" s="49" t="str">
        <f t="shared" si="6"/>
        <v/>
      </c>
      <c r="AG35" s="49" t="str">
        <f t="shared" si="6"/>
        <v/>
      </c>
      <c r="AH35" s="49" t="str">
        <f t="shared" si="6"/>
        <v/>
      </c>
      <c r="AI35" s="49" t="str">
        <f t="shared" si="6"/>
        <v/>
      </c>
      <c r="AJ35" s="49" t="str">
        <f t="shared" si="6"/>
        <v/>
      </c>
      <c r="AK35" s="49" t="str">
        <f t="shared" si="6"/>
        <v/>
      </c>
      <c r="AL35" s="49" t="str">
        <f t="shared" si="6"/>
        <v/>
      </c>
      <c r="AM35" s="49" t="str">
        <f t="shared" si="6"/>
        <v/>
      </c>
      <c r="AN35" s="49" t="str">
        <f t="shared" si="6"/>
        <v/>
      </c>
      <c r="AO35" s="49" t="str">
        <f t="shared" si="6"/>
        <v/>
      </c>
      <c r="AP35" s="49" t="str">
        <f t="shared" si="6"/>
        <v/>
      </c>
      <c r="AQ35" s="49" t="str">
        <f t="shared" si="6"/>
        <v/>
      </c>
      <c r="AR35" s="49" t="str">
        <f t="shared" si="6"/>
        <v/>
      </c>
      <c r="AS35" s="49" t="str">
        <f t="shared" si="6"/>
        <v/>
      </c>
      <c r="AT35" s="49" t="str">
        <f t="shared" si="6"/>
        <v/>
      </c>
      <c r="AU35" s="49" t="str">
        <f t="shared" si="6"/>
        <v/>
      </c>
      <c r="AV35" s="49" t="str">
        <f t="shared" si="6"/>
        <v/>
      </c>
      <c r="AW35" s="49" t="str">
        <f t="shared" si="6"/>
        <v/>
      </c>
    </row>
    <row r="36" spans="1:49" x14ac:dyDescent="0.25">
      <c r="A36" s="35" t="s">
        <v>31</v>
      </c>
      <c r="B36" s="33"/>
      <c r="C36" s="33"/>
      <c r="D36" s="48">
        <f>SUM(D31:D35)</f>
        <v>0.71203150918887492</v>
      </c>
      <c r="E36" s="48">
        <f t="shared" ref="E36:AW36" si="7">SUM(E31:E35)</f>
        <v>4695.4207688607357</v>
      </c>
      <c r="F36" s="48">
        <f t="shared" si="7"/>
        <v>39935.570121927383</v>
      </c>
      <c r="G36" s="48">
        <f t="shared" si="7"/>
        <v>291676.37356246018</v>
      </c>
      <c r="H36" s="48">
        <f t="shared" si="7"/>
        <v>544866.33457860793</v>
      </c>
      <c r="I36" s="48">
        <f t="shared" si="7"/>
        <v>663040.9475663905</v>
      </c>
      <c r="J36" s="48">
        <f t="shared" si="7"/>
        <v>547744.67638274853</v>
      </c>
      <c r="K36" s="48">
        <f t="shared" si="7"/>
        <v>270067.89072131988</v>
      </c>
      <c r="L36" s="48">
        <f t="shared" si="7"/>
        <v>65683.709924025534</v>
      </c>
      <c r="M36" s="48">
        <f t="shared" si="7"/>
        <v>217488.59966292014</v>
      </c>
      <c r="N36" s="48">
        <f t="shared" si="7"/>
        <v>306567.30768800067</v>
      </c>
      <c r="O36" s="48">
        <f t="shared" si="7"/>
        <v>320225.60618636815</v>
      </c>
      <c r="P36" s="48">
        <f t="shared" si="7"/>
        <v>374921.68238974642</v>
      </c>
      <c r="Q36" s="48">
        <f t="shared" si="7"/>
        <v>389282.77783082513</v>
      </c>
      <c r="R36" s="48">
        <f t="shared" si="7"/>
        <v>514810.9579985789</v>
      </c>
      <c r="S36" s="48">
        <f t="shared" si="7"/>
        <v>892274.50101449655</v>
      </c>
      <c r="T36" s="48">
        <f t="shared" si="7"/>
        <v>1396950.7909956616</v>
      </c>
      <c r="U36" s="48">
        <f t="shared" si="7"/>
        <v>1564282.1829320802</v>
      </c>
      <c r="V36" s="48">
        <f t="shared" si="7"/>
        <v>1196420.4494351235</v>
      </c>
      <c r="W36" s="48">
        <f t="shared" si="7"/>
        <v>550293.3517593256</v>
      </c>
      <c r="X36" s="48">
        <f t="shared" si="7"/>
        <v>740269.96292129741</v>
      </c>
      <c r="Y36" s="48">
        <f t="shared" si="7"/>
        <v>1061964.2487075247</v>
      </c>
      <c r="Z36" s="48">
        <f t="shared" si="7"/>
        <v>1128920.1145979338</v>
      </c>
      <c r="AA36" s="48">
        <f t="shared" si="7"/>
        <v>0</v>
      </c>
      <c r="AB36" s="48">
        <f t="shared" si="7"/>
        <v>0</v>
      </c>
      <c r="AC36" s="48">
        <f t="shared" si="7"/>
        <v>0</v>
      </c>
      <c r="AD36" s="48">
        <f t="shared" si="7"/>
        <v>0</v>
      </c>
      <c r="AE36" s="48">
        <f t="shared" si="7"/>
        <v>0</v>
      </c>
      <c r="AF36" s="48">
        <f t="shared" si="7"/>
        <v>0</v>
      </c>
      <c r="AG36" s="48">
        <f t="shared" si="7"/>
        <v>0</v>
      </c>
      <c r="AH36" s="48">
        <f t="shared" si="7"/>
        <v>0</v>
      </c>
      <c r="AI36" s="48">
        <f t="shared" si="7"/>
        <v>0</v>
      </c>
      <c r="AJ36" s="48">
        <f t="shared" si="7"/>
        <v>0</v>
      </c>
      <c r="AK36" s="48">
        <f t="shared" si="7"/>
        <v>0</v>
      </c>
      <c r="AL36" s="48">
        <f t="shared" si="7"/>
        <v>0</v>
      </c>
      <c r="AM36" s="48">
        <f t="shared" si="7"/>
        <v>0</v>
      </c>
      <c r="AN36" s="48">
        <f t="shared" si="7"/>
        <v>0</v>
      </c>
      <c r="AO36" s="48">
        <f t="shared" si="7"/>
        <v>0</v>
      </c>
      <c r="AP36" s="48">
        <f t="shared" si="7"/>
        <v>0</v>
      </c>
      <c r="AQ36" s="48">
        <f t="shared" si="7"/>
        <v>0</v>
      </c>
      <c r="AR36" s="48">
        <f t="shared" si="7"/>
        <v>0</v>
      </c>
      <c r="AS36" s="48">
        <f t="shared" si="7"/>
        <v>0</v>
      </c>
      <c r="AT36" s="48">
        <f t="shared" si="7"/>
        <v>0</v>
      </c>
      <c r="AU36" s="48">
        <f t="shared" si="7"/>
        <v>0</v>
      </c>
      <c r="AV36" s="48">
        <f t="shared" si="7"/>
        <v>0</v>
      </c>
      <c r="AW36" s="48">
        <f t="shared" si="7"/>
        <v>0</v>
      </c>
    </row>
    <row r="37" spans="1:49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</row>
    <row r="38" spans="1:49" x14ac:dyDescent="0.25">
      <c r="A38" s="35"/>
      <c r="B38" s="33"/>
      <c r="C38" s="33"/>
      <c r="D38" s="79"/>
      <c r="E38" s="79"/>
      <c r="F38" s="79"/>
      <c r="G38" s="79"/>
      <c r="H38" s="79"/>
      <c r="I38" s="79"/>
      <c r="K38" s="122" t="s">
        <v>84</v>
      </c>
      <c r="L38" s="79"/>
      <c r="N38" s="38" t="s">
        <v>85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Z38" s="38" t="s">
        <v>86</v>
      </c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1:49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40" t="s">
        <v>33</v>
      </c>
      <c r="K39" s="123">
        <f>SUM(D31:K31)</f>
        <v>1765520.5856482922</v>
      </c>
      <c r="L39" s="79"/>
      <c r="M39" s="40" t="s">
        <v>33</v>
      </c>
      <c r="N39" s="126">
        <f>SUM(L31:N31)</f>
        <v>337590.24796182185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40" t="s">
        <v>33</v>
      </c>
      <c r="Z39" s="127">
        <f>SUM(O31:Z31)</f>
        <v>6017985.4763414776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1:49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40" t="s">
        <v>34</v>
      </c>
      <c r="K40" s="123">
        <f t="shared" ref="K40:K44" si="8">SUM(D32:K32)</f>
        <v>267611.3834674859</v>
      </c>
      <c r="L40" s="79"/>
      <c r="M40" s="40" t="s">
        <v>34</v>
      </c>
      <c r="N40" s="126">
        <f t="shared" ref="N40:N44" si="9">SUM(L32:N32)</f>
        <v>48188.996346695669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40" t="s">
        <v>34</v>
      </c>
      <c r="Z40" s="127">
        <f t="shared" ref="Z40:Z43" si="10">SUM(O32:Z32)</f>
        <v>1116992.8956234725</v>
      </c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</row>
    <row r="41" spans="1:49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40" t="s">
        <v>35</v>
      </c>
      <c r="K41" s="123">
        <f t="shared" si="8"/>
        <v>251333.74221047253</v>
      </c>
      <c r="L41" s="79"/>
      <c r="M41" s="40" t="s">
        <v>35</v>
      </c>
      <c r="N41" s="126">
        <f t="shared" si="9"/>
        <v>155164.14882174321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40" t="s">
        <v>35</v>
      </c>
      <c r="Z41" s="127">
        <f t="shared" si="10"/>
        <v>1821999.9705891765</v>
      </c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</row>
    <row r="42" spans="1:49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40" t="s">
        <v>36</v>
      </c>
      <c r="K42" s="123">
        <f t="shared" si="8"/>
        <v>75450.522395491891</v>
      </c>
      <c r="L42" s="79"/>
      <c r="M42" s="40" t="s">
        <v>36</v>
      </c>
      <c r="N42" s="126">
        <f t="shared" si="9"/>
        <v>40636.115462116351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40" t="s">
        <v>36</v>
      </c>
      <c r="Z42" s="127">
        <f t="shared" si="10"/>
        <v>796336.49225546781</v>
      </c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40" t="s">
        <v>37</v>
      </c>
      <c r="K43" s="123">
        <f t="shared" si="8"/>
        <v>2111.6920120821051</v>
      </c>
      <c r="L43" s="79"/>
      <c r="M43" s="40" t="s">
        <v>37</v>
      </c>
      <c r="N43" s="126">
        <f t="shared" si="9"/>
        <v>8160.1086825692928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40" t="s">
        <v>37</v>
      </c>
      <c r="Z43" s="127">
        <f t="shared" si="10"/>
        <v>377301.79195936822</v>
      </c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35" t="s">
        <v>31</v>
      </c>
      <c r="K44" s="123">
        <f t="shared" si="8"/>
        <v>2362027.9257338243</v>
      </c>
      <c r="L44" s="79"/>
      <c r="M44" s="35" t="s">
        <v>31</v>
      </c>
      <c r="N44" s="126">
        <f t="shared" si="9"/>
        <v>589739.6172749463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35" t="s">
        <v>31</v>
      </c>
      <c r="Z44" s="127">
        <f>SUM(O36:Z36)</f>
        <v>10130616.626768962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x14ac:dyDescent="0.25">
      <c r="A45" s="35"/>
      <c r="B45" s="33"/>
      <c r="C45" s="33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</row>
    <row r="46" spans="1:49" s="82" customFormat="1" ht="15.75" thickBot="1" x14ac:dyDescent="0.3"/>
    <row r="47" spans="1:49" ht="15.75" x14ac:dyDescent="0.25">
      <c r="A47" s="78" t="s">
        <v>55</v>
      </c>
    </row>
    <row r="49" spans="1:49" x14ac:dyDescent="0.25">
      <c r="B49" s="12">
        <v>42370</v>
      </c>
      <c r="C49" s="12">
        <v>43497</v>
      </c>
      <c r="D49" s="12">
        <v>43525</v>
      </c>
      <c r="E49" s="12">
        <v>43556</v>
      </c>
      <c r="F49" s="12">
        <v>43586</v>
      </c>
      <c r="G49" s="12">
        <v>43617</v>
      </c>
      <c r="H49" s="12">
        <v>43647</v>
      </c>
      <c r="I49" s="12">
        <v>43678</v>
      </c>
      <c r="J49" s="12">
        <v>43709</v>
      </c>
      <c r="K49" s="12">
        <v>43739</v>
      </c>
      <c r="L49" s="12">
        <v>43770</v>
      </c>
      <c r="M49" s="12">
        <v>43800</v>
      </c>
      <c r="N49" s="12">
        <v>43831</v>
      </c>
      <c r="O49" s="12">
        <v>43862</v>
      </c>
      <c r="P49" s="12">
        <v>43891</v>
      </c>
      <c r="Q49" s="12">
        <v>43922</v>
      </c>
      <c r="R49" s="12">
        <v>43952</v>
      </c>
      <c r="S49" s="12">
        <v>43983</v>
      </c>
      <c r="T49" s="12">
        <v>44013</v>
      </c>
      <c r="U49" s="12">
        <v>44044</v>
      </c>
      <c r="V49" s="12">
        <v>44075</v>
      </c>
      <c r="W49" s="12">
        <v>44105</v>
      </c>
      <c r="X49" s="12">
        <v>44136</v>
      </c>
      <c r="Y49" s="12">
        <v>44166</v>
      </c>
      <c r="Z49" s="12">
        <v>44197</v>
      </c>
      <c r="AA49" s="12">
        <v>44228</v>
      </c>
      <c r="AB49" s="12">
        <v>44256</v>
      </c>
      <c r="AC49" s="12">
        <v>44287</v>
      </c>
      <c r="AD49" s="12">
        <v>44317</v>
      </c>
      <c r="AE49" s="12">
        <v>44348</v>
      </c>
      <c r="AF49" s="12">
        <v>44378</v>
      </c>
      <c r="AG49" s="12">
        <v>44409</v>
      </c>
      <c r="AH49" s="12">
        <v>44440</v>
      </c>
      <c r="AI49" s="12">
        <v>44470</v>
      </c>
      <c r="AJ49" s="12">
        <v>44501</v>
      </c>
      <c r="AK49" s="12">
        <v>44531</v>
      </c>
      <c r="AL49" s="12">
        <v>44562</v>
      </c>
      <c r="AM49" s="12">
        <v>44593</v>
      </c>
      <c r="AN49" s="12">
        <v>44621</v>
      </c>
      <c r="AO49" s="12">
        <v>44652</v>
      </c>
      <c r="AP49" s="12">
        <v>44682</v>
      </c>
      <c r="AQ49" s="12">
        <v>44713</v>
      </c>
      <c r="AR49" s="12">
        <v>44743</v>
      </c>
      <c r="AS49" s="12">
        <v>44774</v>
      </c>
      <c r="AT49" s="12">
        <v>44805</v>
      </c>
      <c r="AU49" s="12">
        <v>44835</v>
      </c>
      <c r="AV49" s="12">
        <v>44866</v>
      </c>
      <c r="AW49" s="12">
        <v>44896</v>
      </c>
    </row>
    <row r="50" spans="1:49" s="2" customFormat="1" x14ac:dyDescent="0.25">
      <c r="A50" s="39" t="s">
        <v>56</v>
      </c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119" t="s">
        <v>87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x14ac:dyDescent="0.25">
      <c r="A51" s="40" t="s">
        <v>33</v>
      </c>
      <c r="B51" s="41"/>
      <c r="C51" s="41"/>
      <c r="D51" s="45">
        <v>0</v>
      </c>
      <c r="E51" s="45">
        <v>0</v>
      </c>
      <c r="F51" s="45">
        <v>28084.31</v>
      </c>
      <c r="G51" s="45">
        <v>338961.47</v>
      </c>
      <c r="H51" s="45">
        <v>431295.26</v>
      </c>
      <c r="I51" s="45">
        <v>454282.99</v>
      </c>
      <c r="J51" s="45">
        <v>419095.06</v>
      </c>
      <c r="K51" s="45">
        <v>344369.99</v>
      </c>
      <c r="L51" s="45">
        <v>283824.37774138723</v>
      </c>
      <c r="M51" s="45">
        <v>408479.740038716</v>
      </c>
      <c r="N51" s="45">
        <v>534025.62224312266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</row>
    <row r="52" spans="1:49" x14ac:dyDescent="0.25">
      <c r="A52" s="40" t="s">
        <v>34</v>
      </c>
      <c r="B52" s="41"/>
      <c r="C52" s="41"/>
      <c r="D52" s="45">
        <v>0</v>
      </c>
      <c r="E52" s="45">
        <v>0</v>
      </c>
      <c r="F52" s="45">
        <v>4774.55</v>
      </c>
      <c r="G52" s="45">
        <v>61751.54</v>
      </c>
      <c r="H52" s="45">
        <v>70665.5</v>
      </c>
      <c r="I52" s="45">
        <v>72630.98</v>
      </c>
      <c r="J52" s="45">
        <v>70137.22</v>
      </c>
      <c r="K52" s="45">
        <v>63135.64</v>
      </c>
      <c r="L52" s="45">
        <v>55128.9945078417</v>
      </c>
      <c r="M52" s="45">
        <v>65688.743029146906</v>
      </c>
      <c r="N52" s="45">
        <v>79366.286626773508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</row>
    <row r="53" spans="1:49" x14ac:dyDescent="0.25">
      <c r="A53" s="40" t="s">
        <v>35</v>
      </c>
      <c r="B53" s="41"/>
      <c r="C53" s="41"/>
      <c r="D53" s="45">
        <v>0</v>
      </c>
      <c r="E53" s="45">
        <v>0</v>
      </c>
      <c r="F53" s="45">
        <v>7030.01</v>
      </c>
      <c r="G53" s="45">
        <v>109921.60000000001</v>
      </c>
      <c r="H53" s="45">
        <v>118808.51</v>
      </c>
      <c r="I53" s="45">
        <v>121642.28</v>
      </c>
      <c r="J53" s="45">
        <v>122769.41</v>
      </c>
      <c r="K53" s="45">
        <v>112787.98</v>
      </c>
      <c r="L53" s="45">
        <v>100670.13773243058</v>
      </c>
      <c r="M53" s="45">
        <v>109324.19632603781</v>
      </c>
      <c r="N53" s="45">
        <v>121284.45373783431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x14ac:dyDescent="0.25">
      <c r="A54" s="40" t="s">
        <v>36</v>
      </c>
      <c r="B54" s="41"/>
      <c r="C54" s="41"/>
      <c r="D54" s="45">
        <v>0</v>
      </c>
      <c r="E54" s="45">
        <v>0</v>
      </c>
      <c r="F54" s="45">
        <v>2496.56</v>
      </c>
      <c r="G54" s="45">
        <v>42291.09</v>
      </c>
      <c r="H54" s="45">
        <v>47913.74</v>
      </c>
      <c r="I54" s="45">
        <v>50299.83</v>
      </c>
      <c r="J54" s="45">
        <v>49993.73</v>
      </c>
      <c r="K54" s="45">
        <v>46326.65</v>
      </c>
      <c r="L54" s="45">
        <v>43273.549557919905</v>
      </c>
      <c r="M54" s="45">
        <v>44503.057062009852</v>
      </c>
      <c r="N54" s="45">
        <v>47678.809033308229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1:49" x14ac:dyDescent="0.25">
      <c r="A55" s="40" t="s">
        <v>37</v>
      </c>
      <c r="B55" s="41"/>
      <c r="C55" s="41"/>
      <c r="D55" s="45">
        <v>0</v>
      </c>
      <c r="E55" s="45">
        <v>0</v>
      </c>
      <c r="F55" s="45">
        <v>0</v>
      </c>
      <c r="G55" s="45">
        <v>4678.1400000000003</v>
      </c>
      <c r="H55" s="45">
        <v>7353.04</v>
      </c>
      <c r="I55" s="45">
        <v>8142.09</v>
      </c>
      <c r="J55" s="45">
        <v>8251.43</v>
      </c>
      <c r="K55" s="45">
        <v>7783.91</v>
      </c>
      <c r="L55" s="45">
        <v>7344.0704480756658</v>
      </c>
      <c r="M55" s="45">
        <v>7244.6883588323535</v>
      </c>
      <c r="N55" s="45">
        <v>7343.6002334005907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x14ac:dyDescent="0.25">
      <c r="A56" s="35" t="s">
        <v>31</v>
      </c>
      <c r="B56" s="33"/>
      <c r="C56" s="33"/>
      <c r="D56" s="48">
        <f>SUM(D51:D55)</f>
        <v>0</v>
      </c>
      <c r="E56" s="48">
        <f t="shared" ref="E56:AW56" si="11">SUM(E51:E55)</f>
        <v>0</v>
      </c>
      <c r="F56" s="48">
        <f t="shared" si="11"/>
        <v>42385.43</v>
      </c>
      <c r="G56" s="48">
        <f t="shared" si="11"/>
        <v>557603.83999999997</v>
      </c>
      <c r="H56" s="48">
        <f t="shared" si="11"/>
        <v>676036.05</v>
      </c>
      <c r="I56" s="48">
        <f t="shared" si="11"/>
        <v>706998.16999999993</v>
      </c>
      <c r="J56" s="48">
        <f t="shared" si="11"/>
        <v>670246.85000000009</v>
      </c>
      <c r="K56" s="48">
        <f t="shared" si="11"/>
        <v>574404.17000000004</v>
      </c>
      <c r="L56" s="48">
        <f t="shared" si="11"/>
        <v>490241.12998765509</v>
      </c>
      <c r="M56" s="48">
        <f t="shared" si="11"/>
        <v>635240.42481474299</v>
      </c>
      <c r="N56" s="48">
        <f t="shared" si="11"/>
        <v>789698.77187443932</v>
      </c>
      <c r="O56" s="48">
        <f t="shared" si="11"/>
        <v>0</v>
      </c>
      <c r="P56" s="48">
        <f t="shared" si="11"/>
        <v>0</v>
      </c>
      <c r="Q56" s="48">
        <f t="shared" si="11"/>
        <v>0</v>
      </c>
      <c r="R56" s="48">
        <f t="shared" si="11"/>
        <v>0</v>
      </c>
      <c r="S56" s="48">
        <f t="shared" si="11"/>
        <v>0</v>
      </c>
      <c r="T56" s="48">
        <f t="shared" si="11"/>
        <v>0</v>
      </c>
      <c r="U56" s="48">
        <f t="shared" si="11"/>
        <v>0</v>
      </c>
      <c r="V56" s="48">
        <f t="shared" si="11"/>
        <v>0</v>
      </c>
      <c r="W56" s="48">
        <f t="shared" si="11"/>
        <v>0</v>
      </c>
      <c r="X56" s="48">
        <f t="shared" si="11"/>
        <v>0</v>
      </c>
      <c r="Y56" s="48">
        <f t="shared" si="11"/>
        <v>0</v>
      </c>
      <c r="Z56" s="48">
        <f t="shared" si="11"/>
        <v>0</v>
      </c>
      <c r="AA56" s="48">
        <f t="shared" si="11"/>
        <v>0</v>
      </c>
      <c r="AB56" s="48">
        <f t="shared" si="11"/>
        <v>0</v>
      </c>
      <c r="AC56" s="48">
        <f t="shared" si="11"/>
        <v>0</v>
      </c>
      <c r="AD56" s="48">
        <f t="shared" si="11"/>
        <v>0</v>
      </c>
      <c r="AE56" s="48">
        <f t="shared" si="11"/>
        <v>0</v>
      </c>
      <c r="AF56" s="48">
        <f t="shared" si="11"/>
        <v>0</v>
      </c>
      <c r="AG56" s="48">
        <f t="shared" si="11"/>
        <v>0</v>
      </c>
      <c r="AH56" s="48">
        <f t="shared" si="11"/>
        <v>0</v>
      </c>
      <c r="AI56" s="48">
        <f t="shared" si="11"/>
        <v>0</v>
      </c>
      <c r="AJ56" s="48">
        <f t="shared" si="11"/>
        <v>0</v>
      </c>
      <c r="AK56" s="48">
        <f t="shared" si="11"/>
        <v>0</v>
      </c>
      <c r="AL56" s="48">
        <f t="shared" si="11"/>
        <v>0</v>
      </c>
      <c r="AM56" s="48">
        <f t="shared" si="11"/>
        <v>0</v>
      </c>
      <c r="AN56" s="48">
        <f t="shared" si="11"/>
        <v>0</v>
      </c>
      <c r="AO56" s="48">
        <f t="shared" si="11"/>
        <v>0</v>
      </c>
      <c r="AP56" s="48">
        <f t="shared" si="11"/>
        <v>0</v>
      </c>
      <c r="AQ56" s="48">
        <f t="shared" si="11"/>
        <v>0</v>
      </c>
      <c r="AR56" s="48">
        <f t="shared" si="11"/>
        <v>0</v>
      </c>
      <c r="AS56" s="48">
        <f t="shared" si="11"/>
        <v>0</v>
      </c>
      <c r="AT56" s="48">
        <f t="shared" si="11"/>
        <v>0</v>
      </c>
      <c r="AU56" s="48">
        <f t="shared" si="11"/>
        <v>0</v>
      </c>
      <c r="AV56" s="48">
        <f t="shared" si="11"/>
        <v>0</v>
      </c>
      <c r="AW56" s="48">
        <f t="shared" si="11"/>
        <v>0</v>
      </c>
    </row>
    <row r="57" spans="1:49" x14ac:dyDescent="0.25">
      <c r="A57" s="35"/>
      <c r="B57" s="33"/>
      <c r="C57" s="33"/>
      <c r="D57" s="79"/>
      <c r="E57" s="79"/>
      <c r="F57" s="79"/>
      <c r="G57" s="79"/>
      <c r="H57" s="79"/>
      <c r="I57" s="79"/>
      <c r="J57" s="79"/>
      <c r="K57" s="79"/>
      <c r="L57" s="119" t="s">
        <v>88</v>
      </c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</row>
    <row r="58" spans="1:49" x14ac:dyDescent="0.25">
      <c r="A58" s="39" t="s">
        <v>57</v>
      </c>
      <c r="B58" s="41"/>
      <c r="C58" s="41"/>
      <c r="D58" s="45">
        <v>0</v>
      </c>
      <c r="E58" s="45">
        <v>0</v>
      </c>
      <c r="F58" s="45">
        <v>-923.75</v>
      </c>
      <c r="G58" s="45">
        <v>-10157.06</v>
      </c>
      <c r="H58" s="45">
        <v>-12455.509999999998</v>
      </c>
      <c r="I58" s="45">
        <v>-13265.509999999998</v>
      </c>
      <c r="J58" s="45">
        <v>-12079.850000000002</v>
      </c>
      <c r="K58" s="114">
        <v>-10230.949999999997</v>
      </c>
      <c r="L58" s="45">
        <v>-9821.686673008604</v>
      </c>
      <c r="M58" s="45">
        <v>-14135.360925860501</v>
      </c>
      <c r="N58" s="45">
        <v>-18479.851444647684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</row>
    <row r="59" spans="1:49" x14ac:dyDescent="0.25">
      <c r="B59" s="41"/>
      <c r="C59" s="41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0" spans="1:49" x14ac:dyDescent="0.25">
      <c r="A60" s="29" t="s">
        <v>32</v>
      </c>
      <c r="B60" s="41"/>
      <c r="C60" s="41"/>
      <c r="S60" s="83"/>
    </row>
    <row r="61" spans="1:49" x14ac:dyDescent="0.25">
      <c r="A61" s="40" t="s">
        <v>33</v>
      </c>
      <c r="B61" s="41"/>
      <c r="C61" s="41"/>
      <c r="D61" s="80">
        <f t="shared" ref="D61:AW61" si="12">+D23</f>
        <v>1268128455</v>
      </c>
      <c r="E61" s="80">
        <f t="shared" si="12"/>
        <v>872933544</v>
      </c>
      <c r="F61" s="80">
        <f t="shared" si="12"/>
        <v>738196558</v>
      </c>
      <c r="G61" s="80">
        <f t="shared" si="12"/>
        <v>978975302</v>
      </c>
      <c r="H61" s="80">
        <f t="shared" si="12"/>
        <v>1243909773</v>
      </c>
      <c r="I61" s="80">
        <f t="shared" si="12"/>
        <v>1310015315</v>
      </c>
      <c r="J61" s="80">
        <f t="shared" si="12"/>
        <v>1208033233</v>
      </c>
      <c r="K61" s="80">
        <f t="shared" si="12"/>
        <v>993546162</v>
      </c>
      <c r="L61" s="80">
        <f t="shared" si="12"/>
        <v>822537995.55853176</v>
      </c>
      <c r="M61" s="80">
        <f t="shared" si="12"/>
        <v>1183795801.0212228</v>
      </c>
      <c r="N61" s="80">
        <f t="shared" si="12"/>
        <v>1547634380.0777879</v>
      </c>
      <c r="O61" s="80">
        <f t="shared" si="12"/>
        <v>1378321534.8104868</v>
      </c>
      <c r="P61" s="80">
        <f t="shared" si="12"/>
        <v>1162715300.8708148</v>
      </c>
      <c r="Q61" s="80">
        <f t="shared" si="12"/>
        <v>907972115.89951456</v>
      </c>
      <c r="R61" s="80">
        <f t="shared" si="12"/>
        <v>742655082.39919519</v>
      </c>
      <c r="S61" s="80">
        <f t="shared" si="12"/>
        <v>865735476.56962812</v>
      </c>
      <c r="T61" s="80">
        <f t="shared" si="12"/>
        <v>1157672218.9793582</v>
      </c>
      <c r="U61" s="80">
        <f t="shared" si="12"/>
        <v>1191709621.1303957</v>
      </c>
      <c r="V61" s="80">
        <f t="shared" si="12"/>
        <v>1081549178.5853434</v>
      </c>
      <c r="W61" s="80">
        <f t="shared" si="12"/>
        <v>779725324.43459022</v>
      </c>
      <c r="X61" s="80">
        <f t="shared" si="12"/>
        <v>816205893.56062257</v>
      </c>
      <c r="Y61" s="80">
        <f t="shared" si="12"/>
        <v>1181311613.1590836</v>
      </c>
      <c r="Z61" s="80">
        <f t="shared" si="12"/>
        <v>1545622498.8818939</v>
      </c>
      <c r="AA61" s="80">
        <f t="shared" si="12"/>
        <v>0</v>
      </c>
      <c r="AB61" s="80">
        <f t="shared" si="12"/>
        <v>0</v>
      </c>
      <c r="AC61" s="80">
        <f t="shared" si="12"/>
        <v>0</v>
      </c>
      <c r="AD61" s="80">
        <f t="shared" si="12"/>
        <v>0</v>
      </c>
      <c r="AE61" s="80">
        <f t="shared" si="12"/>
        <v>0</v>
      </c>
      <c r="AF61" s="80">
        <f t="shared" si="12"/>
        <v>0</v>
      </c>
      <c r="AG61" s="80">
        <f t="shared" si="12"/>
        <v>0</v>
      </c>
      <c r="AH61" s="80">
        <f t="shared" si="12"/>
        <v>0</v>
      </c>
      <c r="AI61" s="80">
        <f t="shared" si="12"/>
        <v>0</v>
      </c>
      <c r="AJ61" s="80">
        <f t="shared" si="12"/>
        <v>0</v>
      </c>
      <c r="AK61" s="80">
        <f t="shared" si="12"/>
        <v>0</v>
      </c>
      <c r="AL61" s="80">
        <f t="shared" si="12"/>
        <v>0</v>
      </c>
      <c r="AM61" s="80">
        <f t="shared" si="12"/>
        <v>0</v>
      </c>
      <c r="AN61" s="80">
        <f t="shared" si="12"/>
        <v>0</v>
      </c>
      <c r="AO61" s="80">
        <f t="shared" si="12"/>
        <v>0</v>
      </c>
      <c r="AP61" s="80">
        <f t="shared" si="12"/>
        <v>0</v>
      </c>
      <c r="AQ61" s="80">
        <f t="shared" si="12"/>
        <v>0</v>
      </c>
      <c r="AR61" s="80">
        <f t="shared" si="12"/>
        <v>0</v>
      </c>
      <c r="AS61" s="80">
        <f t="shared" si="12"/>
        <v>0</v>
      </c>
      <c r="AT61" s="80">
        <f t="shared" si="12"/>
        <v>0</v>
      </c>
      <c r="AU61" s="80">
        <f t="shared" si="12"/>
        <v>0</v>
      </c>
      <c r="AV61" s="80">
        <f t="shared" si="12"/>
        <v>0</v>
      </c>
      <c r="AW61" s="80">
        <f t="shared" si="12"/>
        <v>0</v>
      </c>
    </row>
    <row r="62" spans="1:49" x14ac:dyDescent="0.25">
      <c r="A62" s="40" t="s">
        <v>34</v>
      </c>
      <c r="B62" s="41"/>
      <c r="C62" s="41"/>
      <c r="D62" s="80">
        <f t="shared" ref="D62:AW62" si="13">+D24</f>
        <v>290178959</v>
      </c>
      <c r="E62" s="80">
        <f t="shared" si="13"/>
        <v>235096003</v>
      </c>
      <c r="F62" s="80">
        <f t="shared" si="13"/>
        <v>221772499</v>
      </c>
      <c r="G62" s="80">
        <f t="shared" si="13"/>
        <v>258735845</v>
      </c>
      <c r="H62" s="80">
        <f t="shared" si="13"/>
        <v>295975497</v>
      </c>
      <c r="I62" s="80">
        <f t="shared" si="13"/>
        <v>304175879</v>
      </c>
      <c r="J62" s="80">
        <f t="shared" si="13"/>
        <v>293549572</v>
      </c>
      <c r="K62" s="80">
        <f t="shared" si="13"/>
        <v>264736629</v>
      </c>
      <c r="L62" s="80">
        <f t="shared" si="13"/>
        <v>230665248.98678535</v>
      </c>
      <c r="M62" s="80">
        <f t="shared" si="13"/>
        <v>274848297.19308329</v>
      </c>
      <c r="N62" s="80">
        <f t="shared" si="13"/>
        <v>332076513.08273435</v>
      </c>
      <c r="O62" s="80">
        <f t="shared" si="13"/>
        <v>298411619.19462562</v>
      </c>
      <c r="P62" s="80">
        <f t="shared" si="13"/>
        <v>265992257.39353359</v>
      </c>
      <c r="Q62" s="80">
        <f t="shared" si="13"/>
        <v>234924352.37234098</v>
      </c>
      <c r="R62" s="80">
        <f t="shared" si="13"/>
        <v>225288772.06365892</v>
      </c>
      <c r="S62" s="80">
        <f t="shared" si="13"/>
        <v>258955186.48021546</v>
      </c>
      <c r="T62" s="80">
        <f t="shared" si="13"/>
        <v>291933603.59266043</v>
      </c>
      <c r="U62" s="80">
        <f t="shared" si="13"/>
        <v>292230070.06058669</v>
      </c>
      <c r="V62" s="80">
        <f t="shared" si="13"/>
        <v>283528079.90412492</v>
      </c>
      <c r="W62" s="80">
        <f t="shared" si="13"/>
        <v>237702031.65951854</v>
      </c>
      <c r="X62" s="80">
        <f t="shared" si="13"/>
        <v>229171291.18662024</v>
      </c>
      <c r="Y62" s="80">
        <f t="shared" si="13"/>
        <v>275029532.97835851</v>
      </c>
      <c r="Z62" s="80">
        <f t="shared" si="13"/>
        <v>330954973.09618455</v>
      </c>
      <c r="AA62" s="80">
        <f t="shared" si="13"/>
        <v>0</v>
      </c>
      <c r="AB62" s="80">
        <f t="shared" si="13"/>
        <v>0</v>
      </c>
      <c r="AC62" s="80">
        <f t="shared" si="13"/>
        <v>0</v>
      </c>
      <c r="AD62" s="80">
        <f t="shared" si="13"/>
        <v>0</v>
      </c>
      <c r="AE62" s="80">
        <f t="shared" si="13"/>
        <v>0</v>
      </c>
      <c r="AF62" s="80">
        <f t="shared" si="13"/>
        <v>0</v>
      </c>
      <c r="AG62" s="80">
        <f t="shared" si="13"/>
        <v>0</v>
      </c>
      <c r="AH62" s="80">
        <f t="shared" si="13"/>
        <v>0</v>
      </c>
      <c r="AI62" s="80">
        <f t="shared" si="13"/>
        <v>0</v>
      </c>
      <c r="AJ62" s="80">
        <f t="shared" si="13"/>
        <v>0</v>
      </c>
      <c r="AK62" s="80">
        <f t="shared" si="13"/>
        <v>0</v>
      </c>
      <c r="AL62" s="80">
        <f t="shared" si="13"/>
        <v>0</v>
      </c>
      <c r="AM62" s="80">
        <f t="shared" si="13"/>
        <v>0</v>
      </c>
      <c r="AN62" s="80">
        <f t="shared" si="13"/>
        <v>0</v>
      </c>
      <c r="AO62" s="80">
        <f t="shared" si="13"/>
        <v>0</v>
      </c>
      <c r="AP62" s="80">
        <f t="shared" si="13"/>
        <v>0</v>
      </c>
      <c r="AQ62" s="80">
        <f t="shared" si="13"/>
        <v>0</v>
      </c>
      <c r="AR62" s="80">
        <f t="shared" si="13"/>
        <v>0</v>
      </c>
      <c r="AS62" s="80">
        <f t="shared" si="13"/>
        <v>0</v>
      </c>
      <c r="AT62" s="80">
        <f t="shared" si="13"/>
        <v>0</v>
      </c>
      <c r="AU62" s="80">
        <f t="shared" si="13"/>
        <v>0</v>
      </c>
      <c r="AV62" s="80">
        <f t="shared" si="13"/>
        <v>0</v>
      </c>
      <c r="AW62" s="80">
        <f t="shared" si="13"/>
        <v>0</v>
      </c>
    </row>
    <row r="63" spans="1:49" x14ac:dyDescent="0.25">
      <c r="A63" s="40" t="s">
        <v>35</v>
      </c>
      <c r="B63" s="41"/>
      <c r="C63" s="41"/>
      <c r="D63" s="80">
        <f t="shared" ref="D63:AW63" si="14">+D25</f>
        <v>599641261</v>
      </c>
      <c r="E63" s="80">
        <f t="shared" si="14"/>
        <v>546450417</v>
      </c>
      <c r="F63" s="80">
        <f t="shared" si="14"/>
        <v>548775486</v>
      </c>
      <c r="G63" s="80">
        <f t="shared" si="14"/>
        <v>609609142</v>
      </c>
      <c r="H63" s="80">
        <f t="shared" si="14"/>
        <v>656813642</v>
      </c>
      <c r="I63" s="80">
        <f t="shared" si="14"/>
        <v>671886437</v>
      </c>
      <c r="J63" s="80">
        <f t="shared" si="14"/>
        <v>678219627</v>
      </c>
      <c r="K63" s="80">
        <f t="shared" si="14"/>
        <v>622550219</v>
      </c>
      <c r="L63" s="80">
        <f t="shared" si="14"/>
        <v>556188606.25652254</v>
      </c>
      <c r="M63" s="80">
        <f t="shared" si="14"/>
        <v>604001084.67424202</v>
      </c>
      <c r="N63" s="80">
        <f t="shared" si="14"/>
        <v>670079854.90516186</v>
      </c>
      <c r="O63" s="80">
        <f t="shared" si="14"/>
        <v>615160017.33586729</v>
      </c>
      <c r="P63" s="80">
        <f t="shared" si="14"/>
        <v>573811291.23380256</v>
      </c>
      <c r="Q63" s="80">
        <f t="shared" si="14"/>
        <v>556692865.31394506</v>
      </c>
      <c r="R63" s="80">
        <f t="shared" si="14"/>
        <v>543919102.26507175</v>
      </c>
      <c r="S63" s="80">
        <f t="shared" si="14"/>
        <v>603758979.41089308</v>
      </c>
      <c r="T63" s="80">
        <f t="shared" si="14"/>
        <v>674305116.554371</v>
      </c>
      <c r="U63" s="80">
        <f t="shared" si="14"/>
        <v>682179842.18051767</v>
      </c>
      <c r="V63" s="80">
        <f t="shared" si="14"/>
        <v>678909890.80967557</v>
      </c>
      <c r="W63" s="80">
        <f t="shared" si="14"/>
        <v>579911419.2246418</v>
      </c>
      <c r="X63" s="80">
        <f t="shared" si="14"/>
        <v>551036740.60934961</v>
      </c>
      <c r="Y63" s="80">
        <f t="shared" si="14"/>
        <v>597919979.03082466</v>
      </c>
      <c r="Z63" s="80">
        <f t="shared" si="14"/>
        <v>662866531.83424711</v>
      </c>
      <c r="AA63" s="80">
        <f t="shared" si="14"/>
        <v>0</v>
      </c>
      <c r="AB63" s="80">
        <f t="shared" si="14"/>
        <v>0</v>
      </c>
      <c r="AC63" s="80">
        <f t="shared" si="14"/>
        <v>0</v>
      </c>
      <c r="AD63" s="80">
        <f t="shared" si="14"/>
        <v>0</v>
      </c>
      <c r="AE63" s="80">
        <f t="shared" si="14"/>
        <v>0</v>
      </c>
      <c r="AF63" s="80">
        <f t="shared" si="14"/>
        <v>0</v>
      </c>
      <c r="AG63" s="80">
        <f t="shared" si="14"/>
        <v>0</v>
      </c>
      <c r="AH63" s="80">
        <f t="shared" si="14"/>
        <v>0</v>
      </c>
      <c r="AI63" s="80">
        <f t="shared" si="14"/>
        <v>0</v>
      </c>
      <c r="AJ63" s="80">
        <f t="shared" si="14"/>
        <v>0</v>
      </c>
      <c r="AK63" s="80">
        <f t="shared" si="14"/>
        <v>0</v>
      </c>
      <c r="AL63" s="80">
        <f t="shared" si="14"/>
        <v>0</v>
      </c>
      <c r="AM63" s="80">
        <f t="shared" si="14"/>
        <v>0</v>
      </c>
      <c r="AN63" s="80">
        <f t="shared" si="14"/>
        <v>0</v>
      </c>
      <c r="AO63" s="80">
        <f t="shared" si="14"/>
        <v>0</v>
      </c>
      <c r="AP63" s="80">
        <f t="shared" si="14"/>
        <v>0</v>
      </c>
      <c r="AQ63" s="80">
        <f t="shared" si="14"/>
        <v>0</v>
      </c>
      <c r="AR63" s="80">
        <f t="shared" si="14"/>
        <v>0</v>
      </c>
      <c r="AS63" s="80">
        <f t="shared" si="14"/>
        <v>0</v>
      </c>
      <c r="AT63" s="80">
        <f t="shared" si="14"/>
        <v>0</v>
      </c>
      <c r="AU63" s="80">
        <f t="shared" si="14"/>
        <v>0</v>
      </c>
      <c r="AV63" s="80">
        <f t="shared" si="14"/>
        <v>0</v>
      </c>
      <c r="AW63" s="80">
        <f t="shared" si="14"/>
        <v>0</v>
      </c>
    </row>
    <row r="64" spans="1:49" x14ac:dyDescent="0.25">
      <c r="A64" s="40" t="s">
        <v>36</v>
      </c>
      <c r="B64" s="41"/>
      <c r="C64" s="41"/>
      <c r="D64" s="80">
        <f t="shared" ref="D64:AW64" si="15">+D26</f>
        <v>242499726</v>
      </c>
      <c r="E64" s="80">
        <f t="shared" si="15"/>
        <v>232539680</v>
      </c>
      <c r="F64" s="80">
        <f t="shared" si="15"/>
        <v>229224298</v>
      </c>
      <c r="G64" s="80">
        <f t="shared" si="15"/>
        <v>266349220</v>
      </c>
      <c r="H64" s="80">
        <f t="shared" si="15"/>
        <v>267674678</v>
      </c>
      <c r="I64" s="80">
        <f t="shared" si="15"/>
        <v>281003685</v>
      </c>
      <c r="J64" s="80">
        <f t="shared" si="15"/>
        <v>279302255</v>
      </c>
      <c r="K64" s="80">
        <f t="shared" si="15"/>
        <v>258807768</v>
      </c>
      <c r="L64" s="80">
        <f t="shared" si="15"/>
        <v>241751673.50793245</v>
      </c>
      <c r="M64" s="80">
        <f t="shared" si="15"/>
        <v>248620430.51402155</v>
      </c>
      <c r="N64" s="80">
        <f t="shared" si="15"/>
        <v>266362061.63859347</v>
      </c>
      <c r="O64" s="80">
        <f t="shared" si="15"/>
        <v>254165103.41123843</v>
      </c>
      <c r="P64" s="80">
        <f t="shared" si="15"/>
        <v>246316884.48273599</v>
      </c>
      <c r="Q64" s="80">
        <f t="shared" si="15"/>
        <v>243990466.0844745</v>
      </c>
      <c r="R64" s="80">
        <f t="shared" si="15"/>
        <v>248767351.18955135</v>
      </c>
      <c r="S64" s="80">
        <f t="shared" si="15"/>
        <v>269142818.96581262</v>
      </c>
      <c r="T64" s="80">
        <f t="shared" si="15"/>
        <v>283191564.25385141</v>
      </c>
      <c r="U64" s="80">
        <f t="shared" si="15"/>
        <v>281264944.03107631</v>
      </c>
      <c r="V64" s="80">
        <f t="shared" si="15"/>
        <v>283373905.70967376</v>
      </c>
      <c r="W64" s="80">
        <f t="shared" si="15"/>
        <v>257635452.42072481</v>
      </c>
      <c r="X64" s="80">
        <f t="shared" si="15"/>
        <v>246026530.66511434</v>
      </c>
      <c r="Y64" s="80">
        <f t="shared" si="15"/>
        <v>254037786.42647198</v>
      </c>
      <c r="Z64" s="80">
        <f t="shared" si="15"/>
        <v>271290509.59291726</v>
      </c>
      <c r="AA64" s="80">
        <f t="shared" si="15"/>
        <v>0</v>
      </c>
      <c r="AB64" s="80">
        <f t="shared" si="15"/>
        <v>0</v>
      </c>
      <c r="AC64" s="80">
        <f t="shared" si="15"/>
        <v>0</v>
      </c>
      <c r="AD64" s="80">
        <f t="shared" si="15"/>
        <v>0</v>
      </c>
      <c r="AE64" s="80">
        <f t="shared" si="15"/>
        <v>0</v>
      </c>
      <c r="AF64" s="80">
        <f t="shared" si="15"/>
        <v>0</v>
      </c>
      <c r="AG64" s="80">
        <f t="shared" si="15"/>
        <v>0</v>
      </c>
      <c r="AH64" s="80">
        <f t="shared" si="15"/>
        <v>0</v>
      </c>
      <c r="AI64" s="80">
        <f t="shared" si="15"/>
        <v>0</v>
      </c>
      <c r="AJ64" s="80">
        <f t="shared" si="15"/>
        <v>0</v>
      </c>
      <c r="AK64" s="80">
        <f t="shared" si="15"/>
        <v>0</v>
      </c>
      <c r="AL64" s="80">
        <f t="shared" si="15"/>
        <v>0</v>
      </c>
      <c r="AM64" s="80">
        <f t="shared" si="15"/>
        <v>0</v>
      </c>
      <c r="AN64" s="80">
        <f t="shared" si="15"/>
        <v>0</v>
      </c>
      <c r="AO64" s="80">
        <f t="shared" si="15"/>
        <v>0</v>
      </c>
      <c r="AP64" s="80">
        <f t="shared" si="15"/>
        <v>0</v>
      </c>
      <c r="AQ64" s="80">
        <f t="shared" si="15"/>
        <v>0</v>
      </c>
      <c r="AR64" s="80">
        <f t="shared" si="15"/>
        <v>0</v>
      </c>
      <c r="AS64" s="80">
        <f t="shared" si="15"/>
        <v>0</v>
      </c>
      <c r="AT64" s="80">
        <f t="shared" si="15"/>
        <v>0</v>
      </c>
      <c r="AU64" s="80">
        <f t="shared" si="15"/>
        <v>0</v>
      </c>
      <c r="AV64" s="80">
        <f t="shared" si="15"/>
        <v>0</v>
      </c>
      <c r="AW64" s="80">
        <f t="shared" si="15"/>
        <v>0</v>
      </c>
    </row>
    <row r="65" spans="1:49" x14ac:dyDescent="0.25">
      <c r="A65" s="40" t="s">
        <v>37</v>
      </c>
      <c r="B65" s="41"/>
      <c r="C65" s="41"/>
      <c r="D65" s="80">
        <f t="shared" ref="D65:AW65" si="16">+D27</f>
        <v>99309923</v>
      </c>
      <c r="E65" s="80">
        <f t="shared" si="16"/>
        <v>98876748</v>
      </c>
      <c r="F65" s="80">
        <f t="shared" si="16"/>
        <v>96480454</v>
      </c>
      <c r="G65" s="80">
        <f t="shared" si="16"/>
        <v>121526151</v>
      </c>
      <c r="H65" s="80">
        <f t="shared" si="16"/>
        <v>113123855</v>
      </c>
      <c r="I65" s="80">
        <f t="shared" si="16"/>
        <v>125262874</v>
      </c>
      <c r="J65" s="80">
        <f t="shared" si="16"/>
        <v>126945040</v>
      </c>
      <c r="K65" s="80">
        <f t="shared" si="16"/>
        <v>119752379</v>
      </c>
      <c r="L65" s="80">
        <f t="shared" si="16"/>
        <v>112985699.2011641</v>
      </c>
      <c r="M65" s="80">
        <f t="shared" si="16"/>
        <v>111456743.98203622</v>
      </c>
      <c r="N65" s="80">
        <f t="shared" si="16"/>
        <v>112978465.12923987</v>
      </c>
      <c r="O65" s="80">
        <f t="shared" si="16"/>
        <v>107843812.8891262</v>
      </c>
      <c r="P65" s="80">
        <f t="shared" si="16"/>
        <v>103716430.37849057</v>
      </c>
      <c r="Q65" s="80">
        <f t="shared" si="16"/>
        <v>110281923.80513839</v>
      </c>
      <c r="R65" s="80">
        <f t="shared" si="16"/>
        <v>113787850.20193435</v>
      </c>
      <c r="S65" s="80">
        <f t="shared" si="16"/>
        <v>122889956.14274465</v>
      </c>
      <c r="T65" s="80">
        <f t="shared" si="16"/>
        <v>127145138.22055706</v>
      </c>
      <c r="U65" s="80">
        <f t="shared" si="16"/>
        <v>127809920.42728978</v>
      </c>
      <c r="V65" s="80">
        <f t="shared" si="16"/>
        <v>128839607.36991234</v>
      </c>
      <c r="W65" s="80">
        <f t="shared" si="16"/>
        <v>120306656.53928144</v>
      </c>
      <c r="X65" s="80">
        <f t="shared" si="16"/>
        <v>114620304.13509423</v>
      </c>
      <c r="Y65" s="80">
        <f t="shared" si="16"/>
        <v>113416477.12031387</v>
      </c>
      <c r="Z65" s="80">
        <f t="shared" si="16"/>
        <v>116419775.95176999</v>
      </c>
      <c r="AA65" s="80">
        <f t="shared" si="16"/>
        <v>0</v>
      </c>
      <c r="AB65" s="80">
        <f t="shared" si="16"/>
        <v>0</v>
      </c>
      <c r="AC65" s="80">
        <f t="shared" si="16"/>
        <v>0</v>
      </c>
      <c r="AD65" s="80">
        <f t="shared" si="16"/>
        <v>0</v>
      </c>
      <c r="AE65" s="80">
        <f t="shared" si="16"/>
        <v>0</v>
      </c>
      <c r="AF65" s="80">
        <f t="shared" si="16"/>
        <v>0</v>
      </c>
      <c r="AG65" s="80">
        <f t="shared" si="16"/>
        <v>0</v>
      </c>
      <c r="AH65" s="80">
        <f t="shared" si="16"/>
        <v>0</v>
      </c>
      <c r="AI65" s="80">
        <f t="shared" si="16"/>
        <v>0</v>
      </c>
      <c r="AJ65" s="80">
        <f t="shared" si="16"/>
        <v>0</v>
      </c>
      <c r="AK65" s="80">
        <f t="shared" si="16"/>
        <v>0</v>
      </c>
      <c r="AL65" s="80">
        <f t="shared" si="16"/>
        <v>0</v>
      </c>
      <c r="AM65" s="80">
        <f t="shared" si="16"/>
        <v>0</v>
      </c>
      <c r="AN65" s="80">
        <f t="shared" si="16"/>
        <v>0</v>
      </c>
      <c r="AO65" s="80">
        <f t="shared" si="16"/>
        <v>0</v>
      </c>
      <c r="AP65" s="80">
        <f t="shared" si="16"/>
        <v>0</v>
      </c>
      <c r="AQ65" s="80">
        <f t="shared" si="16"/>
        <v>0</v>
      </c>
      <c r="AR65" s="80">
        <f t="shared" si="16"/>
        <v>0</v>
      </c>
      <c r="AS65" s="80">
        <f t="shared" si="16"/>
        <v>0</v>
      </c>
      <c r="AT65" s="80">
        <f t="shared" si="16"/>
        <v>0</v>
      </c>
      <c r="AU65" s="80">
        <f t="shared" si="16"/>
        <v>0</v>
      </c>
      <c r="AV65" s="80">
        <f t="shared" si="16"/>
        <v>0</v>
      </c>
      <c r="AW65" s="80">
        <f t="shared" si="16"/>
        <v>0</v>
      </c>
    </row>
    <row r="66" spans="1:49" x14ac:dyDescent="0.25">
      <c r="A66" s="35" t="s">
        <v>31</v>
      </c>
      <c r="B66" s="33"/>
      <c r="C66" s="33"/>
      <c r="D66" s="37">
        <f>SUM(D61:D65)</f>
        <v>2499758324</v>
      </c>
      <c r="E66" s="37">
        <f t="shared" ref="E66:AW66" si="17">SUM(E61:E65)</f>
        <v>1985896392</v>
      </c>
      <c r="F66" s="37">
        <f t="shared" si="17"/>
        <v>1834449295</v>
      </c>
      <c r="G66" s="37">
        <f t="shared" si="17"/>
        <v>2235195660</v>
      </c>
      <c r="H66" s="37">
        <f t="shared" si="17"/>
        <v>2577497445</v>
      </c>
      <c r="I66" s="37">
        <f t="shared" si="17"/>
        <v>2692344190</v>
      </c>
      <c r="J66" s="37">
        <f t="shared" si="17"/>
        <v>2586049727</v>
      </c>
      <c r="K66" s="37">
        <f t="shared" si="17"/>
        <v>2259393157</v>
      </c>
      <c r="L66" s="37">
        <f t="shared" si="17"/>
        <v>1964129223.5109363</v>
      </c>
      <c r="M66" s="37">
        <f t="shared" si="17"/>
        <v>2422722357.3846059</v>
      </c>
      <c r="N66" s="37">
        <f t="shared" si="17"/>
        <v>2929131274.833518</v>
      </c>
      <c r="O66" s="37">
        <f t="shared" si="17"/>
        <v>2653902087.6413445</v>
      </c>
      <c r="P66" s="37">
        <f t="shared" si="17"/>
        <v>2352552164.3593774</v>
      </c>
      <c r="Q66" s="37">
        <f t="shared" si="17"/>
        <v>2053861723.4754136</v>
      </c>
      <c r="R66" s="37">
        <f t="shared" si="17"/>
        <v>1874418158.1194115</v>
      </c>
      <c r="S66" s="37">
        <f t="shared" si="17"/>
        <v>2120482417.569294</v>
      </c>
      <c r="T66" s="37">
        <f t="shared" si="17"/>
        <v>2534247641.6007981</v>
      </c>
      <c r="U66" s="37">
        <f t="shared" si="17"/>
        <v>2575194397.8298664</v>
      </c>
      <c r="V66" s="37">
        <f t="shared" si="17"/>
        <v>2456200662.3787298</v>
      </c>
      <c r="W66" s="37">
        <f t="shared" si="17"/>
        <v>1975280884.2787569</v>
      </c>
      <c r="X66" s="37">
        <f t="shared" si="17"/>
        <v>1957060760.156801</v>
      </c>
      <c r="Y66" s="37">
        <f t="shared" si="17"/>
        <v>2421715388.7150526</v>
      </c>
      <c r="Z66" s="37">
        <f t="shared" si="17"/>
        <v>2927154289.3570127</v>
      </c>
      <c r="AA66" s="37">
        <f t="shared" si="17"/>
        <v>0</v>
      </c>
      <c r="AB66" s="37">
        <f t="shared" si="17"/>
        <v>0</v>
      </c>
      <c r="AC66" s="37">
        <f t="shared" si="17"/>
        <v>0</v>
      </c>
      <c r="AD66" s="37">
        <f t="shared" si="17"/>
        <v>0</v>
      </c>
      <c r="AE66" s="37">
        <f t="shared" si="17"/>
        <v>0</v>
      </c>
      <c r="AF66" s="37">
        <f t="shared" si="17"/>
        <v>0</v>
      </c>
      <c r="AG66" s="37">
        <f t="shared" si="17"/>
        <v>0</v>
      </c>
      <c r="AH66" s="37">
        <f t="shared" si="17"/>
        <v>0</v>
      </c>
      <c r="AI66" s="37">
        <f t="shared" si="17"/>
        <v>0</v>
      </c>
      <c r="AJ66" s="37">
        <f t="shared" si="17"/>
        <v>0</v>
      </c>
      <c r="AK66" s="37">
        <f t="shared" si="17"/>
        <v>0</v>
      </c>
      <c r="AL66" s="37">
        <f t="shared" si="17"/>
        <v>0</v>
      </c>
      <c r="AM66" s="37">
        <f t="shared" si="17"/>
        <v>0</v>
      </c>
      <c r="AN66" s="37">
        <f t="shared" si="17"/>
        <v>0</v>
      </c>
      <c r="AO66" s="37">
        <f t="shared" si="17"/>
        <v>0</v>
      </c>
      <c r="AP66" s="37">
        <f t="shared" si="17"/>
        <v>0</v>
      </c>
      <c r="AQ66" s="37">
        <f t="shared" si="17"/>
        <v>0</v>
      </c>
      <c r="AR66" s="37">
        <f t="shared" si="17"/>
        <v>0</v>
      </c>
      <c r="AS66" s="37">
        <f t="shared" si="17"/>
        <v>0</v>
      </c>
      <c r="AT66" s="37">
        <f t="shared" si="17"/>
        <v>0</v>
      </c>
      <c r="AU66" s="37">
        <f t="shared" si="17"/>
        <v>0</v>
      </c>
      <c r="AV66" s="37">
        <f t="shared" si="17"/>
        <v>0</v>
      </c>
      <c r="AW66" s="37">
        <f t="shared" si="17"/>
        <v>0</v>
      </c>
    </row>
    <row r="67" spans="1:49" x14ac:dyDescent="0.25">
      <c r="B67" s="41"/>
      <c r="C67" s="41"/>
      <c r="O67" s="81"/>
    </row>
    <row r="68" spans="1:49" x14ac:dyDescent="0.25">
      <c r="A68" s="29" t="s">
        <v>58</v>
      </c>
      <c r="B68" s="41"/>
      <c r="C68" s="41"/>
      <c r="D68" s="81"/>
    </row>
    <row r="69" spans="1:49" x14ac:dyDescent="0.25">
      <c r="A69" s="40" t="s">
        <v>33</v>
      </c>
      <c r="B69" s="41"/>
      <c r="C69" s="41"/>
      <c r="D69" s="49">
        <f>IF(D51="","",+(D51-D58)+(D58*D61/D66))</f>
        <v>0</v>
      </c>
      <c r="E69" s="49">
        <f t="shared" ref="E69:AW69" si="18">IF(E51="","",+(E51-E58)+(E58*E61/E66))</f>
        <v>0</v>
      </c>
      <c r="F69" s="49">
        <f t="shared" si="18"/>
        <v>28636.335868779192</v>
      </c>
      <c r="G69" s="49">
        <f t="shared" si="18"/>
        <v>344669.92129031231</v>
      </c>
      <c r="H69" s="49">
        <f t="shared" si="18"/>
        <v>437739.69493695599</v>
      </c>
      <c r="I69" s="51">
        <f t="shared" si="18"/>
        <v>461093.89388914994</v>
      </c>
      <c r="J69" s="49">
        <f t="shared" si="18"/>
        <v>425531.99443758972</v>
      </c>
      <c r="K69" s="49">
        <f t="shared" si="18"/>
        <v>350101.97926152864</v>
      </c>
      <c r="L69" s="49">
        <f t="shared" si="18"/>
        <v>289532.93867281172</v>
      </c>
      <c r="M69" s="49">
        <f t="shared" si="18"/>
        <v>415708.25055353018</v>
      </c>
      <c r="N69" s="49">
        <f t="shared" si="18"/>
        <v>542741.46833908802</v>
      </c>
      <c r="O69" s="49" t="str">
        <f t="shared" si="18"/>
        <v/>
      </c>
      <c r="P69" s="49" t="str">
        <f t="shared" si="18"/>
        <v/>
      </c>
      <c r="Q69" s="49" t="str">
        <f t="shared" si="18"/>
        <v/>
      </c>
      <c r="R69" s="49" t="str">
        <f t="shared" si="18"/>
        <v/>
      </c>
      <c r="S69" s="49" t="str">
        <f t="shared" si="18"/>
        <v/>
      </c>
      <c r="T69" s="49" t="str">
        <f t="shared" si="18"/>
        <v/>
      </c>
      <c r="U69" s="49" t="str">
        <f t="shared" si="18"/>
        <v/>
      </c>
      <c r="V69" s="49" t="str">
        <f t="shared" si="18"/>
        <v/>
      </c>
      <c r="W69" s="49" t="str">
        <f t="shared" si="18"/>
        <v/>
      </c>
      <c r="X69" s="49" t="str">
        <f t="shared" si="18"/>
        <v/>
      </c>
      <c r="Y69" s="49" t="str">
        <f t="shared" si="18"/>
        <v/>
      </c>
      <c r="Z69" s="49" t="str">
        <f t="shared" si="18"/>
        <v/>
      </c>
      <c r="AA69" s="49" t="str">
        <f t="shared" si="18"/>
        <v/>
      </c>
      <c r="AB69" s="49" t="str">
        <f t="shared" si="18"/>
        <v/>
      </c>
      <c r="AC69" s="49" t="str">
        <f t="shared" si="18"/>
        <v/>
      </c>
      <c r="AD69" s="49" t="str">
        <f t="shared" si="18"/>
        <v/>
      </c>
      <c r="AE69" s="49" t="str">
        <f t="shared" si="18"/>
        <v/>
      </c>
      <c r="AF69" s="49" t="str">
        <f t="shared" si="18"/>
        <v/>
      </c>
      <c r="AG69" s="49" t="str">
        <f t="shared" si="18"/>
        <v/>
      </c>
      <c r="AH69" s="49" t="str">
        <f t="shared" si="18"/>
        <v/>
      </c>
      <c r="AI69" s="49" t="str">
        <f t="shared" si="18"/>
        <v/>
      </c>
      <c r="AJ69" s="49" t="str">
        <f t="shared" si="18"/>
        <v/>
      </c>
      <c r="AK69" s="49" t="str">
        <f t="shared" si="18"/>
        <v/>
      </c>
      <c r="AL69" s="49" t="str">
        <f t="shared" si="18"/>
        <v/>
      </c>
      <c r="AM69" s="49" t="str">
        <f t="shared" si="18"/>
        <v/>
      </c>
      <c r="AN69" s="49" t="str">
        <f t="shared" si="18"/>
        <v/>
      </c>
      <c r="AO69" s="49" t="str">
        <f t="shared" si="18"/>
        <v/>
      </c>
      <c r="AP69" s="49" t="str">
        <f t="shared" si="18"/>
        <v/>
      </c>
      <c r="AQ69" s="49" t="str">
        <f t="shared" si="18"/>
        <v/>
      </c>
      <c r="AR69" s="49" t="str">
        <f t="shared" si="18"/>
        <v/>
      </c>
      <c r="AS69" s="49" t="str">
        <f t="shared" si="18"/>
        <v/>
      </c>
      <c r="AT69" s="49" t="str">
        <f t="shared" si="18"/>
        <v/>
      </c>
      <c r="AU69" s="49" t="str">
        <f t="shared" si="18"/>
        <v/>
      </c>
      <c r="AV69" s="49" t="str">
        <f t="shared" si="18"/>
        <v/>
      </c>
      <c r="AW69" s="49" t="str">
        <f t="shared" si="18"/>
        <v/>
      </c>
    </row>
    <row r="70" spans="1:49" x14ac:dyDescent="0.25">
      <c r="A70" s="40" t="s">
        <v>34</v>
      </c>
      <c r="B70" s="41"/>
      <c r="C70" s="41"/>
      <c r="D70" s="49">
        <f>IF(D52="","",+D52+(D58*D62/D66))</f>
        <v>0</v>
      </c>
      <c r="E70" s="49">
        <f t="shared" ref="E70:AW70" si="19">IF(E52="","",+E52+(E58*E62/E66))</f>
        <v>0</v>
      </c>
      <c r="F70" s="49">
        <f t="shared" si="19"/>
        <v>4662.874879564878</v>
      </c>
      <c r="G70" s="49">
        <f>IF(G52="","",+G52+(G58*G62/G66))</f>
        <v>60575.806014450071</v>
      </c>
      <c r="H70" s="49">
        <f t="shared" si="19"/>
        <v>69235.226705339766</v>
      </c>
      <c r="I70" s="49">
        <f t="shared" si="19"/>
        <v>71132.268141530934</v>
      </c>
      <c r="J70" s="49">
        <f t="shared" si="19"/>
        <v>68766.003213137257</v>
      </c>
      <c r="K70" s="49">
        <f t="shared" si="19"/>
        <v>61936.863591354115</v>
      </c>
      <c r="L70" s="49">
        <f t="shared" si="19"/>
        <v>53975.546061180925</v>
      </c>
      <c r="M70" s="49">
        <f t="shared" si="19"/>
        <v>64085.142076342534</v>
      </c>
      <c r="N70" s="49">
        <f t="shared" si="19"/>
        <v>77271.220187535713</v>
      </c>
      <c r="O70" s="49" t="str">
        <f t="shared" si="19"/>
        <v/>
      </c>
      <c r="P70" s="49" t="str">
        <f t="shared" si="19"/>
        <v/>
      </c>
      <c r="Q70" s="49" t="str">
        <f t="shared" si="19"/>
        <v/>
      </c>
      <c r="R70" s="49" t="str">
        <f t="shared" si="19"/>
        <v/>
      </c>
      <c r="S70" s="49" t="str">
        <f t="shared" si="19"/>
        <v/>
      </c>
      <c r="T70" s="49" t="str">
        <f t="shared" si="19"/>
        <v/>
      </c>
      <c r="U70" s="49" t="str">
        <f t="shared" si="19"/>
        <v/>
      </c>
      <c r="V70" s="49" t="str">
        <f t="shared" si="19"/>
        <v/>
      </c>
      <c r="W70" s="49" t="str">
        <f t="shared" si="19"/>
        <v/>
      </c>
      <c r="X70" s="49" t="str">
        <f t="shared" si="19"/>
        <v/>
      </c>
      <c r="Y70" s="49" t="str">
        <f t="shared" si="19"/>
        <v/>
      </c>
      <c r="Z70" s="49" t="str">
        <f t="shared" si="19"/>
        <v/>
      </c>
      <c r="AA70" s="49" t="str">
        <f t="shared" si="19"/>
        <v/>
      </c>
      <c r="AB70" s="49" t="str">
        <f t="shared" si="19"/>
        <v/>
      </c>
      <c r="AC70" s="49" t="str">
        <f t="shared" si="19"/>
        <v/>
      </c>
      <c r="AD70" s="49" t="str">
        <f t="shared" si="19"/>
        <v/>
      </c>
      <c r="AE70" s="49" t="str">
        <f t="shared" si="19"/>
        <v/>
      </c>
      <c r="AF70" s="49" t="str">
        <f t="shared" si="19"/>
        <v/>
      </c>
      <c r="AG70" s="49" t="str">
        <f t="shared" si="19"/>
        <v/>
      </c>
      <c r="AH70" s="49" t="str">
        <f t="shared" si="19"/>
        <v/>
      </c>
      <c r="AI70" s="49" t="str">
        <f t="shared" si="19"/>
        <v/>
      </c>
      <c r="AJ70" s="49" t="str">
        <f t="shared" si="19"/>
        <v/>
      </c>
      <c r="AK70" s="49" t="str">
        <f t="shared" si="19"/>
        <v/>
      </c>
      <c r="AL70" s="49" t="str">
        <f t="shared" si="19"/>
        <v/>
      </c>
      <c r="AM70" s="49" t="str">
        <f t="shared" si="19"/>
        <v/>
      </c>
      <c r="AN70" s="49" t="str">
        <f t="shared" si="19"/>
        <v/>
      </c>
      <c r="AO70" s="49" t="str">
        <f t="shared" si="19"/>
        <v/>
      </c>
      <c r="AP70" s="49" t="str">
        <f t="shared" si="19"/>
        <v/>
      </c>
      <c r="AQ70" s="49" t="str">
        <f t="shared" si="19"/>
        <v/>
      </c>
      <c r="AR70" s="49" t="str">
        <f t="shared" si="19"/>
        <v/>
      </c>
      <c r="AS70" s="49" t="str">
        <f t="shared" si="19"/>
        <v/>
      </c>
      <c r="AT70" s="49" t="str">
        <f t="shared" si="19"/>
        <v/>
      </c>
      <c r="AU70" s="49" t="str">
        <f t="shared" si="19"/>
        <v/>
      </c>
      <c r="AV70" s="49" t="str">
        <f t="shared" si="19"/>
        <v/>
      </c>
      <c r="AW70" s="49" t="str">
        <f t="shared" si="19"/>
        <v/>
      </c>
    </row>
    <row r="71" spans="1:49" x14ac:dyDescent="0.25">
      <c r="A71" s="40" t="s">
        <v>35</v>
      </c>
      <c r="B71" s="41"/>
      <c r="C71" s="41"/>
      <c r="D71" s="49">
        <f>IF(D53="","",+D53+(D58*D63/D66))</f>
        <v>0</v>
      </c>
      <c r="E71" s="49">
        <f t="shared" ref="E71:AW71" si="20">IF(E53="","",+E53+(E58*E63/E66))</f>
        <v>0</v>
      </c>
      <c r="F71" s="49">
        <f t="shared" si="20"/>
        <v>6753.6701978728988</v>
      </c>
      <c r="G71" s="49">
        <f>IF(G53="","",+G53+(G58*G63/G66))</f>
        <v>107151.44580605239</v>
      </c>
      <c r="H71" s="49">
        <f t="shared" si="20"/>
        <v>115634.5208649429</v>
      </c>
      <c r="I71" s="49">
        <f t="shared" si="20"/>
        <v>118331.81312804784</v>
      </c>
      <c r="J71" s="49">
        <f t="shared" si="20"/>
        <v>119601.33814288217</v>
      </c>
      <c r="K71" s="49">
        <f t="shared" si="20"/>
        <v>109968.9574924099</v>
      </c>
      <c r="L71" s="49">
        <f t="shared" si="20"/>
        <v>97888.900043810398</v>
      </c>
      <c r="M71" s="49">
        <f t="shared" si="20"/>
        <v>105800.15515579889</v>
      </c>
      <c r="N71" s="49">
        <f t="shared" si="20"/>
        <v>117056.92857326064</v>
      </c>
      <c r="O71" s="49" t="str">
        <f t="shared" si="20"/>
        <v/>
      </c>
      <c r="P71" s="49" t="str">
        <f t="shared" si="20"/>
        <v/>
      </c>
      <c r="Q71" s="49" t="str">
        <f t="shared" si="20"/>
        <v/>
      </c>
      <c r="R71" s="49" t="str">
        <f t="shared" si="20"/>
        <v/>
      </c>
      <c r="S71" s="49" t="str">
        <f t="shared" si="20"/>
        <v/>
      </c>
      <c r="T71" s="49" t="str">
        <f t="shared" si="20"/>
        <v/>
      </c>
      <c r="U71" s="49" t="str">
        <f t="shared" si="20"/>
        <v/>
      </c>
      <c r="V71" s="49" t="str">
        <f t="shared" si="20"/>
        <v/>
      </c>
      <c r="W71" s="49" t="str">
        <f t="shared" si="20"/>
        <v/>
      </c>
      <c r="X71" s="49" t="str">
        <f t="shared" si="20"/>
        <v/>
      </c>
      <c r="Y71" s="49" t="str">
        <f t="shared" si="20"/>
        <v/>
      </c>
      <c r="Z71" s="49" t="str">
        <f t="shared" si="20"/>
        <v/>
      </c>
      <c r="AA71" s="49" t="str">
        <f t="shared" si="20"/>
        <v/>
      </c>
      <c r="AB71" s="49" t="str">
        <f t="shared" si="20"/>
        <v/>
      </c>
      <c r="AC71" s="49" t="str">
        <f t="shared" si="20"/>
        <v/>
      </c>
      <c r="AD71" s="49" t="str">
        <f t="shared" si="20"/>
        <v/>
      </c>
      <c r="AE71" s="49" t="str">
        <f t="shared" si="20"/>
        <v/>
      </c>
      <c r="AF71" s="49" t="str">
        <f t="shared" si="20"/>
        <v/>
      </c>
      <c r="AG71" s="49" t="str">
        <f t="shared" si="20"/>
        <v/>
      </c>
      <c r="AH71" s="49" t="str">
        <f t="shared" si="20"/>
        <v/>
      </c>
      <c r="AI71" s="49" t="str">
        <f t="shared" si="20"/>
        <v/>
      </c>
      <c r="AJ71" s="49" t="str">
        <f t="shared" si="20"/>
        <v/>
      </c>
      <c r="AK71" s="49" t="str">
        <f t="shared" si="20"/>
        <v/>
      </c>
      <c r="AL71" s="49" t="str">
        <f t="shared" si="20"/>
        <v/>
      </c>
      <c r="AM71" s="49" t="str">
        <f t="shared" si="20"/>
        <v/>
      </c>
      <c r="AN71" s="49" t="str">
        <f t="shared" si="20"/>
        <v/>
      </c>
      <c r="AO71" s="49" t="str">
        <f t="shared" si="20"/>
        <v/>
      </c>
      <c r="AP71" s="49" t="str">
        <f t="shared" si="20"/>
        <v/>
      </c>
      <c r="AQ71" s="49" t="str">
        <f t="shared" si="20"/>
        <v/>
      </c>
      <c r="AR71" s="49" t="str">
        <f t="shared" si="20"/>
        <v/>
      </c>
      <c r="AS71" s="49" t="str">
        <f t="shared" si="20"/>
        <v/>
      </c>
      <c r="AT71" s="49" t="str">
        <f t="shared" si="20"/>
        <v/>
      </c>
      <c r="AU71" s="49" t="str">
        <f t="shared" si="20"/>
        <v/>
      </c>
      <c r="AV71" s="49" t="str">
        <f t="shared" si="20"/>
        <v/>
      </c>
      <c r="AW71" s="49" t="str">
        <f t="shared" si="20"/>
        <v/>
      </c>
    </row>
    <row r="72" spans="1:49" x14ac:dyDescent="0.25">
      <c r="A72" s="40" t="s">
        <v>36</v>
      </c>
      <c r="B72" s="41"/>
      <c r="C72" s="41"/>
      <c r="D72" s="49">
        <f>IF(D54="","",+D54+(D58*D64/D66))</f>
        <v>0</v>
      </c>
      <c r="E72" s="49">
        <f t="shared" ref="E72:AW72" si="21">IF(E54="","",+E54+(E58*E64/E66))</f>
        <v>0</v>
      </c>
      <c r="F72" s="49">
        <f t="shared" si="21"/>
        <v>2381.1324731369587</v>
      </c>
      <c r="G72" s="49">
        <f>IF(G54="","",+G54+(G58*G64/G66))</f>
        <v>41080.759711289073</v>
      </c>
      <c r="H72" s="49">
        <f t="shared" si="21"/>
        <v>46620.227707662583</v>
      </c>
      <c r="I72" s="49">
        <f t="shared" si="21"/>
        <v>48915.290383093015</v>
      </c>
      <c r="J72" s="49">
        <f t="shared" si="21"/>
        <v>48689.064699160743</v>
      </c>
      <c r="K72" s="49">
        <f t="shared" si="21"/>
        <v>45154.720570269681</v>
      </c>
      <c r="L72" s="49">
        <f t="shared" si="21"/>
        <v>42064.663115292642</v>
      </c>
      <c r="M72" s="49">
        <f t="shared" si="21"/>
        <v>43052.482460200197</v>
      </c>
      <c r="N72" s="49">
        <f t="shared" si="21"/>
        <v>45998.334220908073</v>
      </c>
      <c r="O72" s="49" t="str">
        <f t="shared" si="21"/>
        <v/>
      </c>
      <c r="P72" s="49" t="str">
        <f t="shared" si="21"/>
        <v/>
      </c>
      <c r="Q72" s="49" t="str">
        <f t="shared" si="21"/>
        <v/>
      </c>
      <c r="R72" s="49" t="str">
        <f t="shared" si="21"/>
        <v/>
      </c>
      <c r="S72" s="49" t="str">
        <f t="shared" si="21"/>
        <v/>
      </c>
      <c r="T72" s="49" t="str">
        <f t="shared" si="21"/>
        <v/>
      </c>
      <c r="U72" s="49" t="str">
        <f t="shared" si="21"/>
        <v/>
      </c>
      <c r="V72" s="49" t="str">
        <f t="shared" si="21"/>
        <v/>
      </c>
      <c r="W72" s="49" t="str">
        <f t="shared" si="21"/>
        <v/>
      </c>
      <c r="X72" s="49" t="str">
        <f t="shared" si="21"/>
        <v/>
      </c>
      <c r="Y72" s="49" t="str">
        <f t="shared" si="21"/>
        <v/>
      </c>
      <c r="Z72" s="49" t="str">
        <f t="shared" si="21"/>
        <v/>
      </c>
      <c r="AA72" s="49" t="str">
        <f t="shared" si="21"/>
        <v/>
      </c>
      <c r="AB72" s="49" t="str">
        <f t="shared" si="21"/>
        <v/>
      </c>
      <c r="AC72" s="49" t="str">
        <f t="shared" si="21"/>
        <v/>
      </c>
      <c r="AD72" s="49" t="str">
        <f t="shared" si="21"/>
        <v/>
      </c>
      <c r="AE72" s="49" t="str">
        <f t="shared" si="21"/>
        <v/>
      </c>
      <c r="AF72" s="49" t="str">
        <f t="shared" si="21"/>
        <v/>
      </c>
      <c r="AG72" s="49" t="str">
        <f t="shared" si="21"/>
        <v/>
      </c>
      <c r="AH72" s="49" t="str">
        <f t="shared" si="21"/>
        <v/>
      </c>
      <c r="AI72" s="49" t="str">
        <f t="shared" si="21"/>
        <v/>
      </c>
      <c r="AJ72" s="49" t="str">
        <f t="shared" si="21"/>
        <v/>
      </c>
      <c r="AK72" s="49" t="str">
        <f t="shared" si="21"/>
        <v/>
      </c>
      <c r="AL72" s="49" t="str">
        <f t="shared" si="21"/>
        <v/>
      </c>
      <c r="AM72" s="49" t="str">
        <f t="shared" si="21"/>
        <v/>
      </c>
      <c r="AN72" s="49" t="str">
        <f t="shared" si="21"/>
        <v/>
      </c>
      <c r="AO72" s="49" t="str">
        <f t="shared" si="21"/>
        <v/>
      </c>
      <c r="AP72" s="49" t="str">
        <f t="shared" si="21"/>
        <v/>
      </c>
      <c r="AQ72" s="49" t="str">
        <f t="shared" si="21"/>
        <v/>
      </c>
      <c r="AR72" s="49" t="str">
        <f t="shared" si="21"/>
        <v/>
      </c>
      <c r="AS72" s="49" t="str">
        <f t="shared" si="21"/>
        <v/>
      </c>
      <c r="AT72" s="49" t="str">
        <f t="shared" si="21"/>
        <v/>
      </c>
      <c r="AU72" s="49" t="str">
        <f t="shared" si="21"/>
        <v/>
      </c>
      <c r="AV72" s="49" t="str">
        <f t="shared" si="21"/>
        <v/>
      </c>
      <c r="AW72" s="49" t="str">
        <f t="shared" si="21"/>
        <v/>
      </c>
    </row>
    <row r="73" spans="1:49" x14ac:dyDescent="0.25">
      <c r="A73" s="40" t="s">
        <v>37</v>
      </c>
      <c r="B73" s="41"/>
      <c r="C73" s="41"/>
      <c r="D73" s="49">
        <f>IF(D55="","",+D55+(D58*D65/D66))</f>
        <v>0</v>
      </c>
      <c r="E73" s="49">
        <f t="shared" ref="E73:AW73" si="22">IF(E55="","",+E55+(E58*E65/E66))</f>
        <v>0</v>
      </c>
      <c r="F73" s="49">
        <f>IF(F55="","",+F55+(F58*F65/F66))</f>
        <v>-48.583419353926594</v>
      </c>
      <c r="G73" s="49">
        <f>IF(G55="","",+G55+(G58*G65/G66))</f>
        <v>4125.9071778961579</v>
      </c>
      <c r="H73" s="49">
        <f t="shared" si="22"/>
        <v>6806.3797850987785</v>
      </c>
      <c r="I73" s="49">
        <f t="shared" si="22"/>
        <v>7524.9044581782691</v>
      </c>
      <c r="J73" s="49">
        <f t="shared" si="22"/>
        <v>7658.4495072300715</v>
      </c>
      <c r="K73" s="49">
        <f t="shared" si="22"/>
        <v>7241.6490844376849</v>
      </c>
      <c r="L73" s="49">
        <f t="shared" si="22"/>
        <v>6779.0820945593969</v>
      </c>
      <c r="M73" s="49">
        <f t="shared" si="22"/>
        <v>6594.3945688711765</v>
      </c>
      <c r="N73" s="49">
        <f t="shared" si="22"/>
        <v>6630.8205536467958</v>
      </c>
      <c r="O73" s="49" t="str">
        <f t="shared" si="22"/>
        <v/>
      </c>
      <c r="P73" s="49" t="str">
        <f t="shared" si="22"/>
        <v/>
      </c>
      <c r="Q73" s="49" t="str">
        <f t="shared" si="22"/>
        <v/>
      </c>
      <c r="R73" s="49" t="str">
        <f t="shared" si="22"/>
        <v/>
      </c>
      <c r="S73" s="49" t="str">
        <f t="shared" si="22"/>
        <v/>
      </c>
      <c r="T73" s="49" t="str">
        <f t="shared" si="22"/>
        <v/>
      </c>
      <c r="U73" s="49" t="str">
        <f t="shared" si="22"/>
        <v/>
      </c>
      <c r="V73" s="49" t="str">
        <f t="shared" si="22"/>
        <v/>
      </c>
      <c r="W73" s="49" t="str">
        <f t="shared" si="22"/>
        <v/>
      </c>
      <c r="X73" s="49" t="str">
        <f t="shared" si="22"/>
        <v/>
      </c>
      <c r="Y73" s="49" t="str">
        <f t="shared" si="22"/>
        <v/>
      </c>
      <c r="Z73" s="49" t="str">
        <f t="shared" si="22"/>
        <v/>
      </c>
      <c r="AA73" s="49" t="str">
        <f t="shared" si="22"/>
        <v/>
      </c>
      <c r="AB73" s="49" t="str">
        <f t="shared" si="22"/>
        <v/>
      </c>
      <c r="AC73" s="49" t="str">
        <f t="shared" si="22"/>
        <v/>
      </c>
      <c r="AD73" s="49" t="str">
        <f t="shared" si="22"/>
        <v/>
      </c>
      <c r="AE73" s="49" t="str">
        <f t="shared" si="22"/>
        <v/>
      </c>
      <c r="AF73" s="49" t="str">
        <f t="shared" si="22"/>
        <v/>
      </c>
      <c r="AG73" s="49" t="str">
        <f t="shared" si="22"/>
        <v/>
      </c>
      <c r="AH73" s="49" t="str">
        <f t="shared" si="22"/>
        <v/>
      </c>
      <c r="AI73" s="49" t="str">
        <f t="shared" si="22"/>
        <v/>
      </c>
      <c r="AJ73" s="49" t="str">
        <f t="shared" si="22"/>
        <v/>
      </c>
      <c r="AK73" s="49" t="str">
        <f t="shared" si="22"/>
        <v/>
      </c>
      <c r="AL73" s="49" t="str">
        <f t="shared" si="22"/>
        <v/>
      </c>
      <c r="AM73" s="49" t="str">
        <f t="shared" si="22"/>
        <v/>
      </c>
      <c r="AN73" s="49" t="str">
        <f t="shared" si="22"/>
        <v/>
      </c>
      <c r="AO73" s="49" t="str">
        <f t="shared" si="22"/>
        <v/>
      </c>
      <c r="AP73" s="49" t="str">
        <f t="shared" si="22"/>
        <v/>
      </c>
      <c r="AQ73" s="49" t="str">
        <f t="shared" si="22"/>
        <v/>
      </c>
      <c r="AR73" s="49" t="str">
        <f t="shared" si="22"/>
        <v/>
      </c>
      <c r="AS73" s="49" t="str">
        <f t="shared" si="22"/>
        <v/>
      </c>
      <c r="AT73" s="49" t="str">
        <f t="shared" si="22"/>
        <v/>
      </c>
      <c r="AU73" s="49" t="str">
        <f t="shared" si="22"/>
        <v/>
      </c>
      <c r="AV73" s="49" t="str">
        <f t="shared" si="22"/>
        <v/>
      </c>
      <c r="AW73" s="49" t="str">
        <f t="shared" si="22"/>
        <v/>
      </c>
    </row>
    <row r="74" spans="1:49" x14ac:dyDescent="0.25">
      <c r="A74" s="35" t="s">
        <v>31</v>
      </c>
      <c r="B74" s="33"/>
      <c r="C74" s="33"/>
      <c r="D74" s="48">
        <f>SUM(D69:D73)</f>
        <v>0</v>
      </c>
      <c r="E74" s="48">
        <f t="shared" ref="E74:AW74" si="23">SUM(E69:E73)</f>
        <v>0</v>
      </c>
      <c r="F74" s="48">
        <f t="shared" si="23"/>
        <v>42385.43</v>
      </c>
      <c r="G74" s="48">
        <f t="shared" si="23"/>
        <v>557603.83999999997</v>
      </c>
      <c r="H74" s="48">
        <f t="shared" si="23"/>
        <v>676036.05000000016</v>
      </c>
      <c r="I74" s="48">
        <f t="shared" si="23"/>
        <v>706998.17000000016</v>
      </c>
      <c r="J74" s="48">
        <f t="shared" si="23"/>
        <v>670246.85</v>
      </c>
      <c r="K74" s="48">
        <f t="shared" si="23"/>
        <v>574404.16999999993</v>
      </c>
      <c r="L74" s="48">
        <f t="shared" si="23"/>
        <v>490241.12998765515</v>
      </c>
      <c r="M74" s="48">
        <f t="shared" si="23"/>
        <v>635240.42481474299</v>
      </c>
      <c r="N74" s="48">
        <f t="shared" si="23"/>
        <v>789698.77187443932</v>
      </c>
      <c r="O74" s="48">
        <f t="shared" si="23"/>
        <v>0</v>
      </c>
      <c r="P74" s="48">
        <f t="shared" si="23"/>
        <v>0</v>
      </c>
      <c r="Q74" s="48">
        <f t="shared" si="23"/>
        <v>0</v>
      </c>
      <c r="R74" s="48">
        <f t="shared" si="23"/>
        <v>0</v>
      </c>
      <c r="S74" s="48">
        <f t="shared" si="23"/>
        <v>0</v>
      </c>
      <c r="T74" s="48">
        <f t="shared" si="23"/>
        <v>0</v>
      </c>
      <c r="U74" s="48">
        <f t="shared" si="23"/>
        <v>0</v>
      </c>
      <c r="V74" s="48">
        <f t="shared" si="23"/>
        <v>0</v>
      </c>
      <c r="W74" s="48">
        <f t="shared" si="23"/>
        <v>0</v>
      </c>
      <c r="X74" s="48">
        <f t="shared" si="23"/>
        <v>0</v>
      </c>
      <c r="Y74" s="48">
        <f t="shared" si="23"/>
        <v>0</v>
      </c>
      <c r="Z74" s="48">
        <f t="shared" si="23"/>
        <v>0</v>
      </c>
      <c r="AA74" s="48">
        <f t="shared" si="23"/>
        <v>0</v>
      </c>
      <c r="AB74" s="48">
        <f t="shared" si="23"/>
        <v>0</v>
      </c>
      <c r="AC74" s="48">
        <f t="shared" si="23"/>
        <v>0</v>
      </c>
      <c r="AD74" s="48">
        <f t="shared" si="23"/>
        <v>0</v>
      </c>
      <c r="AE74" s="48">
        <f t="shared" si="23"/>
        <v>0</v>
      </c>
      <c r="AF74" s="48">
        <f t="shared" si="23"/>
        <v>0</v>
      </c>
      <c r="AG74" s="48">
        <f t="shared" si="23"/>
        <v>0</v>
      </c>
      <c r="AH74" s="48">
        <f t="shared" si="23"/>
        <v>0</v>
      </c>
      <c r="AI74" s="48">
        <f t="shared" si="23"/>
        <v>0</v>
      </c>
      <c r="AJ74" s="48">
        <f t="shared" si="23"/>
        <v>0</v>
      </c>
      <c r="AK74" s="48">
        <f t="shared" si="23"/>
        <v>0</v>
      </c>
      <c r="AL74" s="48">
        <f t="shared" si="23"/>
        <v>0</v>
      </c>
      <c r="AM74" s="48">
        <f t="shared" si="23"/>
        <v>0</v>
      </c>
      <c r="AN74" s="48">
        <f t="shared" si="23"/>
        <v>0</v>
      </c>
      <c r="AO74" s="48">
        <f t="shared" si="23"/>
        <v>0</v>
      </c>
      <c r="AP74" s="48">
        <f t="shared" si="23"/>
        <v>0</v>
      </c>
      <c r="AQ74" s="48">
        <f t="shared" si="23"/>
        <v>0</v>
      </c>
      <c r="AR74" s="48">
        <f t="shared" si="23"/>
        <v>0</v>
      </c>
      <c r="AS74" s="48">
        <f t="shared" si="23"/>
        <v>0</v>
      </c>
      <c r="AT74" s="48">
        <f t="shared" si="23"/>
        <v>0</v>
      </c>
      <c r="AU74" s="48">
        <f t="shared" si="23"/>
        <v>0</v>
      </c>
      <c r="AV74" s="48">
        <f t="shared" si="23"/>
        <v>0</v>
      </c>
      <c r="AW74" s="48">
        <f t="shared" si="23"/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79998168889431442"/>
    <pageSetUpPr fitToPage="1"/>
  </sheetPr>
  <dimension ref="A1:BJ184"/>
  <sheetViews>
    <sheetView zoomScale="85" zoomScaleNormal="85" zoomScaleSheetLayoutView="80" workbookViewId="0">
      <pane xSplit="2" ySplit="4" topLeftCell="AN17" activePane="bottomRight" state="frozen"/>
      <selection activeCell="AL26" sqref="AL26"/>
      <selection pane="topRight" activeCell="AL26" sqref="AL26"/>
      <selection pane="bottomLeft" activeCell="AL26" sqref="AL26"/>
      <selection pane="bottomRight" activeCell="AW89" sqref="AW89:AY89"/>
    </sheetView>
  </sheetViews>
  <sheetFormatPr defaultColWidth="9.140625" defaultRowHeight="15" zeroHeight="1" outlineLevelRow="1" outlineLevelCol="1" x14ac:dyDescent="0.25"/>
  <cols>
    <col min="1" max="1" width="3.140625" style="1" customWidth="1"/>
    <col min="2" max="2" width="50" style="40" customWidth="1"/>
    <col min="3" max="3" width="7.85546875" style="40" customWidth="1" outlineLevel="1"/>
    <col min="4" max="4" width="7.140625" style="40" customWidth="1" outlineLevel="1"/>
    <col min="5" max="14" width="18.7109375" style="40" customWidth="1" outlineLevel="1"/>
    <col min="15" max="15" width="17.85546875" style="40" customWidth="1" outlineLevel="1" collapsed="1"/>
    <col min="16" max="26" width="18.7109375" style="40" customWidth="1" outlineLevel="1"/>
    <col min="27" max="41" width="18.7109375" style="40" customWidth="1"/>
    <col min="42" max="50" width="16" style="40" customWidth="1"/>
    <col min="51" max="51" width="16.85546875" style="40" customWidth="1"/>
    <col min="52" max="55" width="12.7109375" style="40" bestFit="1" customWidth="1"/>
    <col min="56" max="62" width="11.28515625" style="40" bestFit="1" customWidth="1"/>
    <col min="63" max="16384" width="9.140625" style="40"/>
  </cols>
  <sheetData>
    <row r="1" spans="1:62" s="2" customFormat="1" ht="15.75" x14ac:dyDescent="0.25">
      <c r="A1" s="50" t="s">
        <v>1</v>
      </c>
    </row>
    <row r="2" spans="1:62" ht="15.75" x14ac:dyDescent="0.25">
      <c r="A2" s="50" t="s">
        <v>7</v>
      </c>
      <c r="B2" s="36"/>
      <c r="C2" s="36"/>
      <c r="D2" s="36"/>
      <c r="W2" s="43"/>
      <c r="X2" s="43"/>
      <c r="Y2" s="43"/>
    </row>
    <row r="3" spans="1:62" x14ac:dyDescent="0.25">
      <c r="A3" s="6"/>
      <c r="AH3" s="43"/>
    </row>
    <row r="4" spans="1:62" x14ac:dyDescent="0.25">
      <c r="A4" s="6"/>
      <c r="C4" s="12">
        <v>42370</v>
      </c>
      <c r="D4" s="12">
        <v>42401</v>
      </c>
      <c r="E4" s="12">
        <v>42430</v>
      </c>
      <c r="F4" s="12">
        <v>42461</v>
      </c>
      <c r="G4" s="12">
        <v>42491</v>
      </c>
      <c r="H4" s="12">
        <v>42522</v>
      </c>
      <c r="I4" s="12">
        <v>42552</v>
      </c>
      <c r="J4" s="12">
        <v>42583</v>
      </c>
      <c r="K4" s="12">
        <v>42614</v>
      </c>
      <c r="L4" s="12">
        <v>42644</v>
      </c>
      <c r="M4" s="12">
        <v>42675</v>
      </c>
      <c r="N4" s="12">
        <v>42705</v>
      </c>
      <c r="O4" s="12">
        <v>42736</v>
      </c>
      <c r="P4" s="12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2">
        <v>43160</v>
      </c>
      <c r="AD4" s="12">
        <v>43191</v>
      </c>
      <c r="AE4" s="12">
        <v>43221</v>
      </c>
      <c r="AF4" s="12">
        <v>43252</v>
      </c>
      <c r="AG4" s="12">
        <v>43282</v>
      </c>
      <c r="AH4" s="12">
        <v>43313</v>
      </c>
      <c r="AI4" s="12">
        <v>43344</v>
      </c>
      <c r="AJ4" s="12">
        <v>43374</v>
      </c>
      <c r="AK4" s="12">
        <v>43405</v>
      </c>
      <c r="AL4" s="12">
        <v>43435</v>
      </c>
      <c r="AM4" s="12">
        <v>43466</v>
      </c>
      <c r="AN4" s="12">
        <v>43497</v>
      </c>
      <c r="AO4" s="12">
        <v>43525</v>
      </c>
      <c r="AP4" s="12">
        <v>43556</v>
      </c>
      <c r="AQ4" s="12">
        <v>43586</v>
      </c>
      <c r="AR4" s="12">
        <v>43617</v>
      </c>
      <c r="AS4" s="12">
        <v>43647</v>
      </c>
      <c r="AT4" s="12">
        <v>43678</v>
      </c>
      <c r="AU4" s="12">
        <v>43709</v>
      </c>
      <c r="AV4" s="12">
        <v>43739</v>
      </c>
      <c r="AW4" s="12">
        <v>43770</v>
      </c>
      <c r="AX4" s="12">
        <v>43800</v>
      </c>
      <c r="AY4" s="12">
        <v>43831</v>
      </c>
      <c r="AZ4" s="12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</row>
    <row r="5" spans="1:62" s="2" customFormat="1" ht="15" customHeight="1" x14ac:dyDescent="0.25">
      <c r="A5" s="131" t="s">
        <v>0</v>
      </c>
      <c r="B5" s="7"/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67">
        <v>2696725.74</v>
      </c>
      <c r="Q5" s="31"/>
      <c r="R5" s="31"/>
      <c r="S5" s="31"/>
      <c r="T5" s="31"/>
      <c r="U5" s="31"/>
      <c r="V5" s="31"/>
      <c r="W5" s="31"/>
      <c r="X5" s="31"/>
      <c r="Y5" s="67">
        <f>+'MEEIA 2 adjs'!Q12</f>
        <v>-3196.0980622343154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s="4" customFormat="1" ht="15" customHeight="1" x14ac:dyDescent="0.25">
      <c r="A6" s="131"/>
      <c r="B6" s="7" t="s">
        <v>9</v>
      </c>
      <c r="C6" s="26"/>
      <c r="D6" s="26"/>
      <c r="E6" s="23">
        <v>489577.71</v>
      </c>
      <c r="F6" s="23">
        <v>596039.34</v>
      </c>
      <c r="G6" s="23">
        <v>1517252.46</v>
      </c>
      <c r="H6" s="23">
        <v>1813501.32</v>
      </c>
      <c r="I6" s="23">
        <v>2186924.08</v>
      </c>
      <c r="J6" s="23">
        <v>3901790.85</v>
      </c>
      <c r="K6" s="23">
        <v>2101305.48</v>
      </c>
      <c r="L6" s="23">
        <v>3473901.82</v>
      </c>
      <c r="M6" s="24">
        <v>3971572.65</v>
      </c>
      <c r="N6" s="23">
        <v>3484429.82</v>
      </c>
      <c r="O6" s="23">
        <v>3674638.82</v>
      </c>
      <c r="P6" s="24">
        <v>4414025.79</v>
      </c>
      <c r="Q6" s="24">
        <v>2991594.54</v>
      </c>
      <c r="R6" s="23">
        <v>2590304.3199999998</v>
      </c>
      <c r="S6" s="23">
        <v>4657810.8899999997</v>
      </c>
      <c r="T6" s="23">
        <v>4977110.7899999982</v>
      </c>
      <c r="U6" s="23">
        <v>3348927.8400000003</v>
      </c>
      <c r="V6" s="23">
        <v>5546241.8499999996</v>
      </c>
      <c r="W6" s="23">
        <v>4343353.6899999995</v>
      </c>
      <c r="X6" s="23">
        <v>4663448.7899999991</v>
      </c>
      <c r="Y6" s="23">
        <v>3579807.37</v>
      </c>
      <c r="Z6" s="23">
        <v>5420569.8299999982</v>
      </c>
      <c r="AA6" s="23">
        <v>3574752.5799999991</v>
      </c>
      <c r="AB6" s="23">
        <v>3331489.5699999994</v>
      </c>
      <c r="AC6" s="23">
        <v>4263249.9299999988</v>
      </c>
      <c r="AD6" s="23">
        <v>4115174.5300000017</v>
      </c>
      <c r="AE6" s="23">
        <v>4740998.6900000004</v>
      </c>
      <c r="AF6" s="23">
        <v>5145804.7499999991</v>
      </c>
      <c r="AG6" s="23">
        <v>6107814.71</v>
      </c>
      <c r="AH6" s="23">
        <v>6553231.54</v>
      </c>
      <c r="AI6" s="23">
        <v>5114734.95</v>
      </c>
      <c r="AJ6" s="23">
        <v>4801059.09</v>
      </c>
      <c r="AK6" s="23">
        <v>6475373.9700000007</v>
      </c>
      <c r="AL6" s="23">
        <v>8029360.29</v>
      </c>
      <c r="AM6" s="23">
        <v>1571431.2300000002</v>
      </c>
      <c r="AN6" s="23">
        <v>9564900.9000000004</v>
      </c>
      <c r="AO6" s="23">
        <v>7004423.3000000007</v>
      </c>
      <c r="AP6" s="23">
        <v>197376.2899999998</v>
      </c>
      <c r="AQ6" s="23">
        <v>257011.13999999996</v>
      </c>
      <c r="AR6" s="23">
        <v>211431.85000000024</v>
      </c>
      <c r="AS6" s="23">
        <v>1180808.6699999997</v>
      </c>
      <c r="AT6" s="23">
        <v>-1350523.8200000005</v>
      </c>
      <c r="AU6" s="23">
        <v>85629.37000000001</v>
      </c>
      <c r="AV6" s="23">
        <v>459064.35000000003</v>
      </c>
      <c r="AW6" s="116">
        <v>384968</v>
      </c>
      <c r="AX6" s="116">
        <v>155703</v>
      </c>
      <c r="AY6" s="116">
        <v>36661</v>
      </c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</row>
    <row r="7" spans="1:62" s="4" customFormat="1" x14ac:dyDescent="0.25">
      <c r="A7" s="131"/>
      <c r="B7" s="7" t="s">
        <v>10</v>
      </c>
      <c r="C7" s="26"/>
      <c r="D7" s="26"/>
      <c r="E7" s="24">
        <v>0</v>
      </c>
      <c r="F7" s="24">
        <v>0</v>
      </c>
      <c r="G7" s="24">
        <v>261356.59</v>
      </c>
      <c r="H7" s="24">
        <v>3948687.99</v>
      </c>
      <c r="I7" s="24">
        <v>5065072.49</v>
      </c>
      <c r="J7" s="24">
        <v>5065949.9800000004</v>
      </c>
      <c r="K7" s="24">
        <v>4872398.21</v>
      </c>
      <c r="L7" s="24">
        <v>3865806.8</v>
      </c>
      <c r="M7" s="23">
        <v>3385376.18</v>
      </c>
      <c r="N7" s="24">
        <v>4206736.6500000004</v>
      </c>
      <c r="O7" s="24">
        <v>5036008.79</v>
      </c>
      <c r="P7" s="23">
        <f>3600039.75-11959.19</f>
        <v>3588080.56</v>
      </c>
      <c r="Q7" s="24">
        <v>2991302.79</v>
      </c>
      <c r="R7" s="24">
        <v>2782459.66</v>
      </c>
      <c r="S7" s="24">
        <v>2731333.13</v>
      </c>
      <c r="T7" s="24">
        <v>3426060.95</v>
      </c>
      <c r="U7" s="24">
        <v>4159412.58</v>
      </c>
      <c r="V7" s="24">
        <v>4243344.03</v>
      </c>
      <c r="W7" s="24">
        <v>3595829.47</v>
      </c>
      <c r="X7" s="24">
        <v>3284010.57</v>
      </c>
      <c r="Y7" s="24">
        <v>2912003.78</v>
      </c>
      <c r="Z7" s="24">
        <v>3426009.82</v>
      </c>
      <c r="AA7" s="24">
        <v>5038749.5</v>
      </c>
      <c r="AB7" s="24">
        <v>6592700.7599999998</v>
      </c>
      <c r="AC7" s="24">
        <v>6048408.1600000001</v>
      </c>
      <c r="AD7" s="24">
        <v>5896451.8300000001</v>
      </c>
      <c r="AE7" s="24">
        <v>5602655.8799999999</v>
      </c>
      <c r="AF7" s="24">
        <v>7075374.6299999999</v>
      </c>
      <c r="AG7" s="24">
        <v>7704127.9100000001</v>
      </c>
      <c r="AH7" s="24">
        <v>7271988.1200000001</v>
      </c>
      <c r="AI7" s="24">
        <v>7138278.0300000003</v>
      </c>
      <c r="AJ7" s="24">
        <v>6192975.21</v>
      </c>
      <c r="AK7" s="24">
        <v>5652712.79</v>
      </c>
      <c r="AL7" s="24">
        <v>6720370.3499999996</v>
      </c>
      <c r="AM7" s="24">
        <v>6281361.5700000003</v>
      </c>
      <c r="AN7" s="24">
        <v>111085.01</v>
      </c>
      <c r="AO7" s="24">
        <v>-36362.01</v>
      </c>
      <c r="AP7" s="24">
        <v>124962.2</v>
      </c>
      <c r="AQ7" s="24">
        <v>216142.69</v>
      </c>
      <c r="AR7" s="24">
        <v>164533.09</v>
      </c>
      <c r="AS7" s="24">
        <v>52414.7</v>
      </c>
      <c r="AT7" s="24">
        <v>41132.15</v>
      </c>
      <c r="AU7" s="24">
        <v>99790.34</v>
      </c>
      <c r="AV7" s="23">
        <v>162041.60999999999</v>
      </c>
      <c r="AW7" s="117">
        <v>194053.87117711431</v>
      </c>
      <c r="AX7" s="117">
        <v>36479.197356986435</v>
      </c>
      <c r="AY7" s="117">
        <v>-95771.120583809636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s="4" customFormat="1" x14ac:dyDescent="0.25">
      <c r="A8" s="131"/>
      <c r="B8" s="7" t="s">
        <v>11</v>
      </c>
      <c r="C8" s="26"/>
      <c r="D8" s="26"/>
      <c r="E8" s="9">
        <f t="shared" ref="E8:AX8" si="0">IF(OR(E6="",E7=""),"",E6-E7)</f>
        <v>489577.71</v>
      </c>
      <c r="F8" s="9">
        <f t="shared" si="0"/>
        <v>596039.34</v>
      </c>
      <c r="G8" s="9">
        <f t="shared" si="0"/>
        <v>1255895.8699999999</v>
      </c>
      <c r="H8" s="9">
        <f t="shared" si="0"/>
        <v>-2135186.67</v>
      </c>
      <c r="I8" s="9">
        <f>IF(OR(I6="",I7=""),"",I6-I7)</f>
        <v>-2878148.41</v>
      </c>
      <c r="J8" s="10">
        <f t="shared" si="0"/>
        <v>-1164159.1300000004</v>
      </c>
      <c r="K8" s="10">
        <f t="shared" si="0"/>
        <v>-2771092.73</v>
      </c>
      <c r="L8" s="10">
        <f t="shared" si="0"/>
        <v>-391904.98</v>
      </c>
      <c r="M8" s="10">
        <f t="shared" si="0"/>
        <v>586196.46999999974</v>
      </c>
      <c r="N8" s="10">
        <f t="shared" si="0"/>
        <v>-722306.83000000054</v>
      </c>
      <c r="O8" s="10">
        <f t="shared" si="0"/>
        <v>-1361369.9700000002</v>
      </c>
      <c r="P8" s="10">
        <f>IF(OR(P6="",P7=""),"",P6-P7)</f>
        <v>825945.23</v>
      </c>
      <c r="Q8" s="10">
        <f t="shared" si="0"/>
        <v>291.75</v>
      </c>
      <c r="R8" s="10">
        <f t="shared" si="0"/>
        <v>-192155.34000000032</v>
      </c>
      <c r="S8" s="10">
        <f t="shared" si="0"/>
        <v>1926477.7599999998</v>
      </c>
      <c r="T8" s="10">
        <f t="shared" si="0"/>
        <v>1551049.839999998</v>
      </c>
      <c r="U8" s="10">
        <f t="shared" si="0"/>
        <v>-810484.73999999976</v>
      </c>
      <c r="V8" s="10">
        <f t="shared" si="0"/>
        <v>1302897.8199999994</v>
      </c>
      <c r="W8" s="10">
        <f t="shared" si="0"/>
        <v>747524.21999999927</v>
      </c>
      <c r="X8" s="10">
        <f>IF(OR(X6="",X7=""),"",X6-X7)</f>
        <v>1379438.2199999993</v>
      </c>
      <c r="Y8" s="10">
        <f>IF(OR(Y6="",Y7=""),"",Y6-Y7)</f>
        <v>667803.59000000032</v>
      </c>
      <c r="Z8" s="10">
        <f t="shared" si="0"/>
        <v>1994560.0099999984</v>
      </c>
      <c r="AA8" s="10">
        <f t="shared" si="0"/>
        <v>-1463996.9200000009</v>
      </c>
      <c r="AB8" s="10">
        <f t="shared" si="0"/>
        <v>-3261211.1900000004</v>
      </c>
      <c r="AC8" s="10">
        <f t="shared" si="0"/>
        <v>-1785158.2300000014</v>
      </c>
      <c r="AD8" s="10">
        <f t="shared" si="0"/>
        <v>-1781277.2999999984</v>
      </c>
      <c r="AE8" s="10">
        <f t="shared" si="0"/>
        <v>-861657.18999999948</v>
      </c>
      <c r="AF8" s="10">
        <f t="shared" si="0"/>
        <v>-1929569.8800000008</v>
      </c>
      <c r="AG8" s="10">
        <f t="shared" si="0"/>
        <v>-1596313.2000000002</v>
      </c>
      <c r="AH8" s="10">
        <f t="shared" si="0"/>
        <v>-718756.58000000007</v>
      </c>
      <c r="AI8" s="10">
        <f t="shared" si="0"/>
        <v>-2023543.08</v>
      </c>
      <c r="AJ8" s="10">
        <f t="shared" si="0"/>
        <v>-1391916.12</v>
      </c>
      <c r="AK8" s="10">
        <f t="shared" si="0"/>
        <v>822661.18000000063</v>
      </c>
      <c r="AL8" s="10">
        <f t="shared" si="0"/>
        <v>1308989.9400000004</v>
      </c>
      <c r="AM8" s="10">
        <f t="shared" si="0"/>
        <v>-4709930.34</v>
      </c>
      <c r="AN8" s="10">
        <f t="shared" si="0"/>
        <v>9453815.8900000006</v>
      </c>
      <c r="AO8" s="10">
        <f t="shared" si="0"/>
        <v>7040785.3100000005</v>
      </c>
      <c r="AP8" s="10">
        <f t="shared" si="0"/>
        <v>72414.089999999807</v>
      </c>
      <c r="AQ8" s="10">
        <f t="shared" si="0"/>
        <v>40868.449999999953</v>
      </c>
      <c r="AR8" s="10">
        <f t="shared" si="0"/>
        <v>46898.760000000242</v>
      </c>
      <c r="AS8" s="10">
        <f t="shared" si="0"/>
        <v>1128393.9699999997</v>
      </c>
      <c r="AT8" s="10">
        <f t="shared" si="0"/>
        <v>-1391655.9700000004</v>
      </c>
      <c r="AU8" s="10">
        <f t="shared" si="0"/>
        <v>-14160.969999999987</v>
      </c>
      <c r="AV8" s="10">
        <f t="shared" si="0"/>
        <v>297022.74000000005</v>
      </c>
      <c r="AW8" s="10">
        <f t="shared" si="0"/>
        <v>190914.12882288569</v>
      </c>
      <c r="AX8" s="10">
        <f t="shared" si="0"/>
        <v>119223.80264301357</v>
      </c>
      <c r="AY8" s="10">
        <f t="shared" ref="AY8:BJ8" si="1">IF(OR(AY6="",AY7=""),"",AY6-AY7)</f>
        <v>132432.12058380962</v>
      </c>
      <c r="AZ8" s="10" t="str">
        <f t="shared" si="1"/>
        <v/>
      </c>
      <c r="BA8" s="10" t="str">
        <f t="shared" si="1"/>
        <v/>
      </c>
      <c r="BB8" s="10" t="str">
        <f t="shared" si="1"/>
        <v/>
      </c>
      <c r="BC8" s="10" t="str">
        <f t="shared" si="1"/>
        <v/>
      </c>
      <c r="BD8" s="10" t="str">
        <f t="shared" si="1"/>
        <v/>
      </c>
      <c r="BE8" s="10" t="str">
        <f t="shared" si="1"/>
        <v/>
      </c>
      <c r="BF8" s="10" t="str">
        <f t="shared" si="1"/>
        <v/>
      </c>
      <c r="BG8" s="10" t="str">
        <f t="shared" si="1"/>
        <v/>
      </c>
      <c r="BH8" s="10" t="str">
        <f t="shared" si="1"/>
        <v/>
      </c>
      <c r="BI8" s="10" t="str">
        <f t="shared" si="1"/>
        <v/>
      </c>
      <c r="BJ8" s="10" t="str">
        <f t="shared" si="1"/>
        <v/>
      </c>
    </row>
    <row r="9" spans="1:62" s="4" customFormat="1" x14ac:dyDescent="0.25">
      <c r="A9" s="131"/>
      <c r="B9" s="7" t="s">
        <v>4</v>
      </c>
      <c r="C9" s="26"/>
      <c r="D9" s="26"/>
      <c r="E9" s="25">
        <v>7.31972E-3</v>
      </c>
      <c r="F9" s="25">
        <v>7.4556900000000001E-3</v>
      </c>
      <c r="G9" s="25">
        <v>7.55794E-3</v>
      </c>
      <c r="H9" s="25">
        <v>6.2632199999999999E-3</v>
      </c>
      <c r="I9" s="25">
        <v>6.2904299999999996E-3</v>
      </c>
      <c r="J9" s="25">
        <v>7.6456600000000003E-3</v>
      </c>
      <c r="K9" s="25">
        <v>7.5545970550536697E-3</v>
      </c>
      <c r="L9" s="25">
        <v>7.6017000000000003E-3</v>
      </c>
      <c r="M9" s="25">
        <v>7.6414500000000002E-3</v>
      </c>
      <c r="N9" s="25">
        <v>9.6220400000000001E-3</v>
      </c>
      <c r="O9" s="25">
        <v>8.9999999999999993E-3</v>
      </c>
      <c r="P9" s="25">
        <v>8.9999999999999993E-3</v>
      </c>
      <c r="Q9" s="25">
        <v>1.15E-2</v>
      </c>
      <c r="R9" s="25">
        <v>1.15E-2</v>
      </c>
      <c r="S9" s="25">
        <v>1.15E-2</v>
      </c>
      <c r="T9" s="25">
        <v>1.41E-2</v>
      </c>
      <c r="U9" s="25">
        <v>1.39185E-2</v>
      </c>
      <c r="V9" s="25">
        <v>1.466976E-2</v>
      </c>
      <c r="W9" s="25">
        <v>1.4482760000000001E-2</v>
      </c>
      <c r="X9" s="25">
        <v>1.45083E-2</v>
      </c>
      <c r="Y9" s="25">
        <v>1.4428689E-2</v>
      </c>
      <c r="Z9" s="25">
        <v>1.773541E-2</v>
      </c>
      <c r="AA9" s="25">
        <v>1.715386E-2</v>
      </c>
      <c r="AB9" s="25">
        <v>1.8275659999999999E-2</v>
      </c>
      <c r="AC9" s="25">
        <v>2.0539459999999999E-2</v>
      </c>
      <c r="AD9" s="25">
        <v>2.3111960000000001E-2</v>
      </c>
      <c r="AE9" s="25">
        <v>2.1987949999999999E-2</v>
      </c>
      <c r="AF9" s="25">
        <v>2.2795610000000001E-2</v>
      </c>
      <c r="AG9" s="25">
        <v>2.347169E-2</v>
      </c>
      <c r="AH9" s="25">
        <v>2.3254460000000001E-2</v>
      </c>
      <c r="AI9" s="25">
        <v>2.328962E-2</v>
      </c>
      <c r="AJ9" s="25">
        <v>2.457413E-2</v>
      </c>
      <c r="AK9" s="25">
        <v>2.5271160000000001E-2</v>
      </c>
      <c r="AL9" s="25">
        <v>2.7545790000000001E-2</v>
      </c>
      <c r="AM9" s="25">
        <v>2.8696949999999999E-2</v>
      </c>
      <c r="AN9" s="25">
        <v>2.8403910000000001E-2</v>
      </c>
      <c r="AO9" s="25">
        <v>2.7878150000000001E-2</v>
      </c>
      <c r="AP9" s="25">
        <v>2.6622739999999999E-2</v>
      </c>
      <c r="AQ9" s="25">
        <v>2.677361E-2</v>
      </c>
      <c r="AR9" s="25">
        <v>2.6500570000000001E-2</v>
      </c>
      <c r="AS9" s="25">
        <v>2.594869E-2</v>
      </c>
      <c r="AT9" s="25">
        <v>2.3511899999999999E-2</v>
      </c>
      <c r="AU9" s="25">
        <v>2.21687E-2</v>
      </c>
      <c r="AV9" s="25">
        <v>2.113932E-2</v>
      </c>
      <c r="AW9" s="118">
        <f>+AV9</f>
        <v>2.113932E-2</v>
      </c>
      <c r="AX9" s="118">
        <f t="shared" ref="AX9:AY9" si="2">+AW9</f>
        <v>2.113932E-2</v>
      </c>
      <c r="AY9" s="118">
        <f t="shared" si="2"/>
        <v>2.113932E-2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4" customFormat="1" x14ac:dyDescent="0.25">
      <c r="A10" s="131"/>
      <c r="B10" s="7" t="s">
        <v>5</v>
      </c>
      <c r="C10" s="26"/>
      <c r="D10" s="26"/>
      <c r="E10" s="10">
        <f>IF(OR(E9="",E8=""),"",(E9*E8)/12)</f>
        <v>298.63097962010005</v>
      </c>
      <c r="F10" s="10">
        <f>IF(OR(F9="",F8="",E13=""),"",((E13+F8)*F9)/12)</f>
        <v>674.68755696024539</v>
      </c>
      <c r="G10" s="10">
        <f>IF(OR(G9="",G8="",F13=""),"",((F13+G8)*G9)/12)</f>
        <v>1475.3642034737634</v>
      </c>
      <c r="H10" s="10">
        <f>IF(OR(H9="",H8="",G13=""),"",((G13+H8)*H9)/12)</f>
        <v>108.96694451968013</v>
      </c>
      <c r="I10" s="10">
        <f t="shared" ref="I10:AL10" si="3">IF(OR(I9="",I8="",H13=""),"",((H13+I8)*I9)/12)</f>
        <v>-1399.2351294686221</v>
      </c>
      <c r="J10" s="10">
        <f t="shared" si="3"/>
        <v>-2443.3126554895016</v>
      </c>
      <c r="K10" s="10">
        <f t="shared" si="3"/>
        <v>-4160.2907351182357</v>
      </c>
      <c r="L10" s="10">
        <f>IF(OR(L9="",L8="",K13=""),"",((K13+L8)*L9)/12)</f>
        <v>-4437.1276130225706</v>
      </c>
      <c r="M10" s="10">
        <f t="shared" si="3"/>
        <v>-4089.8726909078409</v>
      </c>
      <c r="N10" s="10">
        <f>IF(OR(N9="",N8="",M13=""),"",((M13+N8)*N9)/12)</f>
        <v>-5732.3796823568009</v>
      </c>
      <c r="O10" s="10">
        <f>IF(OR(O9="",O8="",N13=""),"",((N13+O8)*O9)/12)</f>
        <v>-6387.1229241163428</v>
      </c>
      <c r="P10" s="10">
        <f>IF(OR(P9="",P8="",O13=""),"",((O13+P5+P8)*P9)/12)</f>
        <v>-3749.9100388094298</v>
      </c>
      <c r="Q10" s="10">
        <f t="shared" si="3"/>
        <v>-4794.8657862936871</v>
      </c>
      <c r="R10" s="10">
        <f t="shared" si="3"/>
        <v>-4983.609733505551</v>
      </c>
      <c r="S10" s="10">
        <f t="shared" si="3"/>
        <v>-3142.1778395001616</v>
      </c>
      <c r="T10" s="10">
        <f t="shared" si="3"/>
        <v>-2033.7917610442216</v>
      </c>
      <c r="U10" s="10">
        <f t="shared" si="3"/>
        <v>-2950.032033167759</v>
      </c>
      <c r="V10" s="10">
        <f t="shared" si="3"/>
        <v>-1520.1017399300081</v>
      </c>
      <c r="W10" s="10">
        <f t="shared" si="3"/>
        <v>-600.37464592803713</v>
      </c>
      <c r="X10" s="10">
        <f t="shared" si="3"/>
        <v>1065.6160337585422</v>
      </c>
      <c r="Y10" s="10">
        <f>IF(OR(Y9="",Y8="",X13=""),"",((X13+Y8)*Y9)/12)</f>
        <v>1864.0108541734644</v>
      </c>
      <c r="Z10" s="10">
        <f t="shared" si="3"/>
        <v>5237.0917957096526</v>
      </c>
      <c r="AA10" s="10">
        <f t="shared" si="3"/>
        <v>2980.0856561618343</v>
      </c>
      <c r="AB10" s="10">
        <f t="shared" si="3"/>
        <v>-1787.2212454908315</v>
      </c>
      <c r="AC10" s="10">
        <f t="shared" si="3"/>
        <v>-5067.1783055076858</v>
      </c>
      <c r="AD10" s="10">
        <f t="shared" si="3"/>
        <v>-9142.3192797550983</v>
      </c>
      <c r="AE10" s="10">
        <f t="shared" si="3"/>
        <v>-10293.28981248618</v>
      </c>
      <c r="AF10" s="10">
        <f t="shared" si="3"/>
        <v>-14356.412644169563</v>
      </c>
      <c r="AG10" s="10">
        <f t="shared" si="3"/>
        <v>-17932.628195218407</v>
      </c>
      <c r="AH10" s="10">
        <f t="shared" si="3"/>
        <v>-19194.271240063452</v>
      </c>
      <c r="AI10" s="10">
        <f t="shared" si="3"/>
        <v>-23187.840420324708</v>
      </c>
      <c r="AJ10" s="10">
        <f t="shared" si="3"/>
        <v>-27364.649284877389</v>
      </c>
      <c r="AK10" s="10">
        <f t="shared" si="3"/>
        <v>-26465.991815715159</v>
      </c>
      <c r="AL10" s="10">
        <f t="shared" si="3"/>
        <v>-25904.156066711101</v>
      </c>
      <c r="AM10" s="10">
        <f>IF(OR(AM9="",AM8="",AL13=""),"",((AL13+AM8)*AM9)/12)</f>
        <v>-38312.044718958496</v>
      </c>
      <c r="AN10" s="10">
        <f>IF(OR(AN9="",AN8="",AM13=""),"",((AM13+AN8)*AN9)/12)</f>
        <v>-15634.392826822654</v>
      </c>
      <c r="AO10" s="10">
        <f t="shared" ref="AO10:AX10" si="4">IF(OR(AO9="",AO8="",AN13=""),"",((AN13+AO8)*AO9)/12)</f>
        <v>975.68603367557773</v>
      </c>
      <c r="AP10" s="10">
        <f>IF(OR(AP9="",AP8="",AO13=""),"",((AO13+AP8)*AP9)/12)</f>
        <v>1094.5686438206917</v>
      </c>
      <c r="AQ10" s="10">
        <f>IF(OR(AQ9="",AQ8="",AP13=""),"",((AP13+AQ8)*AQ9)/12)</f>
        <v>1194.3966450653857</v>
      </c>
      <c r="AR10" s="10">
        <f t="shared" si="4"/>
        <v>1288.4240718537685</v>
      </c>
      <c r="AS10" s="10">
        <f t="shared" si="4"/>
        <v>3704.4072203651453</v>
      </c>
      <c r="AT10" s="10">
        <f>IF(OR(AT9="",AT8="",AS13=""),"",((AS13+AT8)*AT9)/12)</f>
        <v>637.0854914873712</v>
      </c>
      <c r="AU10" s="10">
        <f t="shared" si="4"/>
        <v>575.7058300414684</v>
      </c>
      <c r="AV10" s="10">
        <f t="shared" si="4"/>
        <v>1073.2259404553306</v>
      </c>
      <c r="AW10" s="10">
        <f t="shared" si="4"/>
        <v>1411.4327844799798</v>
      </c>
      <c r="AX10" s="10">
        <f t="shared" si="4"/>
        <v>1623.9450215614067</v>
      </c>
      <c r="AY10" s="10">
        <f t="shared" ref="AY10" si="5">IF(OR(AY9="",AY8="",AX13=""),"",((AX13+AY8)*AY9)/12)</f>
        <v>1860.0995272924845</v>
      </c>
      <c r="AZ10" s="10" t="str">
        <f t="shared" ref="AZ10" si="6">IF(OR(AZ9="",AZ8="",AY13=""),"",((AY13+AZ8)*AZ9)/12)</f>
        <v/>
      </c>
      <c r="BA10" s="10" t="str">
        <f t="shared" ref="BA10" si="7">IF(OR(BA9="",BA8="",AZ13=""),"",((AZ13+BA8)*BA9)/12)</f>
        <v/>
      </c>
      <c r="BB10" s="10" t="str">
        <f t="shared" ref="BB10" si="8">IF(OR(BB9="",BB8="",BA13=""),"",((BA13+BB8)*BB9)/12)</f>
        <v/>
      </c>
      <c r="BC10" s="10" t="str">
        <f t="shared" ref="BC10" si="9">IF(OR(BC9="",BC8="",BB13=""),"",((BB13+BC8)*BC9)/12)</f>
        <v/>
      </c>
      <c r="BD10" s="10" t="str">
        <f t="shared" ref="BD10" si="10">IF(OR(BD9="",BD8="",BC13=""),"",((BC13+BD8)*BD9)/12)</f>
        <v/>
      </c>
      <c r="BE10" s="10" t="str">
        <f t="shared" ref="BE10" si="11">IF(OR(BE9="",BE8="",BD13=""),"",((BD13+BE8)*BE9)/12)</f>
        <v/>
      </c>
      <c r="BF10" s="10" t="str">
        <f t="shared" ref="BF10" si="12">IF(OR(BF9="",BF8="",BE13=""),"",((BE13+BF8)*BF9)/12)</f>
        <v/>
      </c>
      <c r="BG10" s="10" t="str">
        <f t="shared" ref="BG10" si="13">IF(OR(BG9="",BG8="",BF13=""),"",((BF13+BG8)*BG9)/12)</f>
        <v/>
      </c>
      <c r="BH10" s="10" t="str">
        <f t="shared" ref="BH10" si="14">IF(OR(BH9="",BH8="",BG13=""),"",((BG13+BH8)*BH9)/12)</f>
        <v/>
      </c>
      <c r="BI10" s="10" t="str">
        <f t="shared" ref="BI10" si="15">IF(OR(BI9="",BI8="",BH13=""),"",((BH13+BI8)*BI9)/12)</f>
        <v/>
      </c>
      <c r="BJ10" s="10" t="str">
        <f t="shared" ref="BJ10" si="16">IF(OR(BJ9="",BJ8="",BI13=""),"",((BI13+BJ8)*BJ9)/12)</f>
        <v/>
      </c>
    </row>
    <row r="11" spans="1:62" s="4" customFormat="1" x14ac:dyDescent="0.25">
      <c r="A11" s="131"/>
      <c r="B11" s="8" t="s">
        <v>6</v>
      </c>
      <c r="C11" s="30"/>
      <c r="D11" s="30"/>
      <c r="E11" s="10">
        <f>E10</f>
        <v>298.63097962010005</v>
      </c>
      <c r="F11" s="10">
        <f>IF(OR(E11="",F10=""),"",E11+F10)</f>
        <v>973.31853658034538</v>
      </c>
      <c r="G11" s="10">
        <f t="shared" ref="G11:AX11" si="17">IF(OR(F11="",G10=""),"",F11+G10)</f>
        <v>2448.6827400541088</v>
      </c>
      <c r="H11" s="10">
        <f t="shared" si="17"/>
        <v>2557.6496845737888</v>
      </c>
      <c r="I11" s="10">
        <f t="shared" si="17"/>
        <v>1158.4145551051668</v>
      </c>
      <c r="J11" s="10">
        <f t="shared" si="17"/>
        <v>-1284.8981003843348</v>
      </c>
      <c r="K11" s="10">
        <f t="shared" si="17"/>
        <v>-5445.1888355025703</v>
      </c>
      <c r="L11" s="10">
        <f t="shared" si="17"/>
        <v>-9882.31644852514</v>
      </c>
      <c r="M11" s="10">
        <f t="shared" si="17"/>
        <v>-13972.189139432981</v>
      </c>
      <c r="N11" s="10">
        <f t="shared" si="17"/>
        <v>-19704.568821789784</v>
      </c>
      <c r="O11" s="10">
        <f t="shared" si="17"/>
        <v>-26091.691745906126</v>
      </c>
      <c r="P11" s="10">
        <f>IF(OR(O11="",P10=""),"",O11+P10)</f>
        <v>-29841.601784715556</v>
      </c>
      <c r="Q11" s="10">
        <f t="shared" si="17"/>
        <v>-34636.467571009242</v>
      </c>
      <c r="R11" s="10">
        <f t="shared" si="17"/>
        <v>-39620.077304514794</v>
      </c>
      <c r="S11" s="10">
        <f t="shared" si="17"/>
        <v>-42762.255144014955</v>
      </c>
      <c r="T11" s="10">
        <f t="shared" si="17"/>
        <v>-44796.046905059178</v>
      </c>
      <c r="U11" s="10">
        <f t="shared" si="17"/>
        <v>-47746.078938226936</v>
      </c>
      <c r="V11" s="10">
        <f t="shared" si="17"/>
        <v>-49266.180678156947</v>
      </c>
      <c r="W11" s="10">
        <f t="shared" si="17"/>
        <v>-49866.555324084984</v>
      </c>
      <c r="X11" s="10">
        <f t="shared" si="17"/>
        <v>-48800.939290326445</v>
      </c>
      <c r="Y11" s="10">
        <f>IF(OR(X11="",Y10=""),"",X11+Y10+Y5)</f>
        <v>-50133.026498387291</v>
      </c>
      <c r="Z11" s="10">
        <f t="shared" si="17"/>
        <v>-44895.934702677638</v>
      </c>
      <c r="AA11" s="10">
        <f t="shared" si="17"/>
        <v>-41915.849046515803</v>
      </c>
      <c r="AB11" s="10">
        <f t="shared" si="17"/>
        <v>-43703.070292006632</v>
      </c>
      <c r="AC11" s="10">
        <f t="shared" si="17"/>
        <v>-48770.248597514321</v>
      </c>
      <c r="AD11" s="10">
        <f t="shared" si="17"/>
        <v>-57912.567877269423</v>
      </c>
      <c r="AE11" s="10">
        <f t="shared" si="17"/>
        <v>-68205.857689755605</v>
      </c>
      <c r="AF11" s="10">
        <f t="shared" si="17"/>
        <v>-82562.270333925175</v>
      </c>
      <c r="AG11" s="10">
        <f t="shared" si="17"/>
        <v>-100494.89852914358</v>
      </c>
      <c r="AH11" s="10">
        <f t="shared" si="17"/>
        <v>-119689.16976920703</v>
      </c>
      <c r="AI11" s="10">
        <f t="shared" si="17"/>
        <v>-142877.01018953175</v>
      </c>
      <c r="AJ11" s="10">
        <f t="shared" si="17"/>
        <v>-170241.65947440913</v>
      </c>
      <c r="AK11" s="10">
        <f t="shared" si="17"/>
        <v>-196707.65129012428</v>
      </c>
      <c r="AL11" s="10">
        <f t="shared" si="17"/>
        <v>-222611.80735683537</v>
      </c>
      <c r="AM11" s="10">
        <f t="shared" si="17"/>
        <v>-260923.85207579387</v>
      </c>
      <c r="AN11" s="10">
        <f>IF(OR(AM11="",AN10=""),"",AM11+AN10)</f>
        <v>-276558.24490261654</v>
      </c>
      <c r="AO11" s="10">
        <f t="shared" si="17"/>
        <v>-275582.55886894098</v>
      </c>
      <c r="AP11" s="10">
        <f t="shared" si="17"/>
        <v>-274487.99022512027</v>
      </c>
      <c r="AQ11" s="10">
        <f>IF(OR(AP11="",AQ10=""),"",AP11+AQ10)</f>
        <v>-273293.59358005488</v>
      </c>
      <c r="AR11" s="10">
        <f t="shared" si="17"/>
        <v>-272005.16950820113</v>
      </c>
      <c r="AS11" s="10">
        <f t="shared" si="17"/>
        <v>-268300.762287836</v>
      </c>
      <c r="AT11" s="10">
        <f t="shared" si="17"/>
        <v>-267663.67679634865</v>
      </c>
      <c r="AU11" s="10">
        <f t="shared" si="17"/>
        <v>-267087.97096630716</v>
      </c>
      <c r="AV11" s="10">
        <f t="shared" si="17"/>
        <v>-266014.74502585182</v>
      </c>
      <c r="AW11" s="10">
        <f t="shared" si="17"/>
        <v>-264603.31224137184</v>
      </c>
      <c r="AX11" s="10">
        <f t="shared" si="17"/>
        <v>-262979.36721981043</v>
      </c>
      <c r="AY11" s="10">
        <f t="shared" ref="AY11" si="18">IF(OR(AX11="",AY10=""),"",AX11+AY10)</f>
        <v>-261119.26769251795</v>
      </c>
      <c r="AZ11" s="10" t="str">
        <f t="shared" ref="AZ11" si="19">IF(OR(AY11="",AZ10=""),"",AY11+AZ10)</f>
        <v/>
      </c>
      <c r="BA11" s="10" t="str">
        <f t="shared" ref="BA11" si="20">IF(OR(AZ11="",BA10=""),"",AZ11+BA10)</f>
        <v/>
      </c>
      <c r="BB11" s="10" t="str">
        <f t="shared" ref="BB11" si="21">IF(OR(BA11="",BB10=""),"",BA11+BB10)</f>
        <v/>
      </c>
      <c r="BC11" s="10" t="str">
        <f t="shared" ref="BC11" si="22">IF(OR(BB11="",BC10=""),"",BB11+BC10)</f>
        <v/>
      </c>
      <c r="BD11" s="10" t="str">
        <f t="shared" ref="BD11" si="23">IF(OR(BC11="",BD10=""),"",BC11+BD10)</f>
        <v/>
      </c>
      <c r="BE11" s="10" t="str">
        <f t="shared" ref="BE11" si="24">IF(OR(BD11="",BE10=""),"",BD11+BE10)</f>
        <v/>
      </c>
      <c r="BF11" s="10" t="str">
        <f t="shared" ref="BF11" si="25">IF(OR(BE11="",BF10=""),"",BE11+BF10)</f>
        <v/>
      </c>
      <c r="BG11" s="10" t="str">
        <f t="shared" ref="BG11" si="26">IF(OR(BF11="",BG10=""),"",BF11+BG10)</f>
        <v/>
      </c>
      <c r="BH11" s="10" t="str">
        <f t="shared" ref="BH11" si="27">IF(OR(BG11="",BH10=""),"",BG11+BH10)</f>
        <v/>
      </c>
      <c r="BI11" s="10" t="str">
        <f t="shared" ref="BI11" si="28">IF(OR(BH11="",BI10=""),"",BH11+BI10)</f>
        <v/>
      </c>
      <c r="BJ11" s="10" t="str">
        <f t="shared" ref="BJ11" si="29">IF(OR(BI11="",BJ10=""),"",BI11+BJ10)</f>
        <v/>
      </c>
    </row>
    <row r="12" spans="1:62" s="4" customFormat="1" x14ac:dyDescent="0.25">
      <c r="A12" s="131"/>
      <c r="B12" s="7" t="s">
        <v>12</v>
      </c>
      <c r="C12" s="26"/>
      <c r="D12" s="26"/>
      <c r="E12" s="10">
        <f>IF(OR(E10="",E8=""),"",E8+E10)</f>
        <v>489876.34097962012</v>
      </c>
      <c r="F12" s="10">
        <f>IF(OR(F10="",F8=""),"",F8+F10)</f>
        <v>596714.02755696024</v>
      </c>
      <c r="G12" s="10">
        <f t="shared" ref="G12:I12" si="30">IF(OR(G10="",G8=""),"",G8+G10)</f>
        <v>1257371.2342034737</v>
      </c>
      <c r="H12" s="10">
        <f>IF(OR(H10="",H8=""),"",H8+H10)</f>
        <v>-2135077.70305548</v>
      </c>
      <c r="I12" s="10">
        <f t="shared" si="30"/>
        <v>-2879547.6451294688</v>
      </c>
      <c r="J12" s="10">
        <f>IF(OR(J10="",J8=""),"",J8+J10)</f>
        <v>-1166602.4426554898</v>
      </c>
      <c r="K12" s="10">
        <f t="shared" ref="K12:N12" si="31">IF(OR(K10="",K8=""),"",K8+K10)</f>
        <v>-2775253.0207351181</v>
      </c>
      <c r="L12" s="10">
        <f>IF(OR(L10="",L8=""),"",L8+L10)</f>
        <v>-396342.10761302256</v>
      </c>
      <c r="M12" s="10">
        <f t="shared" si="31"/>
        <v>582106.59730909194</v>
      </c>
      <c r="N12" s="10">
        <f t="shared" si="31"/>
        <v>-728039.20968235738</v>
      </c>
      <c r="O12" s="10">
        <f>IF(OR(O10="",O8=""),"",O8+O10)</f>
        <v>-1367757.0929241166</v>
      </c>
      <c r="P12" s="10">
        <f>IF(OR(P10="",P8=""),"",P8+P10)</f>
        <v>822195.31996119057</v>
      </c>
      <c r="Q12" s="10">
        <f t="shared" ref="Q12:X12" si="32">IF(OR(Q10="",Q8=""),"",Q8+Q10)</f>
        <v>-4503.1157862936871</v>
      </c>
      <c r="R12" s="10">
        <f t="shared" si="32"/>
        <v>-197138.94973350587</v>
      </c>
      <c r="S12" s="10">
        <f t="shared" si="32"/>
        <v>1923335.5821604996</v>
      </c>
      <c r="T12" s="10">
        <f t="shared" si="32"/>
        <v>1549016.0482389538</v>
      </c>
      <c r="U12" s="10">
        <f>IF(OR(U10="",U8=""),"",U8+U10)</f>
        <v>-813434.77203316754</v>
      </c>
      <c r="V12" s="10">
        <f t="shared" si="32"/>
        <v>1301377.7182600694</v>
      </c>
      <c r="W12" s="10">
        <f>IF(OR(W10="",W8=""),"",W8+W10)</f>
        <v>746923.84535407124</v>
      </c>
      <c r="X12" s="10">
        <f t="shared" si="32"/>
        <v>1380503.8360337578</v>
      </c>
      <c r="Y12" s="10">
        <f>IF(OR(Y10="",Y8=""),"",Y8+Y10)</f>
        <v>669667.60085417377</v>
      </c>
      <c r="Z12" s="10">
        <f>IF(OR(Z10="",Z8=""),"",Z8+Z10)</f>
        <v>1999797.1017957081</v>
      </c>
      <c r="AA12" s="10">
        <f t="shared" ref="AA12:AX12" si="33">IF(OR(AA10="",AA8=""),"",AA8+AA10)</f>
        <v>-1461016.834343839</v>
      </c>
      <c r="AB12" s="10">
        <f t="shared" si="33"/>
        <v>-3262998.4112454914</v>
      </c>
      <c r="AC12" s="10">
        <f t="shared" si="33"/>
        <v>-1790225.408305509</v>
      </c>
      <c r="AD12" s="10">
        <f t="shared" si="33"/>
        <v>-1790419.6192797534</v>
      </c>
      <c r="AE12" s="10">
        <f t="shared" si="33"/>
        <v>-871950.47981248563</v>
      </c>
      <c r="AF12" s="10">
        <f t="shared" si="33"/>
        <v>-1943926.2926441703</v>
      </c>
      <c r="AG12" s="10">
        <f t="shared" si="33"/>
        <v>-1614245.8281952187</v>
      </c>
      <c r="AH12" s="10">
        <f t="shared" si="33"/>
        <v>-737950.85124006355</v>
      </c>
      <c r="AI12" s="10">
        <f t="shared" si="33"/>
        <v>-2046730.9204203249</v>
      </c>
      <c r="AJ12" s="10">
        <f t="shared" si="33"/>
        <v>-1419280.7692848775</v>
      </c>
      <c r="AK12" s="10">
        <f t="shared" si="33"/>
        <v>796195.18818428542</v>
      </c>
      <c r="AL12" s="10">
        <f t="shared" si="33"/>
        <v>1283085.7839332893</v>
      </c>
      <c r="AM12" s="10">
        <f t="shared" si="33"/>
        <v>-4748242.3847189583</v>
      </c>
      <c r="AN12" s="10">
        <f>IF(OR(AN10="",AN8=""),"",AN8+AN10)</f>
        <v>9438181.4971731771</v>
      </c>
      <c r="AO12" s="10">
        <f t="shared" si="33"/>
        <v>7041760.996033676</v>
      </c>
      <c r="AP12" s="10">
        <f t="shared" si="33"/>
        <v>73508.658643820498</v>
      </c>
      <c r="AQ12" s="10">
        <f t="shared" si="33"/>
        <v>42062.846645065336</v>
      </c>
      <c r="AR12" s="10">
        <f t="shared" si="33"/>
        <v>48187.184071854012</v>
      </c>
      <c r="AS12" s="10">
        <f t="shared" si="33"/>
        <v>1132098.377220365</v>
      </c>
      <c r="AT12" s="10">
        <f t="shared" si="33"/>
        <v>-1391018.8845085131</v>
      </c>
      <c r="AU12" s="10">
        <f t="shared" si="33"/>
        <v>-13585.264169958518</v>
      </c>
      <c r="AV12" s="10">
        <f t="shared" si="33"/>
        <v>298095.96594045538</v>
      </c>
      <c r="AW12" s="10">
        <f t="shared" si="33"/>
        <v>192325.56160736567</v>
      </c>
      <c r="AX12" s="10">
        <f t="shared" si="33"/>
        <v>120847.74766457497</v>
      </c>
      <c r="AY12" s="10">
        <f t="shared" ref="AY12:BJ12" si="34">IF(OR(AY10="",AY8=""),"",AY8+AY10)</f>
        <v>134292.2201111021</v>
      </c>
      <c r="AZ12" s="10" t="str">
        <f t="shared" si="34"/>
        <v/>
      </c>
      <c r="BA12" s="10" t="str">
        <f t="shared" si="34"/>
        <v/>
      </c>
      <c r="BB12" s="10" t="str">
        <f t="shared" si="34"/>
        <v/>
      </c>
      <c r="BC12" s="10" t="str">
        <f t="shared" si="34"/>
        <v/>
      </c>
      <c r="BD12" s="10" t="str">
        <f t="shared" si="34"/>
        <v/>
      </c>
      <c r="BE12" s="10" t="str">
        <f t="shared" si="34"/>
        <v/>
      </c>
      <c r="BF12" s="10" t="str">
        <f t="shared" si="34"/>
        <v/>
      </c>
      <c r="BG12" s="10" t="str">
        <f t="shared" si="34"/>
        <v/>
      </c>
      <c r="BH12" s="10" t="str">
        <f t="shared" si="34"/>
        <v/>
      </c>
      <c r="BI12" s="10" t="str">
        <f t="shared" si="34"/>
        <v/>
      </c>
      <c r="BJ12" s="10" t="str">
        <f t="shared" si="34"/>
        <v/>
      </c>
    </row>
    <row r="13" spans="1:62" s="4" customFormat="1" x14ac:dyDescent="0.25">
      <c r="A13" s="131"/>
      <c r="B13" s="11" t="s">
        <v>3</v>
      </c>
      <c r="C13" s="28"/>
      <c r="D13" s="28"/>
      <c r="E13" s="10">
        <f>E12</f>
        <v>489876.34097962012</v>
      </c>
      <c r="F13" s="10">
        <f>IF(OR(F12="",E13=""),"",F12+E13)</f>
        <v>1086590.3685365804</v>
      </c>
      <c r="G13" s="10">
        <f t="shared" ref="G13:AM13" si="35">IF(OR(G12="",F13=""),"",G12+F13)</f>
        <v>2343961.602740054</v>
      </c>
      <c r="H13" s="10">
        <f t="shared" si="35"/>
        <v>208883.89968457399</v>
      </c>
      <c r="I13" s="10">
        <f t="shared" si="35"/>
        <v>-2670663.7454448948</v>
      </c>
      <c r="J13" s="10">
        <f t="shared" si="35"/>
        <v>-3837266.1881003845</v>
      </c>
      <c r="K13" s="10">
        <f t="shared" si="35"/>
        <v>-6612519.2088355031</v>
      </c>
      <c r="L13" s="10">
        <f>IF(OR(L12="",K13=""),"",L12+K13)</f>
        <v>-7008861.3164485255</v>
      </c>
      <c r="M13" s="10">
        <f t="shared" si="35"/>
        <v>-6426754.7191394335</v>
      </c>
      <c r="N13" s="10">
        <f t="shared" si="35"/>
        <v>-7154793.928821791</v>
      </c>
      <c r="O13" s="10">
        <f>IF(OR(O12="",N13=""),"",O12+N13)</f>
        <v>-8522551.0217459071</v>
      </c>
      <c r="P13" s="10">
        <f>IF(OR(P12="",O13=""),"",P12+O13+P5)</f>
        <v>-5003629.9617847167</v>
      </c>
      <c r="Q13" s="10">
        <f t="shared" si="35"/>
        <v>-5008133.0775710102</v>
      </c>
      <c r="R13" s="10">
        <f t="shared" si="35"/>
        <v>-5205272.0273045162</v>
      </c>
      <c r="S13" s="10">
        <f t="shared" si="35"/>
        <v>-3281936.4451440163</v>
      </c>
      <c r="T13" s="10">
        <f t="shared" si="35"/>
        <v>-1732920.3969050625</v>
      </c>
      <c r="U13" s="10">
        <f t="shared" si="35"/>
        <v>-2546355.1689382298</v>
      </c>
      <c r="V13" s="10">
        <f t="shared" si="35"/>
        <v>-1244977.4506781604</v>
      </c>
      <c r="W13" s="10">
        <f>IF(OR(W12="",V13=""),"",W12+V13)</f>
        <v>-498053.60532408918</v>
      </c>
      <c r="X13" s="10">
        <f t="shared" si="35"/>
        <v>882450.2307096686</v>
      </c>
      <c r="Y13" s="10">
        <f>IF(OR(Y12="",X13=""),"",Y12+X13+Y5)</f>
        <v>1548921.7335016083</v>
      </c>
      <c r="Z13" s="10">
        <f t="shared" si="35"/>
        <v>3548718.8352973163</v>
      </c>
      <c r="AA13" s="10">
        <f t="shared" si="35"/>
        <v>2087702.0009534773</v>
      </c>
      <c r="AB13" s="10">
        <f t="shared" si="35"/>
        <v>-1175296.410292014</v>
      </c>
      <c r="AC13" s="10">
        <f t="shared" si="35"/>
        <v>-2965521.818597523</v>
      </c>
      <c r="AD13" s="10">
        <f t="shared" si="35"/>
        <v>-4755941.4378772769</v>
      </c>
      <c r="AE13" s="10">
        <f t="shared" si="35"/>
        <v>-5627891.917689763</v>
      </c>
      <c r="AF13" s="10">
        <f t="shared" si="35"/>
        <v>-7571818.2103339331</v>
      </c>
      <c r="AG13" s="10">
        <f t="shared" si="35"/>
        <v>-9186064.0385291521</v>
      </c>
      <c r="AH13" s="10">
        <f t="shared" si="35"/>
        <v>-9924014.8897692151</v>
      </c>
      <c r="AI13" s="10">
        <f t="shared" si="35"/>
        <v>-11970745.81018954</v>
      </c>
      <c r="AJ13" s="10">
        <f t="shared" si="35"/>
        <v>-13390026.579474417</v>
      </c>
      <c r="AK13" s="10">
        <f t="shared" si="35"/>
        <v>-12593831.391290132</v>
      </c>
      <c r="AL13" s="10">
        <f t="shared" si="35"/>
        <v>-11310745.607356843</v>
      </c>
      <c r="AM13" s="10">
        <f t="shared" si="35"/>
        <v>-16058987.992075801</v>
      </c>
      <c r="AN13" s="10">
        <f>IF(OR(AN12="",AM13=""),"",AN12+AM13)</f>
        <v>-6620806.4949026238</v>
      </c>
      <c r="AO13" s="10">
        <f t="shared" ref="AO13:AX13" si="36">IF(OR(AO12="",AN13=""),"",AO12+AN13)</f>
        <v>420954.50113105215</v>
      </c>
      <c r="AP13" s="10">
        <f t="shared" si="36"/>
        <v>494463.15977487265</v>
      </c>
      <c r="AQ13" s="10">
        <f t="shared" si="36"/>
        <v>536526.00641993794</v>
      </c>
      <c r="AR13" s="10">
        <f t="shared" si="36"/>
        <v>584713.19049179193</v>
      </c>
      <c r="AS13" s="10">
        <f t="shared" si="36"/>
        <v>1716811.567712157</v>
      </c>
      <c r="AT13" s="10">
        <f t="shared" si="36"/>
        <v>325792.68320364389</v>
      </c>
      <c r="AU13" s="10">
        <f t="shared" si="36"/>
        <v>312207.41903368535</v>
      </c>
      <c r="AV13" s="10">
        <f t="shared" si="36"/>
        <v>610303.38497414067</v>
      </c>
      <c r="AW13" s="10">
        <f t="shared" si="36"/>
        <v>802628.9465815064</v>
      </c>
      <c r="AX13" s="10">
        <f t="shared" si="36"/>
        <v>923476.6942460814</v>
      </c>
      <c r="AY13" s="10">
        <f t="shared" ref="AY13" si="37">IF(OR(AY12="",AX13=""),"",AY12+AX13)</f>
        <v>1057768.9143571835</v>
      </c>
      <c r="AZ13" s="10" t="str">
        <f t="shared" ref="AZ13" si="38">IF(OR(AZ12="",AY13=""),"",AZ12+AY13)</f>
        <v/>
      </c>
      <c r="BA13" s="10" t="str">
        <f t="shared" ref="BA13" si="39">IF(OR(BA12="",AZ13=""),"",BA12+AZ13)</f>
        <v/>
      </c>
      <c r="BB13" s="10" t="str">
        <f t="shared" ref="BB13" si="40">IF(OR(BB12="",BA13=""),"",BB12+BA13)</f>
        <v/>
      </c>
      <c r="BC13" s="10" t="str">
        <f t="shared" ref="BC13" si="41">IF(OR(BC12="",BB13=""),"",BC12+BB13)</f>
        <v/>
      </c>
      <c r="BD13" s="10" t="str">
        <f t="shared" ref="BD13" si="42">IF(OR(BD12="",BC13=""),"",BD12+BC13)</f>
        <v/>
      </c>
      <c r="BE13" s="10" t="str">
        <f t="shared" ref="BE13" si="43">IF(OR(BE12="",BD13=""),"",BE12+BD13)</f>
        <v/>
      </c>
      <c r="BF13" s="10" t="str">
        <f t="shared" ref="BF13" si="44">IF(OR(BF12="",BE13=""),"",BF12+BE13)</f>
        <v/>
      </c>
      <c r="BG13" s="10" t="str">
        <f t="shared" ref="BG13" si="45">IF(OR(BG12="",BF13=""),"",BG12+BF13)</f>
        <v/>
      </c>
      <c r="BH13" s="10" t="str">
        <f t="shared" ref="BH13" si="46">IF(OR(BH12="",BG13=""),"",BH12+BG13)</f>
        <v/>
      </c>
      <c r="BI13" s="10" t="str">
        <f t="shared" ref="BI13" si="47">IF(OR(BI12="",BH13=""),"",BI12+BH13)</f>
        <v/>
      </c>
      <c r="BJ13" s="10" t="str">
        <f t="shared" ref="BJ13" si="48">IF(OR(BJ12="",BI13=""),"",BJ12+BI13)</f>
        <v/>
      </c>
    </row>
    <row r="14" spans="1:62" s="5" customFormat="1" ht="8.25" customHeight="1" x14ac:dyDescent="0.25">
      <c r="A14" s="44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5" customFormat="1" ht="15" customHeight="1" x14ac:dyDescent="0.25">
      <c r="A15" s="128" t="s">
        <v>25</v>
      </c>
      <c r="B15" s="17"/>
      <c r="C15" s="32"/>
      <c r="D15" s="3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67">
        <f>+SUM(P26,P36,P46,P56,P66)</f>
        <v>13541921.743700374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66"/>
      <c r="AQ15" s="66"/>
      <c r="AR15" s="66"/>
      <c r="AS15" s="67">
        <f>+'MEEIA 2 adjs'!AT37</f>
        <v>-9652.3205640208907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</row>
    <row r="16" spans="1:62" s="3" customFormat="1" ht="15" customHeight="1" x14ac:dyDescent="0.25">
      <c r="A16" s="128"/>
      <c r="B16" s="17" t="s">
        <v>28</v>
      </c>
      <c r="C16" s="32"/>
      <c r="D16" s="32"/>
      <c r="E16" s="21">
        <f t="shared" ref="E16:AX16" si="49">IF(E67="","",SUM(E67,E57,E47,E37,E27))</f>
        <v>0</v>
      </c>
      <c r="F16" s="21">
        <f t="shared" si="49"/>
        <v>1328.78</v>
      </c>
      <c r="G16" s="21">
        <f t="shared" si="49"/>
        <v>9526.5299999999988</v>
      </c>
      <c r="H16" s="21">
        <f t="shared" si="49"/>
        <v>131900.43</v>
      </c>
      <c r="I16" s="21">
        <f t="shared" si="49"/>
        <v>295999.55000000005</v>
      </c>
      <c r="J16" s="21">
        <f t="shared" si="49"/>
        <v>425553.79999999993</v>
      </c>
      <c r="K16" s="21">
        <f t="shared" si="49"/>
        <v>758519.65</v>
      </c>
      <c r="L16" s="21">
        <f t="shared" si="49"/>
        <v>199350.73000000013</v>
      </c>
      <c r="M16" s="21">
        <f t="shared" si="49"/>
        <v>279108.34999999986</v>
      </c>
      <c r="N16" s="21">
        <f t="shared" si="49"/>
        <v>438307.65</v>
      </c>
      <c r="O16" s="21">
        <f t="shared" si="49"/>
        <v>509660.87999999995</v>
      </c>
      <c r="P16" s="21">
        <f t="shared" si="49"/>
        <v>486201.49000000022</v>
      </c>
      <c r="Q16" s="21">
        <f t="shared" si="49"/>
        <v>514839.35999999993</v>
      </c>
      <c r="R16" s="21">
        <f t="shared" si="49"/>
        <v>312695.84999999969</v>
      </c>
      <c r="S16" s="21">
        <f t="shared" si="49"/>
        <v>392474.24999999977</v>
      </c>
      <c r="T16" s="21">
        <f t="shared" si="49"/>
        <v>1348848.3600000003</v>
      </c>
      <c r="U16" s="21">
        <f t="shared" si="49"/>
        <v>1958770.0699999998</v>
      </c>
      <c r="V16" s="21">
        <f t="shared" si="49"/>
        <v>2119352.19</v>
      </c>
      <c r="W16" s="21">
        <f t="shared" si="49"/>
        <v>1653005.4399999997</v>
      </c>
      <c r="X16" s="21">
        <f>IF(X67="","",SUM(X67,X57,X47,X37,X27))</f>
        <v>750637.88000000059</v>
      </c>
      <c r="Y16" s="21">
        <f t="shared" si="49"/>
        <v>825052.10999999894</v>
      </c>
      <c r="Z16" s="21">
        <f t="shared" si="49"/>
        <v>1097101.9800000007</v>
      </c>
      <c r="AA16" s="21">
        <f t="shared" si="49"/>
        <v>1233427.4099999992</v>
      </c>
      <c r="AB16" s="21">
        <f t="shared" si="49"/>
        <v>1062738.5799999998</v>
      </c>
      <c r="AC16" s="21">
        <f t="shared" si="49"/>
        <v>1116457.6900000016</v>
      </c>
      <c r="AD16" s="21">
        <f t="shared" si="49"/>
        <v>959793.47999999963</v>
      </c>
      <c r="AE16" s="21">
        <f t="shared" si="49"/>
        <v>1424231.0999999994</v>
      </c>
      <c r="AF16" s="21">
        <f t="shared" si="49"/>
        <v>3804569.2400000021</v>
      </c>
      <c r="AG16" s="21">
        <f t="shared" si="49"/>
        <v>5112749.5900000017</v>
      </c>
      <c r="AH16" s="21">
        <f t="shared" si="49"/>
        <v>4713867.5500000026</v>
      </c>
      <c r="AI16" s="21">
        <f t="shared" si="49"/>
        <v>3598339.959999999</v>
      </c>
      <c r="AJ16" s="21">
        <f t="shared" si="49"/>
        <v>1714525.5399999977</v>
      </c>
      <c r="AK16" s="21">
        <f t="shared" si="49"/>
        <v>1571421.2499999984</v>
      </c>
      <c r="AL16" s="21">
        <f t="shared" si="49"/>
        <v>1919519.9299999997</v>
      </c>
      <c r="AM16" s="21">
        <f t="shared" si="49"/>
        <v>2060434.7699999972</v>
      </c>
      <c r="AN16" s="21">
        <f t="shared" si="49"/>
        <v>1799627.3200000026</v>
      </c>
      <c r="AO16" s="21">
        <f t="shared" si="49"/>
        <v>2312591.7700000047</v>
      </c>
      <c r="AP16" s="21">
        <f t="shared" si="49"/>
        <v>2109913.9999999995</v>
      </c>
      <c r="AQ16" s="21">
        <f t="shared" si="49"/>
        <v>1887985.9599999981</v>
      </c>
      <c r="AR16" s="21">
        <f t="shared" si="49"/>
        <v>6123794.6400000015</v>
      </c>
      <c r="AS16" s="21">
        <f t="shared" si="49"/>
        <v>7375311.7899999972</v>
      </c>
      <c r="AT16" s="21">
        <f t="shared" si="49"/>
        <v>6969272.2200000016</v>
      </c>
      <c r="AU16" s="21">
        <f t="shared" si="49"/>
        <v>5125287.4899999984</v>
      </c>
      <c r="AV16" s="21">
        <f t="shared" si="49"/>
        <v>2223308.9999999981</v>
      </c>
      <c r="AW16" s="21">
        <f t="shared" si="49"/>
        <v>2077952.1100000013</v>
      </c>
      <c r="AX16" s="21">
        <f t="shared" si="49"/>
        <v>2351849.9500000039</v>
      </c>
      <c r="AY16" s="21">
        <f t="shared" ref="AY16:BJ16" si="50">IF(AY67="","",SUM(AY67,AY57,AY47,AY37,AY27))</f>
        <v>2415673.5800000043</v>
      </c>
      <c r="AZ16" s="21">
        <f t="shared" si="50"/>
        <v>1986197.6600000006</v>
      </c>
      <c r="BA16" s="21">
        <f t="shared" si="50"/>
        <v>2054911.030000001</v>
      </c>
      <c r="BB16" s="21">
        <f t="shared" si="50"/>
        <v>1914222.100000002</v>
      </c>
      <c r="BC16" s="21">
        <f t="shared" si="50"/>
        <v>2480226.0100000012</v>
      </c>
      <c r="BD16" s="21">
        <f t="shared" si="50"/>
        <v>77675.290000000503</v>
      </c>
      <c r="BE16" s="21">
        <f t="shared" si="50"/>
        <v>99551.53999999864</v>
      </c>
      <c r="BF16" s="21">
        <f t="shared" si="50"/>
        <v>85362.149999998044</v>
      </c>
      <c r="BG16" s="21">
        <f t="shared" si="50"/>
        <v>68150.740000003017</v>
      </c>
      <c r="BH16" s="21">
        <f t="shared" si="50"/>
        <v>32717.359999998473</v>
      </c>
      <c r="BI16" s="21">
        <f t="shared" si="50"/>
        <v>27780.750000001397</v>
      </c>
      <c r="BJ16" s="21">
        <f t="shared" si="50"/>
        <v>39986.919999998529</v>
      </c>
    </row>
    <row r="17" spans="1:62" s="5" customFormat="1" ht="15" customHeight="1" x14ac:dyDescent="0.25">
      <c r="A17" s="128"/>
      <c r="B17" s="18" t="s">
        <v>26</v>
      </c>
      <c r="C17" s="26"/>
      <c r="D17" s="26"/>
      <c r="E17" s="21">
        <f t="shared" ref="E17:AX17" si="51">IF(E68="","",SUM(E68,E58,E48,E38,E28))</f>
        <v>0</v>
      </c>
      <c r="F17" s="21">
        <f t="shared" si="51"/>
        <v>0</v>
      </c>
      <c r="G17" s="21">
        <f t="shared" si="51"/>
        <v>17393.11</v>
      </c>
      <c r="H17" s="21">
        <f t="shared" si="51"/>
        <v>264954.01</v>
      </c>
      <c r="I17" s="21">
        <f t="shared" si="51"/>
        <v>347680.79</v>
      </c>
      <c r="J17" s="21">
        <f t="shared" si="51"/>
        <v>348292.31</v>
      </c>
      <c r="K17" s="21">
        <f t="shared" si="51"/>
        <v>325763.31</v>
      </c>
      <c r="L17" s="21">
        <f t="shared" si="51"/>
        <v>246495.91999999998</v>
      </c>
      <c r="M17" s="21">
        <f t="shared" si="51"/>
        <v>210020.45</v>
      </c>
      <c r="N17" s="21">
        <f t="shared" si="51"/>
        <v>286405.52</v>
      </c>
      <c r="O17" s="21">
        <f t="shared" si="51"/>
        <v>537350.65</v>
      </c>
      <c r="P17" s="21">
        <f t="shared" si="51"/>
        <v>2380685.19</v>
      </c>
      <c r="Q17" s="21">
        <f t="shared" si="51"/>
        <v>1978228.74</v>
      </c>
      <c r="R17" s="21">
        <f t="shared" si="51"/>
        <v>1865586.4</v>
      </c>
      <c r="S17" s="21">
        <f t="shared" si="51"/>
        <v>1834668.94</v>
      </c>
      <c r="T17" s="21">
        <f t="shared" si="51"/>
        <v>2295880.5499999998</v>
      </c>
      <c r="U17" s="21">
        <f t="shared" si="51"/>
        <v>2739739.71</v>
      </c>
      <c r="V17" s="21">
        <f t="shared" si="51"/>
        <v>2810029.67</v>
      </c>
      <c r="W17" s="21">
        <f t="shared" si="51"/>
        <v>2397146.59</v>
      </c>
      <c r="X17" s="21">
        <f t="shared" si="51"/>
        <v>2196198.75</v>
      </c>
      <c r="Y17" s="21">
        <f t="shared" si="51"/>
        <v>1955310.19</v>
      </c>
      <c r="Z17" s="21">
        <f t="shared" si="51"/>
        <v>2272928.3199999998</v>
      </c>
      <c r="AA17" s="21">
        <f t="shared" si="51"/>
        <v>3133513.62</v>
      </c>
      <c r="AB17" s="21">
        <f t="shared" si="51"/>
        <v>2686519.3200000003</v>
      </c>
      <c r="AC17" s="21">
        <f t="shared" si="51"/>
        <v>2253809.6799999997</v>
      </c>
      <c r="AD17" s="21">
        <f>IF(AD68="","",SUM(AD68,AD58,AD48,AD38,AD28))</f>
        <v>2191880.62</v>
      </c>
      <c r="AE17" s="21">
        <f t="shared" si="51"/>
        <v>2008078.9100000001</v>
      </c>
      <c r="AF17" s="21">
        <f t="shared" si="51"/>
        <v>2628092.91</v>
      </c>
      <c r="AG17" s="21">
        <f t="shared" si="51"/>
        <v>2927384.48</v>
      </c>
      <c r="AH17" s="21">
        <f t="shared" si="51"/>
        <v>2713828.67</v>
      </c>
      <c r="AI17" s="21">
        <f t="shared" si="51"/>
        <v>2656476.0999999996</v>
      </c>
      <c r="AJ17" s="21">
        <f t="shared" si="51"/>
        <v>2241568.5700000003</v>
      </c>
      <c r="AK17" s="21">
        <f>IF(AK68="","",SUM(AK68,AK58,AK48,AK38,AK28))</f>
        <v>2050332.6400000001</v>
      </c>
      <c r="AL17" s="21">
        <f t="shared" si="51"/>
        <v>2540211.56</v>
      </c>
      <c r="AM17" s="21">
        <f t="shared" si="51"/>
        <v>2758522.64</v>
      </c>
      <c r="AN17" s="21">
        <f t="shared" si="51"/>
        <v>3731846.29</v>
      </c>
      <c r="AO17" s="21">
        <f t="shared" si="51"/>
        <v>3504116.6100000003</v>
      </c>
      <c r="AP17" s="21">
        <f t="shared" si="51"/>
        <v>2834702.33</v>
      </c>
      <c r="AQ17" s="21">
        <f t="shared" si="51"/>
        <v>2693990.75</v>
      </c>
      <c r="AR17" s="21">
        <f t="shared" si="51"/>
        <v>3224890.5700000003</v>
      </c>
      <c r="AS17" s="21">
        <f t="shared" si="51"/>
        <v>3677369.7199999997</v>
      </c>
      <c r="AT17" s="21">
        <f t="shared" si="51"/>
        <v>3821939.25</v>
      </c>
      <c r="AU17" s="21">
        <f t="shared" si="51"/>
        <v>3698449.99</v>
      </c>
      <c r="AV17" s="21">
        <f t="shared" si="51"/>
        <v>3264460.08</v>
      </c>
      <c r="AW17" s="21">
        <f t="shared" si="51"/>
        <v>2848604.9677641578</v>
      </c>
      <c r="AX17" s="21">
        <f t="shared" si="51"/>
        <v>3432920.3951622937</v>
      </c>
      <c r="AY17" s="21">
        <f t="shared" ref="AY17:BJ17" si="52">IF(AY68="","",SUM(AY68,AY58,AY48,AY38,AY28))</f>
        <v>4101134.1266724113</v>
      </c>
      <c r="AZ17" s="21" t="str">
        <f t="shared" si="52"/>
        <v/>
      </c>
      <c r="BA17" s="21" t="str">
        <f t="shared" si="52"/>
        <v/>
      </c>
      <c r="BB17" s="21" t="str">
        <f t="shared" si="52"/>
        <v/>
      </c>
      <c r="BC17" s="21" t="str">
        <f t="shared" si="52"/>
        <v/>
      </c>
      <c r="BD17" s="21" t="str">
        <f t="shared" si="52"/>
        <v/>
      </c>
      <c r="BE17" s="21" t="str">
        <f t="shared" si="52"/>
        <v/>
      </c>
      <c r="BF17" s="21" t="str">
        <f t="shared" si="52"/>
        <v/>
      </c>
      <c r="BG17" s="21" t="str">
        <f t="shared" si="52"/>
        <v/>
      </c>
      <c r="BH17" s="21" t="str">
        <f t="shared" si="52"/>
        <v/>
      </c>
      <c r="BI17" s="21" t="str">
        <f t="shared" si="52"/>
        <v/>
      </c>
      <c r="BJ17" s="21" t="str">
        <f t="shared" si="52"/>
        <v/>
      </c>
    </row>
    <row r="18" spans="1:62" s="5" customFormat="1" ht="15" customHeight="1" x14ac:dyDescent="0.25">
      <c r="A18" s="128"/>
      <c r="B18" s="18" t="s">
        <v>47</v>
      </c>
      <c r="C18" s="26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f>IF(O69="","",SUM(O69,O59,O49,O39,O29))</f>
        <v>0</v>
      </c>
      <c r="P18" s="21">
        <f>IF(P69="","",SUM(P69,P59,P49,P39,P29))</f>
        <v>-1207876.0699999998</v>
      </c>
      <c r="Q18" s="21">
        <f t="shared" ref="Q18:AM18" si="53">IF(Q69="","",SUM(Q69,Q59,Q49,Q39,Q29))</f>
        <v>-991453.85</v>
      </c>
      <c r="R18" s="21">
        <f t="shared" si="53"/>
        <v>-942175.03</v>
      </c>
      <c r="S18" s="21">
        <f t="shared" si="53"/>
        <v>-924830.89</v>
      </c>
      <c r="T18" s="21">
        <f t="shared" si="53"/>
        <v>-1162964.6800000002</v>
      </c>
      <c r="U18" s="21">
        <f t="shared" si="53"/>
        <v>-1377616.51</v>
      </c>
      <c r="V18" s="21">
        <f t="shared" si="53"/>
        <v>-1419206.7000000002</v>
      </c>
      <c r="W18" s="21">
        <f t="shared" si="53"/>
        <v>-1209460.76</v>
      </c>
      <c r="X18" s="21">
        <f t="shared" si="53"/>
        <v>-1107295.8</v>
      </c>
      <c r="Y18" s="21">
        <f t="shared" si="53"/>
        <v>-988276.53</v>
      </c>
      <c r="Z18" s="21">
        <f t="shared" si="53"/>
        <v>-1145553.06</v>
      </c>
      <c r="AA18" s="21">
        <f t="shared" si="53"/>
        <v>-1569459.38</v>
      </c>
      <c r="AB18" s="21">
        <f t="shared" si="53"/>
        <v>231630.62999999998</v>
      </c>
      <c r="AC18" s="21">
        <f t="shared" si="53"/>
        <v>87666.98000000001</v>
      </c>
      <c r="AD18" s="21">
        <f t="shared" si="53"/>
        <v>85411.62</v>
      </c>
      <c r="AE18" s="21">
        <f t="shared" si="53"/>
        <v>84463.6</v>
      </c>
      <c r="AF18" s="21">
        <f t="shared" si="53"/>
        <v>105228.66999999998</v>
      </c>
      <c r="AG18" s="21">
        <f t="shared" si="53"/>
        <v>100170.55</v>
      </c>
      <c r="AH18" s="21">
        <f t="shared" si="53"/>
        <v>108068.86000000002</v>
      </c>
      <c r="AI18" s="21">
        <f t="shared" si="53"/>
        <v>105313.19999999998</v>
      </c>
      <c r="AJ18" s="21">
        <f t="shared" si="53"/>
        <v>93009.289999999979</v>
      </c>
      <c r="AK18" s="21">
        <f t="shared" si="53"/>
        <v>85572.94</v>
      </c>
      <c r="AL18" s="21">
        <f t="shared" si="53"/>
        <v>97124.979999999981</v>
      </c>
      <c r="AM18" s="21">
        <f t="shared" si="53"/>
        <v>105785.10999999999</v>
      </c>
      <c r="AN18" s="21">
        <f t="shared" ref="AN18:BJ18" si="54">IF(AN69="","",SUM(AN69,AN59,AN49,AN39,AN29))</f>
        <v>181359.25</v>
      </c>
      <c r="AO18" s="21">
        <f t="shared" si="54"/>
        <v>164712.29999999999</v>
      </c>
      <c r="AP18" s="21">
        <f t="shared" si="54"/>
        <v>113525.45999999999</v>
      </c>
      <c r="AQ18" s="21">
        <f t="shared" si="54"/>
        <v>93935.329999999987</v>
      </c>
      <c r="AR18" s="21">
        <f t="shared" si="54"/>
        <v>130300.17</v>
      </c>
      <c r="AS18" s="21">
        <f t="shared" si="54"/>
        <v>163717.59999999998</v>
      </c>
      <c r="AT18" s="21">
        <f t="shared" si="54"/>
        <v>174566.88</v>
      </c>
      <c r="AU18" s="21">
        <f t="shared" si="54"/>
        <v>159535.30000000002</v>
      </c>
      <c r="AV18" s="21">
        <f t="shared" si="54"/>
        <v>129573.49</v>
      </c>
      <c r="AW18" s="21">
        <f t="shared" si="54"/>
        <v>107914.43000000001</v>
      </c>
      <c r="AX18" s="21">
        <f t="shared" si="54"/>
        <v>155935.45000000001</v>
      </c>
      <c r="AY18" s="21">
        <f t="shared" si="54"/>
        <v>203525.31</v>
      </c>
      <c r="AZ18" s="21" t="str">
        <f t="shared" si="54"/>
        <v/>
      </c>
      <c r="BA18" s="21" t="str">
        <f t="shared" si="54"/>
        <v/>
      </c>
      <c r="BB18" s="21" t="str">
        <f t="shared" si="54"/>
        <v/>
      </c>
      <c r="BC18" s="21" t="str">
        <f t="shared" si="54"/>
        <v/>
      </c>
      <c r="BD18" s="21" t="str">
        <f t="shared" si="54"/>
        <v/>
      </c>
      <c r="BE18" s="21" t="str">
        <f t="shared" si="54"/>
        <v/>
      </c>
      <c r="BF18" s="21" t="str">
        <f t="shared" si="54"/>
        <v/>
      </c>
      <c r="BG18" s="21" t="str">
        <f t="shared" si="54"/>
        <v/>
      </c>
      <c r="BH18" s="21" t="str">
        <f t="shared" si="54"/>
        <v/>
      </c>
      <c r="BI18" s="21" t="str">
        <f t="shared" si="54"/>
        <v/>
      </c>
      <c r="BJ18" s="21" t="str">
        <f t="shared" si="54"/>
        <v/>
      </c>
    </row>
    <row r="19" spans="1:62" s="5" customFormat="1" ht="15" customHeight="1" x14ac:dyDescent="0.25">
      <c r="A19" s="128"/>
      <c r="B19" s="18" t="s">
        <v>48</v>
      </c>
      <c r="C19" s="26"/>
      <c r="D19" s="2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>IF(O70="","",SUM(O70,O60,O50,O40,O30))</f>
        <v>537350.65</v>
      </c>
      <c r="P19" s="21">
        <f>IF(P70="","",SUM(P70,P60,P50,P40,P30))</f>
        <v>1172809.1200000001</v>
      </c>
      <c r="Q19" s="21">
        <f t="shared" ref="Q19:AM19" si="55">IF(Q70="","",SUM(Q70,Q60,Q50,Q40,Q30))</f>
        <v>986774.89000000013</v>
      </c>
      <c r="R19" s="21">
        <f t="shared" si="55"/>
        <v>923411.36999999988</v>
      </c>
      <c r="S19" s="21">
        <f t="shared" si="55"/>
        <v>909838.04999999993</v>
      </c>
      <c r="T19" s="21">
        <f t="shared" si="55"/>
        <v>1132915.8700000001</v>
      </c>
      <c r="U19" s="21">
        <f t="shared" si="55"/>
        <v>1362123.2</v>
      </c>
      <c r="V19" s="21">
        <f t="shared" si="55"/>
        <v>1390822.9699999997</v>
      </c>
      <c r="W19" s="21">
        <f t="shared" si="55"/>
        <v>1187685.83</v>
      </c>
      <c r="X19" s="21">
        <f t="shared" si="55"/>
        <v>1088902.95</v>
      </c>
      <c r="Y19" s="21">
        <f t="shared" si="55"/>
        <v>967033.66</v>
      </c>
      <c r="Z19" s="21">
        <f t="shared" si="55"/>
        <v>1127375.2599999998</v>
      </c>
      <c r="AA19" s="21">
        <f t="shared" si="55"/>
        <v>1564054.24</v>
      </c>
      <c r="AB19" s="21">
        <f t="shared" si="55"/>
        <v>2918149.95</v>
      </c>
      <c r="AC19" s="21">
        <f t="shared" si="55"/>
        <v>2341476.66</v>
      </c>
      <c r="AD19" s="21">
        <f t="shared" si="55"/>
        <v>2277292.2400000002</v>
      </c>
      <c r="AE19" s="21">
        <f t="shared" si="55"/>
        <v>2092542.51</v>
      </c>
      <c r="AF19" s="21">
        <f t="shared" si="55"/>
        <v>2733321.58</v>
      </c>
      <c r="AG19" s="21">
        <f t="shared" si="55"/>
        <v>3027555.0300000003</v>
      </c>
      <c r="AH19" s="21">
        <f t="shared" si="55"/>
        <v>2821897.5300000003</v>
      </c>
      <c r="AI19" s="21">
        <f t="shared" si="55"/>
        <v>2761789.3</v>
      </c>
      <c r="AJ19" s="21">
        <f t="shared" si="55"/>
        <v>2334577.86</v>
      </c>
      <c r="AK19" s="21">
        <f t="shared" si="55"/>
        <v>2135905.58</v>
      </c>
      <c r="AL19" s="21">
        <f t="shared" si="55"/>
        <v>2637336.54</v>
      </c>
      <c r="AM19" s="21">
        <f t="shared" si="55"/>
        <v>2864307.75</v>
      </c>
      <c r="AN19" s="21">
        <f t="shared" ref="AN19:BJ19" si="56">IF(AN70="","",SUM(AN70,AN60,AN50,AN40,AN30))</f>
        <v>3913205.54</v>
      </c>
      <c r="AO19" s="21">
        <f t="shared" si="56"/>
        <v>3668828.91</v>
      </c>
      <c r="AP19" s="21">
        <f t="shared" si="56"/>
        <v>2948227.79</v>
      </c>
      <c r="AQ19" s="21">
        <f t="shared" si="56"/>
        <v>2787926.08</v>
      </c>
      <c r="AR19" s="21">
        <f t="shared" si="56"/>
        <v>3355190.74</v>
      </c>
      <c r="AS19" s="21">
        <f t="shared" si="56"/>
        <v>3841087.32</v>
      </c>
      <c r="AT19" s="21">
        <f t="shared" si="56"/>
        <v>3996506.1300000004</v>
      </c>
      <c r="AU19" s="21">
        <f t="shared" si="56"/>
        <v>3857985.29</v>
      </c>
      <c r="AV19" s="21">
        <f t="shared" si="56"/>
        <v>3394033.5700000003</v>
      </c>
      <c r="AW19" s="21">
        <f t="shared" si="56"/>
        <v>2956519.3977641575</v>
      </c>
      <c r="AX19" s="21">
        <f t="shared" si="56"/>
        <v>3588855.8451622939</v>
      </c>
      <c r="AY19" s="21">
        <f t="shared" si="56"/>
        <v>4304659.4366724109</v>
      </c>
      <c r="AZ19" s="21" t="str">
        <f t="shared" si="56"/>
        <v/>
      </c>
      <c r="BA19" s="21" t="str">
        <f t="shared" si="56"/>
        <v/>
      </c>
      <c r="BB19" s="21" t="str">
        <f t="shared" si="56"/>
        <v/>
      </c>
      <c r="BC19" s="21" t="str">
        <f t="shared" si="56"/>
        <v/>
      </c>
      <c r="BD19" s="21" t="str">
        <f t="shared" si="56"/>
        <v/>
      </c>
      <c r="BE19" s="21" t="str">
        <f t="shared" si="56"/>
        <v/>
      </c>
      <c r="BF19" s="21" t="str">
        <f t="shared" si="56"/>
        <v/>
      </c>
      <c r="BG19" s="21" t="str">
        <f t="shared" si="56"/>
        <v/>
      </c>
      <c r="BH19" s="21" t="str">
        <f t="shared" si="56"/>
        <v/>
      </c>
      <c r="BI19" s="21" t="str">
        <f t="shared" si="56"/>
        <v/>
      </c>
      <c r="BJ19" s="21" t="str">
        <f t="shared" si="56"/>
        <v/>
      </c>
    </row>
    <row r="20" spans="1:62" s="5" customFormat="1" x14ac:dyDescent="0.25">
      <c r="A20" s="128"/>
      <c r="B20" s="18" t="s">
        <v>13</v>
      </c>
      <c r="C20" s="26"/>
      <c r="D20" s="26"/>
      <c r="E20" s="21">
        <f t="shared" ref="E20:N20" si="57">IF(E71="","",SUM(E71,E61,E51,E41,E31))</f>
        <v>0</v>
      </c>
      <c r="F20" s="21">
        <f t="shared" si="57"/>
        <v>1328.78</v>
      </c>
      <c r="G20" s="21">
        <f t="shared" si="57"/>
        <v>-7866.5800000000008</v>
      </c>
      <c r="H20" s="21">
        <f t="shared" si="57"/>
        <v>-133053.58000000002</v>
      </c>
      <c r="I20" s="21">
        <f t="shared" si="57"/>
        <v>-51681.239999999976</v>
      </c>
      <c r="J20" s="21">
        <f t="shared" si="57"/>
        <v>77261.489999999903</v>
      </c>
      <c r="K20" s="21">
        <f t="shared" si="57"/>
        <v>432756.34000000008</v>
      </c>
      <c r="L20" s="21">
        <f t="shared" si="57"/>
        <v>-47145.189999999871</v>
      </c>
      <c r="M20" s="21">
        <f t="shared" si="57"/>
        <v>69087.899999999878</v>
      </c>
      <c r="N20" s="21">
        <f t="shared" si="57"/>
        <v>151902.13000000003</v>
      </c>
      <c r="O20" s="21">
        <f>IF(O71="","",SUM(O71,O61,O51,O41,O31))</f>
        <v>-27689.770000000048</v>
      </c>
      <c r="P20" s="21">
        <f t="shared" ref="P20:AM20" si="58">IF(P71="","",SUM(P71,P61,P51,P41,P31))</f>
        <v>-686607.62999999977</v>
      </c>
      <c r="Q20" s="21">
        <f t="shared" si="58"/>
        <v>-471935.5300000002</v>
      </c>
      <c r="R20" s="21">
        <f>IF(R71="","",SUM(R71,R61,R51,R41,R31))</f>
        <v>-610715.52000000025</v>
      </c>
      <c r="S20" s="21">
        <f t="shared" si="58"/>
        <v>-517363.80000000016</v>
      </c>
      <c r="T20" s="21">
        <f t="shared" si="58"/>
        <v>215932.49000000043</v>
      </c>
      <c r="U20" s="21">
        <f t="shared" si="58"/>
        <v>596646.87</v>
      </c>
      <c r="V20" s="21">
        <f t="shared" si="58"/>
        <v>728529.22</v>
      </c>
      <c r="W20" s="21">
        <f t="shared" si="58"/>
        <v>465319.60999999975</v>
      </c>
      <c r="X20" s="21">
        <f t="shared" si="58"/>
        <v>-338265.06999999942</v>
      </c>
      <c r="Y20" s="21">
        <f t="shared" si="58"/>
        <v>-141981.55000000101</v>
      </c>
      <c r="Z20" s="21">
        <f t="shared" si="58"/>
        <v>-30273.279999999155</v>
      </c>
      <c r="AA20" s="21">
        <f t="shared" si="58"/>
        <v>-330626.83000000083</v>
      </c>
      <c r="AB20" s="21">
        <f t="shared" si="58"/>
        <v>-1855411.3700000003</v>
      </c>
      <c r="AC20" s="21">
        <f t="shared" si="58"/>
        <v>-1225018.9699999983</v>
      </c>
      <c r="AD20" s="21">
        <f t="shared" si="58"/>
        <v>-1317498.7600000007</v>
      </c>
      <c r="AE20" s="21">
        <f t="shared" si="58"/>
        <v>-668311.41000000061</v>
      </c>
      <c r="AF20" s="21">
        <f t="shared" si="58"/>
        <v>1071247.660000002</v>
      </c>
      <c r="AG20" s="21">
        <f t="shared" si="58"/>
        <v>2085194.560000001</v>
      </c>
      <c r="AH20" s="21">
        <f t="shared" si="58"/>
        <v>1891970.0200000023</v>
      </c>
      <c r="AI20" s="21">
        <f t="shared" si="58"/>
        <v>836550.65999999898</v>
      </c>
      <c r="AJ20" s="21">
        <f t="shared" si="58"/>
        <v>-620052.32000000216</v>
      </c>
      <c r="AK20" s="21">
        <f t="shared" si="58"/>
        <v>-564484.33000000182</v>
      </c>
      <c r="AL20" s="21">
        <f t="shared" si="58"/>
        <v>-717816.6100000001</v>
      </c>
      <c r="AM20" s="21">
        <f t="shared" si="58"/>
        <v>-803872.98000000278</v>
      </c>
      <c r="AN20" s="21">
        <f t="shared" ref="AN20:BJ20" si="59">IF(AN71="","",SUM(AN71,AN61,AN51,AN41,AN31))</f>
        <v>-2113578.2199999974</v>
      </c>
      <c r="AO20" s="21">
        <f t="shared" si="59"/>
        <v>-1356237.1399999955</v>
      </c>
      <c r="AP20" s="21">
        <f>IF(AP71="","",SUM(AP71,AP61,AP51,AP41,AP31))</f>
        <v>-838313.79000000027</v>
      </c>
      <c r="AQ20" s="21">
        <f t="shared" si="59"/>
        <v>-899940.12000000197</v>
      </c>
      <c r="AR20" s="21">
        <f t="shared" si="59"/>
        <v>2768603.9000000013</v>
      </c>
      <c r="AS20" s="21">
        <f t="shared" si="59"/>
        <v>3534224.4699999974</v>
      </c>
      <c r="AT20" s="21">
        <f t="shared" si="59"/>
        <v>2972766.0900000017</v>
      </c>
      <c r="AU20" s="21">
        <f t="shared" si="59"/>
        <v>1267302.1999999983</v>
      </c>
      <c r="AV20" s="21">
        <f t="shared" si="59"/>
        <v>-1170724.5700000017</v>
      </c>
      <c r="AW20" s="21">
        <f t="shared" si="59"/>
        <v>-878567.28776415624</v>
      </c>
      <c r="AX20" s="21">
        <f t="shared" si="59"/>
        <v>-1237005.89516229</v>
      </c>
      <c r="AY20" s="21">
        <f t="shared" si="59"/>
        <v>-1888985.8566724071</v>
      </c>
      <c r="AZ20" s="21" t="str">
        <f t="shared" si="59"/>
        <v/>
      </c>
      <c r="BA20" s="21" t="str">
        <f t="shared" si="59"/>
        <v/>
      </c>
      <c r="BB20" s="21" t="str">
        <f t="shared" si="59"/>
        <v/>
      </c>
      <c r="BC20" s="21" t="str">
        <f t="shared" si="59"/>
        <v/>
      </c>
      <c r="BD20" s="21" t="str">
        <f t="shared" si="59"/>
        <v/>
      </c>
      <c r="BE20" s="21" t="str">
        <f t="shared" si="59"/>
        <v/>
      </c>
      <c r="BF20" s="21" t="str">
        <f t="shared" si="59"/>
        <v/>
      </c>
      <c r="BG20" s="21" t="str">
        <f t="shared" si="59"/>
        <v/>
      </c>
      <c r="BH20" s="21" t="str">
        <f t="shared" si="59"/>
        <v/>
      </c>
      <c r="BI20" s="21" t="str">
        <f t="shared" si="59"/>
        <v/>
      </c>
      <c r="BJ20" s="21" t="str">
        <f t="shared" si="59"/>
        <v/>
      </c>
    </row>
    <row r="21" spans="1:62" s="5" customFormat="1" x14ac:dyDescent="0.25">
      <c r="A21" s="128"/>
      <c r="B21" s="19" t="s">
        <v>8</v>
      </c>
      <c r="C21" s="30"/>
      <c r="D21" s="30"/>
      <c r="E21" s="21">
        <f t="shared" ref="E21:N21" si="60">IF(E72="","",SUM(E72,E62,E52,E42,E32))</f>
        <v>0</v>
      </c>
      <c r="F21" s="21">
        <f t="shared" si="60"/>
        <v>0.8255809798499999</v>
      </c>
      <c r="G21" s="21">
        <f t="shared" si="60"/>
        <v>-4.1171717033740967</v>
      </c>
      <c r="H21" s="21">
        <f t="shared" si="60"/>
        <v>-72.859344916704288</v>
      </c>
      <c r="I21" s="21">
        <f t="shared" si="60"/>
        <v>-100.30550409638994</v>
      </c>
      <c r="J21" s="21">
        <f t="shared" si="60"/>
        <v>-72.753288511569778</v>
      </c>
      <c r="K21" s="21">
        <f t="shared" si="60"/>
        <v>200.50907880827907</v>
      </c>
      <c r="L21" s="21">
        <f t="shared" si="60"/>
        <v>172.02097202559608</v>
      </c>
      <c r="M21" s="21">
        <f t="shared" si="60"/>
        <v>217.02433769691845</v>
      </c>
      <c r="N21" s="21">
        <f t="shared" si="60"/>
        <v>395.24966455308538</v>
      </c>
      <c r="O21" s="21">
        <f>IF(O72="","",SUM(O72,O62,O52,O42,O32))</f>
        <v>349.22690574362667</v>
      </c>
      <c r="P21" s="21">
        <f t="shared" ref="P21:AM21" si="61">IF(P72="","",SUM(P72,P62,P52,P42,P32))</f>
        <v>9085.067358698212</v>
      </c>
      <c r="Q21" s="21">
        <f t="shared" si="61"/>
        <v>10214.988880944247</v>
      </c>
      <c r="R21" s="21">
        <f t="shared" si="61"/>
        <v>8736.5914682051516</v>
      </c>
      <c r="S21" s="21">
        <f t="shared" si="61"/>
        <v>7362.8607904455157</v>
      </c>
      <c r="T21" s="21">
        <f t="shared" si="61"/>
        <v>7923.3961160293629</v>
      </c>
      <c r="U21" s="21">
        <f t="shared" si="61"/>
        <v>6924.7664517725752</v>
      </c>
      <c r="V21" s="21">
        <f t="shared" si="61"/>
        <v>6462.66116279367</v>
      </c>
      <c r="W21" s="21">
        <f t="shared" si="61"/>
        <v>5489.9778987375539</v>
      </c>
      <c r="X21" s="21">
        <f t="shared" si="61"/>
        <v>3758.5776328034472</v>
      </c>
      <c r="Y21" s="21">
        <f t="shared" si="61"/>
        <v>2383.460710457091</v>
      </c>
      <c r="Z21" s="21">
        <f t="shared" si="61"/>
        <v>1195.4037651526837</v>
      </c>
      <c r="AA21" s="21">
        <f t="shared" si="61"/>
        <v>-1558.2361761768202</v>
      </c>
      <c r="AB21" s="21">
        <f t="shared" si="61"/>
        <v>-4135.4843592056523</v>
      </c>
      <c r="AC21" s="21">
        <f t="shared" si="61"/>
        <v>-6601.5401414695589</v>
      </c>
      <c r="AD21" s="21">
        <f t="shared" si="61"/>
        <v>-9814.0716615506135</v>
      </c>
      <c r="AE21" s="21">
        <f t="shared" si="61"/>
        <v>-10424.565326607853</v>
      </c>
      <c r="AF21" s="21">
        <f t="shared" si="61"/>
        <v>-8592.4080339308275</v>
      </c>
      <c r="AG21" s="21">
        <f t="shared" si="61"/>
        <v>-4589.5334392042514</v>
      </c>
      <c r="AH21" s="21">
        <f t="shared" si="61"/>
        <v>-680.13265225356713</v>
      </c>
      <c r="AI21" s="21">
        <f t="shared" si="61"/>
        <v>1145.4899555983075</v>
      </c>
      <c r="AJ21" s="21">
        <f t="shared" si="61"/>
        <v>131.71181854024999</v>
      </c>
      <c r="AK21" s="21">
        <f t="shared" si="61"/>
        <v>-872.82874485446064</v>
      </c>
      <c r="AL21" s="21">
        <f t="shared" si="61"/>
        <v>-2378.181461454757</v>
      </c>
      <c r="AM21" s="21">
        <f t="shared" si="61"/>
        <v>-4152.6707867001551</v>
      </c>
      <c r="AN21" s="21">
        <f t="shared" ref="AN21:BJ21" si="62">IF(AN72="","",SUM(AN72,AN62,AN52,AN42,AN32))</f>
        <v>-8693.6427814507442</v>
      </c>
      <c r="AO21" s="21">
        <f t="shared" si="62"/>
        <v>-11321.044918425599</v>
      </c>
      <c r="AP21" s="21">
        <f t="shared" si="62"/>
        <v>-12444.339198648122</v>
      </c>
      <c r="AQ21" s="21">
        <f t="shared" si="62"/>
        <v>-14340.930585698752</v>
      </c>
      <c r="AR21" s="21">
        <f t="shared" si="62"/>
        <v>-7824.4663662353232</v>
      </c>
      <c r="AS21" s="21">
        <f>IF(AS72="","",SUM(AS72,AS62,AS52,AS42,AS32))</f>
        <v>-9334.3642759392933</v>
      </c>
      <c r="AT21" s="21">
        <f t="shared" si="62"/>
        <v>6436.4567620007265</v>
      </c>
      <c r="AU21" s="21">
        <f t="shared" si="62"/>
        <v>8716.5698904362325</v>
      </c>
      <c r="AV21" s="21">
        <f t="shared" si="62"/>
        <v>6493.0782834717565</v>
      </c>
      <c r="AW21" s="21">
        <f t="shared" si="62"/>
        <v>5146.9267743407891</v>
      </c>
      <c r="AX21" s="21">
        <f t="shared" si="62"/>
        <v>3251.5691451133939</v>
      </c>
      <c r="AY21" s="21">
        <f t="shared" si="62"/>
        <v>288.1729882115385</v>
      </c>
      <c r="AZ21" s="21" t="str">
        <f t="shared" si="62"/>
        <v/>
      </c>
      <c r="BA21" s="21" t="str">
        <f t="shared" si="62"/>
        <v/>
      </c>
      <c r="BB21" s="21" t="str">
        <f t="shared" si="62"/>
        <v/>
      </c>
      <c r="BC21" s="21" t="str">
        <f t="shared" si="62"/>
        <v/>
      </c>
      <c r="BD21" s="21" t="str">
        <f t="shared" si="62"/>
        <v/>
      </c>
      <c r="BE21" s="21" t="str">
        <f t="shared" si="62"/>
        <v/>
      </c>
      <c r="BF21" s="21" t="str">
        <f t="shared" si="62"/>
        <v/>
      </c>
      <c r="BG21" s="21" t="str">
        <f t="shared" si="62"/>
        <v/>
      </c>
      <c r="BH21" s="21" t="str">
        <f t="shared" si="62"/>
        <v/>
      </c>
      <c r="BI21" s="21" t="str">
        <f t="shared" si="62"/>
        <v/>
      </c>
      <c r="BJ21" s="21" t="str">
        <f t="shared" si="62"/>
        <v/>
      </c>
    </row>
    <row r="22" spans="1:62" s="5" customFormat="1" x14ac:dyDescent="0.25">
      <c r="A22" s="128"/>
      <c r="B22" s="19" t="s">
        <v>27</v>
      </c>
      <c r="C22" s="30"/>
      <c r="D22" s="30"/>
      <c r="E22" s="21">
        <f>IF(E21="","",E21)</f>
        <v>0</v>
      </c>
      <c r="F22" s="16">
        <f>IF(F21="","",E22+F21)</f>
        <v>0.8255809798499999</v>
      </c>
      <c r="G22" s="16">
        <f>IF(G21="","",F22+G21)</f>
        <v>-3.2915907235240969</v>
      </c>
      <c r="H22" s="16">
        <f>IF(H21="","",G22+H21)</f>
        <v>-76.150935640228383</v>
      </c>
      <c r="I22" s="16">
        <f t="shared" ref="I22:AM22" si="63">IF(I21="","",H22+I21)</f>
        <v>-176.45643973661834</v>
      </c>
      <c r="J22" s="16">
        <f t="shared" si="63"/>
        <v>-249.20972824818813</v>
      </c>
      <c r="K22" s="16">
        <f t="shared" si="63"/>
        <v>-48.700649439909057</v>
      </c>
      <c r="L22" s="16">
        <f t="shared" si="63"/>
        <v>123.32032258568702</v>
      </c>
      <c r="M22" s="16">
        <f t="shared" si="63"/>
        <v>340.34466028260545</v>
      </c>
      <c r="N22" s="16">
        <f t="shared" si="63"/>
        <v>735.59432483569083</v>
      </c>
      <c r="O22" s="16">
        <f t="shared" si="63"/>
        <v>1084.8212305793174</v>
      </c>
      <c r="P22" s="16">
        <f t="shared" si="63"/>
        <v>10169.888589277529</v>
      </c>
      <c r="Q22" s="16">
        <f t="shared" si="63"/>
        <v>20384.877470221778</v>
      </c>
      <c r="R22" s="16">
        <f t="shared" si="63"/>
        <v>29121.46893842693</v>
      </c>
      <c r="S22" s="16">
        <f t="shared" si="63"/>
        <v>36484.329728872443</v>
      </c>
      <c r="T22" s="16">
        <f t="shared" si="63"/>
        <v>44407.725844901805</v>
      </c>
      <c r="U22" s="16">
        <f t="shared" si="63"/>
        <v>51332.492296674376</v>
      </c>
      <c r="V22" s="16">
        <f t="shared" si="63"/>
        <v>57795.153459468049</v>
      </c>
      <c r="W22" s="16">
        <f t="shared" si="63"/>
        <v>63285.131358205603</v>
      </c>
      <c r="X22" s="16">
        <f t="shared" si="63"/>
        <v>67043.708991009044</v>
      </c>
      <c r="Y22" s="16">
        <f t="shared" si="63"/>
        <v>69427.169701466133</v>
      </c>
      <c r="Z22" s="16">
        <f t="shared" si="63"/>
        <v>70622.573466618822</v>
      </c>
      <c r="AA22" s="16">
        <f t="shared" si="63"/>
        <v>69064.337290441996</v>
      </c>
      <c r="AB22" s="16">
        <f t="shared" si="63"/>
        <v>64928.852931236346</v>
      </c>
      <c r="AC22" s="16">
        <f t="shared" si="63"/>
        <v>58327.312789766787</v>
      </c>
      <c r="AD22" s="16">
        <f t="shared" si="63"/>
        <v>48513.241128216177</v>
      </c>
      <c r="AE22" s="16">
        <f t="shared" si="63"/>
        <v>38088.675801608326</v>
      </c>
      <c r="AF22" s="16">
        <f t="shared" si="63"/>
        <v>29496.267767677498</v>
      </c>
      <c r="AG22" s="16">
        <f t="shared" si="63"/>
        <v>24906.734328473249</v>
      </c>
      <c r="AH22" s="16">
        <f t="shared" si="63"/>
        <v>24226.601676219681</v>
      </c>
      <c r="AI22" s="16">
        <f t="shared" si="63"/>
        <v>25372.091631817988</v>
      </c>
      <c r="AJ22" s="16">
        <f t="shared" si="63"/>
        <v>25503.803450358238</v>
      </c>
      <c r="AK22" s="16">
        <f t="shared" si="63"/>
        <v>24630.974705503777</v>
      </c>
      <c r="AL22" s="16">
        <f t="shared" si="63"/>
        <v>22252.793244049019</v>
      </c>
      <c r="AM22" s="16">
        <f t="shared" si="63"/>
        <v>18100.122457348865</v>
      </c>
      <c r="AN22" s="16">
        <f t="shared" ref="AN22" si="64">IF(AN21="","",AM22+AN21)</f>
        <v>9406.4796758981211</v>
      </c>
      <c r="AO22" s="16">
        <f t="shared" ref="AO22" si="65">IF(AO21="","",AN22+AO21)</f>
        <v>-1914.5652425274784</v>
      </c>
      <c r="AP22" s="16">
        <f t="shared" ref="AP22" si="66">IF(AP21="","",AO22+AP21)</f>
        <v>-14358.9044411756</v>
      </c>
      <c r="AQ22" s="16">
        <f t="shared" ref="AQ22" si="67">IF(AQ21="","",AP22+AQ21)</f>
        <v>-28699.835026874352</v>
      </c>
      <c r="AR22" s="16">
        <f t="shared" ref="AR22" si="68">IF(AR21="","",AQ22+AR21)</f>
        <v>-36524.301393109679</v>
      </c>
      <c r="AS22" s="16">
        <f>IF(AS21="","",AR22+AS21)</f>
        <v>-45858.665669048976</v>
      </c>
      <c r="AT22" s="16">
        <f t="shared" ref="AT22" si="69">IF(AT21="","",AS22+AT21)</f>
        <v>-39422.208907048247</v>
      </c>
      <c r="AU22" s="16">
        <f t="shared" ref="AU22" si="70">IF(AU21="","",AT22+AU21)</f>
        <v>-30705.639016612015</v>
      </c>
      <c r="AV22" s="16">
        <f t="shared" ref="AV22" si="71">IF(AV21="","",AU22+AV21)</f>
        <v>-24212.560733140257</v>
      </c>
      <c r="AW22" s="16">
        <f t="shared" ref="AW22" si="72">IF(AW21="","",AV22+AW21)</f>
        <v>-19065.633958799466</v>
      </c>
      <c r="AX22" s="16">
        <f t="shared" ref="AX22" si="73">IF(AX21="","",AW22+AX21)</f>
        <v>-15814.064813686073</v>
      </c>
      <c r="AY22" s="16">
        <f t="shared" ref="AY22" si="74">IF(AY21="","",AX22+AY21)</f>
        <v>-15525.891825474535</v>
      </c>
      <c r="AZ22" s="16" t="str">
        <f t="shared" ref="AZ22" si="75">IF(AZ21="","",AY22+AZ21)</f>
        <v/>
      </c>
      <c r="BA22" s="16" t="str">
        <f t="shared" ref="BA22" si="76">IF(BA21="","",AZ22+BA21)</f>
        <v/>
      </c>
      <c r="BB22" s="16" t="str">
        <f t="shared" ref="BB22" si="77">IF(BB21="","",BA22+BB21)</f>
        <v/>
      </c>
      <c r="BC22" s="16" t="str">
        <f t="shared" ref="BC22" si="78">IF(BC21="","",BB22+BC21)</f>
        <v/>
      </c>
      <c r="BD22" s="16" t="str">
        <f t="shared" ref="BD22" si="79">IF(BD21="","",BC22+BD21)</f>
        <v/>
      </c>
      <c r="BE22" s="16" t="str">
        <f t="shared" ref="BE22" si="80">IF(BE21="","",BD22+BE21)</f>
        <v/>
      </c>
      <c r="BF22" s="16" t="str">
        <f t="shared" ref="BF22" si="81">IF(BF21="","",BE22+BF21)</f>
        <v/>
      </c>
      <c r="BG22" s="16" t="str">
        <f t="shared" ref="BG22" si="82">IF(BG21="","",BF22+BG21)</f>
        <v/>
      </c>
      <c r="BH22" s="16" t="str">
        <f t="shared" ref="BH22" si="83">IF(BH21="","",BG22+BH21)</f>
        <v/>
      </c>
      <c r="BI22" s="16" t="str">
        <f t="shared" ref="BI22" si="84">IF(BI21="","",BH22+BI21)</f>
        <v/>
      </c>
      <c r="BJ22" s="16" t="str">
        <f t="shared" ref="BJ22" si="85">IF(BJ21="","",BI22+BJ21)</f>
        <v/>
      </c>
    </row>
    <row r="23" spans="1:62" s="5" customFormat="1" x14ac:dyDescent="0.25">
      <c r="A23" s="128"/>
      <c r="B23" s="18" t="s">
        <v>14</v>
      </c>
      <c r="C23" s="26"/>
      <c r="D23" s="26"/>
      <c r="E23" s="21">
        <f t="shared" ref="E23:AM23" si="86">IF(E73="","",SUM(E73,E63,E53,E43,E33))</f>
        <v>0</v>
      </c>
      <c r="F23" s="21">
        <f t="shared" si="86"/>
        <v>1329.6055809798499</v>
      </c>
      <c r="G23" s="21">
        <f t="shared" si="86"/>
        <v>-7870.6971717033748</v>
      </c>
      <c r="H23" s="21">
        <f t="shared" si="86"/>
        <v>-133126.43934491673</v>
      </c>
      <c r="I23" s="21">
        <f t="shared" si="86"/>
        <v>-51781.545504096364</v>
      </c>
      <c r="J23" s="21">
        <f t="shared" si="86"/>
        <v>77188.736711488338</v>
      </c>
      <c r="K23" s="21">
        <f t="shared" si="86"/>
        <v>432956.84907880833</v>
      </c>
      <c r="L23" s="21">
        <f t="shared" si="86"/>
        <v>-46973.169027974276</v>
      </c>
      <c r="M23" s="21">
        <f t="shared" si="86"/>
        <v>69304.924337696793</v>
      </c>
      <c r="N23" s="21">
        <f t="shared" si="86"/>
        <v>152297.37966455313</v>
      </c>
      <c r="O23" s="21">
        <f t="shared" si="86"/>
        <v>-27340.54309425642</v>
      </c>
      <c r="P23" s="21">
        <f>IF(P73="","",SUM(P73,P63,P53,P43,P33))</f>
        <v>-677522.56264130166</v>
      </c>
      <c r="Q23" s="21">
        <f t="shared" si="86"/>
        <v>-461720.541119056</v>
      </c>
      <c r="R23" s="21">
        <f t="shared" si="86"/>
        <v>-601978.92853179516</v>
      </c>
      <c r="S23" s="21">
        <f t="shared" si="86"/>
        <v>-510000.93920955458</v>
      </c>
      <c r="T23" s="21">
        <f t="shared" si="86"/>
        <v>223855.88611602981</v>
      </c>
      <c r="U23" s="21">
        <f t="shared" si="86"/>
        <v>603571.63645177253</v>
      </c>
      <c r="V23" s="21">
        <f t="shared" si="86"/>
        <v>734991.88116279361</v>
      </c>
      <c r="W23" s="21">
        <f t="shared" si="86"/>
        <v>470809.58789873729</v>
      </c>
      <c r="X23" s="21">
        <f t="shared" si="86"/>
        <v>-334506.49236719596</v>
      </c>
      <c r="Y23" s="21">
        <f t="shared" si="86"/>
        <v>-139598.08928954392</v>
      </c>
      <c r="Z23" s="21">
        <f t="shared" si="86"/>
        <v>-29077.876234846466</v>
      </c>
      <c r="AA23" s="21">
        <f t="shared" si="86"/>
        <v>-332185.06617617764</v>
      </c>
      <c r="AB23" s="21">
        <f t="shared" si="86"/>
        <v>-1859546.8543592058</v>
      </c>
      <c r="AC23" s="21">
        <f t="shared" si="86"/>
        <v>-1231620.5101414677</v>
      </c>
      <c r="AD23" s="21">
        <f t="shared" si="86"/>
        <v>-1327312.8316615513</v>
      </c>
      <c r="AE23" s="21">
        <f t="shared" si="86"/>
        <v>-678735.9753266084</v>
      </c>
      <c r="AF23" s="21">
        <f t="shared" si="86"/>
        <v>1062655.2519660713</v>
      </c>
      <c r="AG23" s="21">
        <f t="shared" si="86"/>
        <v>2080605.0265607969</v>
      </c>
      <c r="AH23" s="21">
        <f t="shared" si="86"/>
        <v>1891289.887347749</v>
      </c>
      <c r="AI23" s="21">
        <f t="shared" si="86"/>
        <v>837696.14995559736</v>
      </c>
      <c r="AJ23" s="21">
        <f t="shared" si="86"/>
        <v>-619920.60818146192</v>
      </c>
      <c r="AK23" s="21">
        <f t="shared" si="86"/>
        <v>-565357.15874485637</v>
      </c>
      <c r="AL23" s="21">
        <f t="shared" si="86"/>
        <v>-720194.79146145482</v>
      </c>
      <c r="AM23" s="21">
        <f t="shared" si="86"/>
        <v>-808025.65078670287</v>
      </c>
      <c r="AN23" s="21">
        <f t="shared" ref="AN23:BJ23" si="87">IF(AN73="","",SUM(AN73,AN63,AN53,AN43,AN33))</f>
        <v>-2122271.8627814483</v>
      </c>
      <c r="AO23" s="21">
        <f t="shared" si="87"/>
        <v>-1367558.1849184209</v>
      </c>
      <c r="AP23" s="21">
        <f t="shared" si="87"/>
        <v>-850758.1291986485</v>
      </c>
      <c r="AQ23" s="21">
        <f t="shared" si="87"/>
        <v>-914281.05058570066</v>
      </c>
      <c r="AR23" s="21">
        <f t="shared" si="87"/>
        <v>2760779.4336337661</v>
      </c>
      <c r="AS23" s="21">
        <f>IF(AS73="","",SUM(AS73,AS63,AS53,AS43,AS33))</f>
        <v>3524890.1057240581</v>
      </c>
      <c r="AT23" s="21">
        <f t="shared" si="87"/>
        <v>2979202.5467620026</v>
      </c>
      <c r="AU23" s="21">
        <f t="shared" si="87"/>
        <v>1276018.7698904346</v>
      </c>
      <c r="AV23" s="21">
        <f t="shared" si="87"/>
        <v>-1164231.4917165299</v>
      </c>
      <c r="AW23" s="21">
        <f t="shared" si="87"/>
        <v>-873420.36098981556</v>
      </c>
      <c r="AX23" s="21">
        <f t="shared" si="87"/>
        <v>-1233754.3260171765</v>
      </c>
      <c r="AY23" s="21">
        <f t="shared" si="87"/>
        <v>-1888697.6836841954</v>
      </c>
      <c r="AZ23" s="21" t="str">
        <f t="shared" si="87"/>
        <v/>
      </c>
      <c r="BA23" s="21" t="str">
        <f t="shared" si="87"/>
        <v/>
      </c>
      <c r="BB23" s="21" t="str">
        <f t="shared" si="87"/>
        <v/>
      </c>
      <c r="BC23" s="21" t="str">
        <f t="shared" si="87"/>
        <v/>
      </c>
      <c r="BD23" s="21" t="str">
        <f t="shared" si="87"/>
        <v/>
      </c>
      <c r="BE23" s="21" t="str">
        <f t="shared" si="87"/>
        <v/>
      </c>
      <c r="BF23" s="21" t="str">
        <f t="shared" si="87"/>
        <v/>
      </c>
      <c r="BG23" s="21" t="str">
        <f t="shared" si="87"/>
        <v/>
      </c>
      <c r="BH23" s="21" t="str">
        <f t="shared" si="87"/>
        <v/>
      </c>
      <c r="BI23" s="21" t="str">
        <f t="shared" si="87"/>
        <v/>
      </c>
      <c r="BJ23" s="21" t="str">
        <f t="shared" si="87"/>
        <v/>
      </c>
    </row>
    <row r="24" spans="1:62" s="5" customFormat="1" x14ac:dyDescent="0.25">
      <c r="A24" s="128"/>
      <c r="B24" s="20" t="s">
        <v>2</v>
      </c>
      <c r="C24" s="28"/>
      <c r="D24" s="28"/>
      <c r="E24" s="21">
        <f t="shared" ref="E24:AM24" si="88">IF(E74="","",SUM(E74,E64,E54,E44,E34))</f>
        <v>0</v>
      </c>
      <c r="F24" s="21">
        <f t="shared" si="88"/>
        <v>1329.6055809798499</v>
      </c>
      <c r="G24" s="21">
        <f t="shared" si="88"/>
        <v>-6541.0915907235249</v>
      </c>
      <c r="H24" s="21">
        <f t="shared" si="88"/>
        <v>-139667.53093564024</v>
      </c>
      <c r="I24" s="21">
        <f t="shared" si="88"/>
        <v>-191449.07643973659</v>
      </c>
      <c r="J24" s="21">
        <f t="shared" si="88"/>
        <v>-114260.33972824829</v>
      </c>
      <c r="K24" s="21">
        <f t="shared" si="88"/>
        <v>318696.50935056002</v>
      </c>
      <c r="L24" s="21">
        <f t="shared" si="88"/>
        <v>271723.34032258578</v>
      </c>
      <c r="M24" s="21">
        <f t="shared" si="88"/>
        <v>341028.26466028253</v>
      </c>
      <c r="N24" s="21">
        <f t="shared" si="88"/>
        <v>493325.64432483562</v>
      </c>
      <c r="O24" s="21">
        <f t="shared" si="88"/>
        <v>465985.1012305792</v>
      </c>
      <c r="P24" s="21">
        <f>IF(P74="","",SUM(P74,P64,P54,P44,P34))</f>
        <v>12122508.21228965</v>
      </c>
      <c r="Q24" s="21">
        <f t="shared" si="88"/>
        <v>10669333.821170595</v>
      </c>
      <c r="R24" s="21">
        <f t="shared" si="88"/>
        <v>9125179.8626387995</v>
      </c>
      <c r="S24" s="21">
        <f t="shared" si="88"/>
        <v>7690348.0334292455</v>
      </c>
      <c r="T24" s="21">
        <f t="shared" si="88"/>
        <v>6751239.2395452745</v>
      </c>
      <c r="U24" s="21">
        <f t="shared" si="88"/>
        <v>5977194.3659970472</v>
      </c>
      <c r="V24" s="21">
        <f t="shared" si="88"/>
        <v>5292979.5471598413</v>
      </c>
      <c r="W24" s="21">
        <f t="shared" si="88"/>
        <v>4554328.3750585774</v>
      </c>
      <c r="X24" s="21">
        <f t="shared" si="88"/>
        <v>3112526.0826913817</v>
      </c>
      <c r="Y24" s="21">
        <f t="shared" si="88"/>
        <v>1984651.4634018382</v>
      </c>
      <c r="Z24" s="21">
        <f t="shared" si="88"/>
        <v>810020.52716699161</v>
      </c>
      <c r="AA24" s="21">
        <f t="shared" si="88"/>
        <v>-1091623.9190091861</v>
      </c>
      <c r="AB24" s="21">
        <f t="shared" si="88"/>
        <v>-2719540.1433683923</v>
      </c>
      <c r="AC24" s="21">
        <f t="shared" si="88"/>
        <v>-3863493.6735098599</v>
      </c>
      <c r="AD24" s="21">
        <f t="shared" si="88"/>
        <v>-5105394.8851714116</v>
      </c>
      <c r="AE24" s="21">
        <f t="shared" si="88"/>
        <v>-5699667.2604980189</v>
      </c>
      <c r="AF24" s="21">
        <f t="shared" si="88"/>
        <v>-4531783.3385319486</v>
      </c>
      <c r="AG24" s="21">
        <f t="shared" si="88"/>
        <v>-2351007.7619711515</v>
      </c>
      <c r="AH24" s="21">
        <f t="shared" si="88"/>
        <v>-351649.0146234025</v>
      </c>
      <c r="AI24" s="21">
        <f t="shared" si="88"/>
        <v>591360.33533219481</v>
      </c>
      <c r="AJ24" s="21">
        <f t="shared" si="88"/>
        <v>64449.017150732921</v>
      </c>
      <c r="AK24" s="21">
        <f t="shared" si="88"/>
        <v>-415335.20159412327</v>
      </c>
      <c r="AL24" s="21">
        <f t="shared" si="88"/>
        <v>-1038405.0130555781</v>
      </c>
      <c r="AM24" s="21">
        <f t="shared" si="88"/>
        <v>-1740645.5538422812</v>
      </c>
      <c r="AN24" s="21">
        <f t="shared" ref="AN24:BJ24" si="89">IF(AN74="","",SUM(AN74,AN64,AN54,AN44,AN34))</f>
        <v>-3681558.1666237293</v>
      </c>
      <c r="AO24" s="21">
        <f t="shared" si="89"/>
        <v>-4884404.0515421508</v>
      </c>
      <c r="AP24" s="21">
        <f t="shared" si="89"/>
        <v>-5621636.7207407989</v>
      </c>
      <c r="AQ24" s="21">
        <f t="shared" si="89"/>
        <v>-6441982.4413264999</v>
      </c>
      <c r="AR24" s="21">
        <f t="shared" si="89"/>
        <v>-3550902.8376927339</v>
      </c>
      <c r="AS24" s="21">
        <f>IF(AS74="","",SUM(AS74,AS64,AS54,AS44,AS34))</f>
        <v>137704.86803132389</v>
      </c>
      <c r="AT24" s="21">
        <f t="shared" si="89"/>
        <v>3291474.2947933264</v>
      </c>
      <c r="AU24" s="21">
        <f t="shared" si="89"/>
        <v>4727028.3646837613</v>
      </c>
      <c r="AV24" s="21">
        <f t="shared" si="89"/>
        <v>3692370.3629672313</v>
      </c>
      <c r="AW24" s="21">
        <f t="shared" si="89"/>
        <v>2926864.431977415</v>
      </c>
      <c r="AX24" s="21">
        <f t="shared" si="89"/>
        <v>1849045.5559602389</v>
      </c>
      <c r="AY24" s="21">
        <f t="shared" si="89"/>
        <v>163873.18227604392</v>
      </c>
      <c r="AZ24" s="21" t="str">
        <f t="shared" si="89"/>
        <v/>
      </c>
      <c r="BA24" s="21" t="str">
        <f t="shared" si="89"/>
        <v/>
      </c>
      <c r="BB24" s="21" t="str">
        <f t="shared" si="89"/>
        <v/>
      </c>
      <c r="BC24" s="21" t="str">
        <f t="shared" si="89"/>
        <v/>
      </c>
      <c r="BD24" s="21" t="str">
        <f t="shared" si="89"/>
        <v/>
      </c>
      <c r="BE24" s="21" t="str">
        <f t="shared" si="89"/>
        <v/>
      </c>
      <c r="BF24" s="21" t="str">
        <f t="shared" si="89"/>
        <v/>
      </c>
      <c r="BG24" s="21" t="str">
        <f t="shared" si="89"/>
        <v/>
      </c>
      <c r="BH24" s="21" t="str">
        <f t="shared" si="89"/>
        <v/>
      </c>
      <c r="BI24" s="21" t="str">
        <f t="shared" si="89"/>
        <v/>
      </c>
      <c r="BJ24" s="21" t="str">
        <f t="shared" si="89"/>
        <v/>
      </c>
    </row>
    <row r="25" spans="1:62" s="5" customFormat="1" ht="8.25" customHeight="1" x14ac:dyDescent="0.25">
      <c r="A25" s="4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s="5" customFormat="1" ht="15" hidden="1" customHeight="1" outlineLevel="1" x14ac:dyDescent="0.25">
      <c r="A26" s="128" t="s">
        <v>20</v>
      </c>
      <c r="B26" s="17"/>
      <c r="C26" s="32"/>
      <c r="D26" s="3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67">
        <v>7611904.5234541874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67">
        <f>+'MEEIA 2 adjs'!AT37</f>
        <v>-9652.3205640208907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s="3" customFormat="1" ht="15" hidden="1" customHeight="1" outlineLevel="1" x14ac:dyDescent="0.25">
      <c r="A27" s="128"/>
      <c r="B27" s="17" t="s">
        <v>28</v>
      </c>
      <c r="C27" s="32"/>
      <c r="D27" s="32"/>
      <c r="E27" s="22">
        <f>IF('M2 Allocations - TD'!D5="","",'M2 Allocations - TD'!D31)</f>
        <v>0</v>
      </c>
      <c r="F27" s="22">
        <f>IF('M2 Allocations - TD'!E5="","",'M2 Allocations - TD'!E31)</f>
        <v>1328.78</v>
      </c>
      <c r="G27" s="22">
        <f>IF('M2 Allocations - TD'!F5="","",'M2 Allocations - TD'!F31)</f>
        <v>9526.5299999999988</v>
      </c>
      <c r="H27" s="22">
        <f>IF('M2 Allocations - TD'!G5="","",'M2 Allocations - TD'!G31)</f>
        <v>120352.88</v>
      </c>
      <c r="I27" s="22">
        <f>IF('M2 Allocations - TD'!H5="","",'M2 Allocations - TD'!H31)</f>
        <v>256080.65000000002</v>
      </c>
      <c r="J27" s="22">
        <f>IF('M2 Allocations - TD'!I5="","",'M2 Allocations - TD'!I31)</f>
        <v>373393.34435846674</v>
      </c>
      <c r="K27" s="22">
        <f>IF('M2 Allocations - TD'!J5="","",'M2 Allocations - TD'!J31)</f>
        <v>671736.21363575384</v>
      </c>
      <c r="L27" s="22">
        <f>IF('M2 Allocations - TD'!K5="","",'M2 Allocations - TD'!K31)</f>
        <v>120839.84990541483</v>
      </c>
      <c r="M27" s="22">
        <f>IF('M2 Allocations - TD'!L5="","",'M2 Allocations - TD'!L31)</f>
        <v>185093.49881649271</v>
      </c>
      <c r="N27" s="22">
        <f>IF('M2 Allocations - TD'!M5="","",'M2 Allocations - TD'!M31)</f>
        <v>303285.19452852954</v>
      </c>
      <c r="O27" s="22">
        <f>IF('M2 Allocations - TD'!N5="","",'M2 Allocations - TD'!N31)</f>
        <v>329743.7910035231</v>
      </c>
      <c r="P27" s="22">
        <f>IF('M2 Allocations - TD'!O5="","",'M2 Allocations - TD'!O31)</f>
        <v>319589.12614734296</v>
      </c>
      <c r="Q27" s="22">
        <f>IF('M2 Allocations - TD'!P5="","",'M2 Allocations - TD'!P31)</f>
        <v>307416.51622437377</v>
      </c>
      <c r="R27" s="22">
        <f>IF('M2 Allocations - TD'!Q5="","",'M2 Allocations - TD'!Q31)</f>
        <v>202009.99758789604</v>
      </c>
      <c r="S27" s="22">
        <f>IF('M2 Allocations - TD'!R5="","",'M2 Allocations - TD'!R31)</f>
        <v>201518.00847600689</v>
      </c>
      <c r="T27" s="22">
        <f>IF('M2 Allocations - TD'!S5="","",'M2 Allocations - TD'!S31)</f>
        <v>884196.51701427973</v>
      </c>
      <c r="U27" s="22">
        <f>IF('M2 Allocations - TD'!T5="","",'M2 Allocations - TD'!T31)</f>
        <v>1282604.3399999999</v>
      </c>
      <c r="V27" s="22">
        <f>IF('M2 Allocations - TD'!U5="","",'M2 Allocations - TD'!U31)</f>
        <v>1412760.5841518985</v>
      </c>
      <c r="W27" s="22">
        <f>IF('M2 Allocations - TD'!V5="","",'M2 Allocations - TD'!V31)</f>
        <v>912043.87330211163</v>
      </c>
      <c r="X27" s="22">
        <f>IF('M2 Allocations - TD'!W5="","",'M2 Allocations - TD'!W31)</f>
        <v>279976.46619588812</v>
      </c>
      <c r="Y27" s="22">
        <f>IF('M2 Allocations - TD'!X5="","",'M2 Allocations - TD'!X31)</f>
        <v>377438.47759872582</v>
      </c>
      <c r="Z27" s="22">
        <f>IF('M2 Allocations - TD'!Y5="","",'M2 Allocations - TD'!Y31)</f>
        <v>565267.94576951256</v>
      </c>
      <c r="AA27" s="22">
        <f>IF('M2 Allocations - TD'!Z5="","",'M2 Allocations - TD'!Z31)</f>
        <v>607215.02747681318</v>
      </c>
      <c r="AB27" s="22">
        <f>IF('M2 Allocations - TD'!AA5="","",'M2 Allocations - TD'!AA31)</f>
        <v>515316.53827609093</v>
      </c>
      <c r="AC27" s="22">
        <f>IF('M2 Allocations - TD'!AB5="","",'M2 Allocations - TD'!AB31)</f>
        <v>473150.50916160172</v>
      </c>
      <c r="AD27" s="22">
        <f>IF('M2 Allocations - TD'!AC5="","",'M2 Allocations - TD'!AC31)</f>
        <v>270731.77958850004</v>
      </c>
      <c r="AE27" s="22">
        <f>IF('M2 Allocations - TD'!AD5="","",'M2 Allocations - TD'!AD31)</f>
        <v>491596.14834248205</v>
      </c>
      <c r="AF27" s="22">
        <f>IF('M2 Allocations - TD'!AE5="","",'M2 Allocations - TD'!AE31)</f>
        <v>2024956.6659391024</v>
      </c>
      <c r="AG27" s="22">
        <f>IF('M2 Allocations - TD'!AF5="","",'M2 Allocations - TD'!AF31)</f>
        <v>2753783.435947692</v>
      </c>
      <c r="AH27" s="22">
        <f>IF('M2 Allocations - TD'!AG5="","",'M2 Allocations - TD'!AG31)</f>
        <v>2655187.2707727067</v>
      </c>
      <c r="AI27" s="22">
        <f>IF('M2 Allocations - TD'!AH5="","",'M2 Allocations - TD'!AH31)</f>
        <v>1585670.784126644</v>
      </c>
      <c r="AJ27" s="22">
        <f>IF('M2 Allocations - TD'!AI5="","",'M2 Allocations - TD'!AI31)</f>
        <v>556118.7299202627</v>
      </c>
      <c r="AK27" s="22">
        <f>IF('M2 Allocations - TD'!AJ5="","",'M2 Allocations - TD'!AJ31)</f>
        <v>513458.06050710165</v>
      </c>
      <c r="AL27" s="22">
        <f>IF('M2 Allocations - TD'!AK5="","",'M2 Allocations - TD'!AK31)</f>
        <v>702799.89768350183</v>
      </c>
      <c r="AM27" s="22">
        <f>IF('M2 Allocations - TD'!AL5="","",'M2 Allocations - TD'!AL31)</f>
        <v>705267.00941836974</v>
      </c>
      <c r="AN27" s="22">
        <f>IF('M2 Allocations - TD'!AM5="","",'M2 Allocations - TD'!AM31)</f>
        <v>626813.61963691877</v>
      </c>
      <c r="AO27" s="22">
        <f>IF('M2 Allocations - TD'!AN5="","",'M2 Allocations - TD'!AN31)</f>
        <v>733376.44916449382</v>
      </c>
      <c r="AP27" s="22">
        <f>IF('M2 Allocations - TD'!AO5="","",'M2 Allocations - TD'!AO31)</f>
        <v>579952.0325992658</v>
      </c>
      <c r="AQ27" s="22">
        <f>IF('M2 Allocations - TD'!AP5="","",'M2 Allocations - TD'!AP31)</f>
        <v>371011.49182013981</v>
      </c>
      <c r="AR27" s="22">
        <f>IF('M2 Allocations - TD'!AQ5="","",'M2 Allocations - TD'!AQ31)</f>
        <v>2723256.6958003566</v>
      </c>
      <c r="AS27" s="22">
        <f>IF('M2 Allocations - TD'!AR5="","",'M2 Allocations - TD'!AR31)</f>
        <v>3090240.1159956334</v>
      </c>
      <c r="AT27" s="22">
        <f>IF('M2 Allocations - TD'!AS5="","",'M2 Allocations - TD'!AS31)</f>
        <v>3319235.3330920129</v>
      </c>
      <c r="AU27" s="22">
        <f>IF('M2 Allocations - TD'!AT5="","",'M2 Allocations - TD'!AT31)</f>
        <v>1872423.9163418177</v>
      </c>
      <c r="AV27" s="22">
        <f>IF('M2 Allocations - TD'!AU5="","",'M2 Allocations - TD'!AU31)</f>
        <v>468639.40013933519</v>
      </c>
      <c r="AW27" s="22">
        <f>IF('M2 Allocations - TD'!AV5="","",'M2 Allocations - TD'!AV31)</f>
        <v>572328.31099834235</v>
      </c>
      <c r="AX27" s="22">
        <f>IF('M2 Allocations - TD'!AW5="","",'M2 Allocations - TD'!AW31)</f>
        <v>752478.59085258143</v>
      </c>
      <c r="AY27" s="22">
        <f>IF('M2 Allocations - TD'!AX5="","",'M2 Allocations - TD'!AX31)</f>
        <v>739299.51440165751</v>
      </c>
      <c r="AZ27" s="22">
        <f>IF('M2 Allocations - TD'!AY5="","",'M2 Allocations - TD'!AY31)</f>
        <v>637386.32713374461</v>
      </c>
      <c r="BA27" s="22">
        <f>IF('M2 Allocations - TD'!AZ5="","",'M2 Allocations - TD'!AZ31)</f>
        <v>586342.47543696407</v>
      </c>
      <c r="BB27" s="22">
        <f>IF('M2 Allocations - TD'!BA5="","",'M2 Allocations - TD'!BA31)</f>
        <v>466103.78715255007</v>
      </c>
      <c r="BC27" s="22">
        <f>IF('M2 Allocations - TD'!BB5="","",'M2 Allocations - TD'!BB31)</f>
        <v>622929.62461348984</v>
      </c>
      <c r="BD27" s="22">
        <f>IF('M2 Allocations - TD'!BC5="","",'M2 Allocations - TD'!BC31)</f>
        <v>0</v>
      </c>
      <c r="BE27" s="22">
        <f>IF('M2 Allocations - TD'!BD5="","",'M2 Allocations - TD'!BD31)</f>
        <v>0</v>
      </c>
      <c r="BF27" s="22">
        <f>IF('M2 Allocations - TD'!BE5="","",'M2 Allocations - TD'!BE31)</f>
        <v>0</v>
      </c>
      <c r="BG27" s="22">
        <f>IF('M2 Allocations - TD'!BF5="","",'M2 Allocations - TD'!BF31)</f>
        <v>0</v>
      </c>
      <c r="BH27" s="22">
        <f>IF('M2 Allocations - TD'!BG5="","",'M2 Allocations - TD'!BG31)</f>
        <v>0</v>
      </c>
      <c r="BI27" s="22">
        <f>IF('M2 Allocations - TD'!BH5="","",'M2 Allocations - TD'!BH31)</f>
        <v>0</v>
      </c>
      <c r="BJ27" s="22">
        <f>IF('M2 Allocations - TD'!BI5="","",'M2 Allocations - TD'!BI31)</f>
        <v>0</v>
      </c>
    </row>
    <row r="28" spans="1:62" s="5" customFormat="1" ht="15" hidden="1" customHeight="1" outlineLevel="1" x14ac:dyDescent="0.25">
      <c r="A28" s="128"/>
      <c r="B28" s="18" t="s">
        <v>26</v>
      </c>
      <c r="C28" s="26"/>
      <c r="D28" s="26"/>
      <c r="E28" s="24">
        <v>0</v>
      </c>
      <c r="F28" s="24">
        <v>0</v>
      </c>
      <c r="G28" s="24">
        <v>12454.76</v>
      </c>
      <c r="H28" s="24">
        <v>191642.45</v>
      </c>
      <c r="I28" s="24">
        <v>257925.06</v>
      </c>
      <c r="J28" s="24">
        <v>258848.42</v>
      </c>
      <c r="K28" s="24">
        <v>234125.18</v>
      </c>
      <c r="L28" s="24">
        <v>166948.49</v>
      </c>
      <c r="M28" s="24">
        <v>136842.14000000001</v>
      </c>
      <c r="N28" s="24">
        <v>210493.55</v>
      </c>
      <c r="O28" s="24">
        <v>406285.42</v>
      </c>
      <c r="P28" s="24">
        <f>1370046.97-157.19</f>
        <v>1369889.78</v>
      </c>
      <c r="Q28" s="24">
        <f>1103156-126.94</f>
        <v>1103029.06</v>
      </c>
      <c r="R28" s="22">
        <f>IF('M2 Allocations - TD'!Q50="","",'M2 Allocations - TD'!Q68)</f>
        <v>983976.8055998187</v>
      </c>
      <c r="S28" s="22">
        <f>IF('M2 Allocations - TD'!R50="","",'M2 Allocations - TD'!R68)</f>
        <v>936126.67058040295</v>
      </c>
      <c r="T28" s="22">
        <f>IF('M2 Allocations - TD'!S50="","",'M2 Allocations - TD'!S68)</f>
        <v>1254886.244789884</v>
      </c>
      <c r="U28" s="22">
        <f>IF('M2 Allocations - TD'!T50="","",'M2 Allocations - TD'!T68)</f>
        <v>1666724.2213379955</v>
      </c>
      <c r="V28" s="22">
        <f>IF('M2 Allocations - TD'!U50="","",'M2 Allocations - TD'!U68)</f>
        <v>1687867.967739454</v>
      </c>
      <c r="W28" s="22">
        <f>IF('M2 Allocations - TD'!V50="","",'M2 Allocations - TD'!V68)</f>
        <v>1336984.8118306769</v>
      </c>
      <c r="X28" s="22">
        <f>IF('M2 Allocations - TD'!W50="","",'M2 Allocations - TD'!W68)</f>
        <v>1174985.3507627479</v>
      </c>
      <c r="Y28" s="22">
        <f>IF('M2 Allocations - TD'!X50="","",'M2 Allocations - TD'!X68)</f>
        <v>1029531.6444714632</v>
      </c>
      <c r="Z28" s="22">
        <f>IF('M2 Allocations - TD'!Y50="","",'M2 Allocations - TD'!Y68)</f>
        <v>1326453.2350570641</v>
      </c>
      <c r="AA28" s="22">
        <f>IF('M2 Allocations - TD'!Z50="","",'M2 Allocations - TD'!Z68)</f>
        <v>2030661.7411402338</v>
      </c>
      <c r="AB28" s="22">
        <f>IF('M2 Allocations - TD'!AA50="","",'M2 Allocations - TD'!AA68)</f>
        <v>1388250.35</v>
      </c>
      <c r="AC28" s="22">
        <f>IF('M2 Allocations - TD'!AB50="","",'M2 Allocations - TD'!AB68)</f>
        <v>1120654.6531242458</v>
      </c>
      <c r="AD28" s="22">
        <f>IF('M2 Allocations - TD'!AC50="","",'M2 Allocations - TD'!AC68)</f>
        <v>1082451.6725849968</v>
      </c>
      <c r="AE28" s="22">
        <f>IF('M2 Allocations - TD'!AD50="","",'M2 Allocations - TD'!AD68)</f>
        <v>880251.85351460415</v>
      </c>
      <c r="AF28" s="22">
        <f>IF('M2 Allocations - TD'!AE50="","",'M2 Allocations - TD'!AE68)</f>
        <v>1301284.1891339927</v>
      </c>
      <c r="AG28" s="22">
        <f>IF('M2 Allocations - TD'!AF50="","",'M2 Allocations - TD'!AF68)</f>
        <v>1524704.8572049867</v>
      </c>
      <c r="AH28" s="22">
        <f>IF('M2 Allocations - TD'!AG50="","",'M2 Allocations - TD'!AG68)</f>
        <v>1366723.6950669868</v>
      </c>
      <c r="AI28" s="22">
        <f>IF('M2 Allocations - TD'!AH50="","",'M2 Allocations - TD'!AH68)</f>
        <v>1314605.108458352</v>
      </c>
      <c r="AJ28" s="22">
        <f>IF('M2 Allocations - TD'!AI50="","",'M2 Allocations - TD'!AI68)</f>
        <v>1020432.9529194708</v>
      </c>
      <c r="AK28" s="22">
        <f>IF('M2 Allocations - TD'!AJ50="","",'M2 Allocations - TD'!AJ68)</f>
        <v>950195.40735321853</v>
      </c>
      <c r="AL28" s="22">
        <f>IF('M2 Allocations - TD'!AK50="","",'M2 Allocations - TD'!AK68)</f>
        <v>1320371.9817385538</v>
      </c>
      <c r="AM28" s="22">
        <f>IF('M2 Allocations - TD'!AL50="","",'M2 Allocations - TD'!AL68)</f>
        <v>1462433.5546846255</v>
      </c>
      <c r="AN28" s="22">
        <f>IF('M2 Allocations - TD'!AM50="","",'M2 Allocations - TD'!AM68)</f>
        <v>1529137.4028414818</v>
      </c>
      <c r="AO28" s="22">
        <f>IF('M2 Allocations - TD'!AN50="","",'M2 Allocations - TD'!AN68)</f>
        <v>1378360.7270812315</v>
      </c>
      <c r="AP28" s="22">
        <f>IF('M2 Allocations - TD'!AO50="","",'M2 Allocations - TD'!AO68)</f>
        <v>951160.98963883938</v>
      </c>
      <c r="AQ28" s="22">
        <f>IF('M2 Allocations - TD'!AP50="","",'M2 Allocations - TD'!AP68)</f>
        <v>807723.67786616471</v>
      </c>
      <c r="AR28" s="22">
        <f>IF('M2 Allocations - TD'!AQ50="","",'M2 Allocations - TD'!AQ68)</f>
        <v>1071830.4459348798</v>
      </c>
      <c r="AS28" s="22">
        <f>IF('M2 Allocations - TD'!AR50="","",'M2 Allocations - TD'!AR68)</f>
        <v>1361027.792333117</v>
      </c>
      <c r="AT28" s="22">
        <f>IF('M2 Allocations - TD'!AS50="","",'M2 Allocations - TD'!AS68)</f>
        <v>1432733.48651519</v>
      </c>
      <c r="AU28" s="22">
        <f>IF('M2 Allocations - TD'!AT50="","",'M2 Allocations - TD'!AT68)</f>
        <v>1322179.2642833882</v>
      </c>
      <c r="AV28" s="22">
        <f>IF('M2 Allocations - TD'!AU50="","",'M2 Allocations - TD'!AU68)</f>
        <v>1087865.4265500808</v>
      </c>
      <c r="AW28" s="22">
        <f>IF('M2 Allocations - TD'!AV50="","",'M2 Allocations - TD'!AV68)</f>
        <v>899417.44814607338</v>
      </c>
      <c r="AX28" s="22">
        <f>IF('M2 Allocations - TD'!AW50="","",'M2 Allocations - TD'!AW68)</f>
        <v>1291373.8091424787</v>
      </c>
      <c r="AY28" s="22">
        <f>IF('M2 Allocations - TD'!AX50="","",'M2 Allocations - TD'!AX68)</f>
        <v>1685995.2055687637</v>
      </c>
      <c r="AZ28" s="22" t="str">
        <f>IF('M2 Allocations - TD'!AY50="","",'M2 Allocations - TD'!AY68)</f>
        <v/>
      </c>
      <c r="BA28" s="22" t="str">
        <f>IF('M2 Allocations - TD'!AZ50="","",'M2 Allocations - TD'!AZ68)</f>
        <v/>
      </c>
      <c r="BB28" s="22" t="str">
        <f>IF('M2 Allocations - TD'!BA50="","",'M2 Allocations - TD'!BA68)</f>
        <v/>
      </c>
      <c r="BC28" s="22" t="str">
        <f>IF('M2 Allocations - TD'!BB50="","",'M2 Allocations - TD'!BB68)</f>
        <v/>
      </c>
      <c r="BD28" s="22" t="str">
        <f>IF('M2 Allocations - TD'!BC50="","",'M2 Allocations - TD'!BC68)</f>
        <v/>
      </c>
      <c r="BE28" s="22" t="str">
        <f>IF('M2 Allocations - TD'!BD50="","",'M2 Allocations - TD'!BD68)</f>
        <v/>
      </c>
      <c r="BF28" s="22" t="str">
        <f>IF('M2 Allocations - TD'!BE50="","",'M2 Allocations - TD'!BE68)</f>
        <v/>
      </c>
      <c r="BG28" s="22" t="str">
        <f>IF('M2 Allocations - TD'!BF50="","",'M2 Allocations - TD'!BF68)</f>
        <v/>
      </c>
      <c r="BH28" s="22" t="str">
        <f>IF('M2 Allocations - TD'!BG50="","",'M2 Allocations - TD'!BG68)</f>
        <v/>
      </c>
      <c r="BI28" s="22" t="str">
        <f>IF('M2 Allocations - TD'!BH50="","",'M2 Allocations - TD'!BH68)</f>
        <v/>
      </c>
      <c r="BJ28" s="22" t="str">
        <f>IF('M2 Allocations - TD'!BI50="","",'M2 Allocations - TD'!BI68)</f>
        <v/>
      </c>
    </row>
    <row r="29" spans="1:62" s="5" customFormat="1" ht="15" hidden="1" customHeight="1" outlineLevel="1" x14ac:dyDescent="0.25">
      <c r="A29" s="128"/>
      <c r="B29" s="18" t="s">
        <v>47</v>
      </c>
      <c r="C29" s="26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f>+'M2 TD amort'!C8</f>
        <v>0</v>
      </c>
      <c r="P29" s="24">
        <f>IF(P28="","",-'M2 TD amort'!D8)</f>
        <v>-711911.22</v>
      </c>
      <c r="Q29" s="24">
        <f>IF(Q28="","",-'M2 TD amort'!E8)</f>
        <v>-573227.69999999995</v>
      </c>
      <c r="R29" s="22">
        <f>IF(R28="","",-'M2 TD amort'!F8)</f>
        <v>-501096.29</v>
      </c>
      <c r="S29" s="22">
        <f>IF(S28="","",-'M2 TD amort'!G8)</f>
        <v>-477583.74</v>
      </c>
      <c r="T29" s="22">
        <f>IF(T28="","",-'M2 TD amort'!H8)</f>
        <v>-641985.30000000005</v>
      </c>
      <c r="U29" s="22">
        <f>IF(U28="","",-'M2 TD amort'!I8)</f>
        <v>-854211.51</v>
      </c>
      <c r="V29" s="22">
        <f>IF(V28="","",-'M2 TD amort'!J8)</f>
        <v>-864751.39</v>
      </c>
      <c r="W29" s="22">
        <f>IF(W28="","",-'M2 TD amort'!K8)</f>
        <v>-683761.31</v>
      </c>
      <c r="X29" s="22">
        <f>IF(X28="","",-'M2 TD amort'!L8)</f>
        <v>-600310.41</v>
      </c>
      <c r="Y29" s="22">
        <f>IF(Y28="","",-'M2 TD amort'!M8)</f>
        <v>-524179.13</v>
      </c>
      <c r="Z29" s="22">
        <f>IF(Z28="","",-'M2 TD amort'!N8)</f>
        <v>-675963.66</v>
      </c>
      <c r="AA29" s="22">
        <f>IF(AA28="","",-'M2 TD amort'!O8)</f>
        <v>-1036876.86</v>
      </c>
      <c r="AB29" s="22">
        <f>IF(AB28="","",-'M2 TD amort'!P8)</f>
        <v>46701.32</v>
      </c>
      <c r="AC29" s="22">
        <f>IF(AC28="","",-'M2 TD amort'!Q8)</f>
        <v>37642.160000000003</v>
      </c>
      <c r="AD29" s="22">
        <f>IF(AD28="","",-'M2 TD amort'!R8)</f>
        <v>36342.15</v>
      </c>
      <c r="AE29" s="22">
        <f>IF(AE28="","",-'M2 TD amort'!S8)</f>
        <v>29599.11</v>
      </c>
      <c r="AF29" s="22">
        <f>IF(AF28="","",-'M2 TD amort'!T8)</f>
        <v>43963.199999999997</v>
      </c>
      <c r="AG29" s="22">
        <f>IF(AG28="","",-'M2 TD amort'!U8)</f>
        <v>51549.48</v>
      </c>
      <c r="AH29" s="22">
        <f>IF(AH28="","",-'M2 TD amort'!V8)</f>
        <v>46197.58</v>
      </c>
      <c r="AI29" s="22">
        <f>IF(AI28="","",-'M2 TD amort'!W8)</f>
        <v>44433.38</v>
      </c>
      <c r="AJ29" s="22">
        <f>IF(AJ28="","",-'M2 TD amort'!X8)</f>
        <v>34383.949999999997</v>
      </c>
      <c r="AK29" s="22">
        <f>IF(AK28="","",-'M2 TD amort'!Y8)</f>
        <v>31905.63</v>
      </c>
      <c r="AL29" s="22">
        <f>IF(AL28="","",-'M2 TD amort'!Z8)</f>
        <v>44394.77</v>
      </c>
      <c r="AM29" s="22">
        <f>IF(AM28="","",-'M2 TD amort'!AA8)</f>
        <v>49232.21</v>
      </c>
      <c r="AN29" s="22">
        <f>IF(AN28="","",-'M2 TD amort'!AB8)</f>
        <v>216071.84</v>
      </c>
      <c r="AO29" s="22">
        <f>IF(AO28="","",-'M2 TD amort'!AC8)</f>
        <v>194591.59</v>
      </c>
      <c r="AP29" s="22">
        <f>IF(AP28="","",-'M2 TD amort'!AD8)</f>
        <v>134071.35999999999</v>
      </c>
      <c r="AQ29" s="22">
        <f>IF(AQ28="","",-'M2 TD amort'!AE8)</f>
        <v>113984.64</v>
      </c>
      <c r="AR29" s="22">
        <f>IF(AR28="","",-'M2 TD amort'!AF8)</f>
        <v>151800.88</v>
      </c>
      <c r="AS29" s="22">
        <f>IF(AS28="","",-'M2 TD amort'!AG8)</f>
        <v>193122.18</v>
      </c>
      <c r="AT29" s="22">
        <f>IF(AT28="","",-'M2 TD amort'!AH8)</f>
        <v>203284.46</v>
      </c>
      <c r="AU29" s="22">
        <f>IF(AU28="","",-'M2 TD amort'!AI8)</f>
        <v>187531.79</v>
      </c>
      <c r="AV29" s="22">
        <f>IF(AV28="","",-'M2 TD amort'!AJ8)</f>
        <v>154102.16</v>
      </c>
      <c r="AW29" s="22">
        <f>IF(AW28="","",-'M2 TD amort'!AK8)</f>
        <v>126974.22</v>
      </c>
      <c r="AX29" s="22">
        <f>IF(AX28="","",-'M2 TD amort'!AL8)</f>
        <v>182741.16</v>
      </c>
      <c r="AY29" s="22">
        <f>IF(AY28="","",-'M2 TD amort'!AM8)</f>
        <v>238906.5</v>
      </c>
      <c r="AZ29" s="22" t="str">
        <f>IF(AZ28="","",-'M2 TD amort'!AN8)</f>
        <v/>
      </c>
      <c r="BA29" s="22" t="str">
        <f>IF(BA28="","",-'M2 TD amort'!AO8)</f>
        <v/>
      </c>
      <c r="BB29" s="22" t="str">
        <f>IF(BB28="","",-'M2 TD amort'!AP8)</f>
        <v/>
      </c>
      <c r="BC29" s="22" t="str">
        <f>IF(BC28="","",-'M2 TD amort'!AQ8)</f>
        <v/>
      </c>
      <c r="BD29" s="22" t="str">
        <f>IF(BD28="","",-'M2 TD amort'!AR8)</f>
        <v/>
      </c>
      <c r="BE29" s="22" t="str">
        <f>IF(BE28="","",-'M2 TD amort'!AS8)</f>
        <v/>
      </c>
      <c r="BF29" s="22" t="str">
        <f>IF(BF28="","",-'M2 TD amort'!AT8)</f>
        <v/>
      </c>
      <c r="BG29" s="22" t="str">
        <f>IF(BG28="","",-'M2 TD amort'!AU8)</f>
        <v/>
      </c>
      <c r="BH29" s="22" t="str">
        <f>IF(BH28="","",-'M2 TD amort'!AV8)</f>
        <v/>
      </c>
      <c r="BI29" s="22" t="str">
        <f>IF(BI28="","",-'M2 TD amort'!AW8)</f>
        <v/>
      </c>
      <c r="BJ29" s="22" t="str">
        <f>IF(BJ28="","",-'M2 TD amort'!AX8)</f>
        <v/>
      </c>
    </row>
    <row r="30" spans="1:62" s="5" customFormat="1" ht="15" hidden="1" customHeight="1" outlineLevel="1" x14ac:dyDescent="0.25">
      <c r="A30" s="128"/>
      <c r="B30" s="18" t="s">
        <v>48</v>
      </c>
      <c r="C30" s="2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>IF(OR(O29="",O28=""),"",O28+O29)</f>
        <v>406285.42</v>
      </c>
      <c r="P30" s="9">
        <f>IF(OR(P29="",P28=""),"",P28+P29)</f>
        <v>657978.56000000006</v>
      </c>
      <c r="Q30" s="9">
        <f t="shared" ref="Q30:AM30" si="90">IF(OR(Q29="",Q28=""),"",Q28+Q29)</f>
        <v>529801.3600000001</v>
      </c>
      <c r="R30" s="9">
        <f t="shared" si="90"/>
        <v>482880.51559981873</v>
      </c>
      <c r="S30" s="9">
        <f t="shared" si="90"/>
        <v>458542.93058040296</v>
      </c>
      <c r="T30" s="9">
        <f t="shared" si="90"/>
        <v>612900.94478988391</v>
      </c>
      <c r="U30" s="9">
        <f t="shared" si="90"/>
        <v>812512.71133799548</v>
      </c>
      <c r="V30" s="9">
        <f t="shared" si="90"/>
        <v>823116.57773945399</v>
      </c>
      <c r="W30" s="9">
        <f t="shared" si="90"/>
        <v>653223.5018306768</v>
      </c>
      <c r="X30" s="9">
        <f t="shared" si="90"/>
        <v>574674.94076274789</v>
      </c>
      <c r="Y30" s="9">
        <f t="shared" si="90"/>
        <v>505352.51447146316</v>
      </c>
      <c r="Z30" s="9">
        <f t="shared" si="90"/>
        <v>650489.57505706407</v>
      </c>
      <c r="AA30" s="9">
        <f>IF(OR(AA29="",AA28=""),"",AA28+AA29)</f>
        <v>993784.88114023383</v>
      </c>
      <c r="AB30" s="9">
        <f t="shared" si="90"/>
        <v>1434951.6700000002</v>
      </c>
      <c r="AC30" s="9">
        <f t="shared" si="90"/>
        <v>1158296.8131242457</v>
      </c>
      <c r="AD30" s="9">
        <f t="shared" si="90"/>
        <v>1118793.8225849967</v>
      </c>
      <c r="AE30" s="9">
        <f t="shared" si="90"/>
        <v>909850.96351460414</v>
      </c>
      <c r="AF30" s="9">
        <f t="shared" si="90"/>
        <v>1345247.3891339926</v>
      </c>
      <c r="AG30" s="9">
        <f t="shared" si="90"/>
        <v>1576254.3372049867</v>
      </c>
      <c r="AH30" s="9">
        <f t="shared" si="90"/>
        <v>1412921.2750669869</v>
      </c>
      <c r="AI30" s="9">
        <f t="shared" si="90"/>
        <v>1359038.4884583519</v>
      </c>
      <c r="AJ30" s="9">
        <f t="shared" si="90"/>
        <v>1054816.9029194708</v>
      </c>
      <c r="AK30" s="9">
        <f t="shared" si="90"/>
        <v>982101.03735321853</v>
      </c>
      <c r="AL30" s="9">
        <f t="shared" si="90"/>
        <v>1364766.7517385539</v>
      </c>
      <c r="AM30" s="9">
        <f t="shared" si="90"/>
        <v>1511665.7646846254</v>
      </c>
      <c r="AN30" s="9">
        <f t="shared" ref="AN30:BJ30" si="91">IF(OR(AN29="",AN28=""),"",AN28+AN29)</f>
        <v>1745209.2428414819</v>
      </c>
      <c r="AO30" s="9">
        <f t="shared" si="91"/>
        <v>1572952.3170812316</v>
      </c>
      <c r="AP30" s="9">
        <f t="shared" si="91"/>
        <v>1085232.3496388393</v>
      </c>
      <c r="AQ30" s="9">
        <f t="shared" si="91"/>
        <v>921708.31786616473</v>
      </c>
      <c r="AR30" s="9">
        <f t="shared" si="91"/>
        <v>1223631.3259348799</v>
      </c>
      <c r="AS30" s="9">
        <f>IF(OR(AS29="",AS28=""),"",AS28+AS29)</f>
        <v>1554149.9723331169</v>
      </c>
      <c r="AT30" s="9">
        <f t="shared" si="91"/>
        <v>1636017.9465151899</v>
      </c>
      <c r="AU30" s="9">
        <f t="shared" si="91"/>
        <v>1509711.0542833882</v>
      </c>
      <c r="AV30" s="9">
        <f t="shared" si="91"/>
        <v>1241967.5865500807</v>
      </c>
      <c r="AW30" s="9">
        <f t="shared" si="91"/>
        <v>1026391.6681460734</v>
      </c>
      <c r="AX30" s="9">
        <f t="shared" si="91"/>
        <v>1474114.9691424787</v>
      </c>
      <c r="AY30" s="9">
        <f t="shared" si="91"/>
        <v>1924901.7055687637</v>
      </c>
      <c r="AZ30" s="9" t="str">
        <f t="shared" si="91"/>
        <v/>
      </c>
      <c r="BA30" s="9" t="str">
        <f t="shared" si="91"/>
        <v/>
      </c>
      <c r="BB30" s="9" t="str">
        <f t="shared" si="91"/>
        <v/>
      </c>
      <c r="BC30" s="9" t="str">
        <f t="shared" si="91"/>
        <v/>
      </c>
      <c r="BD30" s="9" t="str">
        <f t="shared" si="91"/>
        <v/>
      </c>
      <c r="BE30" s="9" t="str">
        <f t="shared" si="91"/>
        <v/>
      </c>
      <c r="BF30" s="9" t="str">
        <f t="shared" si="91"/>
        <v/>
      </c>
      <c r="BG30" s="9" t="str">
        <f t="shared" si="91"/>
        <v/>
      </c>
      <c r="BH30" s="9" t="str">
        <f t="shared" si="91"/>
        <v/>
      </c>
      <c r="BI30" s="9" t="str">
        <f t="shared" si="91"/>
        <v/>
      </c>
      <c r="BJ30" s="9" t="str">
        <f t="shared" si="91"/>
        <v/>
      </c>
    </row>
    <row r="31" spans="1:62" s="5" customFormat="1" hidden="1" outlineLevel="1" x14ac:dyDescent="0.25">
      <c r="A31" s="128"/>
      <c r="B31" s="18" t="s">
        <v>13</v>
      </c>
      <c r="C31" s="26"/>
      <c r="D31" s="26"/>
      <c r="E31" s="9">
        <f>IF(OR(E28="",E27=""),"",E27-E28)</f>
        <v>0</v>
      </c>
      <c r="F31" s="9">
        <f t="shared" ref="F31:N31" si="92">IF(OR(F28="",F27=""),"",F27-F28)</f>
        <v>1328.78</v>
      </c>
      <c r="G31" s="9">
        <f t="shared" si="92"/>
        <v>-2928.2300000000014</v>
      </c>
      <c r="H31" s="9">
        <f t="shared" si="92"/>
        <v>-71289.570000000007</v>
      </c>
      <c r="I31" s="9">
        <f t="shared" si="92"/>
        <v>-1844.4099999999744</v>
      </c>
      <c r="J31" s="9">
        <f t="shared" si="92"/>
        <v>114544.92435846673</v>
      </c>
      <c r="K31" s="9">
        <f t="shared" si="92"/>
        <v>437611.03363575385</v>
      </c>
      <c r="L31" s="9">
        <f t="shared" si="92"/>
        <v>-46108.640094585164</v>
      </c>
      <c r="M31" s="9">
        <f t="shared" si="92"/>
        <v>48251.358816492691</v>
      </c>
      <c r="N31" s="9">
        <f t="shared" si="92"/>
        <v>92791.644528529549</v>
      </c>
      <c r="O31" s="9">
        <f>IF(OR(O30="",O27=""),"",O27-O30)</f>
        <v>-76541.62899647688</v>
      </c>
      <c r="P31" s="9">
        <f>IF(OR(P30="",P27=""),"",P27-P30)</f>
        <v>-338389.43385265709</v>
      </c>
      <c r="Q31" s="9">
        <f t="shared" ref="Q31:AM31" si="93">IF(OR(Q30="",Q27=""),"",Q27-Q30)</f>
        <v>-222384.84377562633</v>
      </c>
      <c r="R31" s="9">
        <f t="shared" si="93"/>
        <v>-280870.51801192272</v>
      </c>
      <c r="S31" s="9">
        <f t="shared" si="93"/>
        <v>-257024.92210439607</v>
      </c>
      <c r="T31" s="9">
        <f t="shared" si="93"/>
        <v>271295.57222439582</v>
      </c>
      <c r="U31" s="9">
        <f t="shared" si="93"/>
        <v>470091.62866200437</v>
      </c>
      <c r="V31" s="9">
        <f t="shared" si="93"/>
        <v>589644.00641244452</v>
      </c>
      <c r="W31" s="9">
        <f t="shared" si="93"/>
        <v>258820.37147143483</v>
      </c>
      <c r="X31" s="9">
        <f t="shared" si="93"/>
        <v>-294698.47456685978</v>
      </c>
      <c r="Y31" s="9">
        <f t="shared" si="93"/>
        <v>-127914.03687273734</v>
      </c>
      <c r="Z31" s="9">
        <f t="shared" si="93"/>
        <v>-85221.629287551506</v>
      </c>
      <c r="AA31" s="9">
        <f>IF(OR(AA30="",AA27=""),"",AA27-AA30)</f>
        <v>-386569.85366342065</v>
      </c>
      <c r="AB31" s="9">
        <f t="shared" si="93"/>
        <v>-919635.13172390917</v>
      </c>
      <c r="AC31" s="9">
        <f t="shared" si="93"/>
        <v>-685146.30396264396</v>
      </c>
      <c r="AD31" s="9">
        <f t="shared" si="93"/>
        <v>-848062.04299649666</v>
      </c>
      <c r="AE31" s="9">
        <f t="shared" si="93"/>
        <v>-418254.81517212209</v>
      </c>
      <c r="AF31" s="9">
        <f t="shared" si="93"/>
        <v>679709.27680510981</v>
      </c>
      <c r="AG31" s="9">
        <f t="shared" si="93"/>
        <v>1177529.0987427053</v>
      </c>
      <c r="AH31" s="9">
        <f t="shared" si="93"/>
        <v>1242265.9957057198</v>
      </c>
      <c r="AI31" s="9">
        <f t="shared" si="93"/>
        <v>226632.29566829209</v>
      </c>
      <c r="AJ31" s="9">
        <f t="shared" si="93"/>
        <v>-498698.17299920809</v>
      </c>
      <c r="AK31" s="9">
        <f t="shared" si="93"/>
        <v>-468642.97684611689</v>
      </c>
      <c r="AL31" s="9">
        <f t="shared" si="93"/>
        <v>-661966.85405505204</v>
      </c>
      <c r="AM31" s="9">
        <f t="shared" si="93"/>
        <v>-806398.7552662557</v>
      </c>
      <c r="AN31" s="9">
        <f t="shared" ref="AN31:BJ31" si="94">IF(OR(AN30="",AN27=""),"",AN27-AN30)</f>
        <v>-1118395.6232045633</v>
      </c>
      <c r="AO31" s="9">
        <f t="shared" si="94"/>
        <v>-839575.8679167378</v>
      </c>
      <c r="AP31" s="9">
        <f>IF(OR(AP30="",AP27=""),"",AP27-AP30)</f>
        <v>-505280.31703957345</v>
      </c>
      <c r="AQ31" s="9">
        <f t="shared" si="94"/>
        <v>-550696.82604602491</v>
      </c>
      <c r="AR31" s="9">
        <f t="shared" si="94"/>
        <v>1499625.3698654766</v>
      </c>
      <c r="AS31" s="9">
        <f>IF(OR(AS30="",AS27=""),"",AS27-AS30)</f>
        <v>1536090.1436625165</v>
      </c>
      <c r="AT31" s="9">
        <f t="shared" si="94"/>
        <v>1683217.386576823</v>
      </c>
      <c r="AU31" s="9">
        <f t="shared" si="94"/>
        <v>362712.86205842951</v>
      </c>
      <c r="AV31" s="9">
        <f t="shared" si="94"/>
        <v>-773328.18641074549</v>
      </c>
      <c r="AW31" s="9">
        <f t="shared" si="94"/>
        <v>-454063.357147731</v>
      </c>
      <c r="AX31" s="9">
        <f t="shared" si="94"/>
        <v>-721636.37828989723</v>
      </c>
      <c r="AY31" s="9">
        <f t="shared" si="94"/>
        <v>-1185602.1911671062</v>
      </c>
      <c r="AZ31" s="9" t="str">
        <f t="shared" si="94"/>
        <v/>
      </c>
      <c r="BA31" s="9" t="str">
        <f t="shared" si="94"/>
        <v/>
      </c>
      <c r="BB31" s="9" t="str">
        <f t="shared" si="94"/>
        <v/>
      </c>
      <c r="BC31" s="9" t="str">
        <f t="shared" si="94"/>
        <v/>
      </c>
      <c r="BD31" s="9" t="str">
        <f t="shared" si="94"/>
        <v/>
      </c>
      <c r="BE31" s="9" t="str">
        <f t="shared" si="94"/>
        <v/>
      </c>
      <c r="BF31" s="9" t="str">
        <f t="shared" si="94"/>
        <v/>
      </c>
      <c r="BG31" s="9" t="str">
        <f t="shared" si="94"/>
        <v/>
      </c>
      <c r="BH31" s="9" t="str">
        <f t="shared" si="94"/>
        <v/>
      </c>
      <c r="BI31" s="9" t="str">
        <f t="shared" si="94"/>
        <v/>
      </c>
      <c r="BJ31" s="9" t="str">
        <f t="shared" si="94"/>
        <v/>
      </c>
    </row>
    <row r="32" spans="1:62" s="5" customFormat="1" hidden="1" outlineLevel="1" x14ac:dyDescent="0.25">
      <c r="A32" s="128"/>
      <c r="B32" s="19" t="s">
        <v>8</v>
      </c>
      <c r="C32" s="30"/>
      <c r="D32" s="30"/>
      <c r="E32" s="9">
        <f>IF(OR(E9="",E31=""),"",(E31+D34)*E9/12)</f>
        <v>0</v>
      </c>
      <c r="F32" s="9">
        <f t="shared" ref="F32:N32" si="95">IF(OR(F9="",F31=""),"",(F31+E34)*F9/12)</f>
        <v>0.8255809798499999</v>
      </c>
      <c r="G32" s="9">
        <f t="shared" si="95"/>
        <v>-1.0068589534574304</v>
      </c>
      <c r="H32" s="9">
        <f t="shared" si="95"/>
        <v>-38.04342526901916</v>
      </c>
      <c r="I32" s="9">
        <f t="shared" si="95"/>
        <v>-39.19548832457653</v>
      </c>
      <c r="J32" s="9">
        <f t="shared" si="95"/>
        <v>25.316101791241433</v>
      </c>
      <c r="K32" s="9">
        <f t="shared" si="95"/>
        <v>300.52843321651994</v>
      </c>
      <c r="L32" s="9">
        <f t="shared" si="95"/>
        <v>273.38393574818252</v>
      </c>
      <c r="M32" s="9">
        <f t="shared" si="95"/>
        <v>305.71343553283026</v>
      </c>
      <c r="N32" s="9">
        <f t="shared" si="95"/>
        <v>459.60027907263867</v>
      </c>
      <c r="O32" s="10">
        <f>IF(OR(O9="",O31=""),"",(O29+O31+N34)*O9/12)</f>
        <v>372.82678818148116</v>
      </c>
      <c r="P32" s="10">
        <f>IF(OR(P9="",P31=""),"",(P29+P31+O34+P26)*P9/12)</f>
        <v>5294.3093104737645</v>
      </c>
      <c r="Q32" s="10">
        <f t="shared" ref="Q32:AM32" si="96">IF(OR(Q9="",Q31=""),"",(Q29+Q31+P34)*Q9/12)</f>
        <v>6007.5624775762617</v>
      </c>
      <c r="R32" s="10">
        <f t="shared" si="96"/>
        <v>5263.9348672725127</v>
      </c>
      <c r="S32" s="10">
        <f t="shared" si="96"/>
        <v>4564.9795036702699</v>
      </c>
      <c r="T32" s="10">
        <f t="shared" si="96"/>
        <v>5166.8652470196785</v>
      </c>
      <c r="U32" s="10">
        <f t="shared" si="96"/>
        <v>4660.8174690886708</v>
      </c>
      <c r="V32" s="10">
        <f t="shared" si="96"/>
        <v>4581.7725750611253</v>
      </c>
      <c r="W32" s="10">
        <f t="shared" si="96"/>
        <v>4016.0372167419896</v>
      </c>
      <c r="X32" s="10">
        <f t="shared" si="96"/>
        <v>2945.88677481181</v>
      </c>
      <c r="Y32" s="10">
        <f t="shared" si="96"/>
        <v>2149.1932054558397</v>
      </c>
      <c r="Z32" s="10">
        <f t="shared" si="96"/>
        <v>1519.9204299095629</v>
      </c>
      <c r="AA32" s="10">
        <f t="shared" si="96"/>
        <v>-562.54602891992351</v>
      </c>
      <c r="AB32" s="10">
        <f t="shared" si="96"/>
        <v>-1929.6446952083068</v>
      </c>
      <c r="AC32" s="10">
        <f t="shared" si="96"/>
        <v>-3280.2540933795021</v>
      </c>
      <c r="AD32" s="10">
        <f t="shared" si="96"/>
        <v>-5260.7827266771046</v>
      </c>
      <c r="AE32" s="10">
        <f t="shared" si="96"/>
        <v>-5726.7183733822167</v>
      </c>
      <c r="AF32" s="10">
        <f t="shared" si="96"/>
        <v>-4573.2375408809512</v>
      </c>
      <c r="AG32" s="10">
        <f t="shared" si="96"/>
        <v>-2313.7713700853533</v>
      </c>
      <c r="AH32" s="10">
        <f t="shared" si="96"/>
        <v>200.03580045925753</v>
      </c>
      <c r="AI32" s="10">
        <f t="shared" si="96"/>
        <v>726.81119312183489</v>
      </c>
      <c r="AJ32" s="10">
        <f t="shared" si="96"/>
        <v>-182.45721726894439</v>
      </c>
      <c r="AK32" s="10">
        <f t="shared" si="96"/>
        <v>-1107.7550263704416</v>
      </c>
      <c r="AL32" s="10">
        <f t="shared" si="96"/>
        <v>-2627.6316115780096</v>
      </c>
      <c r="AM32" s="10">
        <f t="shared" si="96"/>
        <v>-4554.4236734393371</v>
      </c>
      <c r="AN32" s="10">
        <f t="shared" ref="AN32" si="97">IF(OR(AN9="",AN31=""),"",(AN29+AN31+AM34)*AN9/12)</f>
        <v>-6654.4899163949822</v>
      </c>
      <c r="AO32" s="10">
        <f t="shared" ref="AO32" si="98">IF(OR(AO9="",AO31=""),"",(AO29+AO31+AN34)*AO9/12)</f>
        <v>-8045.1880681861367</v>
      </c>
      <c r="AP32" s="10">
        <f t="shared" ref="AP32" si="99">IF(OR(AP9="",AP31=""),"",(AP29+AP31+AO34)*AP9/12)</f>
        <v>-8524.2955357193568</v>
      </c>
      <c r="AQ32" s="10">
        <f t="shared" ref="AQ32" si="100">IF(OR(AQ9="",AQ31=""),"",(AQ29+AQ31+AP34)*AQ9/12)</f>
        <v>-9565.9847029969114</v>
      </c>
      <c r="AR32" s="10">
        <f t="shared" ref="AR32" si="101">IF(OR(AR9="",AR31=""),"",(AR29+AR31+AQ34)*AR9/12)</f>
        <v>-5842.5770767012573</v>
      </c>
      <c r="AS32" s="10">
        <f>IF(OR(AS9="",AS31=""),"",(AS29+AS31+AR34)*AS9/12)+AS26</f>
        <v>-11646.625789448468</v>
      </c>
      <c r="AT32" s="10">
        <f t="shared" ref="AT32" si="102">IF(OR(AT9="",AT31=""),"",(AT29+AT31+AS34)*AT9/12)</f>
        <v>1866.4267273905355</v>
      </c>
      <c r="AU32" s="10">
        <f t="shared" ref="AU32" si="103">IF(OR(AU9="",AU31=""),"",(AU29+AU31+AT34)*AU9/12)</f>
        <v>2779.7659407100673</v>
      </c>
      <c r="AV32" s="10">
        <f t="shared" ref="AV32" si="104">IF(OR(AV9="",AV31=""),"",(AV29+AV31+AU34)*AV9/12)</f>
        <v>1564.7525696417642</v>
      </c>
      <c r="AW32" s="10">
        <f t="shared" ref="AW32" si="105">IF(OR(AW9="",AW31=""),"",(AW29+AW31+AV34)*AW9/12)</f>
        <v>991.30555852515647</v>
      </c>
      <c r="AX32" s="10">
        <f t="shared" ref="AX32" si="106">IF(OR(AX9="",AX31=""),"",(AX29+AX31+AW34)*AX9/12)</f>
        <v>43.728646818444211</v>
      </c>
      <c r="AY32" s="10">
        <f t="shared" ref="AY32" si="107">IF(OR(AY9="",AY31=""),"",(AY29+AY31+AX34)*AY9/12)</f>
        <v>-1623.90291687692</v>
      </c>
      <c r="AZ32" s="10" t="str">
        <f t="shared" ref="AZ32" si="108">IF(OR(AZ9="",AZ31=""),"",(AZ29+AZ31+AY34)*AZ9/12)</f>
        <v/>
      </c>
      <c r="BA32" s="10" t="str">
        <f t="shared" ref="BA32" si="109">IF(OR(BA9="",BA31=""),"",(BA29+BA31+AZ34)*BA9/12)</f>
        <v/>
      </c>
      <c r="BB32" s="10" t="str">
        <f t="shared" ref="BB32" si="110">IF(OR(BB9="",BB31=""),"",(BB29+BB31+BA34)*BB9/12)</f>
        <v/>
      </c>
      <c r="BC32" s="10" t="str">
        <f t="shared" ref="BC32" si="111">IF(OR(BC9="",BC31=""),"",(BC29+BC31+BB34)*BC9/12)</f>
        <v/>
      </c>
      <c r="BD32" s="10" t="str">
        <f t="shared" ref="BD32" si="112">IF(OR(BD9="",BD31=""),"",(BD29+BD31+BC34)*BD9/12)</f>
        <v/>
      </c>
      <c r="BE32" s="10" t="str">
        <f t="shared" ref="BE32" si="113">IF(OR(BE9="",BE31=""),"",(BE29+BE31+BD34)*BE9/12)</f>
        <v/>
      </c>
      <c r="BF32" s="10" t="str">
        <f t="shared" ref="BF32" si="114">IF(OR(BF9="",BF31=""),"",(BF29+BF31+BE34)*BF9/12)</f>
        <v/>
      </c>
      <c r="BG32" s="10" t="str">
        <f t="shared" ref="BG32" si="115">IF(OR(BG9="",BG31=""),"",(BG29+BG31+BF34)*BG9/12)</f>
        <v/>
      </c>
      <c r="BH32" s="10" t="str">
        <f t="shared" ref="BH32" si="116">IF(OR(BH9="",BH31=""),"",(BH29+BH31+BG34)*BH9/12)</f>
        <v/>
      </c>
      <c r="BI32" s="10" t="str">
        <f t="shared" ref="BI32" si="117">IF(OR(BI9="",BI31=""),"",(BI29+BI31+BH34)*BI9/12)</f>
        <v/>
      </c>
      <c r="BJ32" s="10" t="str">
        <f t="shared" ref="BJ32" si="118">IF(OR(BJ9="",BJ31=""),"",(BJ29+BJ31+BI34)*BJ9/12)</f>
        <v/>
      </c>
    </row>
    <row r="33" spans="1:62" s="5" customFormat="1" hidden="1" outlineLevel="1" x14ac:dyDescent="0.25">
      <c r="A33" s="128"/>
      <c r="B33" s="18" t="s">
        <v>14</v>
      </c>
      <c r="C33" s="26"/>
      <c r="D33" s="26"/>
      <c r="E33" s="9">
        <f>IF(OR(E31="",E32=""),"",E31+E32)</f>
        <v>0</v>
      </c>
      <c r="F33" s="9">
        <f>IF(OR(F31="",F32=""),"",F31+F32)</f>
        <v>1329.6055809798499</v>
      </c>
      <c r="G33" s="9">
        <f t="shared" ref="G33:N33" si="119">IF(OR(G31="",G32=""),"",G31+G32)</f>
        <v>-2929.236858953459</v>
      </c>
      <c r="H33" s="9">
        <f t="shared" si="119"/>
        <v>-71327.613425269024</v>
      </c>
      <c r="I33" s="9">
        <f t="shared" si="119"/>
        <v>-1883.6054883245508</v>
      </c>
      <c r="J33" s="9">
        <f t="shared" si="119"/>
        <v>114570.24046025796</v>
      </c>
      <c r="K33" s="9">
        <f t="shared" si="119"/>
        <v>437911.56206897035</v>
      </c>
      <c r="L33" s="9">
        <f t="shared" si="119"/>
        <v>-45835.256158836979</v>
      </c>
      <c r="M33" s="9">
        <f t="shared" si="119"/>
        <v>48557.072252025522</v>
      </c>
      <c r="N33" s="9">
        <f t="shared" si="119"/>
        <v>93251.244807602183</v>
      </c>
      <c r="O33" s="9">
        <f>IF(OR(O31="",O32=""),"",O31+O32)</f>
        <v>-76168.802208295398</v>
      </c>
      <c r="P33" s="9">
        <f>IF(OR(P31="",P32=""),"",P31+P32)</f>
        <v>-333095.1245421833</v>
      </c>
      <c r="Q33" s="9">
        <f t="shared" ref="Q33:AM33" si="120">IF(OR(Q31="",Q32=""),"",Q31+Q32)</f>
        <v>-216377.28129805007</v>
      </c>
      <c r="R33" s="9">
        <f>IF(OR(R31="",R32=""),"",R31+R32)</f>
        <v>-275606.58314465021</v>
      </c>
      <c r="S33" s="9">
        <f t="shared" si="120"/>
        <v>-252459.9426007258</v>
      </c>
      <c r="T33" s="9">
        <f t="shared" si="120"/>
        <v>276462.4374714155</v>
      </c>
      <c r="U33" s="9">
        <f t="shared" si="120"/>
        <v>474752.44613109302</v>
      </c>
      <c r="V33" s="9">
        <f t="shared" si="120"/>
        <v>594225.77898750559</v>
      </c>
      <c r="W33" s="9">
        <f t="shared" si="120"/>
        <v>262836.40868817683</v>
      </c>
      <c r="X33" s="9">
        <f t="shared" si="120"/>
        <v>-291752.58779204794</v>
      </c>
      <c r="Y33" s="9">
        <f t="shared" si="120"/>
        <v>-125764.8436672815</v>
      </c>
      <c r="Z33" s="9">
        <f t="shared" si="120"/>
        <v>-83701.708857641948</v>
      </c>
      <c r="AA33" s="9">
        <f t="shared" si="120"/>
        <v>-387132.39969234058</v>
      </c>
      <c r="AB33" s="9">
        <f t="shared" si="120"/>
        <v>-921564.77641911746</v>
      </c>
      <c r="AC33" s="9">
        <f t="shared" si="120"/>
        <v>-688426.55805602344</v>
      </c>
      <c r="AD33" s="9">
        <f t="shared" si="120"/>
        <v>-853322.8257231738</v>
      </c>
      <c r="AE33" s="9">
        <f t="shared" si="120"/>
        <v>-423981.53354550432</v>
      </c>
      <c r="AF33" s="9">
        <f t="shared" si="120"/>
        <v>675136.03926422889</v>
      </c>
      <c r="AG33" s="9">
        <f t="shared" si="120"/>
        <v>1175215.3273726199</v>
      </c>
      <c r="AH33" s="9">
        <f t="shared" si="120"/>
        <v>1242466.0315061791</v>
      </c>
      <c r="AI33" s="9">
        <f t="shared" si="120"/>
        <v>227359.10686141392</v>
      </c>
      <c r="AJ33" s="9">
        <f t="shared" si="120"/>
        <v>-498880.63021647703</v>
      </c>
      <c r="AK33" s="9">
        <f t="shared" si="120"/>
        <v>-469750.73187248735</v>
      </c>
      <c r="AL33" s="9">
        <f t="shared" si="120"/>
        <v>-664594.48566663009</v>
      </c>
      <c r="AM33" s="9">
        <f t="shared" si="120"/>
        <v>-810953.178939695</v>
      </c>
      <c r="AN33" s="9">
        <f t="shared" ref="AN33:BJ33" si="121">IF(OR(AN31="",AN32=""),"",AN31+AN32)</f>
        <v>-1125050.1131209582</v>
      </c>
      <c r="AO33" s="9">
        <f t="shared" si="121"/>
        <v>-847621.05598492397</v>
      </c>
      <c r="AP33" s="9">
        <f t="shared" si="121"/>
        <v>-513804.61257529282</v>
      </c>
      <c r="AQ33" s="9">
        <f t="shared" si="121"/>
        <v>-560262.81074902182</v>
      </c>
      <c r="AR33" s="9">
        <f t="shared" si="121"/>
        <v>1493782.7927887754</v>
      </c>
      <c r="AS33" s="9">
        <f>IF(OR(AS31="",AS32=""),"",AS31+AS32)</f>
        <v>1524443.5178730681</v>
      </c>
      <c r="AT33" s="9">
        <f t="shared" si="121"/>
        <v>1685083.8133042136</v>
      </c>
      <c r="AU33" s="9">
        <f t="shared" si="121"/>
        <v>365492.6279991396</v>
      </c>
      <c r="AV33" s="9">
        <f t="shared" si="121"/>
        <v>-771763.43384110369</v>
      </c>
      <c r="AW33" s="9">
        <f t="shared" si="121"/>
        <v>-453072.05158920586</v>
      </c>
      <c r="AX33" s="9">
        <f t="shared" si="121"/>
        <v>-721592.6496430788</v>
      </c>
      <c r="AY33" s="9">
        <f t="shared" si="121"/>
        <v>-1187226.094083983</v>
      </c>
      <c r="AZ33" s="9" t="str">
        <f t="shared" si="121"/>
        <v/>
      </c>
      <c r="BA33" s="9" t="str">
        <f t="shared" si="121"/>
        <v/>
      </c>
      <c r="BB33" s="9" t="str">
        <f t="shared" si="121"/>
        <v/>
      </c>
      <c r="BC33" s="9" t="str">
        <f t="shared" si="121"/>
        <v/>
      </c>
      <c r="BD33" s="9" t="str">
        <f t="shared" si="121"/>
        <v/>
      </c>
      <c r="BE33" s="9" t="str">
        <f t="shared" si="121"/>
        <v/>
      </c>
      <c r="BF33" s="9" t="str">
        <f t="shared" si="121"/>
        <v/>
      </c>
      <c r="BG33" s="9" t="str">
        <f t="shared" si="121"/>
        <v/>
      </c>
      <c r="BH33" s="9" t="str">
        <f t="shared" si="121"/>
        <v/>
      </c>
      <c r="BI33" s="9" t="str">
        <f t="shared" si="121"/>
        <v/>
      </c>
      <c r="BJ33" s="9" t="str">
        <f t="shared" si="121"/>
        <v/>
      </c>
    </row>
    <row r="34" spans="1:62" s="5" customFormat="1" hidden="1" outlineLevel="1" x14ac:dyDescent="0.25">
      <c r="A34" s="128"/>
      <c r="B34" s="20" t="s">
        <v>15</v>
      </c>
      <c r="C34" s="28"/>
      <c r="D34" s="28"/>
      <c r="E34" s="9">
        <f>E33</f>
        <v>0</v>
      </c>
      <c r="F34" s="9">
        <f>IF(OR(F33="",E34=""),"",F33+E34)</f>
        <v>1329.6055809798499</v>
      </c>
      <c r="G34" s="9">
        <f t="shared" ref="G34:N34" si="122">IF(OR(G33="",F34=""),"",G33+F34)</f>
        <v>-1599.631277973609</v>
      </c>
      <c r="H34" s="9">
        <f t="shared" si="122"/>
        <v>-72927.244703242628</v>
      </c>
      <c r="I34" s="9">
        <f t="shared" si="122"/>
        <v>-74810.85019156718</v>
      </c>
      <c r="J34" s="9">
        <f t="shared" si="122"/>
        <v>39759.390268690782</v>
      </c>
      <c r="K34" s="9">
        <f t="shared" si="122"/>
        <v>477670.95233766112</v>
      </c>
      <c r="L34" s="9">
        <f t="shared" si="122"/>
        <v>431835.69617882412</v>
      </c>
      <c r="M34" s="9">
        <f t="shared" si="122"/>
        <v>480392.76843084965</v>
      </c>
      <c r="N34" s="9">
        <f t="shared" si="122"/>
        <v>573644.01323845179</v>
      </c>
      <c r="O34" s="9">
        <f>IF(OR(O33="",N34=""),"",O33+O29+N34)</f>
        <v>497475.21103015641</v>
      </c>
      <c r="P34" s="9">
        <f>IF(OR(P33="",O34=""),"",P33+P29+O34+P26)</f>
        <v>7064373.3899421608</v>
      </c>
      <c r="Q34" s="9">
        <f>IF(OR(Q33="",P34=""),"",Q33+Q29+P34)</f>
        <v>6274768.4086441109</v>
      </c>
      <c r="R34" s="9">
        <f>IF(OR(R33="",Q34=""),"",R33+R29+Q34)</f>
        <v>5498065.535499461</v>
      </c>
      <c r="S34" s="9">
        <f t="shared" ref="S34:AM34" si="123">IF(OR(S33="",R34=""),"",S33+S29+R34)</f>
        <v>4768021.8528987356</v>
      </c>
      <c r="T34" s="9">
        <f>IF(OR(T33="",S34=""),"",T33+T29+S34)</f>
        <v>4402498.9903701507</v>
      </c>
      <c r="U34" s="9">
        <f t="shared" si="123"/>
        <v>4023039.9265012438</v>
      </c>
      <c r="V34" s="9">
        <f t="shared" si="123"/>
        <v>3752514.3154887492</v>
      </c>
      <c r="W34" s="9">
        <f t="shared" si="123"/>
        <v>3331589.414176926</v>
      </c>
      <c r="X34" s="9">
        <f t="shared" si="123"/>
        <v>2439526.4163848781</v>
      </c>
      <c r="Y34" s="9">
        <f t="shared" si="123"/>
        <v>1789582.4427175967</v>
      </c>
      <c r="Z34" s="9">
        <f t="shared" si="123"/>
        <v>1029917.0738599547</v>
      </c>
      <c r="AA34" s="9">
        <f t="shared" si="123"/>
        <v>-394092.18583238591</v>
      </c>
      <c r="AB34" s="9">
        <f t="shared" si="123"/>
        <v>-1268955.6422515034</v>
      </c>
      <c r="AC34" s="9">
        <f t="shared" si="123"/>
        <v>-1919740.0403075269</v>
      </c>
      <c r="AD34" s="9">
        <f t="shared" si="123"/>
        <v>-2736720.7160307006</v>
      </c>
      <c r="AE34" s="9">
        <f t="shared" si="123"/>
        <v>-3131103.1395762051</v>
      </c>
      <c r="AF34" s="9">
        <f t="shared" si="123"/>
        <v>-2412003.9003119762</v>
      </c>
      <c r="AG34" s="9">
        <f t="shared" si="123"/>
        <v>-1185239.0929393563</v>
      </c>
      <c r="AH34" s="9">
        <f t="shared" si="123"/>
        <v>103424.51856682287</v>
      </c>
      <c r="AI34" s="9">
        <f t="shared" si="123"/>
        <v>375217.00542823679</v>
      </c>
      <c r="AJ34" s="9">
        <f t="shared" si="123"/>
        <v>-89279.674788240227</v>
      </c>
      <c r="AK34" s="9">
        <f t="shared" si="123"/>
        <v>-527124.77666072757</v>
      </c>
      <c r="AL34" s="9">
        <f t="shared" si="123"/>
        <v>-1147324.4923273576</v>
      </c>
      <c r="AM34" s="9">
        <f t="shared" si="123"/>
        <v>-1909045.4612670527</v>
      </c>
      <c r="AN34" s="9">
        <f t="shared" ref="AN34" si="124">IF(OR(AN33="",AM34=""),"",AN33+AN29+AM34)</f>
        <v>-2818023.734388011</v>
      </c>
      <c r="AO34" s="9">
        <f t="shared" ref="AO34" si="125">IF(OR(AO33="",AN34=""),"",AO33+AO29+AN34)</f>
        <v>-3471053.2003729353</v>
      </c>
      <c r="AP34" s="9">
        <f t="shared" ref="AP34" si="126">IF(OR(AP33="",AO34=""),"",AP33+AP29+AO34)</f>
        <v>-3850786.452948228</v>
      </c>
      <c r="AQ34" s="9">
        <f t="shared" ref="AQ34" si="127">IF(OR(AQ33="",AP34=""),"",AQ33+AQ29+AP34)</f>
        <v>-4297064.6236972502</v>
      </c>
      <c r="AR34" s="9">
        <f t="shared" ref="AR34" si="128">IF(OR(AR33="",AQ34=""),"",AR33+AR29+AQ34)</f>
        <v>-2651480.9509084746</v>
      </c>
      <c r="AS34" s="9">
        <f>IF(OR(AS33="",AR34=""),"",AS33+AS29+AR34)</f>
        <v>-933915.25303540658</v>
      </c>
      <c r="AT34" s="9">
        <f t="shared" ref="AT34" si="129">IF(OR(AT33="",AS34=""),"",AT33+AT29+AS34)</f>
        <v>954453.02026880695</v>
      </c>
      <c r="AU34" s="9">
        <f t="shared" ref="AU34" si="130">IF(OR(AU33="",AT34=""),"",AU33+AU29+AT34)</f>
        <v>1507477.4382679467</v>
      </c>
      <c r="AV34" s="9">
        <f t="shared" ref="AV34" si="131">IF(OR(AV33="",AU34=""),"",AV33+AV29+AU34)</f>
        <v>889816.16442684305</v>
      </c>
      <c r="AW34" s="9">
        <f t="shared" ref="AW34" si="132">IF(OR(AW33="",AV34=""),"",AW33+AW29+AV34)</f>
        <v>563718.33283763716</v>
      </c>
      <c r="AX34" s="9">
        <f t="shared" ref="AX34" si="133">IF(OR(AX33="",AW34=""),"",AX33+AX29+AW34)</f>
        <v>24866.843194558402</v>
      </c>
      <c r="AY34" s="9">
        <f t="shared" ref="AY34" si="134">IF(OR(AY33="",AX34=""),"",AY33+AY29+AX34)</f>
        <v>-923452.75088942458</v>
      </c>
      <c r="AZ34" s="9" t="str">
        <f t="shared" ref="AZ34" si="135">IF(OR(AZ33="",AY34=""),"",AZ33+AZ29+AY34)</f>
        <v/>
      </c>
      <c r="BA34" s="9" t="str">
        <f t="shared" ref="BA34" si="136">IF(OR(BA33="",AZ34=""),"",BA33+BA29+AZ34)</f>
        <v/>
      </c>
      <c r="BB34" s="9" t="str">
        <f t="shared" ref="BB34" si="137">IF(OR(BB33="",BA34=""),"",BB33+BB29+BA34)</f>
        <v/>
      </c>
      <c r="BC34" s="9" t="str">
        <f t="shared" ref="BC34" si="138">IF(OR(BC33="",BB34=""),"",BC33+BC29+BB34)</f>
        <v/>
      </c>
      <c r="BD34" s="9" t="str">
        <f t="shared" ref="BD34" si="139">IF(OR(BD33="",BC34=""),"",BD33+BD29+BC34)</f>
        <v/>
      </c>
      <c r="BE34" s="9" t="str">
        <f t="shared" ref="BE34" si="140">IF(OR(BE33="",BD34=""),"",BE33+BE29+BD34)</f>
        <v/>
      </c>
      <c r="BF34" s="9" t="str">
        <f t="shared" ref="BF34" si="141">IF(OR(BF33="",BE34=""),"",BF33+BF29+BE34)</f>
        <v/>
      </c>
      <c r="BG34" s="9" t="str">
        <f t="shared" ref="BG34" si="142">IF(OR(BG33="",BF34=""),"",BG33+BG29+BF34)</f>
        <v/>
      </c>
      <c r="BH34" s="9" t="str">
        <f t="shared" ref="BH34" si="143">IF(OR(BH33="",BG34=""),"",BH33+BH29+BG34)</f>
        <v/>
      </c>
      <c r="BI34" s="9" t="str">
        <f t="shared" ref="BI34" si="144">IF(OR(BI33="",BH34=""),"",BI33+BI29+BH34)</f>
        <v/>
      </c>
      <c r="BJ34" s="9" t="str">
        <f t="shared" ref="BJ34" si="145">IF(OR(BJ33="",BI34=""),"",BJ33+BJ29+BI34)</f>
        <v/>
      </c>
    </row>
    <row r="35" spans="1:62" s="5" customFormat="1" ht="8.25" hidden="1" customHeight="1" outlineLevel="1" x14ac:dyDescent="0.25">
      <c r="A35" s="4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</row>
    <row r="36" spans="1:62" s="5" customFormat="1" ht="15" hidden="1" customHeight="1" outlineLevel="1" x14ac:dyDescent="0.25">
      <c r="A36" s="128" t="s">
        <v>21</v>
      </c>
      <c r="B36" s="17"/>
      <c r="C36" s="32"/>
      <c r="D36" s="3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7">
        <v>668388.03466751985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s="3" customFormat="1" ht="15" hidden="1" customHeight="1" outlineLevel="1" x14ac:dyDescent="0.25">
      <c r="A37" s="128"/>
      <c r="B37" s="17" t="s">
        <v>28</v>
      </c>
      <c r="C37" s="32"/>
      <c r="D37" s="32"/>
      <c r="E37" s="22">
        <f>IF('M2 Allocations - TD'!D6="","",'M2 Allocations - TD'!D32)</f>
        <v>0</v>
      </c>
      <c r="F37" s="22">
        <f>IF('M2 Allocations - TD'!E6="","",'M2 Allocations - TD'!E32)</f>
        <v>0</v>
      </c>
      <c r="G37" s="22">
        <f>IF('M2 Allocations - TD'!F6="","",'M2 Allocations - TD'!F32)</f>
        <v>0</v>
      </c>
      <c r="H37" s="22">
        <f>IF('M2 Allocations - TD'!G6="","",'M2 Allocations - TD'!G32)</f>
        <v>4167.9399999999996</v>
      </c>
      <c r="I37" s="22">
        <f>IF('M2 Allocations - TD'!H6="","",'M2 Allocations - TD'!H32)</f>
        <v>13357.940000000002</v>
      </c>
      <c r="J37" s="22">
        <f>IF('M2 Allocations - TD'!I6="","",'M2 Allocations - TD'!I32)</f>
        <v>14670.985238775314</v>
      </c>
      <c r="K37" s="22">
        <f>IF('M2 Allocations - TD'!J6="","",'M2 Allocations - TD'!J32)</f>
        <v>22602.465674921033</v>
      </c>
      <c r="L37" s="22">
        <f>IF('M2 Allocations - TD'!K6="","",'M2 Allocations - TD'!K32)</f>
        <v>23670.862866768453</v>
      </c>
      <c r="M37" s="22">
        <f>IF('M2 Allocations - TD'!L6="","",'M2 Allocations - TD'!L32)</f>
        <v>27753.308601536653</v>
      </c>
      <c r="N37" s="22">
        <f>IF('M2 Allocations - TD'!M6="","",'M2 Allocations - TD'!M32)</f>
        <v>37258.575758638253</v>
      </c>
      <c r="O37" s="22">
        <f>IF('M2 Allocations - TD'!N6="","",'M2 Allocations - TD'!N32)</f>
        <v>47579.322188278435</v>
      </c>
      <c r="P37" s="22">
        <f>IF('M2 Allocations - TD'!O6="","",'M2 Allocations - TD'!O32)</f>
        <v>42911.041729266297</v>
      </c>
      <c r="Q37" s="22">
        <f>IF('M2 Allocations - TD'!P6="","",'M2 Allocations - TD'!P32)</f>
        <v>52823.001162257649</v>
      </c>
      <c r="R37" s="22">
        <f>IF('M2 Allocations - TD'!Q6="","",'M2 Allocations - TD'!Q32)</f>
        <v>25950.307634173645</v>
      </c>
      <c r="S37" s="22">
        <f>IF('M2 Allocations - TD'!R6="","",'M2 Allocations - TD'!R32)</f>
        <v>48983.559131334005</v>
      </c>
      <c r="T37" s="22">
        <f>IF('M2 Allocations - TD'!S6="","",'M2 Allocations - TD'!S32)</f>
        <v>90621.489340586311</v>
      </c>
      <c r="U37" s="22">
        <f>IF('M2 Allocations - TD'!T6="","",'M2 Allocations - TD'!T32)</f>
        <v>138931.90000000002</v>
      </c>
      <c r="V37" s="22">
        <f>IF('M2 Allocations - TD'!U6="","",'M2 Allocations - TD'!U32)</f>
        <v>133700.2685394297</v>
      </c>
      <c r="W37" s="22">
        <f>IF('M2 Allocations - TD'!V6="","",'M2 Allocations - TD'!V32)</f>
        <v>151757.81340251025</v>
      </c>
      <c r="X37" s="22">
        <f>IF('M2 Allocations - TD'!W6="","",'M2 Allocations - TD'!W32)</f>
        <v>116837.79257470783</v>
      </c>
      <c r="Y37" s="22">
        <f>IF('M2 Allocations - TD'!X6="","",'M2 Allocations - TD'!X32)</f>
        <v>88133.517269885691</v>
      </c>
      <c r="Z37" s="22">
        <f>IF('M2 Allocations - TD'!Y6="","",'M2 Allocations - TD'!Y32)</f>
        <v>126989.00719390194</v>
      </c>
      <c r="AA37" s="22">
        <f>IF('M2 Allocations - TD'!Z6="","",'M2 Allocations - TD'!Z32)</f>
        <v>151376.91870679389</v>
      </c>
      <c r="AB37" s="22">
        <f>IF('M2 Allocations - TD'!AA6="","",'M2 Allocations - TD'!AA32)</f>
        <v>131012.65264951537</v>
      </c>
      <c r="AC37" s="22">
        <f>IF('M2 Allocations - TD'!AB6="","",'M2 Allocations - TD'!AB32)</f>
        <v>161984.73662810036</v>
      </c>
      <c r="AD37" s="22">
        <f>IF('M2 Allocations - TD'!AC6="","",'M2 Allocations - TD'!AC32)</f>
        <v>186884.98622710272</v>
      </c>
      <c r="AE37" s="22">
        <f>IF('M2 Allocations - TD'!AD6="","",'M2 Allocations - TD'!AD32)</f>
        <v>260709.07600105793</v>
      </c>
      <c r="AF37" s="22">
        <f>IF('M2 Allocations - TD'!AE6="","",'M2 Allocations - TD'!AE32)</f>
        <v>394275.90039880731</v>
      </c>
      <c r="AG37" s="22">
        <f>IF('M2 Allocations - TD'!AF6="","",'M2 Allocations - TD'!AF32)</f>
        <v>517564.58433629415</v>
      </c>
      <c r="AH37" s="22">
        <f>IF('M2 Allocations - TD'!AG6="","",'M2 Allocations - TD'!AG32)</f>
        <v>456642.37398614379</v>
      </c>
      <c r="AI37" s="22">
        <f>IF('M2 Allocations - TD'!AH6="","",'M2 Allocations - TD'!AH32)</f>
        <v>495377.09665466635</v>
      </c>
      <c r="AJ37" s="22">
        <f>IF('M2 Allocations - TD'!AI6="","",'M2 Allocations - TD'!AI32)</f>
        <v>348239.88671273278</v>
      </c>
      <c r="AK37" s="22">
        <f>IF('M2 Allocations - TD'!AJ6="","",'M2 Allocations - TD'!AJ32)</f>
        <v>315404.35918017995</v>
      </c>
      <c r="AL37" s="22">
        <f>IF('M2 Allocations - TD'!AK6="","",'M2 Allocations - TD'!AK32)</f>
        <v>349367.88347835495</v>
      </c>
      <c r="AM37" s="22">
        <f>IF('M2 Allocations - TD'!AL6="","",'M2 Allocations - TD'!AL32)</f>
        <v>376670.80776353204</v>
      </c>
      <c r="AN37" s="22">
        <f>IF('M2 Allocations - TD'!AM6="","",'M2 Allocations - TD'!AM32)</f>
        <v>315666.15712072933</v>
      </c>
      <c r="AO37" s="22">
        <f>IF('M2 Allocations - TD'!AN6="","",'M2 Allocations - TD'!AN32)</f>
        <v>426235.9958025862</v>
      </c>
      <c r="AP37" s="22">
        <f>IF('M2 Allocations - TD'!AO6="","",'M2 Allocations - TD'!AO32)</f>
        <v>429805.50677490461</v>
      </c>
      <c r="AQ37" s="22">
        <f>IF('M2 Allocations - TD'!AP6="","",'M2 Allocations - TD'!AP32)</f>
        <v>425502.70439957909</v>
      </c>
      <c r="AR37" s="22">
        <f>IF('M2 Allocations - TD'!AQ6="","",'M2 Allocations - TD'!AQ32)</f>
        <v>711026.13316380861</v>
      </c>
      <c r="AS37" s="22">
        <f>IF('M2 Allocations - TD'!AR6="","",'M2 Allocations - TD'!AR32)</f>
        <v>906630.75933951</v>
      </c>
      <c r="AT37" s="22">
        <f>IF('M2 Allocations - TD'!AS6="","",'M2 Allocations - TD'!AS32)</f>
        <v>735303.71734464087</v>
      </c>
      <c r="AU37" s="22">
        <f>IF('M2 Allocations - TD'!AT6="","",'M2 Allocations - TD'!AT32)</f>
        <v>765682.15647802898</v>
      </c>
      <c r="AV37" s="22">
        <f>IF('M2 Allocations - TD'!AU6="","",'M2 Allocations - TD'!AU32)</f>
        <v>522721.08210263157</v>
      </c>
      <c r="AW37" s="22">
        <f>IF('M2 Allocations - TD'!AV6="","",'M2 Allocations - TD'!AV32)</f>
        <v>445904.89346018928</v>
      </c>
      <c r="AX37" s="22">
        <f>IF('M2 Allocations - TD'!AW6="","",'M2 Allocations - TD'!AW32)</f>
        <v>463105.79122539778</v>
      </c>
      <c r="AY37" s="22">
        <f>IF('M2 Allocations - TD'!AX6="","",'M2 Allocations - TD'!AX32)</f>
        <v>479266.71405687497</v>
      </c>
      <c r="AZ37" s="22">
        <f>IF('M2 Allocations - TD'!AY6="","",'M2 Allocations - TD'!AY32)</f>
        <v>370577.85041338543</v>
      </c>
      <c r="BA37" s="22">
        <f>IF('M2 Allocations - TD'!AZ6="","",'M2 Allocations - TD'!AZ32)</f>
        <v>412285.19203522382</v>
      </c>
      <c r="BB37" s="22">
        <f>IF('M2 Allocations - TD'!BA6="","",'M2 Allocations - TD'!BA32)</f>
        <v>419973.42396109999</v>
      </c>
      <c r="BC37" s="22">
        <f>IF('M2 Allocations - TD'!BB6="","",'M2 Allocations - TD'!BB32)</f>
        <v>533849.56221505522</v>
      </c>
      <c r="BD37" s="22">
        <f>IF('M2 Allocations - TD'!BC6="","",'M2 Allocations - TD'!BC32)</f>
        <v>5622.5</v>
      </c>
      <c r="BE37" s="22">
        <f>IF('M2 Allocations - TD'!BD6="","",'M2 Allocations - TD'!BD32)</f>
        <v>7154.2200000006706</v>
      </c>
      <c r="BF37" s="22">
        <f>IF('M2 Allocations - TD'!BE6="","",'M2 Allocations - TD'!BE32)</f>
        <v>5742.7599999997765</v>
      </c>
      <c r="BG37" s="22">
        <f>IF('M2 Allocations - TD'!BF6="","",'M2 Allocations - TD'!BF32)</f>
        <v>6044.9600000008941</v>
      </c>
      <c r="BH37" s="22">
        <f>IF('M2 Allocations - TD'!BG6="","",'M2 Allocations - TD'!BG32)</f>
        <v>3923.0399999991059</v>
      </c>
      <c r="BI37" s="22">
        <f>IF('M2 Allocations - TD'!BH6="","",'M2 Allocations - TD'!BH32)</f>
        <v>3296.9700000006706</v>
      </c>
      <c r="BJ37" s="22">
        <f>IF('M2 Allocations - TD'!BI6="","",'M2 Allocations - TD'!BI32)</f>
        <v>3405.890000000596</v>
      </c>
    </row>
    <row r="38" spans="1:62" s="5" customFormat="1" ht="15" hidden="1" customHeight="1" outlineLevel="1" x14ac:dyDescent="0.25">
      <c r="A38" s="128"/>
      <c r="B38" s="18" t="s">
        <v>26</v>
      </c>
      <c r="C38" s="26"/>
      <c r="D38" s="26"/>
      <c r="E38" s="24">
        <v>0</v>
      </c>
      <c r="F38" s="24">
        <v>0</v>
      </c>
      <c r="G38" s="24">
        <v>856.28</v>
      </c>
      <c r="H38" s="24">
        <v>12419.27</v>
      </c>
      <c r="I38" s="24">
        <v>14760.05</v>
      </c>
      <c r="J38" s="24">
        <v>14736.25</v>
      </c>
      <c r="K38" s="24">
        <v>14174.52</v>
      </c>
      <c r="L38" s="24">
        <v>12053.27</v>
      </c>
      <c r="M38" s="24">
        <v>10707.26</v>
      </c>
      <c r="N38" s="24">
        <v>12431.58</v>
      </c>
      <c r="O38" s="24">
        <v>27338.89</v>
      </c>
      <c r="P38" s="24">
        <f>144458.09+268.19</f>
        <v>144726.28</v>
      </c>
      <c r="Q38" s="24">
        <f>128591.46-105.49</f>
        <v>128485.97</v>
      </c>
      <c r="R38" s="22">
        <f>IF('M2 Allocations - TD'!Q51="","",'M2 Allocations - TD'!Q69)</f>
        <v>117754.86766427531</v>
      </c>
      <c r="S38" s="22">
        <f>IF('M2 Allocations - TD'!R51="","",'M2 Allocations - TD'!R69)</f>
        <v>117111.78358657917</v>
      </c>
      <c r="T38" s="22">
        <f>IF('M2 Allocations - TD'!S51="","",'M2 Allocations - TD'!S69)</f>
        <v>139211.1271761941</v>
      </c>
      <c r="U38" s="22">
        <f>IF('M2 Allocations - TD'!T51="","",'M2 Allocations - TD'!T69)</f>
        <v>160900.46992761682</v>
      </c>
      <c r="V38" s="22">
        <f>IF('M2 Allocations - TD'!U51="","",'M2 Allocations - TD'!U69)</f>
        <v>162415.72720926077</v>
      </c>
      <c r="W38" s="22">
        <f>IF('M2 Allocations - TD'!V51="","",'M2 Allocations - TD'!V69)</f>
        <v>145481.1603029698</v>
      </c>
      <c r="X38" s="22">
        <f>IF('M2 Allocations - TD'!W51="","",'M2 Allocations - TD'!W69)</f>
        <v>137867.15538119225</v>
      </c>
      <c r="Y38" s="22">
        <f>IF('M2 Allocations - TD'!X51="","",'M2 Allocations - TD'!X69)</f>
        <v>122671.59779667509</v>
      </c>
      <c r="Z38" s="22">
        <f>IF('M2 Allocations - TD'!Y51="","",'M2 Allocations - TD'!Y69)</f>
        <v>134648.09810155624</v>
      </c>
      <c r="AA38" s="22">
        <f>IF('M2 Allocations - TD'!Z51="","",'M2 Allocations - TD'!Z69)</f>
        <v>193970.45230344273</v>
      </c>
      <c r="AB38" s="22">
        <f>IF('M2 Allocations - TD'!AA51="","",'M2 Allocations - TD'!AA69)</f>
        <v>337014.49</v>
      </c>
      <c r="AC38" s="22">
        <f>IF('M2 Allocations - TD'!AB51="","",'M2 Allocations - TD'!AB69)</f>
        <v>295708.57620644657</v>
      </c>
      <c r="AD38" s="22">
        <f>IF('M2 Allocations - TD'!AC51="","",'M2 Allocations - TD'!AC69)</f>
        <v>291406.59328999976</v>
      </c>
      <c r="AE38" s="22">
        <f>IF('M2 Allocations - TD'!AD51="","",'M2 Allocations - TD'!AD69)</f>
        <v>264923.25566753082</v>
      </c>
      <c r="AF38" s="22">
        <f>IF('M2 Allocations - TD'!AE51="","",'M2 Allocations - TD'!AE69)</f>
        <v>333657.21503767214</v>
      </c>
      <c r="AG38" s="22">
        <f>IF('M2 Allocations - TD'!AF51="","",'M2 Allocations - TD'!AF69)</f>
        <v>367915.86365673423</v>
      </c>
      <c r="AH38" s="22">
        <f>IF('M2 Allocations - TD'!AG51="","",'M2 Allocations - TD'!AG69)</f>
        <v>344001.06732957577</v>
      </c>
      <c r="AI38" s="22">
        <f>IF('M2 Allocations - TD'!AH51="","",'M2 Allocations - TD'!AH69)</f>
        <v>338126.29031171976</v>
      </c>
      <c r="AJ38" s="22">
        <f>IF('M2 Allocations - TD'!AI51="","",'M2 Allocations - TD'!AI69)</f>
        <v>297845.76900715684</v>
      </c>
      <c r="AK38" s="22">
        <f>IF('M2 Allocations - TD'!AJ51="","",'M2 Allocations - TD'!AJ69)</f>
        <v>267618.62093979405</v>
      </c>
      <c r="AL38" s="22">
        <f>IF('M2 Allocations - TD'!AK51="","",'M2 Allocations - TD'!AK69)</f>
        <v>322555.10705520917</v>
      </c>
      <c r="AM38" s="22">
        <f>IF('M2 Allocations - TD'!AL51="","",'M2 Allocations - TD'!AL69)</f>
        <v>371341.16797562933</v>
      </c>
      <c r="AN38" s="22">
        <f>IF('M2 Allocations - TD'!AM51="","",'M2 Allocations - TD'!AM69)</f>
        <v>701136.2388481237</v>
      </c>
      <c r="AO38" s="22">
        <f>IF('M2 Allocations - TD'!AN51="","",'M2 Allocations - TD'!AN69)</f>
        <v>660367.02395744435</v>
      </c>
      <c r="AP38" s="22">
        <f>IF('M2 Allocations - TD'!AO51="","",'M2 Allocations - TD'!AO69)</f>
        <v>536256.50994038768</v>
      </c>
      <c r="AQ38" s="22">
        <f>IF('M2 Allocations - TD'!AP51="","",'M2 Allocations - TD'!AP69)</f>
        <v>506299.41162084811</v>
      </c>
      <c r="AR38" s="22">
        <f>IF('M2 Allocations - TD'!AQ51="","",'M2 Allocations - TD'!AQ69)</f>
        <v>591277.49932374491</v>
      </c>
      <c r="AS38" s="22">
        <f>IF('M2 Allocations - TD'!AR51="","",'M2 Allocations - TD'!AR69)</f>
        <v>676039.62753147213</v>
      </c>
      <c r="AT38" s="22">
        <f>IF('M2 Allocations - TD'!AS51="","",'M2 Allocations - TD'!AS69)</f>
        <v>694696.60025960801</v>
      </c>
      <c r="AU38" s="22">
        <f>IF('M2 Allocations - TD'!AT51="","",'M2 Allocations - TD'!AT69)</f>
        <v>670877.10139883822</v>
      </c>
      <c r="AV38" s="22">
        <f>IF('M2 Allocations - TD'!AU51="","",'M2 Allocations - TD'!AU69)</f>
        <v>604713.02387172775</v>
      </c>
      <c r="AW38" s="22">
        <f>IF('M2 Allocations - TD'!AV51="","",'M2 Allocations - TD'!AV69)</f>
        <v>527177.61655347608</v>
      </c>
      <c r="AX38" s="22">
        <f>IF('M2 Allocations - TD'!AW51="","",'M2 Allocations - TD'!AW69)</f>
        <v>627444.43756492599</v>
      </c>
      <c r="AY38" s="22">
        <f>IF('M2 Allocations - TD'!AX51="","",'M2 Allocations - TD'!AX69)</f>
        <v>757599.85301481513</v>
      </c>
      <c r="AZ38" s="22" t="str">
        <f>IF('M2 Allocations - TD'!AY51="","",'M2 Allocations - TD'!AY69)</f>
        <v/>
      </c>
      <c r="BA38" s="22" t="str">
        <f>IF('M2 Allocations - TD'!AZ51="","",'M2 Allocations - TD'!AZ69)</f>
        <v/>
      </c>
      <c r="BB38" s="22" t="str">
        <f>IF('M2 Allocations - TD'!BA51="","",'M2 Allocations - TD'!BA69)</f>
        <v/>
      </c>
      <c r="BC38" s="22" t="str">
        <f>IF('M2 Allocations - TD'!BB51="","",'M2 Allocations - TD'!BB69)</f>
        <v/>
      </c>
      <c r="BD38" s="22" t="str">
        <f>IF('M2 Allocations - TD'!BC51="","",'M2 Allocations - TD'!BC69)</f>
        <v/>
      </c>
      <c r="BE38" s="22" t="str">
        <f>IF('M2 Allocations - TD'!BD51="","",'M2 Allocations - TD'!BD69)</f>
        <v/>
      </c>
      <c r="BF38" s="22" t="str">
        <f>IF('M2 Allocations - TD'!BE51="","",'M2 Allocations - TD'!BE69)</f>
        <v/>
      </c>
      <c r="BG38" s="22" t="str">
        <f>IF('M2 Allocations - TD'!BF51="","",'M2 Allocations - TD'!BF69)</f>
        <v/>
      </c>
      <c r="BH38" s="22" t="str">
        <f>IF('M2 Allocations - TD'!BG51="","",'M2 Allocations - TD'!BG69)</f>
        <v/>
      </c>
      <c r="BI38" s="22" t="str">
        <f>IF('M2 Allocations - TD'!BH51="","",'M2 Allocations - TD'!BH69)</f>
        <v/>
      </c>
      <c r="BJ38" s="22" t="str">
        <f>IF('M2 Allocations - TD'!BI51="","",'M2 Allocations - TD'!BI69)</f>
        <v/>
      </c>
    </row>
    <row r="39" spans="1:62" s="5" customFormat="1" ht="15" hidden="1" customHeight="1" outlineLevel="1" x14ac:dyDescent="0.25">
      <c r="A39" s="128"/>
      <c r="B39" s="18" t="s">
        <v>47</v>
      </c>
      <c r="C39" s="26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>+'M2 TD amort'!C15</f>
        <v>0</v>
      </c>
      <c r="P39" s="24">
        <f>IF(P38="","",-'M2 TD amort'!D15)</f>
        <v>-57670.81</v>
      </c>
      <c r="Q39" s="24">
        <f>IF(Q38="","",-'M2 TD amort'!E15)</f>
        <v>-51199.34</v>
      </c>
      <c r="R39" s="22">
        <f>IF(R38="","",-'M2 TD amort'!F15)</f>
        <v>-48454.46</v>
      </c>
      <c r="S39" s="22">
        <f>IF(S38="","",-'M2 TD amort'!G15)</f>
        <v>-47961.66</v>
      </c>
      <c r="T39" s="22">
        <f>IF(T38="","",-'M2 TD amort'!H15)</f>
        <v>-56993.58</v>
      </c>
      <c r="U39" s="22">
        <f>IF(U38="","",-'M2 TD amort'!I15)</f>
        <v>-66068.81</v>
      </c>
      <c r="V39" s="22">
        <f>IF(V38="","",-'M2 TD amort'!J15)</f>
        <v>-66699.539999999994</v>
      </c>
      <c r="W39" s="22">
        <f>IF(W38="","",-'M2 TD amort'!K15)</f>
        <v>-59653.25</v>
      </c>
      <c r="X39" s="22">
        <f>IF(X38="","",-'M2 TD amort'!L15)</f>
        <v>-56484.08</v>
      </c>
      <c r="Y39" s="22">
        <f>IF(Y38="","",-'M2 TD amort'!M15)</f>
        <v>-50487.58</v>
      </c>
      <c r="Z39" s="22">
        <f>IF(Z38="","",-'M2 TD amort'!N15)</f>
        <v>-55758.36</v>
      </c>
      <c r="AA39" s="22">
        <f>IF(AA38="","",-'M2 TD amort'!O15)</f>
        <v>-80581.48</v>
      </c>
      <c r="AB39" s="22">
        <f>IF(AB38="","",-'M2 TD amort'!P15)</f>
        <v>-22915.75</v>
      </c>
      <c r="AC39" s="22">
        <f>IF(AC38="","",-'M2 TD amort'!Q15)</f>
        <v>-20081.22</v>
      </c>
      <c r="AD39" s="22">
        <f>IF(AD38="","",-'M2 TD amort'!R15)</f>
        <v>-19791.830000000002</v>
      </c>
      <c r="AE39" s="22">
        <f>IF(AE38="","",-'M2 TD amort'!S15)</f>
        <v>-17914.810000000001</v>
      </c>
      <c r="AF39" s="22">
        <f>IF(AF38="","",-'M2 TD amort'!T15)</f>
        <v>-22552.86</v>
      </c>
      <c r="AG39" s="22">
        <f>IF(AG38="","",-'M2 TD amort'!U15)</f>
        <v>-24883.18</v>
      </c>
      <c r="AH39" s="22">
        <f>IF(AH38="","",-'M2 TD amort'!V15)</f>
        <v>-23251.17</v>
      </c>
      <c r="AI39" s="22">
        <f>IF(AI38="","",-'M2 TD amort'!W15)</f>
        <v>-22846.74</v>
      </c>
      <c r="AJ39" s="22">
        <f>IF(AJ38="","",-'M2 TD amort'!X15)</f>
        <v>-20130.740000000002</v>
      </c>
      <c r="AK39" s="22">
        <f>IF(AK38="","",-'M2 TD amort'!Y15)</f>
        <v>-18136.46</v>
      </c>
      <c r="AL39" s="22">
        <f>IF(AL38="","",-'M2 TD amort'!Z15)</f>
        <v>-21919.72</v>
      </c>
      <c r="AM39" s="22">
        <f>IF(AM38="","",-'M2 TD amort'!AA15)</f>
        <v>-25229.34</v>
      </c>
      <c r="AN39" s="22">
        <f>IF(AN38="","",-'M2 TD amort'!AB15)</f>
        <v>-41190.97</v>
      </c>
      <c r="AO39" s="22">
        <f>IF(AO38="","",-'M2 TD amort'!AC15)</f>
        <v>-38787.67</v>
      </c>
      <c r="AP39" s="22">
        <f>IF(AP38="","",-'M2 TD amort'!AD15)</f>
        <v>-31443.78</v>
      </c>
      <c r="AQ39" s="22">
        <f>IF(AQ38="","",-'M2 TD amort'!AE15)</f>
        <v>-29644</v>
      </c>
      <c r="AR39" s="22">
        <f>IF(AR38="","",-'M2 TD amort'!AF15)</f>
        <v>-34609.08</v>
      </c>
      <c r="AS39" s="22">
        <f>IF(AS38="","",-'M2 TD amort'!AG15)</f>
        <v>-39585.75</v>
      </c>
      <c r="AT39" s="22">
        <f>IF(AT38="","",-'M2 TD amort'!AH15)</f>
        <v>-40683.480000000003</v>
      </c>
      <c r="AU39" s="22">
        <f>IF(AU38="","",-'M2 TD amort'!AI15)</f>
        <v>-39274.67</v>
      </c>
      <c r="AV39" s="22">
        <f>IF(AV38="","",-'M2 TD amort'!AJ15)</f>
        <v>-35394.61</v>
      </c>
      <c r="AW39" s="22">
        <f>IF(AW38="","",-'M2 TD amort'!AK15)</f>
        <v>-30875.91</v>
      </c>
      <c r="AX39" s="22">
        <f>IF(AX38="","",-'M2 TD amort'!AL15)</f>
        <v>-36790.07</v>
      </c>
      <c r="AY39" s="22">
        <f>IF(AY38="","",-'M2 TD amort'!AM15)</f>
        <v>-44450.41</v>
      </c>
      <c r="AZ39" s="22" t="str">
        <f>IF(AZ38="","",-'M2 TD amort'!AN15)</f>
        <v/>
      </c>
      <c r="BA39" s="22" t="str">
        <f>IF(BA38="","",-'M2 TD amort'!AO15)</f>
        <v/>
      </c>
      <c r="BB39" s="22" t="str">
        <f>IF(BB38="","",-'M2 TD amort'!AP15)</f>
        <v/>
      </c>
      <c r="BC39" s="22" t="str">
        <f>IF(BC38="","",-'M2 TD amort'!AQ15)</f>
        <v/>
      </c>
      <c r="BD39" s="22" t="str">
        <f>IF(BD38="","",-'M2 TD amort'!AR15)</f>
        <v/>
      </c>
      <c r="BE39" s="22" t="str">
        <f>IF(BE38="","",-'M2 TD amort'!AS15)</f>
        <v/>
      </c>
      <c r="BF39" s="22" t="str">
        <f>IF(BF38="","",-'M2 TD amort'!AT15)</f>
        <v/>
      </c>
      <c r="BG39" s="22" t="str">
        <f>IF(BG38="","",-'M2 TD amort'!AU15)</f>
        <v/>
      </c>
      <c r="BH39" s="22" t="str">
        <f>IF(BH38="","",-'M2 TD amort'!AV15)</f>
        <v/>
      </c>
      <c r="BI39" s="22" t="str">
        <f>IF(BI38="","",-'M2 TD amort'!AW15)</f>
        <v/>
      </c>
      <c r="BJ39" s="22" t="str">
        <f>IF(BJ38="","",-'M2 TD amort'!AX15)</f>
        <v/>
      </c>
    </row>
    <row r="40" spans="1:62" s="5" customFormat="1" ht="15" hidden="1" customHeight="1" outlineLevel="1" x14ac:dyDescent="0.25">
      <c r="A40" s="128"/>
      <c r="B40" s="18" t="s">
        <v>48</v>
      </c>
      <c r="C40" s="26"/>
      <c r="D40" s="26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>IF(OR(O39="",O38=""),"",O38+O39)</f>
        <v>27338.89</v>
      </c>
      <c r="P40" s="9">
        <f t="shared" ref="P40" si="146">IF(OR(P39="",P38=""),"",P38+P39)</f>
        <v>87055.47</v>
      </c>
      <c r="Q40" s="9">
        <f t="shared" ref="Q40" si="147">IF(OR(Q39="",Q38=""),"",Q38+Q39)</f>
        <v>77286.63</v>
      </c>
      <c r="R40" s="9">
        <f t="shared" ref="R40" si="148">IF(OR(R39="",R38=""),"",R38+R39)</f>
        <v>69300.407664275321</v>
      </c>
      <c r="S40" s="9">
        <f t="shared" ref="S40" si="149">IF(OR(S39="",S38=""),"",S38+S39)</f>
        <v>69150.123586579168</v>
      </c>
      <c r="T40" s="9">
        <f t="shared" ref="T40" si="150">IF(OR(T39="",T38=""),"",T38+T39)</f>
        <v>82217.547176194101</v>
      </c>
      <c r="U40" s="9">
        <f t="shared" ref="U40" si="151">IF(OR(U39="",U38=""),"",U38+U39)</f>
        <v>94831.659927616827</v>
      </c>
      <c r="V40" s="9">
        <f t="shared" ref="V40" si="152">IF(OR(V39="",V38=""),"",V38+V39)</f>
        <v>95716.187209260781</v>
      </c>
      <c r="W40" s="9">
        <f t="shared" ref="W40" si="153">IF(OR(W39="",W38=""),"",W38+W39)</f>
        <v>85827.910302969802</v>
      </c>
      <c r="X40" s="9">
        <f t="shared" ref="X40" si="154">IF(OR(X39="",X38=""),"",X38+X39)</f>
        <v>81383.075381192248</v>
      </c>
      <c r="Y40" s="9">
        <f t="shared" ref="Y40" si="155">IF(OR(Y39="",Y38=""),"",Y38+Y39)</f>
        <v>72184.017796675093</v>
      </c>
      <c r="Z40" s="9">
        <f t="shared" ref="Z40" si="156">IF(OR(Z39="",Z38=""),"",Z38+Z39)</f>
        <v>78889.738101556242</v>
      </c>
      <c r="AA40" s="9">
        <f t="shared" ref="AA40" si="157">IF(OR(AA39="",AA38=""),"",AA38+AA39)</f>
        <v>113388.97230344273</v>
      </c>
      <c r="AB40" s="9">
        <f t="shared" ref="AB40" si="158">IF(OR(AB39="",AB38=""),"",AB38+AB39)</f>
        <v>314098.74</v>
      </c>
      <c r="AC40" s="9">
        <f t="shared" ref="AC40" si="159">IF(OR(AC39="",AC38=""),"",AC38+AC39)</f>
        <v>275627.35620644654</v>
      </c>
      <c r="AD40" s="9">
        <f t="shared" ref="AD40" si="160">IF(OR(AD39="",AD38=""),"",AD38+AD39)</f>
        <v>271614.76328999974</v>
      </c>
      <c r="AE40" s="9">
        <f t="shared" ref="AE40" si="161">IF(OR(AE39="",AE38=""),"",AE38+AE39)</f>
        <v>247008.44566753082</v>
      </c>
      <c r="AF40" s="9">
        <f t="shared" ref="AF40" si="162">IF(OR(AF39="",AF38=""),"",AF38+AF39)</f>
        <v>311104.35503767215</v>
      </c>
      <c r="AG40" s="9">
        <f t="shared" ref="AG40" si="163">IF(OR(AG39="",AG38=""),"",AG38+AG39)</f>
        <v>343032.68365673424</v>
      </c>
      <c r="AH40" s="9">
        <f t="shared" ref="AH40" si="164">IF(OR(AH39="",AH38=""),"",AH38+AH39)</f>
        <v>320749.89732957579</v>
      </c>
      <c r="AI40" s="9">
        <f t="shared" ref="AI40" si="165">IF(OR(AI39="",AI38=""),"",AI38+AI39)</f>
        <v>315279.55031171977</v>
      </c>
      <c r="AJ40" s="9">
        <f t="shared" ref="AJ40" si="166">IF(OR(AJ39="",AJ38=""),"",AJ38+AJ39)</f>
        <v>277715.02900715685</v>
      </c>
      <c r="AK40" s="9">
        <f t="shared" ref="AK40" si="167">IF(OR(AK39="",AK38=""),"",AK38+AK39)</f>
        <v>249482.16093979406</v>
      </c>
      <c r="AL40" s="9">
        <f t="shared" ref="AL40" si="168">IF(OR(AL39="",AL38=""),"",AL38+AL39)</f>
        <v>300635.38705520914</v>
      </c>
      <c r="AM40" s="9">
        <f t="shared" ref="AM40:BJ40" si="169">IF(OR(AM39="",AM38=""),"",AM38+AM39)</f>
        <v>346111.82797562931</v>
      </c>
      <c r="AN40" s="9">
        <f t="shared" si="169"/>
        <v>659945.26884812373</v>
      </c>
      <c r="AO40" s="9">
        <f t="shared" si="169"/>
        <v>621579.35395744431</v>
      </c>
      <c r="AP40" s="9">
        <f t="shared" si="169"/>
        <v>504812.72994038765</v>
      </c>
      <c r="AQ40" s="9">
        <f t="shared" si="169"/>
        <v>476655.41162084811</v>
      </c>
      <c r="AR40" s="9">
        <f t="shared" si="169"/>
        <v>556668.41932374495</v>
      </c>
      <c r="AS40" s="9">
        <f t="shared" si="169"/>
        <v>636453.87753147213</v>
      </c>
      <c r="AT40" s="9">
        <f t="shared" si="169"/>
        <v>654013.12025960803</v>
      </c>
      <c r="AU40" s="9">
        <f t="shared" si="169"/>
        <v>631602.43139883818</v>
      </c>
      <c r="AV40" s="9">
        <f t="shared" si="169"/>
        <v>569318.41387172777</v>
      </c>
      <c r="AW40" s="9">
        <f t="shared" si="169"/>
        <v>496301.70655347611</v>
      </c>
      <c r="AX40" s="9">
        <f t="shared" si="169"/>
        <v>590654.36756492604</v>
      </c>
      <c r="AY40" s="9">
        <f t="shared" si="169"/>
        <v>713149.4430148151</v>
      </c>
      <c r="AZ40" s="9" t="str">
        <f t="shared" si="169"/>
        <v/>
      </c>
      <c r="BA40" s="9" t="str">
        <f t="shared" si="169"/>
        <v/>
      </c>
      <c r="BB40" s="9" t="str">
        <f t="shared" si="169"/>
        <v/>
      </c>
      <c r="BC40" s="9" t="str">
        <f t="shared" si="169"/>
        <v/>
      </c>
      <c r="BD40" s="9" t="str">
        <f t="shared" si="169"/>
        <v/>
      </c>
      <c r="BE40" s="9" t="str">
        <f t="shared" si="169"/>
        <v/>
      </c>
      <c r="BF40" s="9" t="str">
        <f t="shared" si="169"/>
        <v/>
      </c>
      <c r="BG40" s="9" t="str">
        <f t="shared" si="169"/>
        <v/>
      </c>
      <c r="BH40" s="9" t="str">
        <f t="shared" si="169"/>
        <v/>
      </c>
      <c r="BI40" s="9" t="str">
        <f t="shared" si="169"/>
        <v/>
      </c>
      <c r="BJ40" s="9" t="str">
        <f t="shared" si="169"/>
        <v/>
      </c>
    </row>
    <row r="41" spans="1:62" s="5" customFormat="1" hidden="1" outlineLevel="1" x14ac:dyDescent="0.25">
      <c r="A41" s="128"/>
      <c r="B41" s="18" t="s">
        <v>13</v>
      </c>
      <c r="C41" s="26"/>
      <c r="D41" s="26"/>
      <c r="E41" s="9">
        <f t="shared" ref="E41:N41" si="170">IF(OR(E38="",E37=""),"",E37-E38)</f>
        <v>0</v>
      </c>
      <c r="F41" s="9">
        <f t="shared" si="170"/>
        <v>0</v>
      </c>
      <c r="G41" s="9">
        <f t="shared" si="170"/>
        <v>-856.28</v>
      </c>
      <c r="H41" s="9">
        <f t="shared" si="170"/>
        <v>-8251.3300000000017</v>
      </c>
      <c r="I41" s="9">
        <f t="shared" si="170"/>
        <v>-1402.1099999999969</v>
      </c>
      <c r="J41" s="9">
        <f t="shared" si="170"/>
        <v>-65.264761224685572</v>
      </c>
      <c r="K41" s="9">
        <f t="shared" si="170"/>
        <v>8427.9456749210331</v>
      </c>
      <c r="L41" s="9">
        <f t="shared" si="170"/>
        <v>11617.592866768453</v>
      </c>
      <c r="M41" s="9">
        <f t="shared" si="170"/>
        <v>17046.048601536655</v>
      </c>
      <c r="N41" s="9">
        <f t="shared" si="170"/>
        <v>24826.995758638252</v>
      </c>
      <c r="O41" s="9">
        <f>IF(OR(O40="",O37=""),"",O37-O40)</f>
        <v>20240.432188278435</v>
      </c>
      <c r="P41" s="9">
        <f t="shared" ref="P41:AM41" si="171">IF(OR(P40="",P37=""),"",P37-P40)</f>
        <v>-44144.428270733704</v>
      </c>
      <c r="Q41" s="9">
        <f t="shared" si="171"/>
        <v>-24463.628837742355</v>
      </c>
      <c r="R41" s="9">
        <f>IF(OR(R40="",R37=""),"",R37-R40)</f>
        <v>-43350.100030101676</v>
      </c>
      <c r="S41" s="9">
        <f t="shared" si="171"/>
        <v>-20166.564455245163</v>
      </c>
      <c r="T41" s="9">
        <f t="shared" si="171"/>
        <v>8403.9421643922105</v>
      </c>
      <c r="U41" s="9">
        <f t="shared" si="171"/>
        <v>44100.240072383196</v>
      </c>
      <c r="V41" s="9">
        <f t="shared" si="171"/>
        <v>37984.08133016892</v>
      </c>
      <c r="W41" s="9">
        <f t="shared" si="171"/>
        <v>65929.903099540446</v>
      </c>
      <c r="X41" s="9">
        <f t="shared" si="171"/>
        <v>35454.717193515578</v>
      </c>
      <c r="Y41" s="9">
        <f t="shared" si="171"/>
        <v>15949.499473210599</v>
      </c>
      <c r="Z41" s="9">
        <f t="shared" si="171"/>
        <v>48099.269092345698</v>
      </c>
      <c r="AA41" s="9">
        <f t="shared" si="171"/>
        <v>37987.946403351161</v>
      </c>
      <c r="AB41" s="9">
        <f t="shared" si="171"/>
        <v>-183086.08735048462</v>
      </c>
      <c r="AC41" s="9">
        <f t="shared" si="171"/>
        <v>-113642.61957834617</v>
      </c>
      <c r="AD41" s="9">
        <f t="shared" si="171"/>
        <v>-84729.777062897017</v>
      </c>
      <c r="AE41" s="9">
        <f t="shared" si="171"/>
        <v>13700.630333527108</v>
      </c>
      <c r="AF41" s="9">
        <f t="shared" si="171"/>
        <v>83171.545361135155</v>
      </c>
      <c r="AG41" s="9">
        <f t="shared" si="171"/>
        <v>174531.90067955991</v>
      </c>
      <c r="AH41" s="9">
        <f t="shared" si="171"/>
        <v>135892.476656568</v>
      </c>
      <c r="AI41" s="9">
        <f t="shared" si="171"/>
        <v>180097.54634294659</v>
      </c>
      <c r="AJ41" s="9">
        <f t="shared" si="171"/>
        <v>70524.857705575938</v>
      </c>
      <c r="AK41" s="9">
        <f t="shared" si="171"/>
        <v>65922.198240385886</v>
      </c>
      <c r="AL41" s="9">
        <f t="shared" si="171"/>
        <v>48732.496423145814</v>
      </c>
      <c r="AM41" s="9">
        <f t="shared" si="171"/>
        <v>30558.979787902732</v>
      </c>
      <c r="AN41" s="9">
        <f t="shared" ref="AN41:BJ41" si="172">IF(OR(AN40="",AN37=""),"",AN37-AN40)</f>
        <v>-344279.1117273944</v>
      </c>
      <c r="AO41" s="9">
        <f t="shared" si="172"/>
        <v>-195343.35815485811</v>
      </c>
      <c r="AP41" s="9">
        <f t="shared" si="172"/>
        <v>-75007.223165483039</v>
      </c>
      <c r="AQ41" s="9">
        <f t="shared" si="172"/>
        <v>-51152.707221269025</v>
      </c>
      <c r="AR41" s="9">
        <f t="shared" si="172"/>
        <v>154357.71384006366</v>
      </c>
      <c r="AS41" s="9">
        <f t="shared" si="172"/>
        <v>270176.88180803787</v>
      </c>
      <c r="AT41" s="9">
        <f t="shared" si="172"/>
        <v>81290.597085032845</v>
      </c>
      <c r="AU41" s="9">
        <f t="shared" si="172"/>
        <v>134079.7250791908</v>
      </c>
      <c r="AV41" s="9">
        <f t="shared" si="172"/>
        <v>-46597.331769096199</v>
      </c>
      <c r="AW41" s="9">
        <f t="shared" si="172"/>
        <v>-50396.813093286823</v>
      </c>
      <c r="AX41" s="9">
        <f t="shared" si="172"/>
        <v>-127548.57633952826</v>
      </c>
      <c r="AY41" s="9">
        <f t="shared" si="172"/>
        <v>-233882.72895794013</v>
      </c>
      <c r="AZ41" s="9" t="str">
        <f t="shared" si="172"/>
        <v/>
      </c>
      <c r="BA41" s="9" t="str">
        <f t="shared" si="172"/>
        <v/>
      </c>
      <c r="BB41" s="9" t="str">
        <f t="shared" si="172"/>
        <v/>
      </c>
      <c r="BC41" s="9" t="str">
        <f t="shared" si="172"/>
        <v/>
      </c>
      <c r="BD41" s="9" t="str">
        <f t="shared" si="172"/>
        <v/>
      </c>
      <c r="BE41" s="9" t="str">
        <f t="shared" si="172"/>
        <v/>
      </c>
      <c r="BF41" s="9" t="str">
        <f t="shared" si="172"/>
        <v/>
      </c>
      <c r="BG41" s="9" t="str">
        <f t="shared" si="172"/>
        <v/>
      </c>
      <c r="BH41" s="9" t="str">
        <f t="shared" si="172"/>
        <v/>
      </c>
      <c r="BI41" s="9" t="str">
        <f t="shared" si="172"/>
        <v/>
      </c>
      <c r="BJ41" s="9" t="str">
        <f t="shared" si="172"/>
        <v/>
      </c>
    </row>
    <row r="42" spans="1:62" s="5" customFormat="1" hidden="1" outlineLevel="1" x14ac:dyDescent="0.25">
      <c r="A42" s="128"/>
      <c r="B42" s="19" t="s">
        <v>8</v>
      </c>
      <c r="C42" s="30"/>
      <c r="D42" s="30"/>
      <c r="E42" s="9">
        <f t="shared" ref="E42:N42" si="173">IF(OR(E9="",E41=""),"",(E41+D44)*E9/12)</f>
        <v>0</v>
      </c>
      <c r="F42" s="9">
        <f t="shared" si="173"/>
        <v>0</v>
      </c>
      <c r="G42" s="9">
        <f t="shared" si="173"/>
        <v>-0.5393094052666666</v>
      </c>
      <c r="H42" s="9">
        <f t="shared" si="173"/>
        <v>-4.7538619098044377</v>
      </c>
      <c r="I42" s="9">
        <f t="shared" si="173"/>
        <v>-5.5119961919362872</v>
      </c>
      <c r="J42" s="9">
        <f t="shared" si="173"/>
        <v>-6.7446125522088956</v>
      </c>
      <c r="K42" s="9">
        <f t="shared" si="173"/>
        <v>-1.3627163896022407</v>
      </c>
      <c r="L42" s="9">
        <f t="shared" si="173"/>
        <v>5.9873784623920256</v>
      </c>
      <c r="M42" s="9">
        <f t="shared" si="173"/>
        <v>16.877210385758971</v>
      </c>
      <c r="N42" s="9">
        <f t="shared" si="173"/>
        <v>41.17234852035925</v>
      </c>
      <c r="O42" s="10">
        <f>IF(OR(O9="",O41=""),"",(O39+O41+N44)*O9/12)</f>
        <v>53.721866077378365</v>
      </c>
      <c r="P42" s="10">
        <f>IF(OR(P9="",P41=""),"",(P39+P41+O44+P36)*P9/12)</f>
        <v>478.69175477452603</v>
      </c>
      <c r="Q42" s="10">
        <f t="shared" ref="Q42:AM42" si="174">IF(OR(Q9="",Q41=""),"",(Q39+Q41+P44)*Q9/12)</f>
        <v>539.61008778516134</v>
      </c>
      <c r="R42" s="10">
        <f t="shared" si="174"/>
        <v>452.14784409044137</v>
      </c>
      <c r="S42" s="10">
        <f t="shared" si="174"/>
        <v>387.29160400475143</v>
      </c>
      <c r="T42" s="10">
        <f t="shared" si="174"/>
        <v>418.21542721847476</v>
      </c>
      <c r="U42" s="10">
        <f t="shared" si="174"/>
        <v>387.83629844195974</v>
      </c>
      <c r="V42" s="10">
        <f t="shared" si="174"/>
        <v>374.1400605921101</v>
      </c>
      <c r="W42" s="10">
        <f t="shared" si="174"/>
        <v>377.3976007996996</v>
      </c>
      <c r="X42" s="10">
        <f t="shared" si="174"/>
        <v>353.09439018686572</v>
      </c>
      <c r="Y42" s="10">
        <f t="shared" si="174"/>
        <v>310.0531538233613</v>
      </c>
      <c r="Z42" s="10">
        <f t="shared" si="174"/>
        <v>370.24863184733528</v>
      </c>
      <c r="AA42" s="10">
        <f t="shared" si="174"/>
        <v>297.75036265972221</v>
      </c>
      <c r="AB42" s="10">
        <f t="shared" si="174"/>
        <v>3.9406562977996047</v>
      </c>
      <c r="AC42" s="10">
        <f t="shared" si="174"/>
        <v>-224.44909216069141</v>
      </c>
      <c r="AD42" s="10">
        <f t="shared" si="174"/>
        <v>-454.30115981031298</v>
      </c>
      <c r="AE42" s="10">
        <f t="shared" si="174"/>
        <v>-440.76120617858192</v>
      </c>
      <c r="AF42" s="10">
        <f t="shared" si="174"/>
        <v>-342.63517834923005</v>
      </c>
      <c r="AG42" s="10">
        <f t="shared" si="174"/>
        <v>-60.758323521348053</v>
      </c>
      <c r="AH42" s="10">
        <f t="shared" si="174"/>
        <v>157.9706483243875</v>
      </c>
      <c r="AI42" s="10">
        <f t="shared" si="174"/>
        <v>463.7087116264438</v>
      </c>
      <c r="AJ42" s="10">
        <f t="shared" si="174"/>
        <v>593.43289154580566</v>
      </c>
      <c r="AK42" s="10">
        <f t="shared" si="174"/>
        <v>712.14839637795876</v>
      </c>
      <c r="AL42" s="10">
        <f t="shared" si="174"/>
        <v>839.43109276045823</v>
      </c>
      <c r="AM42" s="10">
        <f t="shared" si="174"/>
        <v>889.26436458247372</v>
      </c>
      <c r="AN42" s="10">
        <f t="shared" ref="AN42" si="175">IF(OR(AN9="",AN41=""),"",(AN39+AN41+AM44)*AN9/12)</f>
        <v>-30.116302752414814</v>
      </c>
      <c r="AO42" s="10">
        <f t="shared" ref="AO42" si="176">IF(OR(AO9="",AO41=""),"",(AO39+AO41+AN44)*AO9/12)</f>
        <v>-573.5571385907167</v>
      </c>
      <c r="AP42" s="10">
        <f t="shared" ref="AP42" si="177">IF(OR(AP9="",AP41=""),"",(AP39+AP41+AO44)*AP9/12)</f>
        <v>-785.1692767648583</v>
      </c>
      <c r="AQ42" s="10">
        <f t="shared" ref="AQ42" si="178">IF(OR(AQ9="",AQ41=""),"",(AQ39+AQ41+AP44)*AQ9/12)</f>
        <v>-971.63891160630089</v>
      </c>
      <c r="AR42" s="10">
        <f t="shared" ref="AR42" si="179">IF(OR(AR9="",AR41=""),"",(AR39+AR41+AQ44)*AR9/12)</f>
        <v>-699.42520004406572</v>
      </c>
      <c r="AS42" s="10">
        <f t="shared" ref="AS42" si="180">IF(OR(AS9="",AS41=""),"",(AS39+AS41+AR44)*AS9/12)</f>
        <v>-187.74380263959725</v>
      </c>
      <c r="AT42" s="10">
        <f t="shared" ref="AT42" si="181">IF(OR(AT9="",AT41=""),"",(AT39+AT41+AS44)*AT9/12)</f>
        <v>-90.918466029773697</v>
      </c>
      <c r="AU42" s="10">
        <f t="shared" ref="AU42" si="182">IF(OR(AU9="",AU41=""),"",(AU39+AU41+AT44)*AU9/12)</f>
        <v>89.249677878880377</v>
      </c>
      <c r="AV42" s="10">
        <f t="shared" ref="AV42" si="183">IF(OR(AV9="",AV41=""),"",(AV39+AV41+AU44)*AV9/12)</f>
        <v>-59.175137378642411</v>
      </c>
      <c r="AW42" s="10">
        <f t="shared" ref="AW42" si="184">IF(OR(AW9="",AW41=""),"",(AW39+AW41+AV44)*AW9/12)</f>
        <v>-202.45022262076498</v>
      </c>
      <c r="AX42" s="10">
        <f t="shared" ref="AX42" si="185">IF(OR(AX9="",AX41=""),"",(AX39+AX41+AW44)*AX9/12)</f>
        <v>-492.30746373561237</v>
      </c>
      <c r="AY42" s="10">
        <f t="shared" ref="AY42" si="186">IF(OR(AY9="",AY41=""),"",(AY39+AY41+AX44)*AY9/12)</f>
        <v>-983.48915840650045</v>
      </c>
      <c r="AZ42" s="10" t="str">
        <f t="shared" ref="AZ42" si="187">IF(OR(AZ9="",AZ41=""),"",(AZ39+AZ41+AY44)*AZ9/12)</f>
        <v/>
      </c>
      <c r="BA42" s="10" t="str">
        <f t="shared" ref="BA42" si="188">IF(OR(BA9="",BA41=""),"",(BA39+BA41+AZ44)*BA9/12)</f>
        <v/>
      </c>
      <c r="BB42" s="10" t="str">
        <f t="shared" ref="BB42" si="189">IF(OR(BB9="",BB41=""),"",(BB39+BB41+BA44)*BB9/12)</f>
        <v/>
      </c>
      <c r="BC42" s="10" t="str">
        <f t="shared" ref="BC42" si="190">IF(OR(BC9="",BC41=""),"",(BC39+BC41+BB44)*BC9/12)</f>
        <v/>
      </c>
      <c r="BD42" s="10" t="str">
        <f t="shared" ref="BD42" si="191">IF(OR(BD9="",BD41=""),"",(BD39+BD41+BC44)*BD9/12)</f>
        <v/>
      </c>
      <c r="BE42" s="10" t="str">
        <f t="shared" ref="BE42" si="192">IF(OR(BE9="",BE41=""),"",(BE39+BE41+BD44)*BE9/12)</f>
        <v/>
      </c>
      <c r="BF42" s="10" t="str">
        <f t="shared" ref="BF42" si="193">IF(OR(BF9="",BF41=""),"",(BF39+BF41+BE44)*BF9/12)</f>
        <v/>
      </c>
      <c r="BG42" s="10" t="str">
        <f t="shared" ref="BG42" si="194">IF(OR(BG9="",BG41=""),"",(BG39+BG41+BF44)*BG9/12)</f>
        <v/>
      </c>
      <c r="BH42" s="10" t="str">
        <f t="shared" ref="BH42" si="195">IF(OR(BH9="",BH41=""),"",(BH39+BH41+BG44)*BH9/12)</f>
        <v/>
      </c>
      <c r="BI42" s="10" t="str">
        <f t="shared" ref="BI42" si="196">IF(OR(BI9="",BI41=""),"",(BI39+BI41+BH44)*BI9/12)</f>
        <v/>
      </c>
      <c r="BJ42" s="10" t="str">
        <f t="shared" ref="BJ42" si="197">IF(OR(BJ9="",BJ41=""),"",(BJ39+BJ41+BI44)*BJ9/12)</f>
        <v/>
      </c>
    </row>
    <row r="43" spans="1:62" s="5" customFormat="1" hidden="1" outlineLevel="1" x14ac:dyDescent="0.25">
      <c r="A43" s="128"/>
      <c r="B43" s="18" t="s">
        <v>14</v>
      </c>
      <c r="C43" s="26"/>
      <c r="D43" s="26"/>
      <c r="E43" s="9">
        <f t="shared" ref="E43:N43" si="198">IF(OR(E41="",E42=""),"",E41+E42)</f>
        <v>0</v>
      </c>
      <c r="F43" s="9">
        <f t="shared" si="198"/>
        <v>0</v>
      </c>
      <c r="G43" s="9">
        <f t="shared" si="198"/>
        <v>-856.81930940526661</v>
      </c>
      <c r="H43" s="9">
        <f t="shared" si="198"/>
        <v>-8256.0838619098067</v>
      </c>
      <c r="I43" s="9">
        <f t="shared" si="198"/>
        <v>-1407.6219961919332</v>
      </c>
      <c r="J43" s="9">
        <f t="shared" si="198"/>
        <v>-72.009373776894464</v>
      </c>
      <c r="K43" s="9">
        <f t="shared" si="198"/>
        <v>8426.5829585314314</v>
      </c>
      <c r="L43" s="9">
        <f t="shared" si="198"/>
        <v>11623.580245230845</v>
      </c>
      <c r="M43" s="9">
        <f t="shared" si="198"/>
        <v>17062.925811922414</v>
      </c>
      <c r="N43" s="9">
        <f t="shared" si="198"/>
        <v>24868.16810715861</v>
      </c>
      <c r="O43" s="9">
        <f>IF(OR(O41="",O42=""),"",O41+O42)</f>
        <v>20294.154054355815</v>
      </c>
      <c r="P43" s="9">
        <f t="shared" ref="P43:AM43" si="199">IF(OR(P41="",P42=""),"",P41+P42)</f>
        <v>-43665.736515959179</v>
      </c>
      <c r="Q43" s="9">
        <f t="shared" si="199"/>
        <v>-23924.018749957195</v>
      </c>
      <c r="R43" s="9">
        <f t="shared" si="199"/>
        <v>-42897.952186011236</v>
      </c>
      <c r="S43" s="9">
        <f t="shared" si="199"/>
        <v>-19779.27285124041</v>
      </c>
      <c r="T43" s="9">
        <f t="shared" si="199"/>
        <v>8822.1575916106849</v>
      </c>
      <c r="U43" s="9">
        <f t="shared" si="199"/>
        <v>44488.076370825154</v>
      </c>
      <c r="V43" s="9">
        <f t="shared" si="199"/>
        <v>38358.221390761028</v>
      </c>
      <c r="W43" s="9">
        <f t="shared" si="199"/>
        <v>66307.300700340144</v>
      </c>
      <c r="X43" s="9">
        <f t="shared" si="199"/>
        <v>35807.811583702445</v>
      </c>
      <c r="Y43" s="9">
        <f t="shared" si="199"/>
        <v>16259.55262703396</v>
      </c>
      <c r="Z43" s="9">
        <f t="shared" si="199"/>
        <v>48469.517724193036</v>
      </c>
      <c r="AA43" s="9">
        <f t="shared" si="199"/>
        <v>38285.696766010886</v>
      </c>
      <c r="AB43" s="9">
        <f t="shared" si="199"/>
        <v>-183082.14669418681</v>
      </c>
      <c r="AC43" s="9">
        <f t="shared" si="199"/>
        <v>-113867.06867050687</v>
      </c>
      <c r="AD43" s="9">
        <f t="shared" si="199"/>
        <v>-85184.078222707336</v>
      </c>
      <c r="AE43" s="9">
        <f t="shared" si="199"/>
        <v>13259.869127348526</v>
      </c>
      <c r="AF43" s="9">
        <f t="shared" si="199"/>
        <v>82828.910182785927</v>
      </c>
      <c r="AG43" s="9">
        <f t="shared" si="199"/>
        <v>174471.14235603856</v>
      </c>
      <c r="AH43" s="9">
        <f t="shared" si="199"/>
        <v>136050.44730489238</v>
      </c>
      <c r="AI43" s="9">
        <f t="shared" si="199"/>
        <v>180561.25505457303</v>
      </c>
      <c r="AJ43" s="9">
        <f t="shared" si="199"/>
        <v>71118.290597121741</v>
      </c>
      <c r="AK43" s="9">
        <f t="shared" si="199"/>
        <v>66634.346636763847</v>
      </c>
      <c r="AL43" s="9">
        <f t="shared" si="199"/>
        <v>49571.927515906274</v>
      </c>
      <c r="AM43" s="9">
        <f t="shared" si="199"/>
        <v>31448.244152485204</v>
      </c>
      <c r="AN43" s="9">
        <f t="shared" ref="AN43:BJ43" si="200">IF(OR(AN41="",AN42=""),"",AN41+AN42)</f>
        <v>-344309.2280301468</v>
      </c>
      <c r="AO43" s="9">
        <f t="shared" si="200"/>
        <v>-195916.91529344884</v>
      </c>
      <c r="AP43" s="9">
        <f t="shared" si="200"/>
        <v>-75792.392442247903</v>
      </c>
      <c r="AQ43" s="9">
        <f t="shared" si="200"/>
        <v>-52124.346132875326</v>
      </c>
      <c r="AR43" s="9">
        <f t="shared" si="200"/>
        <v>153658.2886400196</v>
      </c>
      <c r="AS43" s="9">
        <f t="shared" si="200"/>
        <v>269989.13800539827</v>
      </c>
      <c r="AT43" s="9">
        <f t="shared" si="200"/>
        <v>81199.678619003069</v>
      </c>
      <c r="AU43" s="9">
        <f t="shared" si="200"/>
        <v>134168.97475706969</v>
      </c>
      <c r="AV43" s="9">
        <f t="shared" si="200"/>
        <v>-46656.506906474839</v>
      </c>
      <c r="AW43" s="9">
        <f t="shared" si="200"/>
        <v>-50599.263315907585</v>
      </c>
      <c r="AX43" s="9">
        <f t="shared" si="200"/>
        <v>-128040.88380326387</v>
      </c>
      <c r="AY43" s="9">
        <f t="shared" si="200"/>
        <v>-234866.21811634663</v>
      </c>
      <c r="AZ43" s="9" t="str">
        <f t="shared" si="200"/>
        <v/>
      </c>
      <c r="BA43" s="9" t="str">
        <f t="shared" si="200"/>
        <v/>
      </c>
      <c r="BB43" s="9" t="str">
        <f t="shared" si="200"/>
        <v/>
      </c>
      <c r="BC43" s="9" t="str">
        <f t="shared" si="200"/>
        <v/>
      </c>
      <c r="BD43" s="9" t="str">
        <f t="shared" si="200"/>
        <v/>
      </c>
      <c r="BE43" s="9" t="str">
        <f t="shared" si="200"/>
        <v/>
      </c>
      <c r="BF43" s="9" t="str">
        <f t="shared" si="200"/>
        <v/>
      </c>
      <c r="BG43" s="9" t="str">
        <f t="shared" si="200"/>
        <v/>
      </c>
      <c r="BH43" s="9" t="str">
        <f t="shared" si="200"/>
        <v/>
      </c>
      <c r="BI43" s="9" t="str">
        <f t="shared" si="200"/>
        <v/>
      </c>
      <c r="BJ43" s="9" t="str">
        <f t="shared" si="200"/>
        <v/>
      </c>
    </row>
    <row r="44" spans="1:62" s="5" customFormat="1" hidden="1" outlineLevel="1" x14ac:dyDescent="0.25">
      <c r="A44" s="128"/>
      <c r="B44" s="20" t="s">
        <v>16</v>
      </c>
      <c r="C44" s="28"/>
      <c r="D44" s="28"/>
      <c r="E44" s="9">
        <f>E43</f>
        <v>0</v>
      </c>
      <c r="F44" s="9">
        <f>IF(OR(F43="",E44=""),"",F43+E44)</f>
        <v>0</v>
      </c>
      <c r="G44" s="9">
        <f t="shared" ref="G44:N44" si="201">IF(OR(G43="",F44=""),"",G43+F44)</f>
        <v>-856.81930940526661</v>
      </c>
      <c r="H44" s="9">
        <f t="shared" si="201"/>
        <v>-9112.9031713150725</v>
      </c>
      <c r="I44" s="9">
        <f t="shared" si="201"/>
        <v>-10520.525167507007</v>
      </c>
      <c r="J44" s="9">
        <f t="shared" si="201"/>
        <v>-10592.534541283901</v>
      </c>
      <c r="K44" s="9">
        <f t="shared" si="201"/>
        <v>-2165.9515827524701</v>
      </c>
      <c r="L44" s="9">
        <f t="shared" si="201"/>
        <v>9457.6286624783752</v>
      </c>
      <c r="M44" s="9">
        <f t="shared" si="201"/>
        <v>26520.554474400789</v>
      </c>
      <c r="N44" s="9">
        <f t="shared" si="201"/>
        <v>51388.722581559399</v>
      </c>
      <c r="O44" s="9">
        <f>IF(OR(O43="",N44=""),"",O43+O39+N44)</f>
        <v>71682.876635915221</v>
      </c>
      <c r="P44" s="9">
        <f>IF(OR(P43="",O44=""),"",P43+P39+O44+P36)</f>
        <v>638734.3647874759</v>
      </c>
      <c r="Q44" s="9">
        <f t="shared" ref="Q44" si="202">IF(OR(Q43="",P44=""),"",Q43+Q39+P44)</f>
        <v>563611.00603751873</v>
      </c>
      <c r="R44" s="9">
        <f t="shared" ref="R44" si="203">IF(OR(R43="",Q44=""),"",R43+R39+Q44)</f>
        <v>472258.59385150752</v>
      </c>
      <c r="S44" s="9">
        <f t="shared" ref="S44" si="204">IF(OR(S43="",R44=""),"",S43+S39+R44)</f>
        <v>404517.66100026714</v>
      </c>
      <c r="T44" s="9">
        <f t="shared" ref="T44" si="205">IF(OR(T43="",S44=""),"",T43+T39+S44)</f>
        <v>356346.2385918778</v>
      </c>
      <c r="U44" s="9">
        <f t="shared" ref="U44" si="206">IF(OR(U43="",T44=""),"",U43+U39+T44)</f>
        <v>334765.50496270298</v>
      </c>
      <c r="V44" s="9">
        <f t="shared" ref="V44" si="207">IF(OR(V43="",U44=""),"",V43+V39+U44)</f>
        <v>306424.18635346403</v>
      </c>
      <c r="W44" s="9">
        <f t="shared" ref="W44" si="208">IF(OR(W43="",V44=""),"",W43+W39+V44)</f>
        <v>313078.23705380416</v>
      </c>
      <c r="X44" s="9">
        <f t="shared" ref="X44" si="209">IF(OR(X43="",W44=""),"",X43+X39+W44)</f>
        <v>292401.96863750659</v>
      </c>
      <c r="Y44" s="9">
        <f t="shared" ref="Y44" si="210">IF(OR(Y43="",X44=""),"",Y43+Y39+X44)</f>
        <v>258173.94126454054</v>
      </c>
      <c r="Z44" s="9">
        <f t="shared" ref="Z44" si="211">IF(OR(Z43="",Y44=""),"",Z43+Z39+Y44)</f>
        <v>250885.09898873357</v>
      </c>
      <c r="AA44" s="9">
        <f t="shared" ref="AA44" si="212">IF(OR(AA43="",Z44=""),"",AA43+AA39+Z44)</f>
        <v>208589.31575474446</v>
      </c>
      <c r="AB44" s="9">
        <f t="shared" ref="AB44" si="213">IF(OR(AB43="",AA44=""),"",AB43+AB39+AA44)</f>
        <v>2591.4190605576441</v>
      </c>
      <c r="AC44" s="9">
        <f t="shared" ref="AC44" si="214">IF(OR(AC43="",AB44=""),"",AC43+AC39+AB44)</f>
        <v>-131356.86960994921</v>
      </c>
      <c r="AD44" s="9">
        <f t="shared" ref="AD44" si="215">IF(OR(AD43="",AC44=""),"",AD43+AD39+AC44)</f>
        <v>-236332.77783265655</v>
      </c>
      <c r="AE44" s="9">
        <f t="shared" ref="AE44" si="216">IF(OR(AE43="",AD44=""),"",AE43+AE39+AD44)</f>
        <v>-240987.71870530801</v>
      </c>
      <c r="AF44" s="9">
        <f t="shared" ref="AF44" si="217">IF(OR(AF43="",AE44=""),"",AF43+AF39+AE44)</f>
        <v>-180711.66852252209</v>
      </c>
      <c r="AG44" s="9">
        <f t="shared" ref="AG44" si="218">IF(OR(AG43="",AF44=""),"",AG43+AG39+AF44)</f>
        <v>-31123.70616648352</v>
      </c>
      <c r="AH44" s="9">
        <f t="shared" ref="AH44" si="219">IF(OR(AH43="",AG44=""),"",AH43+AH39+AG44)</f>
        <v>81675.571138408864</v>
      </c>
      <c r="AI44" s="9">
        <f t="shared" ref="AI44" si="220">IF(OR(AI43="",AH44=""),"",AI43+AI39+AH44)</f>
        <v>239390.08619298192</v>
      </c>
      <c r="AJ44" s="9">
        <f t="shared" ref="AJ44" si="221">IF(OR(AJ43="",AI44=""),"",AJ43+AJ39+AI44)</f>
        <v>290377.63679010363</v>
      </c>
      <c r="AK44" s="9">
        <f t="shared" ref="AK44" si="222">IF(OR(AK43="",AJ44=""),"",AK43+AK39+AJ44)</f>
        <v>338875.5234268675</v>
      </c>
      <c r="AL44" s="9">
        <f t="shared" ref="AL44" si="223">IF(OR(AL43="",AK44=""),"",AL43+AL39+AK44)</f>
        <v>366527.73094277375</v>
      </c>
      <c r="AM44" s="9">
        <f t="shared" ref="AM44" si="224">IF(OR(AM43="",AL44=""),"",AM43+AM39+AL44)</f>
        <v>372746.63509525894</v>
      </c>
      <c r="AN44" s="9">
        <f t="shared" ref="AN44" si="225">IF(OR(AN43="",AM44=""),"",AN43+AN39+AM44)</f>
        <v>-12753.562934887828</v>
      </c>
      <c r="AO44" s="9">
        <f t="shared" ref="AO44" si="226">IF(OR(AO43="",AN44=""),"",AO43+AO39+AN44)</f>
        <v>-247458.14822833665</v>
      </c>
      <c r="AP44" s="9">
        <f t="shared" ref="AP44" si="227">IF(OR(AP43="",AO44=""),"",AP43+AP39+AO44)</f>
        <v>-354694.32067058457</v>
      </c>
      <c r="AQ44" s="9">
        <f t="shared" ref="AQ44" si="228">IF(OR(AQ43="",AP44=""),"",AQ43+AQ39+AP44)</f>
        <v>-436462.66680345987</v>
      </c>
      <c r="AR44" s="9">
        <f t="shared" ref="AR44" si="229">IF(OR(AR43="",AQ44=""),"",AR43+AR39+AQ44)</f>
        <v>-317413.45816344029</v>
      </c>
      <c r="AS44" s="9">
        <f t="shared" ref="AS44" si="230">IF(OR(AS43="",AR44=""),"",AS43+AS39+AR44)</f>
        <v>-87010.070158042014</v>
      </c>
      <c r="AT44" s="9">
        <f t="shared" ref="AT44" si="231">IF(OR(AT43="",AS44=""),"",AT43+AT39+AS44)</f>
        <v>-46493.871539038948</v>
      </c>
      <c r="AU44" s="9">
        <f t="shared" ref="AU44" si="232">IF(OR(AU43="",AT44=""),"",AU43+AU39+AT44)</f>
        <v>48400.433218030747</v>
      </c>
      <c r="AV44" s="9">
        <f t="shared" ref="AV44" si="233">IF(OR(AV43="",AU44=""),"",AV43+AV39+AU44)</f>
        <v>-33650.683688444093</v>
      </c>
      <c r="AW44" s="9">
        <f t="shared" ref="AW44" si="234">IF(OR(AW43="",AV44=""),"",AW43+AW39+AV44)</f>
        <v>-115125.85700435168</v>
      </c>
      <c r="AX44" s="9">
        <f t="shared" ref="AX44" si="235">IF(OR(AX43="",AW44=""),"",AX43+AX39+AW44)</f>
        <v>-279956.81080761552</v>
      </c>
      <c r="AY44" s="9">
        <f t="shared" ref="AY44" si="236">IF(OR(AY43="",AX44=""),"",AY43+AY39+AX44)</f>
        <v>-559273.43892396218</v>
      </c>
      <c r="AZ44" s="9" t="str">
        <f t="shared" ref="AZ44" si="237">IF(OR(AZ43="",AY44=""),"",AZ43+AZ39+AY44)</f>
        <v/>
      </c>
      <c r="BA44" s="9" t="str">
        <f t="shared" ref="BA44" si="238">IF(OR(BA43="",AZ44=""),"",BA43+BA39+AZ44)</f>
        <v/>
      </c>
      <c r="BB44" s="9" t="str">
        <f t="shared" ref="BB44" si="239">IF(OR(BB43="",BA44=""),"",BB43+BB39+BA44)</f>
        <v/>
      </c>
      <c r="BC44" s="9" t="str">
        <f t="shared" ref="BC44" si="240">IF(OR(BC43="",BB44=""),"",BC43+BC39+BB44)</f>
        <v/>
      </c>
      <c r="BD44" s="9" t="str">
        <f t="shared" ref="BD44" si="241">IF(OR(BD43="",BC44=""),"",BD43+BD39+BC44)</f>
        <v/>
      </c>
      <c r="BE44" s="9" t="str">
        <f t="shared" ref="BE44" si="242">IF(OR(BE43="",BD44=""),"",BE43+BE39+BD44)</f>
        <v/>
      </c>
      <c r="BF44" s="9" t="str">
        <f t="shared" ref="BF44" si="243">IF(OR(BF43="",BE44=""),"",BF43+BF39+BE44)</f>
        <v/>
      </c>
      <c r="BG44" s="9" t="str">
        <f t="shared" ref="BG44" si="244">IF(OR(BG43="",BF44=""),"",BG43+BG39+BF44)</f>
        <v/>
      </c>
      <c r="BH44" s="9" t="str">
        <f t="shared" ref="BH44" si="245">IF(OR(BH43="",BG44=""),"",BH43+BH39+BG44)</f>
        <v/>
      </c>
      <c r="BI44" s="9" t="str">
        <f t="shared" ref="BI44" si="246">IF(OR(BI43="",BH44=""),"",BI43+BI39+BH44)</f>
        <v/>
      </c>
      <c r="BJ44" s="9" t="str">
        <f t="shared" ref="BJ44" si="247">IF(OR(BJ43="",BI44=""),"",BJ43+BJ39+BI44)</f>
        <v/>
      </c>
    </row>
    <row r="45" spans="1:62" s="5" customFormat="1" ht="8.25" hidden="1" customHeight="1" outlineLevel="1" x14ac:dyDescent="0.25">
      <c r="A45" s="44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1:62" s="5" customFormat="1" ht="15" hidden="1" customHeight="1" outlineLevel="1" x14ac:dyDescent="0.25">
      <c r="A46" s="128" t="s">
        <v>22</v>
      </c>
      <c r="B46" s="17"/>
      <c r="C46" s="32"/>
      <c r="D46" s="3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7">
        <v>905880.95458707912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s="3" customFormat="1" ht="15" hidden="1" customHeight="1" outlineLevel="1" x14ac:dyDescent="0.25">
      <c r="A47" s="128"/>
      <c r="B47" s="17" t="s">
        <v>28</v>
      </c>
      <c r="C47" s="32"/>
      <c r="D47" s="32"/>
      <c r="E47" s="22">
        <f>IF('M2 Allocations - TD'!D7="","",'M2 Allocations - TD'!D33)</f>
        <v>0</v>
      </c>
      <c r="F47" s="22">
        <f>IF('M2 Allocations - TD'!E7="","",'M2 Allocations - TD'!E33)</f>
        <v>0</v>
      </c>
      <c r="G47" s="22">
        <f>IF('M2 Allocations - TD'!F7="","",'M2 Allocations - TD'!F33)</f>
        <v>0</v>
      </c>
      <c r="H47" s="22">
        <f>IF('M2 Allocations - TD'!G7="","",'M2 Allocations - TD'!G33)</f>
        <v>6853.38</v>
      </c>
      <c r="I47" s="22">
        <f>IF('M2 Allocations - TD'!H7="","",'M2 Allocations - TD'!H33)</f>
        <v>24493.5</v>
      </c>
      <c r="J47" s="22">
        <f>IF('M2 Allocations - TD'!I7="","",'M2 Allocations - TD'!I33)</f>
        <v>33902.946879751129</v>
      </c>
      <c r="K47" s="22">
        <f>IF('M2 Allocations - TD'!J7="","",'M2 Allocations - TD'!J33)</f>
        <v>57130.941306139037</v>
      </c>
      <c r="L47" s="22">
        <f>IF('M2 Allocations - TD'!K7="","",'M2 Allocations - TD'!K33)</f>
        <v>48568.434840680449</v>
      </c>
      <c r="M47" s="22">
        <f>IF('M2 Allocations - TD'!L7="","",'M2 Allocations - TD'!L33)</f>
        <v>56402.832716238408</v>
      </c>
      <c r="N47" s="22">
        <f>IF('M2 Allocations - TD'!M7="","",'M2 Allocations - TD'!M33)</f>
        <v>76416.403445979842</v>
      </c>
      <c r="O47" s="22">
        <f>IF('M2 Allocations - TD'!N7="","",'M2 Allocations - TD'!N33)</f>
        <v>98464.472713338357</v>
      </c>
      <c r="P47" s="22">
        <f>IF('M2 Allocations - TD'!O7="","",'M2 Allocations - TD'!O33)</f>
        <v>92820.247439449406</v>
      </c>
      <c r="Q47" s="22">
        <f>IF('M2 Allocations - TD'!P7="","",'M2 Allocations - TD'!P33)</f>
        <v>115878.51859125202</v>
      </c>
      <c r="R47" s="22">
        <f>IF('M2 Allocations - TD'!Q7="","",'M2 Allocations - TD'!Q33)</f>
        <v>64178.344243350926</v>
      </c>
      <c r="S47" s="22">
        <f>IF('M2 Allocations - TD'!R7="","",'M2 Allocations - TD'!R33)</f>
        <v>102867.21859456625</v>
      </c>
      <c r="T47" s="22">
        <f>IF('M2 Allocations - TD'!S7="","",'M2 Allocations - TD'!S33)</f>
        <v>225026.10782354834</v>
      </c>
      <c r="U47" s="22">
        <f>IF('M2 Allocations - TD'!T7="","",'M2 Allocations - TD'!T33)</f>
        <v>332206.05000000005</v>
      </c>
      <c r="V47" s="22">
        <f>IF('M2 Allocations - TD'!U7="","",'M2 Allocations - TD'!U33)</f>
        <v>326565.43828407576</v>
      </c>
      <c r="W47" s="22">
        <f>IF('M2 Allocations - TD'!V7="","",'M2 Allocations - TD'!V33)</f>
        <v>357152.1332604558</v>
      </c>
      <c r="X47" s="22">
        <f>IF('M2 Allocations - TD'!W7="","",'M2 Allocations - TD'!W33)</f>
        <v>233165.34998028661</v>
      </c>
      <c r="Y47" s="22">
        <f>IF('M2 Allocations - TD'!X7="","",'M2 Allocations - TD'!X33)</f>
        <v>242735.19909115109</v>
      </c>
      <c r="Z47" s="22">
        <f>IF('M2 Allocations - TD'!Y7="","",'M2 Allocations - TD'!Y33)</f>
        <v>270260.8911173091</v>
      </c>
      <c r="AA47" s="22">
        <f>IF('M2 Allocations - TD'!Z7="","",'M2 Allocations - TD'!Z33)</f>
        <v>318931.98735694966</v>
      </c>
      <c r="AB47" s="22">
        <f>IF('M2 Allocations - TD'!AA7="","",'M2 Allocations - TD'!AA33)</f>
        <v>278425.9450890508</v>
      </c>
      <c r="AC47" s="22">
        <f>IF('M2 Allocations - TD'!AB7="","",'M2 Allocations - TD'!AB33)</f>
        <v>325174.04680208978</v>
      </c>
      <c r="AD47" s="22">
        <f>IF('M2 Allocations - TD'!AC7="","",'M2 Allocations - TD'!AC33)</f>
        <v>343158.29248776339</v>
      </c>
      <c r="AE47" s="22">
        <f>IF('M2 Allocations - TD'!AD7="","",'M2 Allocations - TD'!AD33)</f>
        <v>457118.03014316031</v>
      </c>
      <c r="AF47" s="22">
        <f>IF('M2 Allocations - TD'!AE7="","",'M2 Allocations - TD'!AE33)</f>
        <v>886825.58305134752</v>
      </c>
      <c r="AG47" s="22">
        <f>IF('M2 Allocations - TD'!AF7="","",'M2 Allocations - TD'!AF33)</f>
        <v>1197518.2821251666</v>
      </c>
      <c r="AH47" s="22">
        <f>IF('M2 Allocations - TD'!AG7="","",'M2 Allocations - TD'!AG33)</f>
        <v>1030275.3853313371</v>
      </c>
      <c r="AI47" s="22">
        <f>IF('M2 Allocations - TD'!AH7="","",'M2 Allocations - TD'!AH33)</f>
        <v>1033786.813176945</v>
      </c>
      <c r="AJ47" s="22">
        <f>IF('M2 Allocations - TD'!AI7="","",'M2 Allocations - TD'!AI33)</f>
        <v>565137.42472021224</v>
      </c>
      <c r="AK47" s="22">
        <f>IF('M2 Allocations - TD'!AJ7="","",'M2 Allocations - TD'!AJ33)</f>
        <v>515386.54786655982</v>
      </c>
      <c r="AL47" s="22">
        <f>IF('M2 Allocations - TD'!AK7="","",'M2 Allocations - TD'!AK33)</f>
        <v>600621.60749234632</v>
      </c>
      <c r="AM47" s="22">
        <f>IF('M2 Allocations - TD'!AL7="","",'M2 Allocations - TD'!AL33)</f>
        <v>677840.83886779845</v>
      </c>
      <c r="AN47" s="22">
        <f>IF('M2 Allocations - TD'!AM7="","",'M2 Allocations - TD'!AM33)</f>
        <v>590569.34077565547</v>
      </c>
      <c r="AO47" s="22">
        <f>IF('M2 Allocations - TD'!AN7="","",'M2 Allocations - TD'!AN33)</f>
        <v>785533.21729427099</v>
      </c>
      <c r="AP47" s="22">
        <f>IF('M2 Allocations - TD'!AO7="","",'M2 Allocations - TD'!AO33)</f>
        <v>759722.89069128735</v>
      </c>
      <c r="AQ47" s="22">
        <f>IF('M2 Allocations - TD'!AP7="","",'M2 Allocations - TD'!AP33)</f>
        <v>730573.86433008127</v>
      </c>
      <c r="AR47" s="22">
        <f>IF('M2 Allocations - TD'!AQ7="","",'M2 Allocations - TD'!AQ33)</f>
        <v>1701261.2984572235</v>
      </c>
      <c r="AS47" s="22">
        <f>IF('M2 Allocations - TD'!AR7="","",'M2 Allocations - TD'!AR33)</f>
        <v>2138329.3142225798</v>
      </c>
      <c r="AT47" s="22">
        <f>IF('M2 Allocations - TD'!AS7="","",'M2 Allocations - TD'!AS33)</f>
        <v>1807748.5219926799</v>
      </c>
      <c r="AU47" s="22">
        <f>IF('M2 Allocations - TD'!AT7="","",'M2 Allocations - TD'!AT33)</f>
        <v>1650674.4488178033</v>
      </c>
      <c r="AV47" s="22">
        <f>IF('M2 Allocations - TD'!AU7="","",'M2 Allocations - TD'!AU33)</f>
        <v>846164.39074269368</v>
      </c>
      <c r="AW47" s="22">
        <f>IF('M2 Allocations - TD'!AV7="","",'M2 Allocations - TD'!AV33)</f>
        <v>723107.91865035053</v>
      </c>
      <c r="AX47" s="22">
        <f>IF('M2 Allocations - TD'!AW7="","",'M2 Allocations - TD'!AW33)</f>
        <v>776987.68961004773</v>
      </c>
      <c r="AY47" s="22">
        <f>IF('M2 Allocations - TD'!AX7="","",'M2 Allocations - TD'!AX33)</f>
        <v>823003.76670857309</v>
      </c>
      <c r="AZ47" s="22">
        <f>IF('M2 Allocations - TD'!AY7="","",'M2 Allocations - TD'!AY33)</f>
        <v>663569.74326608516</v>
      </c>
      <c r="BA47" s="22">
        <f>IF('M2 Allocations - TD'!AZ7="","",'M2 Allocations - TD'!AZ33)</f>
        <v>716001.67025375122</v>
      </c>
      <c r="BB47" s="22">
        <f>IF('M2 Allocations - TD'!BA7="","",'M2 Allocations - TD'!BA33)</f>
        <v>701016.10117862746</v>
      </c>
      <c r="BC47" s="22">
        <f>IF('M2 Allocations - TD'!BB7="","",'M2 Allocations - TD'!BB33)</f>
        <v>892773.59010432055</v>
      </c>
      <c r="BD47" s="22">
        <f>IF('M2 Allocations - TD'!BC7="","",'M2 Allocations - TD'!BC33)</f>
        <v>57210.109999999404</v>
      </c>
      <c r="BE47" s="22">
        <f>IF('M2 Allocations - TD'!BD7="","",'M2 Allocations - TD'!BD33)</f>
        <v>73270.969999998808</v>
      </c>
      <c r="BF47" s="22">
        <f>IF('M2 Allocations - TD'!BE7="","",'M2 Allocations - TD'!BE33)</f>
        <v>62917.539999999106</v>
      </c>
      <c r="BG47" s="22">
        <f>IF('M2 Allocations - TD'!BF7="","",'M2 Allocations - TD'!BF33)</f>
        <v>49635.940000001341</v>
      </c>
      <c r="BH47" s="22">
        <f>IF('M2 Allocations - TD'!BG7="","",'M2 Allocations - TD'!BG33)</f>
        <v>23335.589999999851</v>
      </c>
      <c r="BI47" s="22">
        <f>IF('M2 Allocations - TD'!BH7="","",'M2 Allocations - TD'!BH33)</f>
        <v>20084.870000001043</v>
      </c>
      <c r="BJ47" s="22">
        <f>IF('M2 Allocations - TD'!BI7="","",'M2 Allocations - TD'!BI33)</f>
        <v>31979.969999998808</v>
      </c>
    </row>
    <row r="48" spans="1:62" s="5" customFormat="1" ht="15" hidden="1" customHeight="1" outlineLevel="1" x14ac:dyDescent="0.25">
      <c r="A48" s="128"/>
      <c r="B48" s="18" t="s">
        <v>26</v>
      </c>
      <c r="C48" s="26"/>
      <c r="D48" s="26"/>
      <c r="E48" s="24">
        <v>0</v>
      </c>
      <c r="F48" s="24">
        <v>0</v>
      </c>
      <c r="G48" s="24">
        <v>2460.2199999999998</v>
      </c>
      <c r="H48" s="24">
        <v>40611.43</v>
      </c>
      <c r="I48" s="24">
        <v>46133.34</v>
      </c>
      <c r="J48" s="24">
        <v>46227.56</v>
      </c>
      <c r="K48" s="24">
        <v>46423.360000000001</v>
      </c>
      <c r="L48" s="24">
        <v>40852.160000000003</v>
      </c>
      <c r="M48" s="24">
        <v>37249.85</v>
      </c>
      <c r="N48" s="24">
        <v>38727.83</v>
      </c>
      <c r="O48" s="24">
        <v>63808.639999999999</v>
      </c>
      <c r="P48" s="24">
        <f>327646.54+7266.21</f>
        <v>334912.75</v>
      </c>
      <c r="Q48" s="24">
        <f>311663.08+196.57</f>
        <v>311859.65000000002</v>
      </c>
      <c r="R48" s="22">
        <f>IF('M2 Allocations - TD'!Q52="","",'M2 Allocations - TD'!Q70)</f>
        <v>297067.25661237026</v>
      </c>
      <c r="S48" s="22">
        <f>IF('M2 Allocations - TD'!R52="","",'M2 Allocations - TD'!R70)</f>
        <v>306858.76704664429</v>
      </c>
      <c r="T48" s="22">
        <f>IF('M2 Allocations - TD'!S52="","",'M2 Allocations - TD'!S70)</f>
        <v>347930.82125503593</v>
      </c>
      <c r="U48" s="22">
        <f>IF('M2 Allocations - TD'!T52="","",'M2 Allocations - TD'!T70)</f>
        <v>377801.41744412482</v>
      </c>
      <c r="V48" s="22">
        <f>IF('M2 Allocations - TD'!U52="","",'M2 Allocations - TD'!U70)</f>
        <v>384838.10767902108</v>
      </c>
      <c r="W48" s="22">
        <f>IF('M2 Allocations - TD'!V52="","",'M2 Allocations - TD'!V70)</f>
        <v>363327.24534638016</v>
      </c>
      <c r="X48" s="22">
        <f>IF('M2 Allocations - TD'!W52="","",'M2 Allocations - TD'!W70)</f>
        <v>349151.70540680212</v>
      </c>
      <c r="Y48" s="22">
        <f>IF('M2 Allocations - TD'!X52="","",'M2 Allocations - TD'!X70)</f>
        <v>312029.63241835893</v>
      </c>
      <c r="Z48" s="22">
        <f>IF('M2 Allocations - TD'!Y52="","",'M2 Allocations - TD'!Y70)</f>
        <v>324930.27431740938</v>
      </c>
      <c r="AA48" s="22">
        <f>IF('M2 Allocations - TD'!Z52="","",'M2 Allocations - TD'!Z70)</f>
        <v>389339.8693849984</v>
      </c>
      <c r="AB48" s="22">
        <f>IF('M2 Allocations - TD'!AA52="","",'M2 Allocations - TD'!AA70)</f>
        <v>556625.86</v>
      </c>
      <c r="AC48" s="22">
        <f>IF('M2 Allocations - TD'!AB52="","",'M2 Allocations - TD'!AB70)</f>
        <v>519727.84944586566</v>
      </c>
      <c r="AD48" s="22">
        <f>IF('M2 Allocations - TD'!AC52="","",'M2 Allocations - TD'!AC70)</f>
        <v>524323.57207482436</v>
      </c>
      <c r="AE48" s="22">
        <f>IF('M2 Allocations - TD'!AD52="","",'M2 Allocations - TD'!AD70)</f>
        <v>522730.47478252684</v>
      </c>
      <c r="AF48" s="22">
        <f>IF('M2 Allocations - TD'!AE52="","",'M2 Allocations - TD'!AE70)</f>
        <v>623624.8655420111</v>
      </c>
      <c r="AG48" s="22">
        <f>IF('M2 Allocations - TD'!AF52="","",'M2 Allocations - TD'!AF70)</f>
        <v>661725.50586693978</v>
      </c>
      <c r="AH48" s="22">
        <f>IF('M2 Allocations - TD'!AG52="","",'M2 Allocations - TD'!AG70)</f>
        <v>626757.48216571088</v>
      </c>
      <c r="AI48" s="22">
        <f>IF('M2 Allocations - TD'!AH52="","",'M2 Allocations - TD'!AH70)</f>
        <v>638007.84216665139</v>
      </c>
      <c r="AJ48" s="22">
        <f>IF('M2 Allocations - TD'!AI52="","",'M2 Allocations - TD'!AI70)</f>
        <v>579490.47761485481</v>
      </c>
      <c r="AK48" s="22">
        <f>IF('M2 Allocations - TD'!AJ52="","",'M2 Allocations - TD'!AJ70)</f>
        <v>513641.84877388977</v>
      </c>
      <c r="AL48" s="22">
        <f>IF('M2 Allocations - TD'!AK52="","",'M2 Allocations - TD'!AK70)</f>
        <v>557457.11362508603</v>
      </c>
      <c r="AM48" s="22">
        <f>IF('M2 Allocations - TD'!AL52="","",'M2 Allocations - TD'!AL70)</f>
        <v>608808.22123092401</v>
      </c>
      <c r="AN48" s="22">
        <f>IF('M2 Allocations - TD'!AM52="","",'M2 Allocations - TD'!AM70)</f>
        <v>1107018.1450648431</v>
      </c>
      <c r="AO48" s="22">
        <f>IF('M2 Allocations - TD'!AN52="","",'M2 Allocations - TD'!AN70)</f>
        <v>1050923.1514029966</v>
      </c>
      <c r="AP48" s="22">
        <f>IF('M2 Allocations - TD'!AO52="","",'M2 Allocations - TD'!AO70)</f>
        <v>946394.49189445085</v>
      </c>
      <c r="AQ48" s="22">
        <f>IF('M2 Allocations - TD'!AP52="","",'M2 Allocations - TD'!AP70)</f>
        <v>980269.66694109701</v>
      </c>
      <c r="AR48" s="22">
        <f>IF('M2 Allocations - TD'!AQ52="","",'M2 Allocations - TD'!AQ70)</f>
        <v>1091122.5576982794</v>
      </c>
      <c r="AS48" s="22">
        <f>IF('M2 Allocations - TD'!AR52="","",'M2 Allocations - TD'!AR70)</f>
        <v>1173345.4165751</v>
      </c>
      <c r="AT48" s="22">
        <f>IF('M2 Allocations - TD'!AS52="","",'M2 Allocations - TD'!AS70)</f>
        <v>1200301.9882335844</v>
      </c>
      <c r="AU48" s="22">
        <f>IF('M2 Allocations - TD'!AT52="","",'M2 Allocations - TD'!AT70)</f>
        <v>1212308.9277305761</v>
      </c>
      <c r="AV48" s="22">
        <f>IF('M2 Allocations - TD'!AU52="","",'M2 Allocations - TD'!AU70)</f>
        <v>1113467.1918631792</v>
      </c>
      <c r="AW48" s="22">
        <f>IF('M2 Allocations - TD'!AV52="","",'M2 Allocations - TD'!AV70)</f>
        <v>993612.113301481</v>
      </c>
      <c r="AX48" s="22">
        <f>IF('M2 Allocations - TD'!AW52="","",'M2 Allocations - TD'!AW70)</f>
        <v>1077462.7230485445</v>
      </c>
      <c r="AY48" s="22">
        <f>IF('M2 Allocations - TD'!AX52="","",'M2 Allocations - TD'!AX70)</f>
        <v>1194351.3343724008</v>
      </c>
      <c r="AZ48" s="22" t="str">
        <f>IF('M2 Allocations - TD'!AY52="","",'M2 Allocations - TD'!AY70)</f>
        <v/>
      </c>
      <c r="BA48" s="22" t="str">
        <f>IF('M2 Allocations - TD'!AZ52="","",'M2 Allocations - TD'!AZ70)</f>
        <v/>
      </c>
      <c r="BB48" s="22" t="str">
        <f>IF('M2 Allocations - TD'!BA52="","",'M2 Allocations - TD'!BA70)</f>
        <v/>
      </c>
      <c r="BC48" s="22" t="str">
        <f>IF('M2 Allocations - TD'!BB52="","",'M2 Allocations - TD'!BB70)</f>
        <v/>
      </c>
      <c r="BD48" s="22" t="str">
        <f>IF('M2 Allocations - TD'!BC52="","",'M2 Allocations - TD'!BC70)</f>
        <v/>
      </c>
      <c r="BE48" s="22" t="str">
        <f>IF('M2 Allocations - TD'!BD52="","",'M2 Allocations - TD'!BD70)</f>
        <v/>
      </c>
      <c r="BF48" s="22" t="str">
        <f>IF('M2 Allocations - TD'!BE52="","",'M2 Allocations - TD'!BE70)</f>
        <v/>
      </c>
      <c r="BG48" s="22" t="str">
        <f>IF('M2 Allocations - TD'!BF52="","",'M2 Allocations - TD'!BF70)</f>
        <v/>
      </c>
      <c r="BH48" s="22" t="str">
        <f>IF('M2 Allocations - TD'!BG52="","",'M2 Allocations - TD'!BG70)</f>
        <v/>
      </c>
      <c r="BI48" s="22" t="str">
        <f>IF('M2 Allocations - TD'!BH52="","",'M2 Allocations - TD'!BH70)</f>
        <v/>
      </c>
      <c r="BJ48" s="22" t="str">
        <f>IF('M2 Allocations - TD'!BI52="","",'M2 Allocations - TD'!BI70)</f>
        <v/>
      </c>
    </row>
    <row r="49" spans="1:62" s="5" customFormat="1" ht="15" hidden="1" customHeight="1" outlineLevel="1" x14ac:dyDescent="0.25">
      <c r="A49" s="128"/>
      <c r="B49" s="18" t="s">
        <v>47</v>
      </c>
      <c r="C49" s="26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f>+'M2 TD amort'!C22</f>
        <v>0</v>
      </c>
      <c r="P49" s="24">
        <f>IF(P48="","",-'M2 TD amort'!D22)</f>
        <v>-71898.7</v>
      </c>
      <c r="Q49" s="24">
        <f>IF(Q48="","",-'M2 TD amort'!E22)</f>
        <v>-66949.69</v>
      </c>
      <c r="R49" s="22">
        <f>IF(R48="","",-'M2 TD amort'!F22)</f>
        <v>-65784.28</v>
      </c>
      <c r="S49" s="22">
        <f>IF(S48="","",-'M2 TD amort'!G22)</f>
        <v>-67640.86</v>
      </c>
      <c r="T49" s="22">
        <f>IF(T48="","",-'M2 TD amort'!H22)</f>
        <v>-76671.17</v>
      </c>
      <c r="U49" s="22">
        <f>IF(U48="","",-'M2 TD amort'!I22)</f>
        <v>-83492.649999999994</v>
      </c>
      <c r="V49" s="22">
        <f>IF(V48="","",-'M2 TD amort'!J22)</f>
        <v>-85057.91</v>
      </c>
      <c r="W49" s="22">
        <f>IF(W48="","",-'M2 TD amort'!K22)</f>
        <v>-80184.02</v>
      </c>
      <c r="X49" s="22">
        <f>IF(X48="","",-'M2 TD amort'!L22)</f>
        <v>-76993.81</v>
      </c>
      <c r="Y49" s="22">
        <f>IF(Y48="","",-'M2 TD amort'!M22)</f>
        <v>-69111.11</v>
      </c>
      <c r="Z49" s="22">
        <f>IF(Z48="","",-'M2 TD amort'!N22)</f>
        <v>-72387.59</v>
      </c>
      <c r="AA49" s="22">
        <f>IF(AA48="","",-'M2 TD amort'!O22)</f>
        <v>-87183.75</v>
      </c>
      <c r="AB49" s="22">
        <f>IF(AB48="","",-'M2 TD amort'!P22)</f>
        <v>41861.18</v>
      </c>
      <c r="AC49" s="22">
        <f>IF(AC48="","",-'M2 TD amort'!Q22)</f>
        <v>39019.480000000003</v>
      </c>
      <c r="AD49" s="22">
        <f>IF(AD48="","",-'M2 TD amort'!R22)</f>
        <v>39371.050000000003</v>
      </c>
      <c r="AE49" s="22">
        <f>IF(AE48="","",-'M2 TD amort'!S22)</f>
        <v>39036.15</v>
      </c>
      <c r="AF49" s="22">
        <f>IF(AF48="","",-'M2 TD amort'!T22)</f>
        <v>46545.52</v>
      </c>
      <c r="AG49" s="22">
        <f>IF(AG48="","",-'M2 TD amort'!U22)</f>
        <v>49426.59</v>
      </c>
      <c r="AH49" s="22">
        <f>IF(AH48="","",-'M2 TD amort'!V22)</f>
        <v>46776.66</v>
      </c>
      <c r="AI49" s="22">
        <f>IF(AI48="","",-'M2 TD amort'!W22)</f>
        <v>47596.959999999999</v>
      </c>
      <c r="AJ49" s="22">
        <f>IF(AJ48="","",-'M2 TD amort'!X22)</f>
        <v>43247.34</v>
      </c>
      <c r="AK49" s="22">
        <f>IF(AK48="","",-'M2 TD amort'!Y22)</f>
        <v>38462.730000000003</v>
      </c>
      <c r="AL49" s="22">
        <f>IF(AL48="","",-'M2 TD amort'!Z22)</f>
        <v>41888.32</v>
      </c>
      <c r="AM49" s="22">
        <f>IF(AM48="","",-'M2 TD amort'!AA22)</f>
        <v>45748.6</v>
      </c>
      <c r="AN49" s="22">
        <f>IF(AN48="","",-'M2 TD amort'!AB22)</f>
        <v>-39945.300000000003</v>
      </c>
      <c r="AO49" s="22">
        <f>IF(AO48="","",-'M2 TD amort'!AC22)</f>
        <v>-37916.46</v>
      </c>
      <c r="AP49" s="22">
        <f>IF(AP48="","",-'M2 TD amort'!AD22)</f>
        <v>-34074.25</v>
      </c>
      <c r="AQ49" s="22">
        <f>IF(AQ48="","",-'M2 TD amort'!AE22)</f>
        <v>-35217.550000000003</v>
      </c>
      <c r="AR49" s="22">
        <f>IF(AR48="","",-'M2 TD amort'!AF22)</f>
        <v>-39184.730000000003</v>
      </c>
      <c r="AS49" s="22">
        <f>IF(AS48="","",-'M2 TD amort'!AG22)</f>
        <v>-42158.83</v>
      </c>
      <c r="AT49" s="22">
        <f>IF(AT48="","",-'M2 TD amort'!AH22)</f>
        <v>-43134.47</v>
      </c>
      <c r="AU49" s="22">
        <f>IF(AU48="","",-'M2 TD amort'!AI22)</f>
        <v>-43546.37</v>
      </c>
      <c r="AV49" s="22">
        <f>IF(AV48="","",-'M2 TD amort'!AJ22)</f>
        <v>-39985.99</v>
      </c>
      <c r="AW49" s="22">
        <f>IF(AW48="","",-'M2 TD amort'!AK22)</f>
        <v>-35711.19</v>
      </c>
      <c r="AX49" s="22">
        <f>IF(AX48="","",-'M2 TD amort'!AL22)</f>
        <v>-38781.08</v>
      </c>
      <c r="AY49" s="22">
        <f>IF(AY48="","",-'M2 TD amort'!AM22)</f>
        <v>-43023.8</v>
      </c>
      <c r="AZ49" s="22" t="str">
        <f>IF(AZ48="","",-'M2 TD amort'!AN22)</f>
        <v/>
      </c>
      <c r="BA49" s="22" t="str">
        <f>IF(BA48="","",-'M2 TD amort'!AO22)</f>
        <v/>
      </c>
      <c r="BB49" s="22" t="str">
        <f>IF(BB48="","",-'M2 TD amort'!AP22)</f>
        <v/>
      </c>
      <c r="BC49" s="22" t="str">
        <f>IF(BC48="","",-'M2 TD amort'!AQ22)</f>
        <v/>
      </c>
      <c r="BD49" s="22" t="str">
        <f>IF(BD48="","",-'M2 TD amort'!AR22)</f>
        <v/>
      </c>
      <c r="BE49" s="22" t="str">
        <f>IF(BE48="","",-'M2 TD amort'!AS22)</f>
        <v/>
      </c>
      <c r="BF49" s="22" t="str">
        <f>IF(BF48="","",-'M2 TD amort'!AT22)</f>
        <v/>
      </c>
      <c r="BG49" s="22" t="str">
        <f>IF(BG48="","",-'M2 TD amort'!AU22)</f>
        <v/>
      </c>
      <c r="BH49" s="22" t="str">
        <f>IF(BH48="","",-'M2 TD amort'!AV22)</f>
        <v/>
      </c>
      <c r="BI49" s="22" t="str">
        <f>IF(BI48="","",-'M2 TD amort'!AW22)</f>
        <v/>
      </c>
      <c r="BJ49" s="22" t="str">
        <f>IF(BJ48="","",-'M2 TD amort'!AX22)</f>
        <v/>
      </c>
    </row>
    <row r="50" spans="1:62" s="5" customFormat="1" ht="15" hidden="1" customHeight="1" outlineLevel="1" x14ac:dyDescent="0.25">
      <c r="A50" s="128"/>
      <c r="B50" s="18" t="s">
        <v>48</v>
      </c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>IF(OR(O49="",O48=""),"",O48+O49)</f>
        <v>63808.639999999999</v>
      </c>
      <c r="P50" s="9">
        <f t="shared" ref="P50" si="248">IF(OR(P49="",P48=""),"",P48+P49)</f>
        <v>263014.05</v>
      </c>
      <c r="Q50" s="9">
        <f t="shared" ref="Q50" si="249">IF(OR(Q49="",Q48=""),"",Q48+Q49)</f>
        <v>244909.96000000002</v>
      </c>
      <c r="R50" s="9">
        <f t="shared" ref="R50" si="250">IF(OR(R49="",R48=""),"",R48+R49)</f>
        <v>231282.97661237026</v>
      </c>
      <c r="S50" s="9">
        <f t="shared" ref="S50" si="251">IF(OR(S49="",S48=""),"",S48+S49)</f>
        <v>239217.90704664431</v>
      </c>
      <c r="T50" s="9">
        <f t="shared" ref="T50" si="252">IF(OR(T49="",T48=""),"",T48+T49)</f>
        <v>271259.65125503595</v>
      </c>
      <c r="U50" s="9">
        <f t="shared" ref="U50" si="253">IF(OR(U49="",U48=""),"",U48+U49)</f>
        <v>294308.76744412479</v>
      </c>
      <c r="V50" s="9">
        <f t="shared" ref="V50" si="254">IF(OR(V49="",V48=""),"",V48+V49)</f>
        <v>299780.19767902105</v>
      </c>
      <c r="W50" s="9">
        <f t="shared" ref="W50" si="255">IF(OR(W49="",W48=""),"",W48+W49)</f>
        <v>283143.22534638015</v>
      </c>
      <c r="X50" s="9">
        <f t="shared" ref="X50" si="256">IF(OR(X49="",X48=""),"",X48+X49)</f>
        <v>272157.89540680213</v>
      </c>
      <c r="Y50" s="9">
        <f t="shared" ref="Y50" si="257">IF(OR(Y49="",Y48=""),"",Y48+Y49)</f>
        <v>242918.52241835895</v>
      </c>
      <c r="Z50" s="9">
        <f t="shared" ref="Z50" si="258">IF(OR(Z49="",Z48=""),"",Z48+Z49)</f>
        <v>252542.68431740938</v>
      </c>
      <c r="AA50" s="9">
        <f t="shared" ref="AA50" si="259">IF(OR(AA49="",AA48=""),"",AA48+AA49)</f>
        <v>302156.1193849984</v>
      </c>
      <c r="AB50" s="9">
        <f t="shared" ref="AB50" si="260">IF(OR(AB49="",AB48=""),"",AB48+AB49)</f>
        <v>598487.04000000004</v>
      </c>
      <c r="AC50" s="9">
        <f t="shared" ref="AC50" si="261">IF(OR(AC49="",AC48=""),"",AC48+AC49)</f>
        <v>558747.3294458657</v>
      </c>
      <c r="AD50" s="9">
        <f t="shared" ref="AD50" si="262">IF(OR(AD49="",AD48=""),"",AD48+AD49)</f>
        <v>563694.62207482441</v>
      </c>
      <c r="AE50" s="9">
        <f t="shared" ref="AE50" si="263">IF(OR(AE49="",AE48=""),"",AE48+AE49)</f>
        <v>561766.62478252687</v>
      </c>
      <c r="AF50" s="9">
        <f t="shared" ref="AF50" si="264">IF(OR(AF49="",AF48=""),"",AF48+AF49)</f>
        <v>670170.38554201112</v>
      </c>
      <c r="AG50" s="9">
        <f t="shared" ref="AG50" si="265">IF(OR(AG49="",AG48=""),"",AG48+AG49)</f>
        <v>711152.09586693975</v>
      </c>
      <c r="AH50" s="9">
        <f t="shared" ref="AH50" si="266">IF(OR(AH49="",AH48=""),"",AH48+AH49)</f>
        <v>673534.14216571092</v>
      </c>
      <c r="AI50" s="9">
        <f t="shared" ref="AI50" si="267">IF(OR(AI49="",AI48=""),"",AI48+AI49)</f>
        <v>685604.80216665135</v>
      </c>
      <c r="AJ50" s="9">
        <f t="shared" ref="AJ50" si="268">IF(OR(AJ49="",AJ48=""),"",AJ48+AJ49)</f>
        <v>622737.81761485478</v>
      </c>
      <c r="AK50" s="9">
        <f t="shared" ref="AK50" si="269">IF(OR(AK49="",AK48=""),"",AK48+AK49)</f>
        <v>552104.57877388981</v>
      </c>
      <c r="AL50" s="9">
        <f t="shared" ref="AL50" si="270">IF(OR(AL49="",AL48=""),"",AL48+AL49)</f>
        <v>599345.43362508598</v>
      </c>
      <c r="AM50" s="9">
        <f t="shared" ref="AM50:BJ50" si="271">IF(OR(AM49="",AM48=""),"",AM48+AM49)</f>
        <v>654556.82123092399</v>
      </c>
      <c r="AN50" s="9">
        <f t="shared" si="271"/>
        <v>1067072.8450648431</v>
      </c>
      <c r="AO50" s="9">
        <f t="shared" si="271"/>
        <v>1013006.6914029967</v>
      </c>
      <c r="AP50" s="9">
        <f t="shared" si="271"/>
        <v>912320.24189445085</v>
      </c>
      <c r="AQ50" s="9">
        <f t="shared" si="271"/>
        <v>945052.11694109696</v>
      </c>
      <c r="AR50" s="9">
        <f t="shared" si="271"/>
        <v>1051937.8276982794</v>
      </c>
      <c r="AS50" s="9">
        <f t="shared" si="271"/>
        <v>1131186.5865751</v>
      </c>
      <c r="AT50" s="9">
        <f t="shared" si="271"/>
        <v>1157167.5182335845</v>
      </c>
      <c r="AU50" s="9">
        <f t="shared" si="271"/>
        <v>1168762.557730576</v>
      </c>
      <c r="AV50" s="9">
        <f t="shared" si="271"/>
        <v>1073481.2018631792</v>
      </c>
      <c r="AW50" s="9">
        <f t="shared" si="271"/>
        <v>957900.92330148094</v>
      </c>
      <c r="AX50" s="9">
        <f t="shared" si="271"/>
        <v>1038681.6430485445</v>
      </c>
      <c r="AY50" s="9">
        <f t="shared" si="271"/>
        <v>1151327.5343724007</v>
      </c>
      <c r="AZ50" s="9" t="str">
        <f t="shared" si="271"/>
        <v/>
      </c>
      <c r="BA50" s="9" t="str">
        <f t="shared" si="271"/>
        <v/>
      </c>
      <c r="BB50" s="9" t="str">
        <f t="shared" si="271"/>
        <v/>
      </c>
      <c r="BC50" s="9" t="str">
        <f t="shared" si="271"/>
        <v/>
      </c>
      <c r="BD50" s="9" t="str">
        <f t="shared" si="271"/>
        <v/>
      </c>
      <c r="BE50" s="9" t="str">
        <f t="shared" si="271"/>
        <v/>
      </c>
      <c r="BF50" s="9" t="str">
        <f t="shared" si="271"/>
        <v/>
      </c>
      <c r="BG50" s="9" t="str">
        <f t="shared" si="271"/>
        <v/>
      </c>
      <c r="BH50" s="9" t="str">
        <f t="shared" si="271"/>
        <v/>
      </c>
      <c r="BI50" s="9" t="str">
        <f t="shared" si="271"/>
        <v/>
      </c>
      <c r="BJ50" s="9" t="str">
        <f t="shared" si="271"/>
        <v/>
      </c>
    </row>
    <row r="51" spans="1:62" s="5" customFormat="1" hidden="1" outlineLevel="1" x14ac:dyDescent="0.25">
      <c r="A51" s="128"/>
      <c r="B51" s="18" t="s">
        <v>13</v>
      </c>
      <c r="C51" s="26"/>
      <c r="D51" s="26"/>
      <c r="E51" s="9">
        <f t="shared" ref="E51:N51" si="272">IF(OR(E48="",E47=""),"",E47-E48)</f>
        <v>0</v>
      </c>
      <c r="F51" s="9">
        <f t="shared" si="272"/>
        <v>0</v>
      </c>
      <c r="G51" s="9">
        <f t="shared" si="272"/>
        <v>-2460.2199999999998</v>
      </c>
      <c r="H51" s="9">
        <f t="shared" si="272"/>
        <v>-33758.050000000003</v>
      </c>
      <c r="I51" s="9">
        <f t="shared" si="272"/>
        <v>-21639.839999999997</v>
      </c>
      <c r="J51" s="9">
        <f t="shared" si="272"/>
        <v>-12324.613120248869</v>
      </c>
      <c r="K51" s="9">
        <f t="shared" si="272"/>
        <v>10707.581306139036</v>
      </c>
      <c r="L51" s="9">
        <f t="shared" si="272"/>
        <v>7716.2748406804458</v>
      </c>
      <c r="M51" s="9">
        <f t="shared" si="272"/>
        <v>19152.98271623841</v>
      </c>
      <c r="N51" s="9">
        <f t="shared" si="272"/>
        <v>37688.57344597984</v>
      </c>
      <c r="O51" s="9">
        <f>IF(OR(O50="",O47=""),"",O47-O50)</f>
        <v>34655.832713338357</v>
      </c>
      <c r="P51" s="9">
        <f t="shared" ref="P51:AM51" si="273">IF(OR(P50="",P47=""),"",P47-P50)</f>
        <v>-170193.80256055057</v>
      </c>
      <c r="Q51" s="9">
        <f t="shared" si="273"/>
        <v>-129031.441408748</v>
      </c>
      <c r="R51" s="9">
        <f t="shared" si="273"/>
        <v>-167104.63236901932</v>
      </c>
      <c r="S51" s="9">
        <f t="shared" si="273"/>
        <v>-136350.68845207806</v>
      </c>
      <c r="T51" s="9">
        <f t="shared" si="273"/>
        <v>-46233.543431487604</v>
      </c>
      <c r="U51" s="9">
        <f t="shared" si="273"/>
        <v>37897.282555875252</v>
      </c>
      <c r="V51" s="9">
        <f t="shared" si="273"/>
        <v>26785.240605054714</v>
      </c>
      <c r="W51" s="9">
        <f t="shared" si="273"/>
        <v>74008.907914075651</v>
      </c>
      <c r="X51" s="9">
        <f t="shared" si="273"/>
        <v>-38992.545426515513</v>
      </c>
      <c r="Y51" s="9">
        <f t="shared" si="273"/>
        <v>-183.32332720785053</v>
      </c>
      <c r="Z51" s="9">
        <f t="shared" si="273"/>
        <v>17718.206799899723</v>
      </c>
      <c r="AA51" s="9">
        <f t="shared" si="273"/>
        <v>16775.867971951258</v>
      </c>
      <c r="AB51" s="9">
        <f t="shared" si="273"/>
        <v>-320061.09491094924</v>
      </c>
      <c r="AC51" s="9">
        <f t="shared" si="273"/>
        <v>-233573.28264377592</v>
      </c>
      <c r="AD51" s="9">
        <f t="shared" si="273"/>
        <v>-220536.32958706102</v>
      </c>
      <c r="AE51" s="9">
        <f t="shared" si="273"/>
        <v>-104648.59463936655</v>
      </c>
      <c r="AF51" s="9">
        <f t="shared" si="273"/>
        <v>216655.1975093364</v>
      </c>
      <c r="AG51" s="9">
        <f t="shared" si="273"/>
        <v>486366.18625822687</v>
      </c>
      <c r="AH51" s="9">
        <f t="shared" si="273"/>
        <v>356741.24316562619</v>
      </c>
      <c r="AI51" s="9">
        <f t="shared" si="273"/>
        <v>348182.01101029362</v>
      </c>
      <c r="AJ51" s="9">
        <f t="shared" si="273"/>
        <v>-57600.392894642544</v>
      </c>
      <c r="AK51" s="9">
        <f t="shared" si="273"/>
        <v>-36718.030907329987</v>
      </c>
      <c r="AL51" s="9">
        <f t="shared" si="273"/>
        <v>1276.1738672603387</v>
      </c>
      <c r="AM51" s="9">
        <f t="shared" si="273"/>
        <v>23284.017636874458</v>
      </c>
      <c r="AN51" s="9">
        <f t="shared" ref="AN51:BJ51" si="274">IF(OR(AN50="",AN47=""),"",AN47-AN50)</f>
        <v>-476503.50428918761</v>
      </c>
      <c r="AO51" s="9">
        <f t="shared" si="274"/>
        <v>-227473.47410872567</v>
      </c>
      <c r="AP51" s="9">
        <f t="shared" si="274"/>
        <v>-152597.3512031635</v>
      </c>
      <c r="AQ51" s="9">
        <f t="shared" si="274"/>
        <v>-214478.25261101569</v>
      </c>
      <c r="AR51" s="9">
        <f t="shared" si="274"/>
        <v>649323.47075894405</v>
      </c>
      <c r="AS51" s="9">
        <f t="shared" si="274"/>
        <v>1007142.7276474799</v>
      </c>
      <c r="AT51" s="9">
        <f t="shared" si="274"/>
        <v>650581.00375909545</v>
      </c>
      <c r="AU51" s="9">
        <f t="shared" si="274"/>
        <v>481911.89108722727</v>
      </c>
      <c r="AV51" s="9">
        <f t="shared" si="274"/>
        <v>-227316.81112048554</v>
      </c>
      <c r="AW51" s="9">
        <f t="shared" si="274"/>
        <v>-234793.00465113041</v>
      </c>
      <c r="AX51" s="9">
        <f t="shared" si="274"/>
        <v>-261693.9534384968</v>
      </c>
      <c r="AY51" s="9">
        <f t="shared" si="274"/>
        <v>-328323.76766382763</v>
      </c>
      <c r="AZ51" s="9" t="str">
        <f t="shared" si="274"/>
        <v/>
      </c>
      <c r="BA51" s="9" t="str">
        <f t="shared" si="274"/>
        <v/>
      </c>
      <c r="BB51" s="9" t="str">
        <f t="shared" si="274"/>
        <v/>
      </c>
      <c r="BC51" s="9" t="str">
        <f t="shared" si="274"/>
        <v/>
      </c>
      <c r="BD51" s="9" t="str">
        <f t="shared" si="274"/>
        <v/>
      </c>
      <c r="BE51" s="9" t="str">
        <f t="shared" si="274"/>
        <v/>
      </c>
      <c r="BF51" s="9" t="str">
        <f t="shared" si="274"/>
        <v/>
      </c>
      <c r="BG51" s="9" t="str">
        <f t="shared" si="274"/>
        <v/>
      </c>
      <c r="BH51" s="9" t="str">
        <f t="shared" si="274"/>
        <v/>
      </c>
      <c r="BI51" s="9" t="str">
        <f t="shared" si="274"/>
        <v/>
      </c>
      <c r="BJ51" s="9" t="str">
        <f t="shared" si="274"/>
        <v/>
      </c>
    </row>
    <row r="52" spans="1:62" s="5" customFormat="1" hidden="1" outlineLevel="1" x14ac:dyDescent="0.25">
      <c r="A52" s="128"/>
      <c r="B52" s="19" t="s">
        <v>8</v>
      </c>
      <c r="C52" s="30"/>
      <c r="D52" s="30"/>
      <c r="E52" s="9">
        <f t="shared" ref="E52:N52" si="275">IF(OR(E9="",E51=""),"",(E51+D54)*E9/12)</f>
        <v>0</v>
      </c>
      <c r="F52" s="9">
        <f t="shared" si="275"/>
        <v>0</v>
      </c>
      <c r="G52" s="9">
        <f t="shared" si="275"/>
        <v>-1.5495162622333332</v>
      </c>
      <c r="H52" s="9">
        <f t="shared" si="275"/>
        <v>-18.904391499220328</v>
      </c>
      <c r="I52" s="9">
        <f t="shared" si="275"/>
        <v>-30.340087896858321</v>
      </c>
      <c r="J52" s="9">
        <f t="shared" si="275"/>
        <v>-44.748466039367251</v>
      </c>
      <c r="K52" s="9">
        <f t="shared" si="275"/>
        <v>-37.502709666462287</v>
      </c>
      <c r="L52" s="9">
        <f t="shared" si="275"/>
        <v>-32.872229045923085</v>
      </c>
      <c r="M52" s="9">
        <f t="shared" si="275"/>
        <v>-20.868673648039628</v>
      </c>
      <c r="N52" s="9">
        <f t="shared" si="275"/>
        <v>3.925714633838659</v>
      </c>
      <c r="O52" s="10">
        <f>IF(OR(O9="",O51=""),"",(O49+O51+N54)*O9/12)</f>
        <v>29.666746157027216</v>
      </c>
      <c r="P52" s="10">
        <f>IF(OR(P9="",P51=""),"",(P49+P51+O54+P46)*P9/12)</f>
        <v>527.5303352365413</v>
      </c>
      <c r="Q52" s="10">
        <f t="shared" ref="Q52:AM52" si="276">IF(OR(Q9="",Q51=""),"",(Q49+Q51+P54)*Q9/12)</f>
        <v>486.75683844013219</v>
      </c>
      <c r="R52" s="10">
        <f t="shared" si="276"/>
        <v>264.03810605666047</v>
      </c>
      <c r="S52" s="10">
        <f t="shared" si="276"/>
        <v>68.799241975056603</v>
      </c>
      <c r="T52" s="10">
        <f t="shared" si="276"/>
        <v>-59.978345968477406</v>
      </c>
      <c r="U52" s="10">
        <f t="shared" si="276"/>
        <v>-112.16077847929522</v>
      </c>
      <c r="V52" s="10">
        <f t="shared" si="276"/>
        <v>-189.58901591149342</v>
      </c>
      <c r="W52" s="10">
        <f t="shared" si="276"/>
        <v>-194.85380221735295</v>
      </c>
      <c r="X52" s="10">
        <f t="shared" si="276"/>
        <v>-335.66340871323001</v>
      </c>
      <c r="Y52" s="10">
        <f t="shared" si="276"/>
        <v>-417.54411625669201</v>
      </c>
      <c r="Z52" s="10">
        <f t="shared" si="276"/>
        <v>-594.6513173750152</v>
      </c>
      <c r="AA52" s="10">
        <f t="shared" si="276"/>
        <v>-676.64979570680418</v>
      </c>
      <c r="AB52" s="10">
        <f t="shared" si="276"/>
        <v>-1145.6213357305476</v>
      </c>
      <c r="AC52" s="10">
        <f t="shared" si="276"/>
        <v>-1622.4924484479159</v>
      </c>
      <c r="AD52" s="10">
        <f t="shared" si="276"/>
        <v>-2177.7529458384515</v>
      </c>
      <c r="AE52" s="10">
        <f t="shared" si="276"/>
        <v>-2196.055673068317</v>
      </c>
      <c r="AF52" s="10">
        <f t="shared" si="276"/>
        <v>-1780.9076789998578</v>
      </c>
      <c r="AG52" s="10">
        <f t="shared" si="276"/>
        <v>-789.21302857668149</v>
      </c>
      <c r="AH52" s="10">
        <f t="shared" si="276"/>
        <v>-1.4723605345587236</v>
      </c>
      <c r="AI52" s="10">
        <f t="shared" si="276"/>
        <v>766.65104231200587</v>
      </c>
      <c r="AJ52" s="10">
        <f t="shared" si="276"/>
        <v>781.11189243826402</v>
      </c>
      <c r="AK52" s="10">
        <f t="shared" si="276"/>
        <v>808.58682932986676</v>
      </c>
      <c r="AL52" s="10">
        <f t="shared" si="276"/>
        <v>982.3062995736251</v>
      </c>
      <c r="AM52" s="10">
        <f t="shared" si="276"/>
        <v>1190.7922085434036</v>
      </c>
      <c r="AN52" s="10">
        <f t="shared" ref="AN52" si="277">IF(OR(AN9="",AN51=""),"",(AN49+AN51+AM54)*AN9/12)</f>
        <v>-40.979461694536845</v>
      </c>
      <c r="AO52" s="10">
        <f t="shared" ref="AO52" si="278">IF(OR(AO9="",AO51=""),"",(AO49+AO51+AN54)*AO9/12)</f>
        <v>-656.86449522344037</v>
      </c>
      <c r="AP52" s="10">
        <f t="shared" ref="AP52" si="279">IF(OR(AP9="",AP51=""),"",(AP49+AP51+AO54)*AP9/12)</f>
        <v>-1042.8842992710304</v>
      </c>
      <c r="AQ52" s="10">
        <f t="shared" ref="AQ52" si="280">IF(OR(AQ9="",AQ51=""),"",(AQ49+AQ51+AP54)*AQ9/12)</f>
        <v>-1608.2259340456974</v>
      </c>
      <c r="AR52" s="10">
        <f t="shared" ref="AR52" si="281">IF(OR(AR9="",AR51=""),"",(AR49+AR51+AQ54)*AR9/12)</f>
        <v>-247.95795683516053</v>
      </c>
      <c r="AS52" s="10">
        <f t="shared" ref="AS52" si="282">IF(OR(AS9="",AS51=""),"",(AS49+AS51+AR54)*AS9/12)</f>
        <v>1843.341972866099</v>
      </c>
      <c r="AT52" s="10">
        <f t="shared" ref="AT52" si="283">IF(OR(AT9="",AT51=""),"",(AT49+AT51+AS54)*AT9/12)</f>
        <v>2864.0342708477115</v>
      </c>
      <c r="AU52" s="10">
        <f t="shared" ref="AU52" si="284">IF(OR(AU9="",AU51=""),"",(AU49+AU51+AT54)*AU9/12)</f>
        <v>3515.5400413965067</v>
      </c>
      <c r="AV52" s="10">
        <f t="shared" ref="AV52" si="285">IF(OR(AV9="",AV51=""),"",(AV49+AV51+AU54)*AV9/12)</f>
        <v>2887.6094026440933</v>
      </c>
      <c r="AW52" s="10">
        <f t="shared" ref="AW52" si="286">IF(OR(AW9="",AW51=""),"",(AW49+AW51+AV54)*AW9/12)</f>
        <v>2416.1733499045072</v>
      </c>
      <c r="AX52" s="10">
        <f t="shared" ref="AX52" si="287">IF(OR(AX9="",AX51=""),"",(AX49+AX51+AW54)*AX9/12)</f>
        <v>1891.1098813838419</v>
      </c>
      <c r="AY52" s="10">
        <f t="shared" ref="AY52" si="288">IF(OR(AY9="",AY51=""),"",(AY49+AY51+AX54)*AY9/12)</f>
        <v>1240.2716907897113</v>
      </c>
      <c r="AZ52" s="10" t="str">
        <f t="shared" ref="AZ52" si="289">IF(OR(AZ9="",AZ51=""),"",(AZ49+AZ51+AY54)*AZ9/12)</f>
        <v/>
      </c>
      <c r="BA52" s="10" t="str">
        <f t="shared" ref="BA52" si="290">IF(OR(BA9="",BA51=""),"",(BA49+BA51+AZ54)*BA9/12)</f>
        <v/>
      </c>
      <c r="BB52" s="10" t="str">
        <f t="shared" ref="BB52" si="291">IF(OR(BB9="",BB51=""),"",(BB49+BB51+BA54)*BB9/12)</f>
        <v/>
      </c>
      <c r="BC52" s="10" t="str">
        <f t="shared" ref="BC52" si="292">IF(OR(BC9="",BC51=""),"",(BC49+BC51+BB54)*BC9/12)</f>
        <v/>
      </c>
      <c r="BD52" s="10" t="str">
        <f t="shared" ref="BD52" si="293">IF(OR(BD9="",BD51=""),"",(BD49+BD51+BC54)*BD9/12)</f>
        <v/>
      </c>
      <c r="BE52" s="10" t="str">
        <f t="shared" ref="BE52" si="294">IF(OR(BE9="",BE51=""),"",(BE49+BE51+BD54)*BE9/12)</f>
        <v/>
      </c>
      <c r="BF52" s="10" t="str">
        <f t="shared" ref="BF52" si="295">IF(OR(BF9="",BF51=""),"",(BF49+BF51+BE54)*BF9/12)</f>
        <v/>
      </c>
      <c r="BG52" s="10" t="str">
        <f t="shared" ref="BG52" si="296">IF(OR(BG9="",BG51=""),"",(BG49+BG51+BF54)*BG9/12)</f>
        <v/>
      </c>
      <c r="BH52" s="10" t="str">
        <f t="shared" ref="BH52" si="297">IF(OR(BH9="",BH51=""),"",(BH49+BH51+BG54)*BH9/12)</f>
        <v/>
      </c>
      <c r="BI52" s="10" t="str">
        <f t="shared" ref="BI52" si="298">IF(OR(BI9="",BI51=""),"",(BI49+BI51+BH54)*BI9/12)</f>
        <v/>
      </c>
      <c r="BJ52" s="10" t="str">
        <f t="shared" ref="BJ52" si="299">IF(OR(BJ9="",BJ51=""),"",(BJ49+BJ51+BI54)*BJ9/12)</f>
        <v/>
      </c>
    </row>
    <row r="53" spans="1:62" s="5" customFormat="1" hidden="1" outlineLevel="1" x14ac:dyDescent="0.25">
      <c r="A53" s="128"/>
      <c r="B53" s="18" t="s">
        <v>14</v>
      </c>
      <c r="C53" s="26"/>
      <c r="D53" s="26"/>
      <c r="E53" s="9">
        <f t="shared" ref="E53:N53" si="300">IF(OR(E51="",E52=""),"",E51+E52)</f>
        <v>0</v>
      </c>
      <c r="F53" s="9">
        <f t="shared" si="300"/>
        <v>0</v>
      </c>
      <c r="G53" s="9">
        <f t="shared" si="300"/>
        <v>-2461.7695162622331</v>
      </c>
      <c r="H53" s="9">
        <f t="shared" si="300"/>
        <v>-33776.954391499225</v>
      </c>
      <c r="I53" s="9">
        <f t="shared" si="300"/>
        <v>-21670.180087896853</v>
      </c>
      <c r="J53" s="9">
        <f t="shared" si="300"/>
        <v>-12369.361586288236</v>
      </c>
      <c r="K53" s="9">
        <f t="shared" si="300"/>
        <v>10670.078596472575</v>
      </c>
      <c r="L53" s="9">
        <f t="shared" si="300"/>
        <v>7683.4026116345231</v>
      </c>
      <c r="M53" s="9">
        <f t="shared" si="300"/>
        <v>19132.114042590369</v>
      </c>
      <c r="N53" s="9">
        <f t="shared" si="300"/>
        <v>37692.499160613683</v>
      </c>
      <c r="O53" s="9">
        <f>IF(OR(O51="",O52=""),"",O51+O52)</f>
        <v>34685.499459495382</v>
      </c>
      <c r="P53" s="9">
        <f>IF(OR(P51="",P52=""),"",P51+P52)</f>
        <v>-169666.27222531402</v>
      </c>
      <c r="Q53" s="9">
        <f t="shared" ref="Q53:AM53" si="301">IF(OR(Q51="",Q52=""),"",Q51+Q52)</f>
        <v>-128544.68457030786</v>
      </c>
      <c r="R53" s="9">
        <f t="shared" si="301"/>
        <v>-166840.59426296267</v>
      </c>
      <c r="S53" s="9">
        <f t="shared" si="301"/>
        <v>-136281.88921010299</v>
      </c>
      <c r="T53" s="9">
        <f t="shared" si="301"/>
        <v>-46293.521777456081</v>
      </c>
      <c r="U53" s="9">
        <f t="shared" si="301"/>
        <v>37785.121777395958</v>
      </c>
      <c r="V53" s="9">
        <f t="shared" si="301"/>
        <v>26595.651589143221</v>
      </c>
      <c r="W53" s="9">
        <f t="shared" si="301"/>
        <v>73814.054111858291</v>
      </c>
      <c r="X53" s="9">
        <f t="shared" si="301"/>
        <v>-39328.208835228746</v>
      </c>
      <c r="Y53" s="9">
        <f t="shared" si="301"/>
        <v>-600.86744346454248</v>
      </c>
      <c r="Z53" s="9">
        <f t="shared" si="301"/>
        <v>17123.555482524709</v>
      </c>
      <c r="AA53" s="9">
        <f t="shared" si="301"/>
        <v>16099.218176244454</v>
      </c>
      <c r="AB53" s="9">
        <f t="shared" si="301"/>
        <v>-321206.71624667977</v>
      </c>
      <c r="AC53" s="9">
        <f t="shared" si="301"/>
        <v>-235195.77509222383</v>
      </c>
      <c r="AD53" s="9">
        <f t="shared" si="301"/>
        <v>-222714.08253289945</v>
      </c>
      <c r="AE53" s="9">
        <f t="shared" si="301"/>
        <v>-106844.65031243487</v>
      </c>
      <c r="AF53" s="9">
        <f t="shared" si="301"/>
        <v>214874.28983033655</v>
      </c>
      <c r="AG53" s="9">
        <f t="shared" si="301"/>
        <v>485576.97322965018</v>
      </c>
      <c r="AH53" s="9">
        <f t="shared" si="301"/>
        <v>356739.77080509166</v>
      </c>
      <c r="AI53" s="9">
        <f t="shared" si="301"/>
        <v>348948.66205260565</v>
      </c>
      <c r="AJ53" s="9">
        <f t="shared" si="301"/>
        <v>-56819.281002204283</v>
      </c>
      <c r="AK53" s="9">
        <f t="shared" si="301"/>
        <v>-35909.444078000117</v>
      </c>
      <c r="AL53" s="9">
        <f t="shared" si="301"/>
        <v>2258.4801668339637</v>
      </c>
      <c r="AM53" s="9">
        <f t="shared" si="301"/>
        <v>24474.809845417862</v>
      </c>
      <c r="AN53" s="9">
        <f t="shared" ref="AN53:BJ53" si="302">IF(OR(AN51="",AN52=""),"",AN51+AN52)</f>
        <v>-476544.48375088215</v>
      </c>
      <c r="AO53" s="9">
        <f t="shared" si="302"/>
        <v>-228130.33860394912</v>
      </c>
      <c r="AP53" s="9">
        <f t="shared" si="302"/>
        <v>-153640.23550243455</v>
      </c>
      <c r="AQ53" s="9">
        <f t="shared" si="302"/>
        <v>-216086.4785450614</v>
      </c>
      <c r="AR53" s="9">
        <f t="shared" si="302"/>
        <v>649075.51280210889</v>
      </c>
      <c r="AS53" s="9">
        <f t="shared" si="302"/>
        <v>1008986.069620346</v>
      </c>
      <c r="AT53" s="9">
        <f t="shared" si="302"/>
        <v>653445.03802994313</v>
      </c>
      <c r="AU53" s="9">
        <f t="shared" si="302"/>
        <v>485427.43112862378</v>
      </c>
      <c r="AV53" s="9">
        <f t="shared" si="302"/>
        <v>-224429.20171784144</v>
      </c>
      <c r="AW53" s="9">
        <f t="shared" si="302"/>
        <v>-232376.8313012259</v>
      </c>
      <c r="AX53" s="9">
        <f t="shared" si="302"/>
        <v>-259802.84355711297</v>
      </c>
      <c r="AY53" s="9">
        <f t="shared" si="302"/>
        <v>-327083.49597303791</v>
      </c>
      <c r="AZ53" s="9" t="str">
        <f t="shared" si="302"/>
        <v/>
      </c>
      <c r="BA53" s="9" t="str">
        <f t="shared" si="302"/>
        <v/>
      </c>
      <c r="BB53" s="9" t="str">
        <f t="shared" si="302"/>
        <v/>
      </c>
      <c r="BC53" s="9" t="str">
        <f t="shared" si="302"/>
        <v/>
      </c>
      <c r="BD53" s="9" t="str">
        <f t="shared" si="302"/>
        <v/>
      </c>
      <c r="BE53" s="9" t="str">
        <f t="shared" si="302"/>
        <v/>
      </c>
      <c r="BF53" s="9" t="str">
        <f t="shared" si="302"/>
        <v/>
      </c>
      <c r="BG53" s="9" t="str">
        <f t="shared" si="302"/>
        <v/>
      </c>
      <c r="BH53" s="9" t="str">
        <f t="shared" si="302"/>
        <v/>
      </c>
      <c r="BI53" s="9" t="str">
        <f t="shared" si="302"/>
        <v/>
      </c>
      <c r="BJ53" s="9" t="str">
        <f t="shared" si="302"/>
        <v/>
      </c>
    </row>
    <row r="54" spans="1:62" s="5" customFormat="1" hidden="1" outlineLevel="1" x14ac:dyDescent="0.25">
      <c r="A54" s="128"/>
      <c r="B54" s="20" t="s">
        <v>17</v>
      </c>
      <c r="C54" s="28"/>
      <c r="D54" s="28"/>
      <c r="E54" s="9">
        <f>E53</f>
        <v>0</v>
      </c>
      <c r="F54" s="9">
        <f>IF(OR(F53="",E54=""),"",F53+E54)</f>
        <v>0</v>
      </c>
      <c r="G54" s="9">
        <f t="shared" ref="G54:N54" si="303">IF(OR(G53="",F54=""),"",G53+F54)</f>
        <v>-2461.7695162622331</v>
      </c>
      <c r="H54" s="9">
        <f t="shared" si="303"/>
        <v>-36238.723907761458</v>
      </c>
      <c r="I54" s="9">
        <f t="shared" si="303"/>
        <v>-57908.903995658315</v>
      </c>
      <c r="J54" s="9">
        <f t="shared" si="303"/>
        <v>-70278.265581946558</v>
      </c>
      <c r="K54" s="9">
        <f t="shared" si="303"/>
        <v>-59608.186985473985</v>
      </c>
      <c r="L54" s="9">
        <f t="shared" si="303"/>
        <v>-51924.784373839459</v>
      </c>
      <c r="M54" s="9">
        <f t="shared" si="303"/>
        <v>-32792.670331249086</v>
      </c>
      <c r="N54" s="9">
        <f t="shared" si="303"/>
        <v>4899.8288293645965</v>
      </c>
      <c r="O54" s="9">
        <f>IF(OR(O53="",N54=""),"",O53+O49+N54)</f>
        <v>39585.328288859979</v>
      </c>
      <c r="P54" s="9">
        <f>IF(OR(P53="",O54=""),"",P53+P49+O54+P46)</f>
        <v>703901.31065062503</v>
      </c>
      <c r="Q54" s="9">
        <f t="shared" ref="Q54" si="304">IF(OR(Q53="",P54=""),"",Q53+Q49+P54)</f>
        <v>508406.93608031719</v>
      </c>
      <c r="R54" s="9">
        <f t="shared" ref="R54" si="305">IF(OR(R53="",Q54=""),"",R53+R49+Q54)</f>
        <v>275782.06181735452</v>
      </c>
      <c r="S54" s="9">
        <f t="shared" ref="S54" si="306">IF(OR(S53="",R54=""),"",S53+S49+R54)</f>
        <v>71859.312607251515</v>
      </c>
      <c r="T54" s="9">
        <f t="shared" ref="T54" si="307">IF(OR(T53="",S54=""),"",T53+T49+S54)</f>
        <v>-51105.379170204571</v>
      </c>
      <c r="U54" s="9">
        <f t="shared" ref="U54" si="308">IF(OR(U53="",T54=""),"",U53+U49+T54)</f>
        <v>-96812.907392808615</v>
      </c>
      <c r="V54" s="9">
        <f t="shared" ref="V54" si="309">IF(OR(V53="",U54=""),"",V53+V49+U54)</f>
        <v>-155275.16580366541</v>
      </c>
      <c r="W54" s="9">
        <f t="shared" ref="W54" si="310">IF(OR(W53="",V54=""),"",W53+W49+V54)</f>
        <v>-161645.13169180712</v>
      </c>
      <c r="X54" s="9">
        <f t="shared" ref="X54" si="311">IF(OR(X53="",W54=""),"",X53+X49+W54)</f>
        <v>-277967.15052703588</v>
      </c>
      <c r="Y54" s="9">
        <f t="shared" ref="Y54" si="312">IF(OR(Y53="",X54=""),"",Y53+Y49+X54)</f>
        <v>-347679.12797050038</v>
      </c>
      <c r="Z54" s="9">
        <f t="shared" ref="Z54" si="313">IF(OR(Z53="",Y54=""),"",Z53+Z49+Y54)</f>
        <v>-402943.16248797567</v>
      </c>
      <c r="AA54" s="9">
        <f t="shared" ref="AA54" si="314">IF(OR(AA53="",Z54=""),"",AA53+AA49+Z54)</f>
        <v>-474027.6943117312</v>
      </c>
      <c r="AB54" s="9">
        <f t="shared" ref="AB54" si="315">IF(OR(AB53="",AA54=""),"",AB53+AB49+AA54)</f>
        <v>-753373.23055841099</v>
      </c>
      <c r="AC54" s="9">
        <f t="shared" ref="AC54" si="316">IF(OR(AC53="",AB54=""),"",AC53+AC49+AB54)</f>
        <v>-949549.52565063478</v>
      </c>
      <c r="AD54" s="9">
        <f t="shared" ref="AD54" si="317">IF(OR(AD53="",AC54=""),"",AD53+AD49+AC54)</f>
        <v>-1132892.5581835343</v>
      </c>
      <c r="AE54" s="9">
        <f t="shared" ref="AE54" si="318">IF(OR(AE53="",AD54=""),"",AE53+AE49+AD54)</f>
        <v>-1200701.058495969</v>
      </c>
      <c r="AF54" s="9">
        <f t="shared" ref="AF54" si="319">IF(OR(AF53="",AE54=""),"",AF53+AF49+AE54)</f>
        <v>-939281.24866563245</v>
      </c>
      <c r="AG54" s="9">
        <f t="shared" ref="AG54" si="320">IF(OR(AG53="",AF54=""),"",AG53+AG49+AF54)</f>
        <v>-404277.6854359823</v>
      </c>
      <c r="AH54" s="9">
        <f t="shared" ref="AH54" si="321">IF(OR(AH53="",AG54=""),"",AH53+AH49+AG54)</f>
        <v>-761.25463089067489</v>
      </c>
      <c r="AI54" s="9">
        <f t="shared" ref="AI54" si="322">IF(OR(AI53="",AH54=""),"",AI53+AI49+AH54)</f>
        <v>395784.367421715</v>
      </c>
      <c r="AJ54" s="9">
        <f t="shared" ref="AJ54" si="323">IF(OR(AJ53="",AI54=""),"",AJ53+AJ49+AI54)</f>
        <v>382212.42641951074</v>
      </c>
      <c r="AK54" s="9">
        <f t="shared" ref="AK54" si="324">IF(OR(AK53="",AJ54=""),"",AK53+AK49+AJ54)</f>
        <v>384765.71234151063</v>
      </c>
      <c r="AL54" s="9">
        <f t="shared" ref="AL54" si="325">IF(OR(AL53="",AK54=""),"",AL53+AL49+AK54)</f>
        <v>428912.5125083446</v>
      </c>
      <c r="AM54" s="9">
        <f t="shared" ref="AM54" si="326">IF(OR(AM53="",AL54=""),"",AM53+AM49+AL54)</f>
        <v>499135.92235376243</v>
      </c>
      <c r="AN54" s="9">
        <f t="shared" ref="AN54" si="327">IF(OR(AN53="",AM54=""),"",AN53+AN49+AM54)</f>
        <v>-17353.861397119705</v>
      </c>
      <c r="AO54" s="9">
        <f t="shared" ref="AO54" si="328">IF(OR(AO53="",AN54=""),"",AO53+AO49+AN54)</f>
        <v>-283400.66000106884</v>
      </c>
      <c r="AP54" s="9">
        <f t="shared" ref="AP54" si="329">IF(OR(AP53="",AO54=""),"",AP53+AP49+AO54)</f>
        <v>-471115.14550350339</v>
      </c>
      <c r="AQ54" s="9">
        <f t="shared" ref="AQ54" si="330">IF(OR(AQ53="",AP54=""),"",AQ53+AQ49+AP54)</f>
        <v>-722419.17404856486</v>
      </c>
      <c r="AR54" s="9">
        <f t="shared" ref="AR54" si="331">IF(OR(AR53="",AQ54=""),"",AR53+AR49+AQ54)</f>
        <v>-112528.39124645595</v>
      </c>
      <c r="AS54" s="9">
        <f t="shared" ref="AS54" si="332">IF(OR(AS53="",AR54=""),"",AS53+AS49+AR54)</f>
        <v>854298.84837389004</v>
      </c>
      <c r="AT54" s="9">
        <f t="shared" ref="AT54" si="333">IF(OR(AT53="",AS54=""),"",AT53+AT49+AS54)</f>
        <v>1464609.4164038333</v>
      </c>
      <c r="AU54" s="9">
        <f t="shared" ref="AU54" si="334">IF(OR(AU53="",AT54=""),"",AU53+AU49+AT54)</f>
        <v>1906490.4775324571</v>
      </c>
      <c r="AV54" s="9">
        <f t="shared" ref="AV54" si="335">IF(OR(AV53="",AU54=""),"",AV53+AV49+AU54)</f>
        <v>1642075.2858146157</v>
      </c>
      <c r="AW54" s="9">
        <f t="shared" ref="AW54" si="336">IF(OR(AW53="",AV54=""),"",AW53+AW49+AV54)</f>
        <v>1373987.2645133897</v>
      </c>
      <c r="AX54" s="9">
        <f t="shared" ref="AX54" si="337">IF(OR(AX53="",AW54=""),"",AX53+AX49+AW54)</f>
        <v>1075403.3409562767</v>
      </c>
      <c r="AY54" s="9">
        <f t="shared" ref="AY54" si="338">IF(OR(AY53="",AX54=""),"",AY53+AY49+AX54)</f>
        <v>705296.04498323891</v>
      </c>
      <c r="AZ54" s="9" t="str">
        <f t="shared" ref="AZ54" si="339">IF(OR(AZ53="",AY54=""),"",AZ53+AZ49+AY54)</f>
        <v/>
      </c>
      <c r="BA54" s="9" t="str">
        <f t="shared" ref="BA54" si="340">IF(OR(BA53="",AZ54=""),"",BA53+BA49+AZ54)</f>
        <v/>
      </c>
      <c r="BB54" s="9" t="str">
        <f t="shared" ref="BB54" si="341">IF(OR(BB53="",BA54=""),"",BB53+BB49+BA54)</f>
        <v/>
      </c>
      <c r="BC54" s="9" t="str">
        <f t="shared" ref="BC54" si="342">IF(OR(BC53="",BB54=""),"",BC53+BC49+BB54)</f>
        <v/>
      </c>
      <c r="BD54" s="9" t="str">
        <f t="shared" ref="BD54" si="343">IF(OR(BD53="",BC54=""),"",BD53+BD49+BC54)</f>
        <v/>
      </c>
      <c r="BE54" s="9" t="str">
        <f t="shared" ref="BE54" si="344">IF(OR(BE53="",BD54=""),"",BE53+BE49+BD54)</f>
        <v/>
      </c>
      <c r="BF54" s="9" t="str">
        <f t="shared" ref="BF54" si="345">IF(OR(BF53="",BE54=""),"",BF53+BF49+BE54)</f>
        <v/>
      </c>
      <c r="BG54" s="9" t="str">
        <f t="shared" ref="BG54" si="346">IF(OR(BG53="",BF54=""),"",BG53+BG49+BF54)</f>
        <v/>
      </c>
      <c r="BH54" s="9" t="str">
        <f t="shared" ref="BH54" si="347">IF(OR(BH53="",BG54=""),"",BH53+BH49+BG54)</f>
        <v/>
      </c>
      <c r="BI54" s="9" t="str">
        <f t="shared" ref="BI54" si="348">IF(OR(BI53="",BH54=""),"",BI53+BI49+BH54)</f>
        <v/>
      </c>
      <c r="BJ54" s="9" t="str">
        <f t="shared" ref="BJ54" si="349">IF(OR(BJ53="",BI54=""),"",BJ53+BJ49+BI54)</f>
        <v/>
      </c>
    </row>
    <row r="55" spans="1:62" s="5" customFormat="1" ht="8.25" hidden="1" customHeight="1" outlineLevel="1" x14ac:dyDescent="0.25">
      <c r="A55" s="44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s="5" customFormat="1" ht="15" hidden="1" customHeight="1" outlineLevel="1" x14ac:dyDescent="0.25">
      <c r="A56" s="128" t="s">
        <v>23</v>
      </c>
      <c r="B56" s="17"/>
      <c r="C56" s="32"/>
      <c r="D56" s="3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7">
        <v>2477461.885016053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s="3" customFormat="1" ht="15" hidden="1" customHeight="1" outlineLevel="1" x14ac:dyDescent="0.25">
      <c r="A57" s="128"/>
      <c r="B57" s="17" t="s">
        <v>28</v>
      </c>
      <c r="C57" s="32"/>
      <c r="D57" s="32"/>
      <c r="E57" s="22">
        <f>IF('M2 Allocations - TD'!D8="","",'M2 Allocations - TD'!D34)</f>
        <v>0</v>
      </c>
      <c r="F57" s="22">
        <f>IF('M2 Allocations - TD'!E8="","",'M2 Allocations - TD'!E34)</f>
        <v>0</v>
      </c>
      <c r="G57" s="22">
        <f>IF('M2 Allocations - TD'!F8="","",'M2 Allocations - TD'!F34)</f>
        <v>0</v>
      </c>
      <c r="H57" s="22">
        <f>IF('M2 Allocations - TD'!G8="","",'M2 Allocations - TD'!G34)</f>
        <v>526.23</v>
      </c>
      <c r="I57" s="22">
        <f>IF('M2 Allocations - TD'!H8="","",'M2 Allocations - TD'!H34)</f>
        <v>1707.2399999999998</v>
      </c>
      <c r="J57" s="22">
        <f>IF('M2 Allocations - TD'!I8="","",'M2 Allocations - TD'!I34)</f>
        <v>2230.0207254609436</v>
      </c>
      <c r="K57" s="22">
        <f>IF('M2 Allocations - TD'!J8="","",'M2 Allocations - TD'!J34)</f>
        <v>4794.6581417484167</v>
      </c>
      <c r="L57" s="22">
        <f>IF('M2 Allocations - TD'!K8="","",'M2 Allocations - TD'!K34)</f>
        <v>4373.862445788076</v>
      </c>
      <c r="M57" s="22">
        <f>IF('M2 Allocations - TD'!L8="","",'M2 Allocations - TD'!L34)</f>
        <v>7453.242982336099</v>
      </c>
      <c r="N57" s="22">
        <f>IF('M2 Allocations - TD'!M8="","",'M2 Allocations - TD'!M34)</f>
        <v>18084.577784318448</v>
      </c>
      <c r="O57" s="22">
        <f>IF('M2 Allocations - TD'!N8="","",'M2 Allocations - TD'!N34)</f>
        <v>27963.810761260709</v>
      </c>
      <c r="P57" s="22">
        <f>IF('M2 Allocations - TD'!O8="","",'M2 Allocations - TD'!O34)</f>
        <v>24456.059952649921</v>
      </c>
      <c r="Q57" s="22">
        <f>IF('M2 Allocations - TD'!P8="","",'M2 Allocations - TD'!P34)</f>
        <v>29615.310672687767</v>
      </c>
      <c r="R57" s="22">
        <f>IF('M2 Allocations - TD'!Q8="","",'M2 Allocations - TD'!Q34)</f>
        <v>12166.436689655247</v>
      </c>
      <c r="S57" s="22">
        <f>IF('M2 Allocations - TD'!R8="","",'M2 Allocations - TD'!R34)</f>
        <v>28108.084360485296</v>
      </c>
      <c r="T57" s="22">
        <f>IF('M2 Allocations - TD'!S8="","",'M2 Allocations - TD'!S34)</f>
        <v>128148.15141495112</v>
      </c>
      <c r="U57" s="22">
        <f>IF('M2 Allocations - TD'!T8="","",'M2 Allocations - TD'!T34)</f>
        <v>175689.74</v>
      </c>
      <c r="V57" s="22">
        <f>IF('M2 Allocations - TD'!U8="","",'M2 Allocations - TD'!U34)</f>
        <v>218402.52810095585</v>
      </c>
      <c r="W57" s="22">
        <f>IF('M2 Allocations - TD'!V8="","",'M2 Allocations - TD'!V34)</f>
        <v>205067.89849978662</v>
      </c>
      <c r="X57" s="22">
        <f>IF('M2 Allocations - TD'!W8="","",'M2 Allocations - TD'!W34)</f>
        <v>101187.08297273742</v>
      </c>
      <c r="Y57" s="22">
        <f>IF('M2 Allocations - TD'!X8="","",'M2 Allocations - TD'!X34)</f>
        <v>97773.438006020719</v>
      </c>
      <c r="Z57" s="22">
        <f>IF('M2 Allocations - TD'!Y8="","",'M2 Allocations - TD'!Y34)</f>
        <v>113746.10309897989</v>
      </c>
      <c r="AA57" s="22">
        <f>IF('M2 Allocations - TD'!Z8="","",'M2 Allocations - TD'!Z34)</f>
        <v>131796.02801249109</v>
      </c>
      <c r="AB57" s="22">
        <f>IF('M2 Allocations - TD'!AA8="","",'M2 Allocations - TD'!AA34)</f>
        <v>116090.38160247794</v>
      </c>
      <c r="AC57" s="22">
        <f>IF('M2 Allocations - TD'!AB8="","",'M2 Allocations - TD'!AB34)</f>
        <v>132068.16497570253</v>
      </c>
      <c r="AD57" s="22">
        <f>IF('M2 Allocations - TD'!AC8="","",'M2 Allocations - TD'!AC34)</f>
        <v>133321.08677453059</v>
      </c>
      <c r="AE57" s="22">
        <f>IF('M2 Allocations - TD'!AD8="","",'M2 Allocations - TD'!AD34)</f>
        <v>180104.81791441111</v>
      </c>
      <c r="AF57" s="22">
        <f>IF('M2 Allocations - TD'!AE8="","",'M2 Allocations - TD'!AE34)</f>
        <v>422991.61425343697</v>
      </c>
      <c r="AG57" s="22">
        <f>IF('M2 Allocations - TD'!AF8="","",'M2 Allocations - TD'!AF34)</f>
        <v>543609.86073367961</v>
      </c>
      <c r="AH57" s="22">
        <f>IF('M2 Allocations - TD'!AG8="","",'M2 Allocations - TD'!AG34)</f>
        <v>486263.01132460969</v>
      </c>
      <c r="AI57" s="22">
        <f>IF('M2 Allocations - TD'!AH8="","",'M2 Allocations - TD'!AH34)</f>
        <v>414107.44556621916</v>
      </c>
      <c r="AJ57" s="22">
        <f>IF('M2 Allocations - TD'!AI8="","",'M2 Allocations - TD'!AI34)</f>
        <v>207208.35422995902</v>
      </c>
      <c r="AK57" s="22">
        <f>IF('M2 Allocations - TD'!AJ8="","",'M2 Allocations - TD'!AJ34)</f>
        <v>191307.18426831797</v>
      </c>
      <c r="AL57" s="22">
        <f>IF('M2 Allocations - TD'!AK8="","",'M2 Allocations - TD'!AK34)</f>
        <v>223825.29632810416</v>
      </c>
      <c r="AM57" s="22">
        <f>IF('M2 Allocations - TD'!AL8="","",'M2 Allocations - TD'!AL34)</f>
        <v>251714.86075436554</v>
      </c>
      <c r="AN57" s="22">
        <f>IF('M2 Allocations - TD'!AM8="","",'M2 Allocations - TD'!AM34)</f>
        <v>220841.99668727524</v>
      </c>
      <c r="AO57" s="22">
        <f>IF('M2 Allocations - TD'!AN8="","",'M2 Allocations - TD'!AN34)</f>
        <v>305651.11265488941</v>
      </c>
      <c r="AP57" s="22">
        <f>IF('M2 Allocations - TD'!AO8="","",'M2 Allocations - TD'!AO34)</f>
        <v>284274.24631552736</v>
      </c>
      <c r="AQ57" s="22">
        <f>IF('M2 Allocations - TD'!AP8="","",'M2 Allocations - TD'!AP34)</f>
        <v>294781.80288519792</v>
      </c>
      <c r="AR57" s="22">
        <f>IF('M2 Allocations - TD'!AQ8="","",'M2 Allocations - TD'!AQ34)</f>
        <v>791914.33120203775</v>
      </c>
      <c r="AS57" s="22">
        <f>IF('M2 Allocations - TD'!AR8="","",'M2 Allocations - TD'!AR34)</f>
        <v>978344.05317777325</v>
      </c>
      <c r="AT57" s="22">
        <f>IF('M2 Allocations - TD'!AS8="","",'M2 Allocations - TD'!AS34)</f>
        <v>874777.66117086785</v>
      </c>
      <c r="AU57" s="22">
        <f>IF('M2 Allocations - TD'!AT8="","",'M2 Allocations - TD'!AT34)</f>
        <v>686805.48036969628</v>
      </c>
      <c r="AV57" s="22">
        <f>IF('M2 Allocations - TD'!AU8="","",'M2 Allocations - TD'!AU34)</f>
        <v>321802.45107933023</v>
      </c>
      <c r="AW57" s="22">
        <f>IF('M2 Allocations - TD'!AV8="","",'M2 Allocations - TD'!AV34)</f>
        <v>280234.94993728027</v>
      </c>
      <c r="AX57" s="22">
        <f>IF('M2 Allocations - TD'!AW8="","",'M2 Allocations - TD'!AW34)</f>
        <v>298582.37929283152</v>
      </c>
      <c r="AY57" s="22">
        <f>IF('M2 Allocations - TD'!AX8="","",'M2 Allocations - TD'!AX34)</f>
        <v>311695.64635484433</v>
      </c>
      <c r="AZ57" s="22">
        <f>IF('M2 Allocations - TD'!AY8="","",'M2 Allocations - TD'!AY34)</f>
        <v>258777.00749766835</v>
      </c>
      <c r="BA57" s="22">
        <f>IF('M2 Allocations - TD'!AZ8="","",'M2 Allocations - TD'!AZ34)</f>
        <v>283722.43286229094</v>
      </c>
      <c r="BB57" s="22">
        <f>IF('M2 Allocations - TD'!BA8="","",'M2 Allocations - TD'!BA34)</f>
        <v>272895.24420662259</v>
      </c>
      <c r="BC57" s="22">
        <f>IF('M2 Allocations - TD'!BB8="","",'M2 Allocations - TD'!BB34)</f>
        <v>355782.31063817773</v>
      </c>
      <c r="BD57" s="22">
        <f>IF('M2 Allocations - TD'!BC8="","",'M2 Allocations - TD'!BC34)</f>
        <v>14293.210000000894</v>
      </c>
      <c r="BE57" s="22">
        <f>IF('M2 Allocations - TD'!BD8="","",'M2 Allocations - TD'!BD34)</f>
        <v>18396.779999999329</v>
      </c>
      <c r="BF57" s="22">
        <f>IF('M2 Allocations - TD'!BE8="","",'M2 Allocations - TD'!BE34)</f>
        <v>16129.779999999329</v>
      </c>
      <c r="BG57" s="22">
        <f>IF('M2 Allocations - TD'!BF8="","",'M2 Allocations - TD'!BF34)</f>
        <v>11858.140000000596</v>
      </c>
      <c r="BH57" s="22">
        <f>IF('M2 Allocations - TD'!BG8="","",'M2 Allocations - TD'!BG34)</f>
        <v>5076.859999999404</v>
      </c>
      <c r="BI57" s="22">
        <f>IF('M2 Allocations - TD'!BH8="","",'M2 Allocations - TD'!BH34)</f>
        <v>4092.429999999702</v>
      </c>
      <c r="BJ57" s="22">
        <f>IF('M2 Allocations - TD'!BI8="","",'M2 Allocations - TD'!BI34)</f>
        <v>4281.0399999991059</v>
      </c>
    </row>
    <row r="58" spans="1:62" s="5" customFormat="1" ht="15" hidden="1" customHeight="1" outlineLevel="1" x14ac:dyDescent="0.25">
      <c r="A58" s="128"/>
      <c r="B58" s="18" t="s">
        <v>26</v>
      </c>
      <c r="C58" s="26"/>
      <c r="D58" s="26"/>
      <c r="E58" s="24">
        <v>0</v>
      </c>
      <c r="F58" s="24">
        <v>0</v>
      </c>
      <c r="G58" s="24">
        <v>1621.85</v>
      </c>
      <c r="H58" s="24">
        <v>15413.06</v>
      </c>
      <c r="I58" s="24">
        <v>19333.560000000001</v>
      </c>
      <c r="J58" s="24">
        <v>18858.009999999998</v>
      </c>
      <c r="K58" s="24">
        <v>20468.599999999999</v>
      </c>
      <c r="L58" s="24">
        <v>17365.72</v>
      </c>
      <c r="M58" s="24">
        <v>16669.060000000001</v>
      </c>
      <c r="N58" s="24">
        <v>16712.28</v>
      </c>
      <c r="O58" s="24">
        <v>31958.9</v>
      </c>
      <c r="P58" s="24">
        <f>279819.83+48637.08</f>
        <v>328456.91000000003</v>
      </c>
      <c r="Q58" s="24">
        <v>267175.5</v>
      </c>
      <c r="R58" s="22">
        <f>IF('M2 Allocations - TD'!Q53="","",'M2 Allocations - TD'!Q71)</f>
        <v>283136.40886630391</v>
      </c>
      <c r="S58" s="22">
        <f>IF('M2 Allocations - TD'!R53="","",'M2 Allocations - TD'!R71)</f>
        <v>287460.81327816768</v>
      </c>
      <c r="T58" s="22">
        <f>IF('M2 Allocations - TD'!S53="","",'M2 Allocations - TD'!S71)</f>
        <v>330409.77575572423</v>
      </c>
      <c r="U58" s="22">
        <f>IF('M2 Allocations - TD'!T53="","",'M2 Allocations - TD'!T71)</f>
        <v>323201.37525993661</v>
      </c>
      <c r="V58" s="22">
        <f>IF('M2 Allocations - TD'!U53="","",'M2 Allocations - TD'!U71)</f>
        <v>340944.20704658219</v>
      </c>
      <c r="W58" s="22">
        <f>IF('M2 Allocations - TD'!V53="","",'M2 Allocations - TD'!V71)</f>
        <v>328289.08781066153</v>
      </c>
      <c r="X58" s="22">
        <f>IF('M2 Allocations - TD'!W53="","",'M2 Allocations - TD'!W71)</f>
        <v>321452.90171375725</v>
      </c>
      <c r="Y58" s="22">
        <f>IF('M2 Allocations - TD'!X53="","",'M2 Allocations - TD'!X71)</f>
        <v>288778.65587559086</v>
      </c>
      <c r="Z58" s="22">
        <f>IF('M2 Allocations - TD'!Y53="","",'M2 Allocations - TD'!Y71)</f>
        <v>301751.31193612184</v>
      </c>
      <c r="AA58" s="22">
        <f>IF('M2 Allocations - TD'!Z53="","",'M2 Allocations - TD'!Z71)</f>
        <v>332299.53125242464</v>
      </c>
      <c r="AB58" s="22">
        <f>IF('M2 Allocations - TD'!AA53="","",'M2 Allocations - TD'!AA71)</f>
        <v>302428.95</v>
      </c>
      <c r="AC58" s="22">
        <f>IF('M2 Allocations - TD'!AB53="","",'M2 Allocations - TD'!AB71)</f>
        <v>301943.60981245001</v>
      </c>
      <c r="AD58" s="22">
        <f>IF('M2 Allocations - TD'!AC53="","",'M2 Allocations - TD'!AC71)</f>
        <v>278699.7057611302</v>
      </c>
      <c r="AE58" s="22">
        <f>IF('M2 Allocations - TD'!AD53="","",'M2 Allocations - TD'!AD71)</f>
        <v>322370.88601313852</v>
      </c>
      <c r="AF58" s="22">
        <f>IF('M2 Allocations - TD'!AE53="","",'M2 Allocations - TD'!AE71)</f>
        <v>349751.02773569047</v>
      </c>
      <c r="AG58" s="22">
        <f>IF('M2 Allocations - TD'!AF53="","",'M2 Allocations - TD'!AF71)</f>
        <v>361975.97928185289</v>
      </c>
      <c r="AH58" s="22">
        <f>IF('M2 Allocations - TD'!AG53="","",'M2 Allocations - TD'!AG71)</f>
        <v>356032.65352996916</v>
      </c>
      <c r="AI58" s="22">
        <f>IF('M2 Allocations - TD'!AH53="","",'M2 Allocations - TD'!AH71)</f>
        <v>346604.60421828728</v>
      </c>
      <c r="AJ58" s="22">
        <f>IF('M2 Allocations - TD'!AI53="","",'M2 Allocations - TD'!AI71)</f>
        <v>324956.79952393915</v>
      </c>
      <c r="AK58" s="22">
        <f>IF('M2 Allocations - TD'!AJ53="","",'M2 Allocations - TD'!AJ71)</f>
        <v>301584.85459624138</v>
      </c>
      <c r="AL58" s="22">
        <f>IF('M2 Allocations - TD'!AK53="","",'M2 Allocations - TD'!AK71)</f>
        <v>323402.5858220082</v>
      </c>
      <c r="AM58" s="22">
        <f>IF('M2 Allocations - TD'!AL53="","",'M2 Allocations - TD'!AL71)</f>
        <v>296745.40272335312</v>
      </c>
      <c r="AN58" s="22">
        <f>IF('M2 Allocations - TD'!AM53="","",'M2 Allocations - TD'!AM71)</f>
        <v>355667.68860749144</v>
      </c>
      <c r="AO58" s="22">
        <f>IF('M2 Allocations - TD'!AN53="","",'M2 Allocations - TD'!AN71)</f>
        <v>352302.39917248994</v>
      </c>
      <c r="AP58" s="22">
        <f>IF('M2 Allocations - TD'!AO53="","",'M2 Allocations - TD'!AO71)</f>
        <v>338612.44673821039</v>
      </c>
      <c r="AQ58" s="22">
        <f>IF('M2 Allocations - TD'!AP53="","",'M2 Allocations - TD'!AP71)</f>
        <v>338607.64249172056</v>
      </c>
      <c r="AR58" s="22">
        <f>IF('M2 Allocations - TD'!AQ53="","",'M2 Allocations - TD'!AQ71)</f>
        <v>393628.70516997529</v>
      </c>
      <c r="AS58" s="22">
        <f>IF('M2 Allocations - TD'!AR53="","",'M2 Allocations - TD'!AR71)</f>
        <v>395351.293050832</v>
      </c>
      <c r="AT58" s="22">
        <f>IF('M2 Allocations - TD'!AS53="","",'M2 Allocations - TD'!AS71)</f>
        <v>414954.8489846529</v>
      </c>
      <c r="AU58" s="22">
        <f>IF('M2 Allocations - TD'!AT53="","",'M2 Allocations - TD'!AT71)</f>
        <v>412666.27260449337</v>
      </c>
      <c r="AV58" s="22">
        <f>IF('M2 Allocations - TD'!AU53="","",'M2 Allocations - TD'!AU71)</f>
        <v>382499.83186560834</v>
      </c>
      <c r="AW58" s="22">
        <f>IF('M2 Allocations - TD'!AV53="","",'M2 Allocations - TD'!AV71)</f>
        <v>356938.16055766254</v>
      </c>
      <c r="AX58" s="22">
        <f>IF('M2 Allocations - TD'!AW53="","",'M2 Allocations - TD'!AW71)</f>
        <v>366435.55562269915</v>
      </c>
      <c r="AY58" s="22">
        <f>IF('M2 Allocations - TD'!AX53="","",'M2 Allocations - TD'!AX71)</f>
        <v>392191.89745791373</v>
      </c>
      <c r="AZ58" s="22" t="str">
        <f>IF('M2 Allocations - TD'!AY53="","",'M2 Allocations - TD'!AY71)</f>
        <v/>
      </c>
      <c r="BA58" s="22" t="str">
        <f>IF('M2 Allocations - TD'!AZ53="","",'M2 Allocations - TD'!AZ71)</f>
        <v/>
      </c>
      <c r="BB58" s="22" t="str">
        <f>IF('M2 Allocations - TD'!BA53="","",'M2 Allocations - TD'!BA71)</f>
        <v/>
      </c>
      <c r="BC58" s="22" t="str">
        <f>IF('M2 Allocations - TD'!BB53="","",'M2 Allocations - TD'!BB71)</f>
        <v/>
      </c>
      <c r="BD58" s="22" t="str">
        <f>IF('M2 Allocations - TD'!BC53="","",'M2 Allocations - TD'!BC71)</f>
        <v/>
      </c>
      <c r="BE58" s="22" t="str">
        <f>IF('M2 Allocations - TD'!BD53="","",'M2 Allocations - TD'!BD71)</f>
        <v/>
      </c>
      <c r="BF58" s="22" t="str">
        <f>IF('M2 Allocations - TD'!BE53="","",'M2 Allocations - TD'!BE71)</f>
        <v/>
      </c>
      <c r="BG58" s="22" t="str">
        <f>IF('M2 Allocations - TD'!BF53="","",'M2 Allocations - TD'!BF71)</f>
        <v/>
      </c>
      <c r="BH58" s="22" t="str">
        <f>IF('M2 Allocations - TD'!BG53="","",'M2 Allocations - TD'!BG71)</f>
        <v/>
      </c>
      <c r="BI58" s="22" t="str">
        <f>IF('M2 Allocations - TD'!BH53="","",'M2 Allocations - TD'!BH71)</f>
        <v/>
      </c>
      <c r="BJ58" s="22" t="str">
        <f>IF('M2 Allocations - TD'!BI53="","",'M2 Allocations - TD'!BI71)</f>
        <v/>
      </c>
    </row>
    <row r="59" spans="1:62" s="5" customFormat="1" ht="15" hidden="1" customHeight="1" outlineLevel="1" x14ac:dyDescent="0.25">
      <c r="A59" s="128"/>
      <c r="B59" s="18" t="s">
        <v>47</v>
      </c>
      <c r="C59" s="26"/>
      <c r="D59" s="2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+'M2 TD amort'!C29</f>
        <v>0</v>
      </c>
      <c r="P59" s="24">
        <f>IF(P58="","",-'M2 TD amort'!D29)</f>
        <v>-218471.8</v>
      </c>
      <c r="Q59" s="24">
        <f>IF(Q58="","",-'M2 TD amort'!E29)</f>
        <v>-177710.71</v>
      </c>
      <c r="R59" s="22">
        <f>IF(R58="","",-'M2 TD amort'!F29)</f>
        <v>-191229.73</v>
      </c>
      <c r="S59" s="22">
        <f>IF(S58="","",-'M2 TD amort'!G29)</f>
        <v>-193716.84</v>
      </c>
      <c r="T59" s="22">
        <f>IF(T58="","",-'M2 TD amort'!H29)</f>
        <v>-222624.92</v>
      </c>
      <c r="U59" s="22">
        <f>IF(U58="","",-'M2 TD amort'!I29)</f>
        <v>-218073.95</v>
      </c>
      <c r="V59" s="22">
        <f>IF(V58="","",-'M2 TD amort'!J29)</f>
        <v>-230059.35</v>
      </c>
      <c r="W59" s="22">
        <f>IF(W58="","",-'M2 TD amort'!K29)</f>
        <v>-221358.47</v>
      </c>
      <c r="X59" s="22">
        <f>IF(X58="","",-'M2 TD amort'!L29)</f>
        <v>-216663.84</v>
      </c>
      <c r="Y59" s="22">
        <f>IF(Y58="","",-'M2 TD amort'!M29)</f>
        <v>-195061.62</v>
      </c>
      <c r="Z59" s="22">
        <f>IF(Z58="","",-'M2 TD amort'!N29)</f>
        <v>-204414.35</v>
      </c>
      <c r="AA59" s="22">
        <f>IF(AA58="","",-'M2 TD amort'!O29)</f>
        <v>-225860.94</v>
      </c>
      <c r="AB59" s="22">
        <f>IF(AB58="","",-'M2 TD amort'!P29)</f>
        <v>2910.27</v>
      </c>
      <c r="AC59" s="22">
        <f>IF(AC58="","",-'M2 TD amort'!Q29)</f>
        <v>2901.71</v>
      </c>
      <c r="AD59" s="22">
        <f>IF(AD58="","",-'M2 TD amort'!R29)</f>
        <v>2678.69</v>
      </c>
      <c r="AE59" s="22">
        <f>IF(AE58="","",-'M2 TD amort'!S29)</f>
        <v>3084.99</v>
      </c>
      <c r="AF59" s="22">
        <f>IF(AF58="","",-'M2 TD amort'!T29)</f>
        <v>3345.54</v>
      </c>
      <c r="AG59" s="22">
        <f>IF(AG58="","",-'M2 TD amort'!U29)</f>
        <v>3464.54</v>
      </c>
      <c r="AH59" s="22">
        <f>IF(AH58="","",-'M2 TD amort'!V29)</f>
        <v>3405.5</v>
      </c>
      <c r="AI59" s="22">
        <f>IF(AI58="","",-'M2 TD amort'!W29)</f>
        <v>3314.25</v>
      </c>
      <c r="AJ59" s="22">
        <f>IF(AJ58="","",-'M2 TD amort'!X29)</f>
        <v>3107.88</v>
      </c>
      <c r="AK59" s="22">
        <f>IF(AK58="","",-'M2 TD amort'!Y29)</f>
        <v>2892.34</v>
      </c>
      <c r="AL59" s="22">
        <f>IF(AL58="","",-'M2 TD amort'!Z29)</f>
        <v>3110.11</v>
      </c>
      <c r="AM59" s="22">
        <f>IF(AM58="","",-'M2 TD amort'!AA29)</f>
        <v>2854.53</v>
      </c>
      <c r="AN59" s="22">
        <f>IF(AN58="","",-'M2 TD amort'!AB29)</f>
        <v>44923.25</v>
      </c>
      <c r="AO59" s="22">
        <f>IF(AO58="","",-'M2 TD amort'!AC29)</f>
        <v>44472.76</v>
      </c>
      <c r="AP59" s="22">
        <f>IF(AP58="","",-'M2 TD amort'!AD29)</f>
        <v>42630.31</v>
      </c>
      <c r="AQ59" s="22">
        <f>IF(AQ58="","",-'M2 TD amort'!AE29)</f>
        <v>42527.18</v>
      </c>
      <c r="AR59" s="22">
        <f>IF(AR58="","",-'M2 TD amort'!AF29)</f>
        <v>49414.85</v>
      </c>
      <c r="AS59" s="22">
        <f>IF(AS58="","",-'M2 TD amort'!AG29)</f>
        <v>49660.75</v>
      </c>
      <c r="AT59" s="22">
        <f>IF(AT58="","",-'M2 TD amort'!AH29)</f>
        <v>52133.62</v>
      </c>
      <c r="AU59" s="22">
        <f>IF(AU58="","",-'M2 TD amort'!AI29)</f>
        <v>51817.96</v>
      </c>
      <c r="AV59" s="22">
        <f>IF(AV58="","",-'M2 TD amort'!AJ29)</f>
        <v>48015.69</v>
      </c>
      <c r="AW59" s="22">
        <f>IF(AW58="","",-'M2 TD amort'!AK29)</f>
        <v>44851.33</v>
      </c>
      <c r="AX59" s="22">
        <f>IF(AX58="","",-'M2 TD amort'!AL29)</f>
        <v>46125.67</v>
      </c>
      <c r="AY59" s="22">
        <f>IF(AY58="","",-'M2 TD amort'!AM29)</f>
        <v>49417.21</v>
      </c>
      <c r="AZ59" s="22" t="str">
        <f>IF(AZ58="","",-'M2 TD amort'!AN29)</f>
        <v/>
      </c>
      <c r="BA59" s="22" t="str">
        <f>IF(BA58="","",-'M2 TD amort'!AO29)</f>
        <v/>
      </c>
      <c r="BB59" s="22" t="str">
        <f>IF(BB58="","",-'M2 TD amort'!AP29)</f>
        <v/>
      </c>
      <c r="BC59" s="22" t="str">
        <f>IF(BC58="","",-'M2 TD amort'!AQ29)</f>
        <v/>
      </c>
      <c r="BD59" s="22" t="str">
        <f>IF(BD58="","",-'M2 TD amort'!AR29)</f>
        <v/>
      </c>
      <c r="BE59" s="22" t="str">
        <f>IF(BE58="","",-'M2 TD amort'!AS29)</f>
        <v/>
      </c>
      <c r="BF59" s="22" t="str">
        <f>IF(BF58="","",-'M2 TD amort'!AT29)</f>
        <v/>
      </c>
      <c r="BG59" s="22" t="str">
        <f>IF(BG58="","",-'M2 TD amort'!AU29)</f>
        <v/>
      </c>
      <c r="BH59" s="22" t="str">
        <f>IF(BH58="","",-'M2 TD amort'!AV29)</f>
        <v/>
      </c>
      <c r="BI59" s="22" t="str">
        <f>IF(BI58="","",-'M2 TD amort'!AW29)</f>
        <v/>
      </c>
      <c r="BJ59" s="22" t="str">
        <f>IF(BJ58="","",-'M2 TD amort'!AX29)</f>
        <v/>
      </c>
    </row>
    <row r="60" spans="1:62" s="5" customFormat="1" ht="15" hidden="1" customHeight="1" outlineLevel="1" x14ac:dyDescent="0.25">
      <c r="A60" s="128"/>
      <c r="B60" s="18" t="s">
        <v>48</v>
      </c>
      <c r="C60" s="26"/>
      <c r="D60" s="26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IF(OR(O59="",O58=""),"",O58+O59)</f>
        <v>31958.9</v>
      </c>
      <c r="P60" s="9">
        <f t="shared" ref="P60" si="350">IF(OR(P59="",P58=""),"",P58+P59)</f>
        <v>109985.11000000004</v>
      </c>
      <c r="Q60" s="9">
        <f t="shared" ref="Q60" si="351">IF(OR(Q59="",Q58=""),"",Q58+Q59)</f>
        <v>89464.790000000008</v>
      </c>
      <c r="R60" s="9">
        <f t="shared" ref="R60" si="352">IF(OR(R59="",R58=""),"",R58+R59)</f>
        <v>91906.678866303904</v>
      </c>
      <c r="S60" s="9">
        <f t="shared" ref="S60" si="353">IF(OR(S59="",S58=""),"",S58+S59)</f>
        <v>93743.973278167687</v>
      </c>
      <c r="T60" s="9">
        <f t="shared" ref="T60" si="354">IF(OR(T59="",T58=""),"",T58+T59)</f>
        <v>107784.85575572422</v>
      </c>
      <c r="U60" s="9">
        <f t="shared" ref="U60" si="355">IF(OR(U59="",U58=""),"",U58+U59)</f>
        <v>105127.4252599366</v>
      </c>
      <c r="V60" s="9">
        <f t="shared" ref="V60" si="356">IF(OR(V59="",V58=""),"",V58+V59)</f>
        <v>110884.85704658218</v>
      </c>
      <c r="W60" s="9">
        <f t="shared" ref="W60" si="357">IF(OR(W59="",W58=""),"",W58+W59)</f>
        <v>106930.61781066153</v>
      </c>
      <c r="X60" s="9">
        <f t="shared" ref="X60" si="358">IF(OR(X59="",X58=""),"",X58+X59)</f>
        <v>104789.06171375726</v>
      </c>
      <c r="Y60" s="9">
        <f t="shared" ref="Y60" si="359">IF(OR(Y59="",Y58=""),"",Y58+Y59)</f>
        <v>93717.035875590867</v>
      </c>
      <c r="Z60" s="9">
        <f t="shared" ref="Z60" si="360">IF(OR(Z59="",Z58=""),"",Z58+Z59)</f>
        <v>97336.961936121836</v>
      </c>
      <c r="AA60" s="9">
        <f t="shared" ref="AA60" si="361">IF(OR(AA59="",AA58=""),"",AA58+AA59)</f>
        <v>106438.59125242464</v>
      </c>
      <c r="AB60" s="9">
        <f t="shared" ref="AB60" si="362">IF(OR(AB59="",AB58=""),"",AB58+AB59)</f>
        <v>305339.22000000003</v>
      </c>
      <c r="AC60" s="9">
        <f t="shared" ref="AC60" si="363">IF(OR(AC59="",AC58=""),"",AC58+AC59)</f>
        <v>304845.31981245003</v>
      </c>
      <c r="AD60" s="9">
        <f t="shared" ref="AD60" si="364">IF(OR(AD59="",AD58=""),"",AD58+AD59)</f>
        <v>281378.3957611302</v>
      </c>
      <c r="AE60" s="9">
        <f t="shared" ref="AE60" si="365">IF(OR(AE59="",AE58=""),"",AE58+AE59)</f>
        <v>325455.87601313851</v>
      </c>
      <c r="AF60" s="9">
        <f t="shared" ref="AF60" si="366">IF(OR(AF59="",AF58=""),"",AF58+AF59)</f>
        <v>353096.56773569045</v>
      </c>
      <c r="AG60" s="9">
        <f t="shared" ref="AG60" si="367">IF(OR(AG59="",AG58=""),"",AG58+AG59)</f>
        <v>365440.51928185287</v>
      </c>
      <c r="AH60" s="9">
        <f t="shared" ref="AH60" si="368">IF(OR(AH59="",AH58=""),"",AH58+AH59)</f>
        <v>359438.15352996916</v>
      </c>
      <c r="AI60" s="9">
        <f t="shared" ref="AI60" si="369">IF(OR(AI59="",AI58=""),"",AI58+AI59)</f>
        <v>349918.85421828728</v>
      </c>
      <c r="AJ60" s="9">
        <f t="shared" ref="AJ60" si="370">IF(OR(AJ59="",AJ58=""),"",AJ58+AJ59)</f>
        <v>328064.67952393915</v>
      </c>
      <c r="AK60" s="9">
        <f t="shared" ref="AK60" si="371">IF(OR(AK59="",AK58=""),"",AK58+AK59)</f>
        <v>304477.1945962414</v>
      </c>
      <c r="AL60" s="9">
        <f t="shared" ref="AL60" si="372">IF(OR(AL59="",AL58=""),"",AL58+AL59)</f>
        <v>326512.69582200819</v>
      </c>
      <c r="AM60" s="9">
        <f t="shared" ref="AM60:BJ60" si="373">IF(OR(AM59="",AM58=""),"",AM58+AM59)</f>
        <v>299599.93272335315</v>
      </c>
      <c r="AN60" s="9">
        <f t="shared" si="373"/>
        <v>400590.93860749144</v>
      </c>
      <c r="AO60" s="9">
        <f t="shared" si="373"/>
        <v>396775.15917248995</v>
      </c>
      <c r="AP60" s="9">
        <f t="shared" si="373"/>
        <v>381242.75673821039</v>
      </c>
      <c r="AQ60" s="9">
        <f t="shared" si="373"/>
        <v>381134.82249172055</v>
      </c>
      <c r="AR60" s="9">
        <f t="shared" si="373"/>
        <v>443043.55516997527</v>
      </c>
      <c r="AS60" s="9">
        <f t="shared" si="373"/>
        <v>445012.043050832</v>
      </c>
      <c r="AT60" s="9">
        <f t="shared" si="373"/>
        <v>467088.46898465289</v>
      </c>
      <c r="AU60" s="9">
        <f t="shared" si="373"/>
        <v>464484.23260449339</v>
      </c>
      <c r="AV60" s="9">
        <f t="shared" si="373"/>
        <v>430515.52186560835</v>
      </c>
      <c r="AW60" s="9">
        <f t="shared" si="373"/>
        <v>401789.49055766256</v>
      </c>
      <c r="AX60" s="9">
        <f t="shared" si="373"/>
        <v>412561.22562269913</v>
      </c>
      <c r="AY60" s="9">
        <f t="shared" si="373"/>
        <v>441609.10745791375</v>
      </c>
      <c r="AZ60" s="9" t="str">
        <f t="shared" si="373"/>
        <v/>
      </c>
      <c r="BA60" s="9" t="str">
        <f t="shared" si="373"/>
        <v/>
      </c>
      <c r="BB60" s="9" t="str">
        <f t="shared" si="373"/>
        <v/>
      </c>
      <c r="BC60" s="9" t="str">
        <f t="shared" si="373"/>
        <v/>
      </c>
      <c r="BD60" s="9" t="str">
        <f t="shared" si="373"/>
        <v/>
      </c>
      <c r="BE60" s="9" t="str">
        <f t="shared" si="373"/>
        <v/>
      </c>
      <c r="BF60" s="9" t="str">
        <f t="shared" si="373"/>
        <v/>
      </c>
      <c r="BG60" s="9" t="str">
        <f t="shared" si="373"/>
        <v/>
      </c>
      <c r="BH60" s="9" t="str">
        <f t="shared" si="373"/>
        <v/>
      </c>
      <c r="BI60" s="9" t="str">
        <f t="shared" si="373"/>
        <v/>
      </c>
      <c r="BJ60" s="9" t="str">
        <f t="shared" si="373"/>
        <v/>
      </c>
    </row>
    <row r="61" spans="1:62" s="5" customFormat="1" hidden="1" outlineLevel="1" x14ac:dyDescent="0.25">
      <c r="A61" s="128"/>
      <c r="B61" s="18" t="s">
        <v>13</v>
      </c>
      <c r="C61" s="26"/>
      <c r="D61" s="26"/>
      <c r="E61" s="9">
        <f t="shared" ref="E61:N61" si="374">IF(OR(E58="",E57=""),"",E57-E58)</f>
        <v>0</v>
      </c>
      <c r="F61" s="9">
        <f t="shared" si="374"/>
        <v>0</v>
      </c>
      <c r="G61" s="9">
        <f t="shared" si="374"/>
        <v>-1621.85</v>
      </c>
      <c r="H61" s="9">
        <f t="shared" si="374"/>
        <v>-14886.83</v>
      </c>
      <c r="I61" s="9">
        <f t="shared" si="374"/>
        <v>-17626.32</v>
      </c>
      <c r="J61" s="9">
        <f t="shared" si="374"/>
        <v>-16627.989274539053</v>
      </c>
      <c r="K61" s="9">
        <f t="shared" si="374"/>
        <v>-15673.941858251583</v>
      </c>
      <c r="L61" s="9">
        <f t="shared" si="374"/>
        <v>-12991.857554211925</v>
      </c>
      <c r="M61" s="9">
        <f t="shared" si="374"/>
        <v>-9215.8170176639032</v>
      </c>
      <c r="N61" s="9">
        <f t="shared" si="374"/>
        <v>1372.297784318449</v>
      </c>
      <c r="O61" s="9">
        <f>IF(OR(O60="",O57=""),"",O57-O60)</f>
        <v>-3995.0892387392923</v>
      </c>
      <c r="P61" s="9">
        <f t="shared" ref="P61:AM61" si="375">IF(OR(P60="",P57=""),"",P57-P60)</f>
        <v>-85529.050047350116</v>
      </c>
      <c r="Q61" s="9">
        <f t="shared" si="375"/>
        <v>-59849.479327312241</v>
      </c>
      <c r="R61" s="9">
        <f t="shared" si="375"/>
        <v>-79740.242176648651</v>
      </c>
      <c r="S61" s="9">
        <f t="shared" si="375"/>
        <v>-65635.888917682387</v>
      </c>
      <c r="T61" s="9">
        <f t="shared" si="375"/>
        <v>20363.295659226904</v>
      </c>
      <c r="U61" s="9">
        <f t="shared" si="375"/>
        <v>70562.31474006339</v>
      </c>
      <c r="V61" s="9">
        <f t="shared" si="375"/>
        <v>107517.67105437367</v>
      </c>
      <c r="W61" s="9">
        <f t="shared" si="375"/>
        <v>98137.280689125095</v>
      </c>
      <c r="X61" s="9">
        <f t="shared" si="375"/>
        <v>-3601.9787410198333</v>
      </c>
      <c r="Y61" s="9">
        <f t="shared" si="375"/>
        <v>4056.4021304298512</v>
      </c>
      <c r="Z61" s="9">
        <f t="shared" si="375"/>
        <v>16409.141162858054</v>
      </c>
      <c r="AA61" s="9">
        <f t="shared" si="375"/>
        <v>25357.436760066455</v>
      </c>
      <c r="AB61" s="9">
        <f t="shared" si="375"/>
        <v>-189248.83839752211</v>
      </c>
      <c r="AC61" s="9">
        <f t="shared" si="375"/>
        <v>-172777.1548367475</v>
      </c>
      <c r="AD61" s="9">
        <f t="shared" si="375"/>
        <v>-148057.30898659962</v>
      </c>
      <c r="AE61" s="9">
        <f t="shared" si="375"/>
        <v>-145351.0580987274</v>
      </c>
      <c r="AF61" s="9">
        <f t="shared" si="375"/>
        <v>69895.046517746523</v>
      </c>
      <c r="AG61" s="9">
        <f t="shared" si="375"/>
        <v>178169.34145182674</v>
      </c>
      <c r="AH61" s="9">
        <f t="shared" si="375"/>
        <v>126824.85779464053</v>
      </c>
      <c r="AI61" s="9">
        <f t="shared" si="375"/>
        <v>64188.591347931884</v>
      </c>
      <c r="AJ61" s="9">
        <f t="shared" si="375"/>
        <v>-120856.32529398013</v>
      </c>
      <c r="AK61" s="9">
        <f t="shared" si="375"/>
        <v>-113170.01032792343</v>
      </c>
      <c r="AL61" s="9">
        <f t="shared" si="375"/>
        <v>-102687.39949390403</v>
      </c>
      <c r="AM61" s="9">
        <f t="shared" si="375"/>
        <v>-47885.071968987613</v>
      </c>
      <c r="AN61" s="9">
        <f t="shared" ref="AN61:BJ61" si="376">IF(OR(AN60="",AN57=""),"",AN57-AN60)</f>
        <v>-179748.9419202162</v>
      </c>
      <c r="AO61" s="9">
        <f t="shared" si="376"/>
        <v>-91124.046517600538</v>
      </c>
      <c r="AP61" s="9">
        <f t="shared" si="376"/>
        <v>-96968.51042268303</v>
      </c>
      <c r="AQ61" s="9">
        <f t="shared" si="376"/>
        <v>-86353.019606522634</v>
      </c>
      <c r="AR61" s="9">
        <f t="shared" si="376"/>
        <v>348870.77603206248</v>
      </c>
      <c r="AS61" s="9">
        <f t="shared" si="376"/>
        <v>533332.01012694126</v>
      </c>
      <c r="AT61" s="9">
        <f t="shared" si="376"/>
        <v>407689.19218621496</v>
      </c>
      <c r="AU61" s="9">
        <f t="shared" si="376"/>
        <v>222321.24776520289</v>
      </c>
      <c r="AV61" s="9">
        <f t="shared" si="376"/>
        <v>-108713.07078627811</v>
      </c>
      <c r="AW61" s="9">
        <f t="shared" si="376"/>
        <v>-121554.54062038229</v>
      </c>
      <c r="AX61" s="9">
        <f t="shared" si="376"/>
        <v>-113978.84632986761</v>
      </c>
      <c r="AY61" s="9">
        <f t="shared" si="376"/>
        <v>-129913.46110306942</v>
      </c>
      <c r="AZ61" s="9" t="str">
        <f t="shared" si="376"/>
        <v/>
      </c>
      <c r="BA61" s="9" t="str">
        <f t="shared" si="376"/>
        <v/>
      </c>
      <c r="BB61" s="9" t="str">
        <f t="shared" si="376"/>
        <v/>
      </c>
      <c r="BC61" s="9" t="str">
        <f t="shared" si="376"/>
        <v/>
      </c>
      <c r="BD61" s="9" t="str">
        <f t="shared" si="376"/>
        <v/>
      </c>
      <c r="BE61" s="9" t="str">
        <f t="shared" si="376"/>
        <v/>
      </c>
      <c r="BF61" s="9" t="str">
        <f t="shared" si="376"/>
        <v/>
      </c>
      <c r="BG61" s="9" t="str">
        <f t="shared" si="376"/>
        <v/>
      </c>
      <c r="BH61" s="9" t="str">
        <f t="shared" si="376"/>
        <v/>
      </c>
      <c r="BI61" s="9" t="str">
        <f t="shared" si="376"/>
        <v/>
      </c>
      <c r="BJ61" s="9" t="str">
        <f t="shared" si="376"/>
        <v/>
      </c>
    </row>
    <row r="62" spans="1:62" s="5" customFormat="1" hidden="1" outlineLevel="1" x14ac:dyDescent="0.25">
      <c r="A62" s="128"/>
      <c r="B62" s="19" t="s">
        <v>8</v>
      </c>
      <c r="C62" s="30"/>
      <c r="D62" s="30"/>
      <c r="E62" s="9">
        <f t="shared" ref="E62:N62" si="377">IF(OR(E9="",E61=""),"",(E61+D64)*E9/12)</f>
        <v>0</v>
      </c>
      <c r="F62" s="9">
        <f t="shared" si="377"/>
        <v>0</v>
      </c>
      <c r="G62" s="9">
        <f t="shared" si="377"/>
        <v>-1.0214870824166666</v>
      </c>
      <c r="H62" s="9">
        <f t="shared" si="377"/>
        <v>-8.6169910456603613</v>
      </c>
      <c r="I62" s="9">
        <f t="shared" si="377"/>
        <v>-17.898704851830932</v>
      </c>
      <c r="J62" s="9">
        <f t="shared" si="377"/>
        <v>-32.360591376266207</v>
      </c>
      <c r="K62" s="9">
        <f t="shared" si="377"/>
        <v>-41.863062319361589</v>
      </c>
      <c r="L62" s="9">
        <f t="shared" si="377"/>
        <v>-50.380614859511986</v>
      </c>
      <c r="M62" s="9">
        <f t="shared" si="377"/>
        <v>-56.544658629729668</v>
      </c>
      <c r="N62" s="9">
        <f t="shared" si="377"/>
        <v>-70.145468650112946</v>
      </c>
      <c r="O62" s="10">
        <f>IF(OR(O9="",O61=""),"",(O59+O61+N64)*O9/12)</f>
        <v>-68.659671553426648</v>
      </c>
      <c r="P62" s="10">
        <f>IF(OR(P9="",P61=""),"",(P59+P61+O64+P56)*P9/12)</f>
        <v>1561.3846099194352</v>
      </c>
      <c r="Q62" s="10">
        <f t="shared" ref="Q62:AM62" si="378">IF(OR(Q9="",Q61=""),"",(Q59+Q61+P64)*Q9/12)</f>
        <v>1768.9370359317772</v>
      </c>
      <c r="R62" s="10">
        <f t="shared" si="378"/>
        <v>1510.9527105885902</v>
      </c>
      <c r="S62" s="10">
        <f t="shared" si="378"/>
        <v>1263.8543417234587</v>
      </c>
      <c r="T62" s="10">
        <f t="shared" si="378"/>
        <v>1313.422943581618</v>
      </c>
      <c r="U62" s="10">
        <f t="shared" si="378"/>
        <v>1126.9444648186989</v>
      </c>
      <c r="V62" s="10">
        <f t="shared" si="378"/>
        <v>1039.3449333693247</v>
      </c>
      <c r="W62" s="10">
        <f t="shared" si="378"/>
        <v>878.63521906613676</v>
      </c>
      <c r="X62" s="10">
        <f t="shared" si="378"/>
        <v>614.94008164987667</v>
      </c>
      <c r="Y62" s="10">
        <f t="shared" si="378"/>
        <v>382.64222876256804</v>
      </c>
      <c r="Z62" s="10">
        <f t="shared" si="378"/>
        <v>193.0380276384773</v>
      </c>
      <c r="AA62" s="10">
        <f t="shared" si="378"/>
        <v>-99.633226637268919</v>
      </c>
      <c r="AB62" s="10">
        <f t="shared" si="378"/>
        <v>-390.08897562934322</v>
      </c>
      <c r="AC62" s="10">
        <f t="shared" si="378"/>
        <v>-729.83934564236961</v>
      </c>
      <c r="AD62" s="10">
        <f t="shared" si="378"/>
        <v>-1102.6537336880972</v>
      </c>
      <c r="AE62" s="10">
        <f t="shared" si="378"/>
        <v>-1311.7267766505211</v>
      </c>
      <c r="AF62" s="10">
        <f t="shared" si="378"/>
        <v>-1223.2705227865461</v>
      </c>
      <c r="AG62" s="10">
        <f t="shared" si="378"/>
        <v>-906.67220407541834</v>
      </c>
      <c r="AH62" s="10">
        <f t="shared" si="378"/>
        <v>-647.66826565641497</v>
      </c>
      <c r="AI62" s="10">
        <f t="shared" si="378"/>
        <v>-518.89488802267783</v>
      </c>
      <c r="AJ62" s="10">
        <f t="shared" si="378"/>
        <v>-789.70697234607553</v>
      </c>
      <c r="AK62" s="10">
        <f t="shared" si="378"/>
        <v>-1046.0066441138708</v>
      </c>
      <c r="AL62" s="10">
        <f t="shared" si="378"/>
        <v>-1371.1355953428147</v>
      </c>
      <c r="AM62" s="10">
        <f t="shared" si="378"/>
        <v>-1539.4019706265842</v>
      </c>
      <c r="AN62" s="10">
        <f t="shared" ref="AN62" si="379">IF(OR(AN9="",AN61=""),"",(AN59+AN61+AM64)*AN9/12)</f>
        <v>-1846.457463161405</v>
      </c>
      <c r="AO62" s="10">
        <f t="shared" ref="AO62" si="380">IF(OR(AO9="",AO61=""),"",(AO59+AO61+AN64)*AO9/12)</f>
        <v>-1924.9482482552737</v>
      </c>
      <c r="AP62" s="10">
        <f t="shared" ref="AP62" si="381">IF(OR(AP9="",AP61=""),"",(AP59+AP61+AO64)*AP9/12)</f>
        <v>-1963.0871642764603</v>
      </c>
      <c r="AQ62" s="10">
        <f t="shared" ref="AQ62" si="382">IF(OR(AQ9="",AQ61=""),"",(AQ59+AQ61+AP64)*AQ9/12)</f>
        <v>-2076.373139489348</v>
      </c>
      <c r="AR62" s="10">
        <f t="shared" ref="AR62" si="383">IF(OR(AR9="",AR61=""),"",(AR59+AR61+AQ64)*AR9/12)</f>
        <v>-1180.217154786636</v>
      </c>
      <c r="AS62" s="10">
        <f t="shared" ref="AS62" si="384">IF(OR(AS9="",AS61=""),"",(AS59+AS61+AR64)*AS9/12)</f>
        <v>102.46722782708679</v>
      </c>
      <c r="AT62" s="10">
        <f t="shared" ref="AT62" si="385">IF(OR(AT9="",AT61=""),"",(AT59+AT61+AS64)*AT9/12)</f>
        <v>993.98783182775912</v>
      </c>
      <c r="AU62" s="10">
        <f t="shared" ref="AU62" si="386">IF(OR(AU9="",AU61=""),"",(AU59+AU61+AT64)*AU9/12)</f>
        <v>1445.4815529546793</v>
      </c>
      <c r="AV62" s="10">
        <f t="shared" ref="AV62" si="387">IF(OR(AV9="",AV61=""),"",(AV59+AV61+AU64)*AV9/12)</f>
        <v>1273.9834166317835</v>
      </c>
      <c r="AW62" s="10">
        <f t="shared" ref="AW62" si="388">IF(OR(AW9="",AW61=""),"",(AW59+AW61+AV64)*AW9/12)</f>
        <v>1141.1065356973847</v>
      </c>
      <c r="AX62" s="10">
        <f t="shared" ref="AX62" si="389">IF(OR(AX9="",AX61=""),"",(AX59+AX61+AW64)*AX9/12)</f>
        <v>1023.5858864272767</v>
      </c>
      <c r="AY62" s="10">
        <f t="shared" ref="AY62" si="390">IF(OR(AY9="",AY61=""),"",(AY59+AY61+AX64)*AY9/12)</f>
        <v>883.58604465498763</v>
      </c>
      <c r="AZ62" s="10" t="str">
        <f t="shared" ref="AZ62" si="391">IF(OR(AZ9="",AZ61=""),"",(AZ59+AZ61+AY64)*AZ9/12)</f>
        <v/>
      </c>
      <c r="BA62" s="10" t="str">
        <f t="shared" ref="BA62" si="392">IF(OR(BA9="",BA61=""),"",(BA59+BA61+AZ64)*BA9/12)</f>
        <v/>
      </c>
      <c r="BB62" s="10" t="str">
        <f t="shared" ref="BB62" si="393">IF(OR(BB9="",BB61=""),"",(BB59+BB61+BA64)*BB9/12)</f>
        <v/>
      </c>
      <c r="BC62" s="10" t="str">
        <f t="shared" ref="BC62" si="394">IF(OR(BC9="",BC61=""),"",(BC59+BC61+BB64)*BC9/12)</f>
        <v/>
      </c>
      <c r="BD62" s="10" t="str">
        <f t="shared" ref="BD62" si="395">IF(OR(BD9="",BD61=""),"",(BD59+BD61+BC64)*BD9/12)</f>
        <v/>
      </c>
      <c r="BE62" s="10" t="str">
        <f t="shared" ref="BE62" si="396">IF(OR(BE9="",BE61=""),"",(BE59+BE61+BD64)*BE9/12)</f>
        <v/>
      </c>
      <c r="BF62" s="10" t="str">
        <f t="shared" ref="BF62" si="397">IF(OR(BF9="",BF61=""),"",(BF59+BF61+BE64)*BF9/12)</f>
        <v/>
      </c>
      <c r="BG62" s="10" t="str">
        <f t="shared" ref="BG62" si="398">IF(OR(BG9="",BG61=""),"",(BG59+BG61+BF64)*BG9/12)</f>
        <v/>
      </c>
      <c r="BH62" s="10" t="str">
        <f t="shared" ref="BH62" si="399">IF(OR(BH9="",BH61=""),"",(BH59+BH61+BG64)*BH9/12)</f>
        <v/>
      </c>
      <c r="BI62" s="10" t="str">
        <f t="shared" ref="BI62" si="400">IF(OR(BI9="",BI61=""),"",(BI59+BI61+BH64)*BI9/12)</f>
        <v/>
      </c>
      <c r="BJ62" s="10" t="str">
        <f t="shared" ref="BJ62" si="401">IF(OR(BJ9="",BJ61=""),"",(BJ59+BJ61+BI64)*BJ9/12)</f>
        <v/>
      </c>
    </row>
    <row r="63" spans="1:62" s="5" customFormat="1" hidden="1" outlineLevel="1" x14ac:dyDescent="0.25">
      <c r="A63" s="128"/>
      <c r="B63" s="18" t="s">
        <v>14</v>
      </c>
      <c r="C63" s="26"/>
      <c r="D63" s="26"/>
      <c r="E63" s="9">
        <f t="shared" ref="E63:N63" si="402">IF(OR(E61="",E62=""),"",E61+E62)</f>
        <v>0</v>
      </c>
      <c r="F63" s="9">
        <f t="shared" si="402"/>
        <v>0</v>
      </c>
      <c r="G63" s="9">
        <f t="shared" si="402"/>
        <v>-1622.8714870824165</v>
      </c>
      <c r="H63" s="9">
        <f t="shared" si="402"/>
        <v>-14895.446991045661</v>
      </c>
      <c r="I63" s="9">
        <f t="shared" si="402"/>
        <v>-17644.218704851832</v>
      </c>
      <c r="J63" s="9">
        <f t="shared" si="402"/>
        <v>-16660.349865915319</v>
      </c>
      <c r="K63" s="9">
        <f t="shared" si="402"/>
        <v>-15715.804920570945</v>
      </c>
      <c r="L63" s="9">
        <f t="shared" si="402"/>
        <v>-13042.238169071437</v>
      </c>
      <c r="M63" s="9">
        <f t="shared" si="402"/>
        <v>-9272.3616762936326</v>
      </c>
      <c r="N63" s="9">
        <f t="shared" si="402"/>
        <v>1302.1523156683361</v>
      </c>
      <c r="O63" s="9">
        <f>IF(OR(O61="",O62=""),"",O61+O62)</f>
        <v>-4063.7489102927188</v>
      </c>
      <c r="P63" s="9">
        <f t="shared" ref="P63:AM63" si="403">IF(OR(P61="",P62=""),"",P61+P62)</f>
        <v>-83967.665437430682</v>
      </c>
      <c r="Q63" s="9">
        <f t="shared" si="403"/>
        <v>-58080.542291380465</v>
      </c>
      <c r="R63" s="9">
        <f t="shared" si="403"/>
        <v>-78229.289466060058</v>
      </c>
      <c r="S63" s="9">
        <f t="shared" si="403"/>
        <v>-64372.034575958925</v>
      </c>
      <c r="T63" s="9">
        <f t="shared" si="403"/>
        <v>21676.718602808523</v>
      </c>
      <c r="U63" s="9">
        <f t="shared" si="403"/>
        <v>71689.259204882095</v>
      </c>
      <c r="V63" s="9">
        <f t="shared" si="403"/>
        <v>108557.015987743</v>
      </c>
      <c r="W63" s="9">
        <f t="shared" si="403"/>
        <v>99015.915908191237</v>
      </c>
      <c r="X63" s="9">
        <f t="shared" si="403"/>
        <v>-2987.0386593699568</v>
      </c>
      <c r="Y63" s="9">
        <f t="shared" si="403"/>
        <v>4439.0443591924195</v>
      </c>
      <c r="Z63" s="9">
        <f t="shared" si="403"/>
        <v>16602.179190496532</v>
      </c>
      <c r="AA63" s="9">
        <f t="shared" si="403"/>
        <v>25257.803533429185</v>
      </c>
      <c r="AB63" s="9">
        <f t="shared" si="403"/>
        <v>-189638.92737315144</v>
      </c>
      <c r="AC63" s="9">
        <f t="shared" si="403"/>
        <v>-173506.99418238987</v>
      </c>
      <c r="AD63" s="9">
        <f t="shared" si="403"/>
        <v>-149159.9627202877</v>
      </c>
      <c r="AE63" s="9">
        <f t="shared" si="403"/>
        <v>-146662.78487537793</v>
      </c>
      <c r="AF63" s="9">
        <f t="shared" si="403"/>
        <v>68671.775994959971</v>
      </c>
      <c r="AG63" s="9">
        <f t="shared" si="403"/>
        <v>177262.66924775133</v>
      </c>
      <c r="AH63" s="9">
        <f t="shared" si="403"/>
        <v>126177.18952898412</v>
      </c>
      <c r="AI63" s="9">
        <f t="shared" si="403"/>
        <v>63669.69645990921</v>
      </c>
      <c r="AJ63" s="9">
        <f t="shared" si="403"/>
        <v>-121646.0322663262</v>
      </c>
      <c r="AK63" s="9">
        <f t="shared" si="403"/>
        <v>-114216.01697203731</v>
      </c>
      <c r="AL63" s="9">
        <f t="shared" si="403"/>
        <v>-104058.53508924684</v>
      </c>
      <c r="AM63" s="9">
        <f t="shared" si="403"/>
        <v>-49424.473939614196</v>
      </c>
      <c r="AN63" s="9">
        <f t="shared" ref="AN63:BJ63" si="404">IF(OR(AN61="",AN62=""),"",AN61+AN62)</f>
        <v>-181595.3993833776</v>
      </c>
      <c r="AO63" s="9">
        <f t="shared" si="404"/>
        <v>-93048.994765855809</v>
      </c>
      <c r="AP63" s="9">
        <f t="shared" si="404"/>
        <v>-98931.597586959484</v>
      </c>
      <c r="AQ63" s="9">
        <f t="shared" si="404"/>
        <v>-88429.392746011988</v>
      </c>
      <c r="AR63" s="9">
        <f t="shared" si="404"/>
        <v>347690.55887727585</v>
      </c>
      <c r="AS63" s="9">
        <f t="shared" si="404"/>
        <v>533434.47735476831</v>
      </c>
      <c r="AT63" s="9">
        <f t="shared" si="404"/>
        <v>408683.18001804274</v>
      </c>
      <c r="AU63" s="9">
        <f t="shared" si="404"/>
        <v>223766.72931815757</v>
      </c>
      <c r="AV63" s="9">
        <f t="shared" si="404"/>
        <v>-107439.08736964632</v>
      </c>
      <c r="AW63" s="9">
        <f t="shared" si="404"/>
        <v>-120413.43408468491</v>
      </c>
      <c r="AX63" s="9">
        <f t="shared" si="404"/>
        <v>-112955.26044344033</v>
      </c>
      <c r="AY63" s="9">
        <f t="shared" si="404"/>
        <v>-129029.87505841443</v>
      </c>
      <c r="AZ63" s="9" t="str">
        <f t="shared" si="404"/>
        <v/>
      </c>
      <c r="BA63" s="9" t="str">
        <f t="shared" si="404"/>
        <v/>
      </c>
      <c r="BB63" s="9" t="str">
        <f t="shared" si="404"/>
        <v/>
      </c>
      <c r="BC63" s="9" t="str">
        <f t="shared" si="404"/>
        <v/>
      </c>
      <c r="BD63" s="9" t="str">
        <f t="shared" si="404"/>
        <v/>
      </c>
      <c r="BE63" s="9" t="str">
        <f t="shared" si="404"/>
        <v/>
      </c>
      <c r="BF63" s="9" t="str">
        <f t="shared" si="404"/>
        <v/>
      </c>
      <c r="BG63" s="9" t="str">
        <f t="shared" si="404"/>
        <v/>
      </c>
      <c r="BH63" s="9" t="str">
        <f t="shared" si="404"/>
        <v/>
      </c>
      <c r="BI63" s="9" t="str">
        <f t="shared" si="404"/>
        <v/>
      </c>
      <c r="BJ63" s="9" t="str">
        <f t="shared" si="404"/>
        <v/>
      </c>
    </row>
    <row r="64" spans="1:62" s="5" customFormat="1" hidden="1" outlineLevel="1" x14ac:dyDescent="0.25">
      <c r="A64" s="128"/>
      <c r="B64" s="20" t="s">
        <v>18</v>
      </c>
      <c r="C64" s="28"/>
      <c r="D64" s="28"/>
      <c r="E64" s="9">
        <f>E63</f>
        <v>0</v>
      </c>
      <c r="F64" s="9">
        <f>IF(OR(F63="",E64=""),"",F63+E64)</f>
        <v>0</v>
      </c>
      <c r="G64" s="9">
        <f t="shared" ref="G64:N64" si="405">IF(OR(G63="",F64=""),"",G63+F64)</f>
        <v>-1622.8714870824165</v>
      </c>
      <c r="H64" s="9">
        <f t="shared" si="405"/>
        <v>-16518.318478128076</v>
      </c>
      <c r="I64" s="9">
        <f t="shared" si="405"/>
        <v>-34162.537182979911</v>
      </c>
      <c r="J64" s="9">
        <f t="shared" si="405"/>
        <v>-50822.887048895231</v>
      </c>
      <c r="K64" s="9">
        <f t="shared" si="405"/>
        <v>-66538.691969466177</v>
      </c>
      <c r="L64" s="9">
        <f t="shared" si="405"/>
        <v>-79580.930138537617</v>
      </c>
      <c r="M64" s="9">
        <f t="shared" si="405"/>
        <v>-88853.291814831246</v>
      </c>
      <c r="N64" s="9">
        <f t="shared" si="405"/>
        <v>-87551.139499162906</v>
      </c>
      <c r="O64" s="9">
        <f>IF(OR(O63="",N64=""),"",O63+O59+N64)</f>
        <v>-91614.888409455627</v>
      </c>
      <c r="P64" s="9">
        <f>IF(OR(P63="",O64=""),"",P63+P59+O64+P56)</f>
        <v>2083407.5311691668</v>
      </c>
      <c r="Q64" s="9">
        <f t="shared" ref="Q64" si="406">IF(OR(Q63="",P64=""),"",Q63+Q59+P64)</f>
        <v>1847616.2788777864</v>
      </c>
      <c r="R64" s="9">
        <f t="shared" ref="R64" si="407">IF(OR(R63="",Q64=""),"",R63+R59+Q64)</f>
        <v>1578157.2594117261</v>
      </c>
      <c r="S64" s="9">
        <f t="shared" ref="S64" si="408">IF(OR(S63="",R64=""),"",S63+S59+R64)</f>
        <v>1320068.3848357671</v>
      </c>
      <c r="T64" s="9">
        <f t="shared" ref="T64" si="409">IF(OR(T63="",S64=""),"",T63+T59+S64)</f>
        <v>1119120.1834385756</v>
      </c>
      <c r="U64" s="9">
        <f t="shared" ref="U64" si="410">IF(OR(U63="",T64=""),"",U63+U59+T64)</f>
        <v>972735.4926434576</v>
      </c>
      <c r="V64" s="9">
        <f t="shared" ref="V64" si="411">IF(OR(V63="",U64=""),"",V63+V59+U64)</f>
        <v>851233.15863120055</v>
      </c>
      <c r="W64" s="9">
        <f t="shared" ref="W64" si="412">IF(OR(W63="",V64=""),"",W63+W59+V64)</f>
        <v>728890.60453939182</v>
      </c>
      <c r="X64" s="9">
        <f t="shared" ref="X64" si="413">IF(OR(X63="",W64=""),"",X63+X59+W64)</f>
        <v>509239.72588002187</v>
      </c>
      <c r="Y64" s="9">
        <f t="shared" ref="Y64" si="414">IF(OR(Y63="",X64=""),"",Y63+Y59+X64)</f>
        <v>318617.1502392143</v>
      </c>
      <c r="Z64" s="9">
        <f t="shared" ref="Z64" si="415">IF(OR(Z63="",Y64=""),"",Z63+Z59+Y64)</f>
        <v>130804.97942971083</v>
      </c>
      <c r="AA64" s="9">
        <f t="shared" ref="AA64" si="416">IF(OR(AA63="",Z64=""),"",AA63+AA59+Z64)</f>
        <v>-69798.157036859979</v>
      </c>
      <c r="AB64" s="9">
        <f t="shared" ref="AB64" si="417">IF(OR(AB63="",AA64=""),"",AB63+AB59+AA64)</f>
        <v>-256526.81441001143</v>
      </c>
      <c r="AC64" s="9">
        <f t="shared" ref="AC64" si="418">IF(OR(AC63="",AB64=""),"",AC63+AC59+AB64)</f>
        <v>-427132.09859240131</v>
      </c>
      <c r="AD64" s="9">
        <f t="shared" ref="AD64" si="419">IF(OR(AD63="",AC64=""),"",AD63+AD59+AC64)</f>
        <v>-573613.37131268904</v>
      </c>
      <c r="AE64" s="9">
        <f t="shared" ref="AE64" si="420">IF(OR(AE63="",AD64=""),"",AE63+AE59+AD64)</f>
        <v>-717191.16618806694</v>
      </c>
      <c r="AF64" s="9">
        <f t="shared" ref="AF64" si="421">IF(OR(AF63="",AE64=""),"",AF63+AF59+AE64)</f>
        <v>-645173.85019310704</v>
      </c>
      <c r="AG64" s="9">
        <f t="shared" ref="AG64" si="422">IF(OR(AG63="",AF64=""),"",AG63+AG59+AF64)</f>
        <v>-464446.6409453557</v>
      </c>
      <c r="AH64" s="9">
        <f t="shared" ref="AH64" si="423">IF(OR(AH63="",AG64=""),"",AH63+AH59+AG64)</f>
        <v>-334863.95141637156</v>
      </c>
      <c r="AI64" s="9">
        <f t="shared" ref="AI64" si="424">IF(OR(AI63="",AH64=""),"",AI63+AI59+AH64)</f>
        <v>-267880.00495646236</v>
      </c>
      <c r="AJ64" s="9">
        <f t="shared" ref="AJ64" si="425">IF(OR(AJ63="",AI64=""),"",AJ63+AJ59+AI64)</f>
        <v>-386418.15722278855</v>
      </c>
      <c r="AK64" s="9">
        <f t="shared" ref="AK64" si="426">IF(OR(AK63="",AJ64=""),"",AK63+AK59+AJ64)</f>
        <v>-497741.83419482585</v>
      </c>
      <c r="AL64" s="9">
        <f t="shared" ref="AL64" si="427">IF(OR(AL63="",AK64=""),"",AL63+AL59+AK64)</f>
        <v>-598690.25928407267</v>
      </c>
      <c r="AM64" s="9">
        <f t="shared" ref="AM64" si="428">IF(OR(AM63="",AL64=""),"",AM63+AM59+AL64)</f>
        <v>-645260.2032236869</v>
      </c>
      <c r="AN64" s="9">
        <f t="shared" ref="AN64" si="429">IF(OR(AN63="",AM64=""),"",AN63+AN59+AM64)</f>
        <v>-781932.35260706453</v>
      </c>
      <c r="AO64" s="9">
        <f t="shared" ref="AO64" si="430">IF(OR(AO63="",AN64=""),"",AO63+AO59+AN64)</f>
        <v>-830508.58737292036</v>
      </c>
      <c r="AP64" s="9">
        <f t="shared" ref="AP64" si="431">IF(OR(AP63="",AO64=""),"",AP63+AP59+AO64)</f>
        <v>-886809.87495987979</v>
      </c>
      <c r="AQ64" s="9">
        <f t="shared" ref="AQ64" si="432">IF(OR(AQ63="",AP64=""),"",AQ63+AQ59+AP64)</f>
        <v>-932712.08770589181</v>
      </c>
      <c r="AR64" s="9">
        <f t="shared" ref="AR64" si="433">IF(OR(AR63="",AQ64=""),"",AR63+AR59+AQ64)</f>
        <v>-535606.67882861593</v>
      </c>
      <c r="AS64" s="9">
        <f t="shared" ref="AS64" si="434">IF(OR(AS63="",AR64=""),"",AS63+AS59+AR64)</f>
        <v>47488.548526152386</v>
      </c>
      <c r="AT64" s="9">
        <f t="shared" ref="AT64" si="435">IF(OR(AT63="",AS64=""),"",AT63+AT59+AS64)</f>
        <v>508305.34854419512</v>
      </c>
      <c r="AU64" s="9">
        <f t="shared" ref="AU64" si="436">IF(OR(AU63="",AT64=""),"",AU63+AU59+AT64)</f>
        <v>783890.03786235268</v>
      </c>
      <c r="AV64" s="9">
        <f t="shared" ref="AV64" si="437">IF(OR(AV63="",AU64=""),"",AV63+AV59+AU64)</f>
        <v>724466.64049270633</v>
      </c>
      <c r="AW64" s="9">
        <f t="shared" ref="AW64" si="438">IF(OR(AW63="",AV64=""),"",AW63+AW59+AV64)</f>
        <v>648904.53640802146</v>
      </c>
      <c r="AX64" s="9">
        <f t="shared" ref="AX64" si="439">IF(OR(AX63="",AW64=""),"",AX63+AX59+AW64)</f>
        <v>582074.9459645811</v>
      </c>
      <c r="AY64" s="9">
        <f t="shared" ref="AY64" si="440">IF(OR(AY63="",AX64=""),"",AY63+AY59+AX64)</f>
        <v>502462.28090616665</v>
      </c>
      <c r="AZ64" s="9" t="str">
        <f t="shared" ref="AZ64" si="441">IF(OR(AZ63="",AY64=""),"",AZ63+AZ59+AY64)</f>
        <v/>
      </c>
      <c r="BA64" s="9" t="str">
        <f t="shared" ref="BA64" si="442">IF(OR(BA63="",AZ64=""),"",BA63+BA59+AZ64)</f>
        <v/>
      </c>
      <c r="BB64" s="9" t="str">
        <f t="shared" ref="BB64" si="443">IF(OR(BB63="",BA64=""),"",BB63+BB59+BA64)</f>
        <v/>
      </c>
      <c r="BC64" s="9" t="str">
        <f t="shared" ref="BC64" si="444">IF(OR(BC63="",BB64=""),"",BC63+BC59+BB64)</f>
        <v/>
      </c>
      <c r="BD64" s="9" t="str">
        <f t="shared" ref="BD64" si="445">IF(OR(BD63="",BC64=""),"",BD63+BD59+BC64)</f>
        <v/>
      </c>
      <c r="BE64" s="9" t="str">
        <f t="shared" ref="BE64" si="446">IF(OR(BE63="",BD64=""),"",BE63+BE59+BD64)</f>
        <v/>
      </c>
      <c r="BF64" s="9" t="str">
        <f t="shared" ref="BF64" si="447">IF(OR(BF63="",BE64=""),"",BF63+BF59+BE64)</f>
        <v/>
      </c>
      <c r="BG64" s="9" t="str">
        <f t="shared" ref="BG64" si="448">IF(OR(BG63="",BF64=""),"",BG63+BG59+BF64)</f>
        <v/>
      </c>
      <c r="BH64" s="9" t="str">
        <f t="shared" ref="BH64" si="449">IF(OR(BH63="",BG64=""),"",BH63+BH59+BG64)</f>
        <v/>
      </c>
      <c r="BI64" s="9" t="str">
        <f t="shared" ref="BI64" si="450">IF(OR(BI63="",BH64=""),"",BI63+BI59+BH64)</f>
        <v/>
      </c>
      <c r="BJ64" s="9" t="str">
        <f t="shared" ref="BJ64" si="451">IF(OR(BJ63="",BI64=""),"",BJ63+BJ59+BI64)</f>
        <v/>
      </c>
    </row>
    <row r="65" spans="1:62" s="5" customFormat="1" ht="8.25" hidden="1" customHeight="1" outlineLevel="1" x14ac:dyDescent="0.25">
      <c r="A65" s="44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</row>
    <row r="66" spans="1:62" s="5" customFormat="1" ht="15" hidden="1" customHeight="1" outlineLevel="1" x14ac:dyDescent="0.25">
      <c r="A66" s="128" t="s">
        <v>24</v>
      </c>
      <c r="B66" s="17"/>
      <c r="C66" s="32"/>
      <c r="D66" s="3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7">
        <v>1878286.3459755329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s="3" customFormat="1" ht="15" hidden="1" customHeight="1" outlineLevel="1" x14ac:dyDescent="0.25">
      <c r="A67" s="128"/>
      <c r="B67" s="17" t="s">
        <v>28</v>
      </c>
      <c r="C67" s="32"/>
      <c r="D67" s="32"/>
      <c r="E67" s="22">
        <f>IF('M2 Allocations - TD'!D9="","",'M2 Allocations - TD'!D35)</f>
        <v>0</v>
      </c>
      <c r="F67" s="22">
        <f>IF('M2 Allocations - TD'!E9="","",'M2 Allocations - TD'!E35)</f>
        <v>0</v>
      </c>
      <c r="G67" s="22">
        <f>IF('M2 Allocations - TD'!F9="","",'M2 Allocations - TD'!F35)</f>
        <v>0</v>
      </c>
      <c r="H67" s="22">
        <f>IF('M2 Allocations - TD'!G9="","",'M2 Allocations - TD'!G35)</f>
        <v>0</v>
      </c>
      <c r="I67" s="22">
        <f>IF('M2 Allocations - TD'!H9="","",'M2 Allocations - TD'!H35)</f>
        <v>360.22</v>
      </c>
      <c r="J67" s="22">
        <f>IF('M2 Allocations - TD'!I9="","",'M2 Allocations - TD'!I35)</f>
        <v>1356.5027975457876</v>
      </c>
      <c r="K67" s="22">
        <f>IF('M2 Allocations - TD'!J9="","",'M2 Allocations - TD'!J35)</f>
        <v>2255.3712414377201</v>
      </c>
      <c r="L67" s="22">
        <f>IF('M2 Allocations - TD'!K9="","",'M2 Allocations - TD'!K35)</f>
        <v>1897.7199413483188</v>
      </c>
      <c r="M67" s="22">
        <f>IF('M2 Allocations - TD'!L9="","",'M2 Allocations - TD'!L35)</f>
        <v>2405.4668833960245</v>
      </c>
      <c r="N67" s="22">
        <f>IF('M2 Allocations - TD'!M9="","",'M2 Allocations - TD'!M35)</f>
        <v>3262.8984825339485</v>
      </c>
      <c r="O67" s="22">
        <f>IF('M2 Allocations - TD'!N9="","",'M2 Allocations - TD'!N35)</f>
        <v>5909.4833335993335</v>
      </c>
      <c r="P67" s="22">
        <f>IF('M2 Allocations - TD'!O9="","",'M2 Allocations - TD'!O35)</f>
        <v>6425.014731291647</v>
      </c>
      <c r="Q67" s="22">
        <f>IF('M2 Allocations - TD'!P9="","",'M2 Allocations - TD'!P35)</f>
        <v>9106.0133494287093</v>
      </c>
      <c r="R67" s="22">
        <f>IF('M2 Allocations - TD'!Q9="","",'M2 Allocations - TD'!Q35)</f>
        <v>8390.7638449238184</v>
      </c>
      <c r="S67" s="22">
        <f>IF('M2 Allocations - TD'!R9="","",'M2 Allocations - TD'!R35)</f>
        <v>10997.379437607351</v>
      </c>
      <c r="T67" s="22">
        <f>IF('M2 Allocations - TD'!S9="","",'M2 Allocations - TD'!S35)</f>
        <v>20856.094406634937</v>
      </c>
      <c r="U67" s="22">
        <f>IF('M2 Allocations - TD'!T9="","",'M2 Allocations - TD'!T35)</f>
        <v>29338.039999999994</v>
      </c>
      <c r="V67" s="22">
        <f>IF('M2 Allocations - TD'!U9="","",'M2 Allocations - TD'!U35)</f>
        <v>27923.370923640025</v>
      </c>
      <c r="W67" s="22">
        <f>IF('M2 Allocations - TD'!V9="","",'M2 Allocations - TD'!V35)</f>
        <v>26983.721535135461</v>
      </c>
      <c r="X67" s="22">
        <f>IF('M2 Allocations - TD'!W9="","",'M2 Allocations - TD'!W35)</f>
        <v>19471.188276380515</v>
      </c>
      <c r="Y67" s="22">
        <f>IF('M2 Allocations - TD'!X9="","",'M2 Allocations - TD'!X35)</f>
        <v>18971.478034215677</v>
      </c>
      <c r="Z67" s="22">
        <f>IF('M2 Allocations - TD'!Y9="","",'M2 Allocations - TD'!Y35)</f>
        <v>20838.032820297231</v>
      </c>
      <c r="AA67" s="22">
        <f>IF('M2 Allocations - TD'!Z9="","",'M2 Allocations - TD'!Z35)</f>
        <v>24107.448446951264</v>
      </c>
      <c r="AB67" s="22">
        <f>IF('M2 Allocations - TD'!AA9="","",'M2 Allocations - TD'!AA35)</f>
        <v>21893.062382864882</v>
      </c>
      <c r="AC67" s="22">
        <f>IF('M2 Allocations - TD'!AB9="","",'M2 Allocations - TD'!AB35)</f>
        <v>24080.232432507251</v>
      </c>
      <c r="AD67" s="22">
        <f>IF('M2 Allocations - TD'!AC9="","",'M2 Allocations - TD'!AC35)</f>
        <v>25697.334922102909</v>
      </c>
      <c r="AE67" s="22">
        <f>IF('M2 Allocations - TD'!AD9="","",'M2 Allocations - TD'!AD35)</f>
        <v>34703.027598888038</v>
      </c>
      <c r="AF67" s="22">
        <f>IF('M2 Allocations - TD'!AE9="","",'M2 Allocations - TD'!AE35)</f>
        <v>75519.476357307751</v>
      </c>
      <c r="AG67" s="22">
        <f>IF('M2 Allocations - TD'!AF9="","",'M2 Allocations - TD'!AF35)</f>
        <v>100273.42685716876</v>
      </c>
      <c r="AH67" s="22">
        <f>IF('M2 Allocations - TD'!AG9="","",'M2 Allocations - TD'!AG35)</f>
        <v>85499.508585205374</v>
      </c>
      <c r="AI67" s="22">
        <f>IF('M2 Allocations - TD'!AH9="","",'M2 Allocations - TD'!AH35)</f>
        <v>69397.820475524379</v>
      </c>
      <c r="AJ67" s="22">
        <f>IF('M2 Allocations - TD'!AI9="","",'M2 Allocations - TD'!AI35)</f>
        <v>37821.144416831085</v>
      </c>
      <c r="AK67" s="22">
        <f>IF('M2 Allocations - TD'!AJ9="","",'M2 Allocations - TD'!AJ35)</f>
        <v>35865.098177838852</v>
      </c>
      <c r="AL67" s="22">
        <f>IF('M2 Allocations - TD'!AK9="","",'M2 Allocations - TD'!AK35)</f>
        <v>42905.24501769265</v>
      </c>
      <c r="AM67" s="22">
        <f>IF('M2 Allocations - TD'!AL9="","",'M2 Allocations - TD'!AL35)</f>
        <v>48941.253195931422</v>
      </c>
      <c r="AN67" s="22">
        <f>IF('M2 Allocations - TD'!AM9="","",'M2 Allocations - TD'!AM35)</f>
        <v>45736.205779424003</v>
      </c>
      <c r="AO67" s="22">
        <f>IF('M2 Allocations - TD'!AN9="","",'M2 Allocations - TD'!AN35)</f>
        <v>61794.995083764363</v>
      </c>
      <c r="AP67" s="22">
        <f>IF('M2 Allocations - TD'!AO9="","",'M2 Allocations - TD'!AO35)</f>
        <v>56159.323619014431</v>
      </c>
      <c r="AQ67" s="22">
        <f>IF('M2 Allocations - TD'!AP9="","",'M2 Allocations - TD'!AP35)</f>
        <v>66116.096564999927</v>
      </c>
      <c r="AR67" s="22">
        <f>IF('M2 Allocations - TD'!AQ9="","",'M2 Allocations - TD'!AQ35)</f>
        <v>196336.18137657503</v>
      </c>
      <c r="AS67" s="22">
        <f>IF('M2 Allocations - TD'!AR9="","",'M2 Allocations - TD'!AR35)</f>
        <v>261767.5472645007</v>
      </c>
      <c r="AT67" s="22">
        <f>IF('M2 Allocations - TD'!AS9="","",'M2 Allocations - TD'!AS35)</f>
        <v>232206.9863998002</v>
      </c>
      <c r="AU67" s="22">
        <f>IF('M2 Allocations - TD'!AT9="","",'M2 Allocations - TD'!AT35)</f>
        <v>149701.48799265211</v>
      </c>
      <c r="AV67" s="22">
        <f>IF('M2 Allocations - TD'!AU9="","",'M2 Allocations - TD'!AU35)</f>
        <v>63981.67593600769</v>
      </c>
      <c r="AW67" s="22">
        <f>IF('M2 Allocations - TD'!AV9="","",'M2 Allocations - TD'!AV35)</f>
        <v>56376.036953839088</v>
      </c>
      <c r="AX67" s="22">
        <f>IF('M2 Allocations - TD'!AW9="","",'M2 Allocations - TD'!AW35)</f>
        <v>60695.499019145391</v>
      </c>
      <c r="AY67" s="22">
        <f>IF('M2 Allocations - TD'!AX9="","",'M2 Allocations - TD'!AX35)</f>
        <v>62407.93847805421</v>
      </c>
      <c r="AZ67" s="22">
        <f>IF('M2 Allocations - TD'!AY9="","",'M2 Allocations - TD'!AY35)</f>
        <v>55886.731689117041</v>
      </c>
      <c r="BA67" s="22">
        <f>IF('M2 Allocations - TD'!AZ9="","",'M2 Allocations - TD'!AZ35)</f>
        <v>56559.259411770909</v>
      </c>
      <c r="BB67" s="22">
        <f>IF('M2 Allocations - TD'!BA9="","",'M2 Allocations - TD'!BA35)</f>
        <v>54233.543501101805</v>
      </c>
      <c r="BC67" s="22">
        <f>IF('M2 Allocations - TD'!BB9="","",'M2 Allocations - TD'!BB35)</f>
        <v>74890.92242895755</v>
      </c>
      <c r="BD67" s="22">
        <f>IF('M2 Allocations - TD'!BC9="","",'M2 Allocations - TD'!BC35)</f>
        <v>549.47000000020489</v>
      </c>
      <c r="BE67" s="22">
        <f>IF('M2 Allocations - TD'!BD9="","",'M2 Allocations - TD'!BD35)</f>
        <v>729.56999999983236</v>
      </c>
      <c r="BF67" s="22">
        <f>IF('M2 Allocations - TD'!BE9="","",'M2 Allocations - TD'!BE35)</f>
        <v>572.06999999983236</v>
      </c>
      <c r="BG67" s="22">
        <f>IF('M2 Allocations - TD'!BF9="","",'M2 Allocations - TD'!BF35)</f>
        <v>611.70000000018626</v>
      </c>
      <c r="BH67" s="22">
        <f>IF('M2 Allocations - TD'!BG9="","",'M2 Allocations - TD'!BG35)</f>
        <v>381.87000000011176</v>
      </c>
      <c r="BI67" s="22">
        <f>IF('M2 Allocations - TD'!BH9="","",'M2 Allocations - TD'!BH35)</f>
        <v>306.47999999998137</v>
      </c>
      <c r="BJ67" s="22">
        <f>IF('M2 Allocations - TD'!BI9="","",'M2 Allocations - TD'!BI35)</f>
        <v>320.02000000001863</v>
      </c>
    </row>
    <row r="68" spans="1:62" s="5" customFormat="1" ht="15" hidden="1" customHeight="1" outlineLevel="1" x14ac:dyDescent="0.25">
      <c r="A68" s="128"/>
      <c r="B68" s="18" t="s">
        <v>26</v>
      </c>
      <c r="C68" s="26"/>
      <c r="D68" s="26"/>
      <c r="E68" s="24">
        <v>0</v>
      </c>
      <c r="F68" s="24">
        <v>0</v>
      </c>
      <c r="G68" s="24">
        <v>0</v>
      </c>
      <c r="H68" s="24">
        <v>4867.8</v>
      </c>
      <c r="I68" s="24">
        <v>9528.7800000000007</v>
      </c>
      <c r="J68" s="24">
        <v>9622.07</v>
      </c>
      <c r="K68" s="24">
        <v>10571.65</v>
      </c>
      <c r="L68" s="24">
        <v>9276.2800000000007</v>
      </c>
      <c r="M68" s="24">
        <v>8552.14</v>
      </c>
      <c r="N68" s="24">
        <v>8040.28</v>
      </c>
      <c r="O68" s="24">
        <v>7958.8</v>
      </c>
      <c r="P68" s="24">
        <f>108234.02+94465.45</f>
        <v>202699.47</v>
      </c>
      <c r="Q68" s="24">
        <v>167678.56</v>
      </c>
      <c r="R68" s="22">
        <f>IF('M2 Allocations - TD'!Q54="","",'M2 Allocations - TD'!Q72)</f>
        <v>183651.06125723169</v>
      </c>
      <c r="S68" s="22">
        <f>IF('M2 Allocations - TD'!R54="","",'M2 Allocations - TD'!R72)</f>
        <v>187110.90550820582</v>
      </c>
      <c r="T68" s="22">
        <f>IF('M2 Allocations - TD'!S54="","",'M2 Allocations - TD'!S72)</f>
        <v>223442.58102316182</v>
      </c>
      <c r="U68" s="22">
        <f>IF('M2 Allocations - TD'!T54="","",'M2 Allocations - TD'!T72)</f>
        <v>211112.22603032622</v>
      </c>
      <c r="V68" s="22">
        <f>IF('M2 Allocations - TD'!U54="","",'M2 Allocations - TD'!U72)</f>
        <v>233963.66032568182</v>
      </c>
      <c r="W68" s="22">
        <f>IF('M2 Allocations - TD'!V54="","",'M2 Allocations - TD'!V72)</f>
        <v>223064.28470931173</v>
      </c>
      <c r="X68" s="22">
        <f>IF('M2 Allocations - TD'!W54="","",'M2 Allocations - TD'!W72)</f>
        <v>212741.63673550039</v>
      </c>
      <c r="Y68" s="22">
        <f>IF('M2 Allocations - TD'!X54="","",'M2 Allocations - TD'!X72)</f>
        <v>202298.65943791193</v>
      </c>
      <c r="Z68" s="22">
        <f>IF('M2 Allocations - TD'!Y54="","",'M2 Allocations - TD'!Y72)</f>
        <v>185145.40058784836</v>
      </c>
      <c r="AA68" s="22">
        <f>IF('M2 Allocations - TD'!Z54="","",'M2 Allocations - TD'!Z72)</f>
        <v>187242.02591890033</v>
      </c>
      <c r="AB68" s="22">
        <f>IF('M2 Allocations - TD'!AA54="","",'M2 Allocations - TD'!AA72)</f>
        <v>102199.67</v>
      </c>
      <c r="AC68" s="22">
        <f>IF('M2 Allocations - TD'!AB54="","",'M2 Allocations - TD'!AB72)</f>
        <v>15774.991410991883</v>
      </c>
      <c r="AD68" s="22">
        <f>IF('M2 Allocations - TD'!AC54="","",'M2 Allocations - TD'!AC72)</f>
        <v>14999.076289049191</v>
      </c>
      <c r="AE68" s="22">
        <f>IF('M2 Allocations - TD'!AD54="","",'M2 Allocations - TD'!AD72)</f>
        <v>17802.440022199695</v>
      </c>
      <c r="AF68" s="22">
        <f>IF('M2 Allocations - TD'!AE54="","",'M2 Allocations - TD'!AE72)</f>
        <v>19775.612550633668</v>
      </c>
      <c r="AG68" s="22">
        <f>IF('M2 Allocations - TD'!AF54="","",'M2 Allocations - TD'!AF72)</f>
        <v>11062.273989486501</v>
      </c>
      <c r="AH68" s="22">
        <f>IF('M2 Allocations - TD'!AG54="","",'M2 Allocations - TD'!AG72)</f>
        <v>20313.771907757455</v>
      </c>
      <c r="AI68" s="22">
        <f>IF('M2 Allocations - TD'!AH54="","",'M2 Allocations - TD'!AH72)</f>
        <v>19132.25484498954</v>
      </c>
      <c r="AJ68" s="22">
        <f>IF('M2 Allocations - TD'!AI54="","",'M2 Allocations - TD'!AI72)</f>
        <v>18842.570934578442</v>
      </c>
      <c r="AK68" s="22">
        <f>IF('M2 Allocations - TD'!AJ54="","",'M2 Allocations - TD'!AJ72)</f>
        <v>17291.908336856264</v>
      </c>
      <c r="AL68" s="22">
        <f>IF('M2 Allocations - TD'!AK54="","",'M2 Allocations - TD'!AK72)</f>
        <v>16424.771759142779</v>
      </c>
      <c r="AM68" s="22">
        <f>IF('M2 Allocations - TD'!AL54="","",'M2 Allocations - TD'!AL72)</f>
        <v>19194.293385468092</v>
      </c>
      <c r="AN68" s="22">
        <f>IF('M2 Allocations - TD'!AM54="","",'M2 Allocations - TD'!AM72)</f>
        <v>38886.814638059877</v>
      </c>
      <c r="AO68" s="22">
        <f>IF('M2 Allocations - TD'!AN54="","",'M2 Allocations - TD'!AN72)</f>
        <v>62163.30838583759</v>
      </c>
      <c r="AP68" s="22">
        <f>IF('M2 Allocations - TD'!AO54="","",'M2 Allocations - TD'!AO72)</f>
        <v>62277.891788111709</v>
      </c>
      <c r="AQ68" s="22">
        <f>IF('M2 Allocations - TD'!AP54="","",'M2 Allocations - TD'!AP72)</f>
        <v>61090.351080169654</v>
      </c>
      <c r="AR68" s="22">
        <f>IF('M2 Allocations - TD'!AQ54="","",'M2 Allocations - TD'!AQ72)</f>
        <v>77031.361873120681</v>
      </c>
      <c r="AS68" s="22">
        <f>IF('M2 Allocations - TD'!AR54="","",'M2 Allocations - TD'!AR72)</f>
        <v>71605.590509478847</v>
      </c>
      <c r="AT68" s="22">
        <f>IF('M2 Allocations - TD'!AS54="","",'M2 Allocations - TD'!AS72)</f>
        <v>79252.326006964737</v>
      </c>
      <c r="AU68" s="22">
        <f>IF('M2 Allocations - TD'!AT54="","",'M2 Allocations - TD'!AT72)</f>
        <v>80418.423982704393</v>
      </c>
      <c r="AV68" s="22">
        <f>IF('M2 Allocations - TD'!AU54="","",'M2 Allocations - TD'!AU72)</f>
        <v>75914.605849404077</v>
      </c>
      <c r="AW68" s="22">
        <f>IF('M2 Allocations - TD'!AV54="","",'M2 Allocations - TD'!AV72)</f>
        <v>71459.629205464866</v>
      </c>
      <c r="AX68" s="22">
        <f>IF('M2 Allocations - TD'!AW54="","",'M2 Allocations - TD'!AW72)</f>
        <v>70203.869783645336</v>
      </c>
      <c r="AY68" s="22">
        <f>IF('M2 Allocations - TD'!AX54="","",'M2 Allocations - TD'!AX72)</f>
        <v>70995.836258517869</v>
      </c>
      <c r="AZ68" s="22" t="str">
        <f>IF('M2 Allocations - TD'!AY54="","",'M2 Allocations - TD'!AY72)</f>
        <v/>
      </c>
      <c r="BA68" s="22" t="str">
        <f>IF('M2 Allocations - TD'!AZ54="","",'M2 Allocations - TD'!AZ72)</f>
        <v/>
      </c>
      <c r="BB68" s="22" t="str">
        <f>IF('M2 Allocations - TD'!BA54="","",'M2 Allocations - TD'!BA72)</f>
        <v/>
      </c>
      <c r="BC68" s="22" t="str">
        <f>IF('M2 Allocations - TD'!BB54="","",'M2 Allocations - TD'!BB72)</f>
        <v/>
      </c>
      <c r="BD68" s="22" t="str">
        <f>IF('M2 Allocations - TD'!BC54="","",'M2 Allocations - TD'!BC72)</f>
        <v/>
      </c>
      <c r="BE68" s="22" t="str">
        <f>IF('M2 Allocations - TD'!BD54="","",'M2 Allocations - TD'!BD72)</f>
        <v/>
      </c>
      <c r="BF68" s="22" t="str">
        <f>IF('M2 Allocations - TD'!BE54="","",'M2 Allocations - TD'!BE72)</f>
        <v/>
      </c>
      <c r="BG68" s="22" t="str">
        <f>IF('M2 Allocations - TD'!BF54="","",'M2 Allocations - TD'!BF72)</f>
        <v/>
      </c>
      <c r="BH68" s="22" t="str">
        <f>IF('M2 Allocations - TD'!BG54="","",'M2 Allocations - TD'!BG72)</f>
        <v/>
      </c>
      <c r="BI68" s="22" t="str">
        <f>IF('M2 Allocations - TD'!BH54="","",'M2 Allocations - TD'!BH72)</f>
        <v/>
      </c>
      <c r="BJ68" s="22" t="str">
        <f>IF('M2 Allocations - TD'!BI54="","",'M2 Allocations - TD'!BI72)</f>
        <v/>
      </c>
    </row>
    <row r="69" spans="1:62" s="5" customFormat="1" ht="15" hidden="1" customHeight="1" outlineLevel="1" x14ac:dyDescent="0.25">
      <c r="A69" s="128"/>
      <c r="B69" s="18" t="s">
        <v>47</v>
      </c>
      <c r="C69" s="26"/>
      <c r="D69" s="2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f>+'M2 TD amort'!C36</f>
        <v>0</v>
      </c>
      <c r="P69" s="24">
        <f>IF(P68="","",-'M2 TD amort'!D36)</f>
        <v>-147923.54</v>
      </c>
      <c r="Q69" s="24">
        <f>IF(Q68="","",-'M2 TD amort'!E36)</f>
        <v>-122366.41</v>
      </c>
      <c r="R69" s="22">
        <f>IF(R68="","",-'M2 TD amort'!F36)</f>
        <v>-135610.26999999999</v>
      </c>
      <c r="S69" s="22">
        <f>IF(S68="","",-'M2 TD amort'!G36)</f>
        <v>-137927.79</v>
      </c>
      <c r="T69" s="22">
        <f>IF(T68="","",-'M2 TD amort'!H36)</f>
        <v>-164689.71</v>
      </c>
      <c r="U69" s="22">
        <f>IF(U68="","",-'M2 TD amort'!I36)</f>
        <v>-155769.59</v>
      </c>
      <c r="V69" s="22">
        <f>IF(V68="","",-'M2 TD amort'!J36)</f>
        <v>-172638.51</v>
      </c>
      <c r="W69" s="22">
        <f>IF(W68="","",-'M2 TD amort'!K36)</f>
        <v>-164503.71</v>
      </c>
      <c r="X69" s="22">
        <f>IF(X68="","",-'M2 TD amort'!L36)</f>
        <v>-156843.66</v>
      </c>
      <c r="Y69" s="22">
        <f>IF(Y68="","",-'M2 TD amort'!M36)</f>
        <v>-149437.09</v>
      </c>
      <c r="Z69" s="22">
        <f>IF(Z68="","",-'M2 TD amort'!N36)</f>
        <v>-137029.1</v>
      </c>
      <c r="AA69" s="22">
        <f>IF(AA68="","",-'M2 TD amort'!O36)</f>
        <v>-138956.35</v>
      </c>
      <c r="AB69" s="22">
        <f>IF(AB68="","",-'M2 TD amort'!P36)</f>
        <v>163073.60999999999</v>
      </c>
      <c r="AC69" s="22">
        <f>IF(AC68="","",-'M2 TD amort'!Q36)</f>
        <v>28184.85</v>
      </c>
      <c r="AD69" s="22">
        <f>IF(AD68="","",-'M2 TD amort'!R36)</f>
        <v>26811.56</v>
      </c>
      <c r="AE69" s="22">
        <f>IF(AE68="","",-'M2 TD amort'!S36)</f>
        <v>30658.16</v>
      </c>
      <c r="AF69" s="22">
        <f>IF(AF68="","",-'M2 TD amort'!T36)</f>
        <v>33927.269999999997</v>
      </c>
      <c r="AG69" s="22">
        <f>IF(AG68="","",-'M2 TD amort'!U36)</f>
        <v>20613.12</v>
      </c>
      <c r="AH69" s="22">
        <f>IF(AH68="","",-'M2 TD amort'!V36)</f>
        <v>34940.29</v>
      </c>
      <c r="AI69" s="22">
        <f>IF(AI68="","",-'M2 TD amort'!W36)</f>
        <v>32815.35</v>
      </c>
      <c r="AJ69" s="22">
        <f>IF(AJ68="","",-'M2 TD amort'!X36)</f>
        <v>32400.86</v>
      </c>
      <c r="AK69" s="22">
        <f>IF(AK68="","",-'M2 TD amort'!Y36)</f>
        <v>30448.7</v>
      </c>
      <c r="AL69" s="22">
        <f>IF(AL68="","",-'M2 TD amort'!Z36)</f>
        <v>29651.5</v>
      </c>
      <c r="AM69" s="22">
        <f>IF(AM68="","",-'M2 TD amort'!AA36)</f>
        <v>33179.11</v>
      </c>
      <c r="AN69" s="22">
        <f>IF(AN68="","",-'M2 TD amort'!AB36)</f>
        <v>1500.43</v>
      </c>
      <c r="AO69" s="22">
        <f>IF(AO68="","",-'M2 TD amort'!AC36)</f>
        <v>2352.08</v>
      </c>
      <c r="AP69" s="22">
        <f>IF(AP68="","",-'M2 TD amort'!AD36)</f>
        <v>2341.8200000000002</v>
      </c>
      <c r="AQ69" s="22">
        <f>IF(AQ68="","",-'M2 TD amort'!AE36)</f>
        <v>2285.06</v>
      </c>
      <c r="AR69" s="22">
        <f>IF(AR68="","",-'M2 TD amort'!AF36)</f>
        <v>2878.25</v>
      </c>
      <c r="AS69" s="22">
        <f>IF(AS68="","",-'M2 TD amort'!AG36)</f>
        <v>2679.25</v>
      </c>
      <c r="AT69" s="22">
        <f>IF(AT68="","",-'M2 TD amort'!AH36)</f>
        <v>2966.75</v>
      </c>
      <c r="AU69" s="22">
        <f>IF(AU68="","",-'M2 TD amort'!AI36)</f>
        <v>3006.59</v>
      </c>
      <c r="AV69" s="22">
        <f>IF(AV68="","",-'M2 TD amort'!AJ36)</f>
        <v>2836.24</v>
      </c>
      <c r="AW69" s="22">
        <f>IF(AW68="","",-'M2 TD amort'!AK36)</f>
        <v>2675.98</v>
      </c>
      <c r="AX69" s="22">
        <f>IF(AX68="","",-'M2 TD amort'!AL36)</f>
        <v>2639.77</v>
      </c>
      <c r="AY69" s="22">
        <f>IF(AY68="","",-'M2 TD amort'!AM36)</f>
        <v>2675.81</v>
      </c>
      <c r="AZ69" s="22" t="str">
        <f>IF(AZ68="","",-'M2 TD amort'!AN36)</f>
        <v/>
      </c>
      <c r="BA69" s="22" t="str">
        <f>IF(BA68="","",-'M2 TD amort'!AO36)</f>
        <v/>
      </c>
      <c r="BB69" s="22" t="str">
        <f>IF(BB68="","",-'M2 TD amort'!AP36)</f>
        <v/>
      </c>
      <c r="BC69" s="22" t="str">
        <f>IF(BC68="","",-'M2 TD amort'!AQ36)</f>
        <v/>
      </c>
      <c r="BD69" s="22" t="str">
        <f>IF(BD68="","",-'M2 TD amort'!AR36)</f>
        <v/>
      </c>
      <c r="BE69" s="22" t="str">
        <f>IF(BE68="","",-'M2 TD amort'!AS36)</f>
        <v/>
      </c>
      <c r="BF69" s="22" t="str">
        <f>IF(BF68="","",-'M2 TD amort'!AT36)</f>
        <v/>
      </c>
      <c r="BG69" s="22" t="str">
        <f>IF(BG68="","",-'M2 TD amort'!AU36)</f>
        <v/>
      </c>
      <c r="BH69" s="22" t="str">
        <f>IF(BH68="","",-'M2 TD amort'!AV36)</f>
        <v/>
      </c>
      <c r="BI69" s="22" t="str">
        <f>IF(BI68="","",-'M2 TD amort'!AW36)</f>
        <v/>
      </c>
      <c r="BJ69" s="22" t="str">
        <f>IF(BJ68="","",-'M2 TD amort'!AX36)</f>
        <v/>
      </c>
    </row>
    <row r="70" spans="1:62" s="5" customFormat="1" ht="15" hidden="1" customHeight="1" outlineLevel="1" x14ac:dyDescent="0.25">
      <c r="A70" s="128"/>
      <c r="B70" s="18" t="s">
        <v>48</v>
      </c>
      <c r="C70" s="26"/>
      <c r="D70" s="26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>IF(OR(O69="",O68=""),"",O68+O69)</f>
        <v>7958.8</v>
      </c>
      <c r="P70" s="9">
        <f t="shared" ref="P70" si="452">IF(OR(P69="",P68=""),"",P68+P69)</f>
        <v>54775.929999999993</v>
      </c>
      <c r="Q70" s="9">
        <f t="shared" ref="Q70" si="453">IF(OR(Q69="",Q68=""),"",Q68+Q69)</f>
        <v>45312.149999999994</v>
      </c>
      <c r="R70" s="9">
        <f t="shared" ref="R70" si="454">IF(OR(R69="",R68=""),"",R68+R69)</f>
        <v>48040.7912572317</v>
      </c>
      <c r="S70" s="9">
        <f t="shared" ref="S70" si="455">IF(OR(S69="",S68=""),"",S68+S69)</f>
        <v>49183.11550820581</v>
      </c>
      <c r="T70" s="9">
        <f t="shared" ref="T70" si="456">IF(OR(T69="",T68=""),"",T68+T69)</f>
        <v>58752.871023161832</v>
      </c>
      <c r="U70" s="9">
        <f t="shared" ref="U70" si="457">IF(OR(U69="",U68=""),"",U68+U69)</f>
        <v>55342.636030326219</v>
      </c>
      <c r="V70" s="9">
        <f t="shared" ref="V70" si="458">IF(OR(V69="",V68=""),"",V68+V69)</f>
        <v>61325.150325681811</v>
      </c>
      <c r="W70" s="9">
        <f t="shared" ref="W70" si="459">IF(OR(W69="",W68=""),"",W68+W69)</f>
        <v>58560.574709311739</v>
      </c>
      <c r="X70" s="9">
        <f t="shared" ref="X70" si="460">IF(OR(X69="",X68=""),"",X68+X69)</f>
        <v>55897.976735500386</v>
      </c>
      <c r="Y70" s="9">
        <f t="shared" ref="Y70" si="461">IF(OR(Y69="",Y68=""),"",Y68+Y69)</f>
        <v>52861.569437911938</v>
      </c>
      <c r="Z70" s="9">
        <f t="shared" ref="Z70" si="462">IF(OR(Z69="",Z68=""),"",Z68+Z69)</f>
        <v>48116.300587848353</v>
      </c>
      <c r="AA70" s="9">
        <f t="shared" ref="AA70" si="463">IF(OR(AA69="",AA68=""),"",AA68+AA69)</f>
        <v>48285.675918900321</v>
      </c>
      <c r="AB70" s="9">
        <f>IF(OR(AB69="",AB68=""),"",AB68+AB69)</f>
        <v>265273.27999999997</v>
      </c>
      <c r="AC70" s="9">
        <f t="shared" ref="AC70" si="464">IF(OR(AC69="",AC68=""),"",AC68+AC69)</f>
        <v>43959.841410991881</v>
      </c>
      <c r="AD70" s="9">
        <f t="shared" ref="AD70" si="465">IF(OR(AD69="",AD68=""),"",AD68+AD69)</f>
        <v>41810.636289049195</v>
      </c>
      <c r="AE70" s="9">
        <f t="shared" ref="AE70" si="466">IF(OR(AE69="",AE68=""),"",AE68+AE69)</f>
        <v>48460.600022199695</v>
      </c>
      <c r="AF70" s="9">
        <f t="shared" ref="AF70" si="467">IF(OR(AF69="",AF68=""),"",AF68+AF69)</f>
        <v>53702.882550633665</v>
      </c>
      <c r="AG70" s="9">
        <f t="shared" ref="AG70" si="468">IF(OR(AG69="",AG68=""),"",AG68+AG69)</f>
        <v>31675.3939894865</v>
      </c>
      <c r="AH70" s="9">
        <f t="shared" ref="AH70" si="469">IF(OR(AH69="",AH68=""),"",AH68+AH69)</f>
        <v>55254.061907757452</v>
      </c>
      <c r="AI70" s="9">
        <f t="shared" ref="AI70" si="470">IF(OR(AI69="",AI68=""),"",AI68+AI69)</f>
        <v>51947.604844989539</v>
      </c>
      <c r="AJ70" s="9">
        <f t="shared" ref="AJ70" si="471">IF(OR(AJ69="",AJ68=""),"",AJ68+AJ69)</f>
        <v>51243.430934578442</v>
      </c>
      <c r="AK70" s="9">
        <f t="shared" ref="AK70" si="472">IF(OR(AK69="",AK68=""),"",AK68+AK69)</f>
        <v>47740.608336856269</v>
      </c>
      <c r="AL70" s="9">
        <f t="shared" ref="AL70" si="473">IF(OR(AL69="",AL68=""),"",AL68+AL69)</f>
        <v>46076.271759142779</v>
      </c>
      <c r="AM70" s="9">
        <f t="shared" ref="AM70:BJ70" si="474">IF(OR(AM69="",AM68=""),"",AM68+AM69)</f>
        <v>52373.403385468089</v>
      </c>
      <c r="AN70" s="9">
        <f t="shared" si="474"/>
        <v>40387.244638059878</v>
      </c>
      <c r="AO70" s="9">
        <f t="shared" si="474"/>
        <v>64515.388385837592</v>
      </c>
      <c r="AP70" s="9">
        <f t="shared" si="474"/>
        <v>64619.711788111708</v>
      </c>
      <c r="AQ70" s="9">
        <f t="shared" si="474"/>
        <v>63375.411080169652</v>
      </c>
      <c r="AR70" s="9">
        <f t="shared" si="474"/>
        <v>79909.611873120681</v>
      </c>
      <c r="AS70" s="9">
        <f t="shared" si="474"/>
        <v>74284.840509478847</v>
      </c>
      <c r="AT70" s="9">
        <f t="shared" si="474"/>
        <v>82219.076006964737</v>
      </c>
      <c r="AU70" s="9">
        <f t="shared" si="474"/>
        <v>83425.013982704389</v>
      </c>
      <c r="AV70" s="9">
        <f t="shared" si="474"/>
        <v>78750.845849404082</v>
      </c>
      <c r="AW70" s="9">
        <f t="shared" si="474"/>
        <v>74135.609205464862</v>
      </c>
      <c r="AX70" s="9">
        <f t="shared" si="474"/>
        <v>72843.63978364534</v>
      </c>
      <c r="AY70" s="9">
        <f t="shared" si="474"/>
        <v>73671.646258517867</v>
      </c>
      <c r="AZ70" s="9" t="str">
        <f t="shared" si="474"/>
        <v/>
      </c>
      <c r="BA70" s="9" t="str">
        <f t="shared" si="474"/>
        <v/>
      </c>
      <c r="BB70" s="9" t="str">
        <f t="shared" si="474"/>
        <v/>
      </c>
      <c r="BC70" s="9" t="str">
        <f t="shared" si="474"/>
        <v/>
      </c>
      <c r="BD70" s="9" t="str">
        <f t="shared" si="474"/>
        <v/>
      </c>
      <c r="BE70" s="9" t="str">
        <f t="shared" si="474"/>
        <v/>
      </c>
      <c r="BF70" s="9" t="str">
        <f t="shared" si="474"/>
        <v/>
      </c>
      <c r="BG70" s="9" t="str">
        <f t="shared" si="474"/>
        <v/>
      </c>
      <c r="BH70" s="9" t="str">
        <f t="shared" si="474"/>
        <v/>
      </c>
      <c r="BI70" s="9" t="str">
        <f t="shared" si="474"/>
        <v/>
      </c>
      <c r="BJ70" s="9" t="str">
        <f t="shared" si="474"/>
        <v/>
      </c>
    </row>
    <row r="71" spans="1:62" s="5" customFormat="1" hidden="1" outlineLevel="1" x14ac:dyDescent="0.25">
      <c r="A71" s="128"/>
      <c r="B71" s="18" t="s">
        <v>13</v>
      </c>
      <c r="C71" s="26"/>
      <c r="D71" s="26"/>
      <c r="E71" s="9">
        <f t="shared" ref="E71:M71" si="475">IF(OR(E68="",E67=""),"",E67-E68)</f>
        <v>0</v>
      </c>
      <c r="F71" s="9">
        <f t="shared" si="475"/>
        <v>0</v>
      </c>
      <c r="G71" s="9">
        <f t="shared" si="475"/>
        <v>0</v>
      </c>
      <c r="H71" s="9">
        <f t="shared" si="475"/>
        <v>-4867.8</v>
      </c>
      <c r="I71" s="9">
        <f t="shared" si="475"/>
        <v>-9168.5600000000013</v>
      </c>
      <c r="J71" s="9">
        <f t="shared" si="475"/>
        <v>-8265.5672024542127</v>
      </c>
      <c r="K71" s="9">
        <f t="shared" si="475"/>
        <v>-8316.2787585622791</v>
      </c>
      <c r="L71" s="9">
        <f t="shared" si="475"/>
        <v>-7378.5600586516821</v>
      </c>
      <c r="M71" s="9">
        <f t="shared" si="475"/>
        <v>-6146.6731166039754</v>
      </c>
      <c r="N71" s="9">
        <f>IF(OR(N68="",N67=""),"",N67-N68)</f>
        <v>-4777.3815174660513</v>
      </c>
      <c r="O71" s="9">
        <f>IF(OR(O70="",O67=""),"",O67-O70)</f>
        <v>-2049.3166664006667</v>
      </c>
      <c r="P71" s="9">
        <f t="shared" ref="P71:AM71" si="476">IF(OR(P70="",P67=""),"",P67-P70)</f>
        <v>-48350.915268708348</v>
      </c>
      <c r="Q71" s="9">
        <f t="shared" si="476"/>
        <v>-36206.136650571287</v>
      </c>
      <c r="R71" s="9">
        <f t="shared" si="476"/>
        <v>-39650.027412307885</v>
      </c>
      <c r="S71" s="9">
        <f t="shared" si="476"/>
        <v>-38185.736070598461</v>
      </c>
      <c r="T71" s="9">
        <f t="shared" si="476"/>
        <v>-37896.776616526899</v>
      </c>
      <c r="U71" s="9">
        <f t="shared" si="476"/>
        <v>-26004.596030326225</v>
      </c>
      <c r="V71" s="9">
        <f t="shared" si="476"/>
        <v>-33401.779402041786</v>
      </c>
      <c r="W71" s="9">
        <f t="shared" si="476"/>
        <v>-31576.853174176278</v>
      </c>
      <c r="X71" s="9">
        <f t="shared" si="476"/>
        <v>-36426.788459119867</v>
      </c>
      <c r="Y71" s="9">
        <f t="shared" si="476"/>
        <v>-33890.091403696264</v>
      </c>
      <c r="Z71" s="9">
        <f t="shared" si="476"/>
        <v>-27278.267767551122</v>
      </c>
      <c r="AA71" s="9">
        <f t="shared" si="476"/>
        <v>-24178.227471949056</v>
      </c>
      <c r="AB71" s="9">
        <f t="shared" si="476"/>
        <v>-243380.21761713509</v>
      </c>
      <c r="AC71" s="9">
        <f t="shared" si="476"/>
        <v>-19879.60897848463</v>
      </c>
      <c r="AD71" s="9">
        <f t="shared" si="476"/>
        <v>-16113.301366946285</v>
      </c>
      <c r="AE71" s="9">
        <f t="shared" si="476"/>
        <v>-13757.572423311656</v>
      </c>
      <c r="AF71" s="9">
        <f t="shared" si="476"/>
        <v>21816.593806674085</v>
      </c>
      <c r="AG71" s="9">
        <f t="shared" si="476"/>
        <v>68598.032867682254</v>
      </c>
      <c r="AH71" s="9">
        <f t="shared" si="476"/>
        <v>30245.446677447922</v>
      </c>
      <c r="AI71" s="9">
        <f t="shared" si="476"/>
        <v>17450.21563053484</v>
      </c>
      <c r="AJ71" s="9">
        <f t="shared" si="476"/>
        <v>-13422.286517747358</v>
      </c>
      <c r="AK71" s="9">
        <f t="shared" si="476"/>
        <v>-11875.510159017416</v>
      </c>
      <c r="AL71" s="9">
        <f t="shared" si="476"/>
        <v>-3171.0267414501286</v>
      </c>
      <c r="AM71" s="9">
        <f t="shared" si="476"/>
        <v>-3432.1501895366673</v>
      </c>
      <c r="AN71" s="9">
        <f t="shared" ref="AN71:BJ71" si="477">IF(OR(AN70="",AN67=""),"",AN67-AN70)</f>
        <v>5348.9611413641251</v>
      </c>
      <c r="AO71" s="9">
        <f t="shared" si="477"/>
        <v>-2720.3933020732293</v>
      </c>
      <c r="AP71" s="9">
        <f t="shared" si="477"/>
        <v>-8460.3881690972776</v>
      </c>
      <c r="AQ71" s="9">
        <f t="shared" si="477"/>
        <v>2740.6854848302755</v>
      </c>
      <c r="AR71" s="9">
        <f t="shared" si="477"/>
        <v>116426.56950345435</v>
      </c>
      <c r="AS71" s="9">
        <f t="shared" si="477"/>
        <v>187482.70675502185</v>
      </c>
      <c r="AT71" s="9">
        <f t="shared" si="477"/>
        <v>149987.91039283545</v>
      </c>
      <c r="AU71" s="9">
        <f t="shared" si="477"/>
        <v>66276.47400994772</v>
      </c>
      <c r="AV71" s="9">
        <f t="shared" si="477"/>
        <v>-14769.169913396392</v>
      </c>
      <c r="AW71" s="9">
        <f t="shared" si="477"/>
        <v>-17759.572251625774</v>
      </c>
      <c r="AX71" s="9">
        <f t="shared" si="477"/>
        <v>-12148.140764499949</v>
      </c>
      <c r="AY71" s="9">
        <f t="shared" si="477"/>
        <v>-11263.707780463657</v>
      </c>
      <c r="AZ71" s="9" t="str">
        <f t="shared" si="477"/>
        <v/>
      </c>
      <c r="BA71" s="9" t="str">
        <f t="shared" si="477"/>
        <v/>
      </c>
      <c r="BB71" s="9" t="str">
        <f t="shared" si="477"/>
        <v/>
      </c>
      <c r="BC71" s="9" t="str">
        <f t="shared" si="477"/>
        <v/>
      </c>
      <c r="BD71" s="9" t="str">
        <f t="shared" si="477"/>
        <v/>
      </c>
      <c r="BE71" s="9" t="str">
        <f t="shared" si="477"/>
        <v/>
      </c>
      <c r="BF71" s="9" t="str">
        <f t="shared" si="477"/>
        <v/>
      </c>
      <c r="BG71" s="9" t="str">
        <f t="shared" si="477"/>
        <v/>
      </c>
      <c r="BH71" s="9" t="str">
        <f t="shared" si="477"/>
        <v/>
      </c>
      <c r="BI71" s="9" t="str">
        <f t="shared" si="477"/>
        <v/>
      </c>
      <c r="BJ71" s="9" t="str">
        <f t="shared" si="477"/>
        <v/>
      </c>
    </row>
    <row r="72" spans="1:62" s="5" customFormat="1" hidden="1" outlineLevel="1" x14ac:dyDescent="0.25">
      <c r="A72" s="128"/>
      <c r="B72" s="19" t="s">
        <v>8</v>
      </c>
      <c r="C72" s="30"/>
      <c r="D72" s="30"/>
      <c r="E72" s="9">
        <f t="shared" ref="E72:N72" si="478">IF(OR(E9="",E71=""),"",(E71+D74)*E9/12)</f>
        <v>0</v>
      </c>
      <c r="F72" s="9">
        <f t="shared" si="478"/>
        <v>0</v>
      </c>
      <c r="G72" s="9">
        <f t="shared" si="478"/>
        <v>0</v>
      </c>
      <c r="H72" s="9">
        <f t="shared" si="478"/>
        <v>-2.5406751929999998</v>
      </c>
      <c r="I72" s="9">
        <f t="shared" si="478"/>
        <v>-7.3592268311878604</v>
      </c>
      <c r="J72" s="9">
        <f t="shared" si="478"/>
        <v>-14.215720334968864</v>
      </c>
      <c r="K72" s="9">
        <f t="shared" si="478"/>
        <v>-19.290866032814765</v>
      </c>
      <c r="L72" s="9">
        <f t="shared" si="478"/>
        <v>-24.097498279543402</v>
      </c>
      <c r="M72" s="9">
        <f t="shared" si="478"/>
        <v>-28.152975943901492</v>
      </c>
      <c r="N72" s="9">
        <f t="shared" si="478"/>
        <v>-39.30320902363826</v>
      </c>
      <c r="O72" s="10">
        <f>IF(OR(O9="",O71=""),"",(O69+O71+N74)*O9/12)</f>
        <v>-38.328823118833434</v>
      </c>
      <c r="P72" s="10">
        <f>IF(OR(P9="",P71=""),"",(P69+P71+O74+P66)*P9/12)</f>
        <v>1223.1513482939456</v>
      </c>
      <c r="Q72" s="10">
        <f t="shared" ref="Q72:AM72" si="479">IF(OR(Q9="",Q71=""),"",(Q69+Q71+P74)*Q9/12)</f>
        <v>1412.122441210915</v>
      </c>
      <c r="R72" s="10">
        <f t="shared" si="479"/>
        <v>1245.5179401969469</v>
      </c>
      <c r="S72" s="10">
        <f t="shared" si="479"/>
        <v>1077.936099071979</v>
      </c>
      <c r="T72" s="10">
        <f t="shared" si="479"/>
        <v>1084.8708441780689</v>
      </c>
      <c r="U72" s="10">
        <f t="shared" si="479"/>
        <v>861.32899790254112</v>
      </c>
      <c r="V72" s="10">
        <f t="shared" si="479"/>
        <v>656.99260968260307</v>
      </c>
      <c r="W72" s="10">
        <f t="shared" si="479"/>
        <v>412.76166434708119</v>
      </c>
      <c r="X72" s="10">
        <f t="shared" si="479"/>
        <v>180.31979486812497</v>
      </c>
      <c r="Y72" s="10">
        <f t="shared" si="479"/>
        <v>-40.883761327985937</v>
      </c>
      <c r="Z72" s="10">
        <f>IF(OR(Z9="",Z71=""),"",(Z69+Z71+Y74)*Z9/12)</f>
        <v>-293.15200686767656</v>
      </c>
      <c r="AA72" s="10">
        <f t="shared" si="479"/>
        <v>-517.15748757254585</v>
      </c>
      <c r="AB72" s="10">
        <f t="shared" si="479"/>
        <v>-674.07000893525424</v>
      </c>
      <c r="AC72" s="10">
        <f t="shared" si="479"/>
        <v>-744.50516183908019</v>
      </c>
      <c r="AD72" s="10">
        <f t="shared" si="479"/>
        <v>-818.5810955366461</v>
      </c>
      <c r="AE72" s="10">
        <f t="shared" si="479"/>
        <v>-749.30329732821622</v>
      </c>
      <c r="AF72" s="10">
        <f t="shared" si="479"/>
        <v>-672.35711291424161</v>
      </c>
      <c r="AG72" s="10">
        <f t="shared" si="479"/>
        <v>-519.11851294545033</v>
      </c>
      <c r="AH72" s="10">
        <f t="shared" si="479"/>
        <v>-388.99847484623848</v>
      </c>
      <c r="AI72" s="10">
        <f t="shared" si="479"/>
        <v>-292.78610343929927</v>
      </c>
      <c r="AJ72" s="10">
        <f t="shared" si="479"/>
        <v>-270.66877582879988</v>
      </c>
      <c r="AK72" s="10">
        <f t="shared" si="479"/>
        <v>-239.80230007797388</v>
      </c>
      <c r="AL72" s="10">
        <f t="shared" si="479"/>
        <v>-201.15164686801617</v>
      </c>
      <c r="AM72" s="10">
        <f t="shared" si="479"/>
        <v>-138.9017157601111</v>
      </c>
      <c r="AN72" s="10">
        <f t="shared" ref="AN72" si="480">IF(OR(AN9="",AN71=""),"",(AN69+AN71+AM74)*AN9/12)</f>
        <v>-121.59963744740622</v>
      </c>
      <c r="AO72" s="10">
        <f t="shared" ref="AO72" si="481">IF(OR(AO9="",AO71=""),"",(AO69+AO71+AN74)*AO9/12)</f>
        <v>-120.48696817003263</v>
      </c>
      <c r="AP72" s="10">
        <f t="shared" ref="AP72" si="482">IF(OR(AP9="",AP71=""),"",(AP69+AP71+AO74)*AP9/12)</f>
        <v>-128.90292261641707</v>
      </c>
      <c r="AQ72" s="10">
        <f t="shared" ref="AQ72" si="483">IF(OR(AQ9="",AQ71=""),"",(AQ69+AQ71+AP74)*AQ9/12)</f>
        <v>-118.70789756049489</v>
      </c>
      <c r="AR72" s="10">
        <f t="shared" ref="AR72" si="484">IF(OR(AR9="",AR71=""),"",(AR69+AR71+AQ74)*AR9/12)</f>
        <v>145.71102213179589</v>
      </c>
      <c r="AS72" s="10">
        <f t="shared" ref="AS72" si="485">IF(OR(AS9="",AS71=""),"",(AS69+AS71+AR74)*AS9/12)</f>
        <v>554.19611545558507</v>
      </c>
      <c r="AT72" s="10">
        <f t="shared" ref="AT72" si="486">IF(OR(AT9="",AT71=""),"",(AT69+AT71+AS74)*AT9/12)</f>
        <v>802.92639796449419</v>
      </c>
      <c r="AU72" s="10">
        <f t="shared" ref="AU72" si="487">IF(OR(AU9="",AU71=""),"",(AU69+AU71+AT74)*AU9/12)</f>
        <v>886.53267749609847</v>
      </c>
      <c r="AV72" s="10">
        <f t="shared" ref="AV72" si="488">IF(OR(AV9="",AV71=""),"",(AV69+AV71+AU74)*AV9/12)</f>
        <v>825.90803193275872</v>
      </c>
      <c r="AW72" s="10">
        <f t="shared" ref="AW72" si="489">IF(OR(AW9="",AW71=""),"",(AW69+AW71+AV74)*AW9/12)</f>
        <v>800.79155283450518</v>
      </c>
      <c r="AX72" s="10">
        <f t="shared" ref="AX72" si="490">IF(OR(AX9="",AX71=""),"",(AX69+AX71+AW74)*AX9/12)</f>
        <v>785.4521942194433</v>
      </c>
      <c r="AY72" s="10">
        <f t="shared" ref="AY72" si="491">IF(OR(AY9="",AY71=""),"",(AY69+AY71+AX74)*AY9/12)</f>
        <v>771.70732805025955</v>
      </c>
      <c r="AZ72" s="10" t="str">
        <f t="shared" ref="AZ72" si="492">IF(OR(AZ9="",AZ71=""),"",(AZ69+AZ71+AY74)*AZ9/12)</f>
        <v/>
      </c>
      <c r="BA72" s="10" t="str">
        <f t="shared" ref="BA72" si="493">IF(OR(BA9="",BA71=""),"",(BA69+BA71+AZ74)*BA9/12)</f>
        <v/>
      </c>
      <c r="BB72" s="10" t="str">
        <f t="shared" ref="BB72" si="494">IF(OR(BB9="",BB71=""),"",(BB69+BB71+BA74)*BB9/12)</f>
        <v/>
      </c>
      <c r="BC72" s="10" t="str">
        <f t="shared" ref="BC72" si="495">IF(OR(BC9="",BC71=""),"",(BC69+BC71+BB74)*BC9/12)</f>
        <v/>
      </c>
      <c r="BD72" s="10" t="str">
        <f t="shared" ref="BD72" si="496">IF(OR(BD9="",BD71=""),"",(BD69+BD71+BC74)*BD9/12)</f>
        <v/>
      </c>
      <c r="BE72" s="10" t="str">
        <f t="shared" ref="BE72" si="497">IF(OR(BE9="",BE71=""),"",(BE69+BE71+BD74)*BE9/12)</f>
        <v/>
      </c>
      <c r="BF72" s="10" t="str">
        <f t="shared" ref="BF72" si="498">IF(OR(BF9="",BF71=""),"",(BF69+BF71+BE74)*BF9/12)</f>
        <v/>
      </c>
      <c r="BG72" s="10" t="str">
        <f t="shared" ref="BG72" si="499">IF(OR(BG9="",BG71=""),"",(BG69+BG71+BF74)*BG9/12)</f>
        <v/>
      </c>
      <c r="BH72" s="10" t="str">
        <f t="shared" ref="BH72" si="500">IF(OR(BH9="",BH71=""),"",(BH69+BH71+BG74)*BH9/12)</f>
        <v/>
      </c>
      <c r="BI72" s="10" t="str">
        <f t="shared" ref="BI72" si="501">IF(OR(BI9="",BI71=""),"",(BI69+BI71+BH74)*BI9/12)</f>
        <v/>
      </c>
      <c r="BJ72" s="10" t="str">
        <f t="shared" ref="BJ72" si="502">IF(OR(BJ9="",BJ71=""),"",(BJ69+BJ71+BI74)*BJ9/12)</f>
        <v/>
      </c>
    </row>
    <row r="73" spans="1:62" s="5" customFormat="1" hidden="1" outlineLevel="1" x14ac:dyDescent="0.25">
      <c r="A73" s="128"/>
      <c r="B73" s="18" t="s">
        <v>14</v>
      </c>
      <c r="C73" s="26"/>
      <c r="D73" s="26"/>
      <c r="E73" s="9">
        <f t="shared" ref="E73:N73" si="503">IF(OR(E71="",E72=""),"",E71+E72)</f>
        <v>0</v>
      </c>
      <c r="F73" s="9">
        <f t="shared" si="503"/>
        <v>0</v>
      </c>
      <c r="G73" s="9">
        <f t="shared" si="503"/>
        <v>0</v>
      </c>
      <c r="H73" s="9">
        <f t="shared" si="503"/>
        <v>-4870.3406751930006</v>
      </c>
      <c r="I73" s="9">
        <f t="shared" si="503"/>
        <v>-9175.919226831189</v>
      </c>
      <c r="J73" s="9">
        <f t="shared" si="503"/>
        <v>-8279.7829227891816</v>
      </c>
      <c r="K73" s="9">
        <f t="shared" si="503"/>
        <v>-8335.569624595093</v>
      </c>
      <c r="L73" s="9">
        <f t="shared" si="503"/>
        <v>-7402.6575569312254</v>
      </c>
      <c r="M73" s="9">
        <f t="shared" si="503"/>
        <v>-6174.8260925478771</v>
      </c>
      <c r="N73" s="9">
        <f t="shared" si="503"/>
        <v>-4816.6847264896896</v>
      </c>
      <c r="O73" s="9">
        <f>IF(OR(O71="",O72=""),"",O71+O72)</f>
        <v>-2087.6454895195002</v>
      </c>
      <c r="P73" s="9">
        <f t="shared" ref="P73:AM73" si="504">IF(OR(P71="",P72=""),"",P71+P72)</f>
        <v>-47127.7639204144</v>
      </c>
      <c r="Q73" s="9">
        <f t="shared" si="504"/>
        <v>-34794.014209360372</v>
      </c>
      <c r="R73" s="9">
        <f t="shared" si="504"/>
        <v>-38404.509472110942</v>
      </c>
      <c r="S73" s="9">
        <f t="shared" si="504"/>
        <v>-37107.799971526481</v>
      </c>
      <c r="T73" s="9">
        <f t="shared" si="504"/>
        <v>-36811.905772348829</v>
      </c>
      <c r="U73" s="9">
        <f t="shared" si="504"/>
        <v>-25143.267032423686</v>
      </c>
      <c r="V73" s="9">
        <f t="shared" si="504"/>
        <v>-32744.786792359184</v>
      </c>
      <c r="W73" s="9">
        <f t="shared" si="504"/>
        <v>-31164.091509829195</v>
      </c>
      <c r="X73" s="9">
        <f t="shared" si="504"/>
        <v>-36246.468664251741</v>
      </c>
      <c r="Y73" s="9">
        <f t="shared" si="504"/>
        <v>-33930.975165024247</v>
      </c>
      <c r="Z73" s="9">
        <f t="shared" si="504"/>
        <v>-27571.419774418799</v>
      </c>
      <c r="AA73" s="9">
        <f t="shared" si="504"/>
        <v>-24695.384959521602</v>
      </c>
      <c r="AB73" s="9">
        <f t="shared" si="504"/>
        <v>-244054.28762607035</v>
      </c>
      <c r="AC73" s="9">
        <f t="shared" si="504"/>
        <v>-20624.114140323709</v>
      </c>
      <c r="AD73" s="9">
        <f t="shared" si="504"/>
        <v>-16931.882462482932</v>
      </c>
      <c r="AE73" s="9">
        <f t="shared" si="504"/>
        <v>-14506.875720639873</v>
      </c>
      <c r="AF73" s="9">
        <f t="shared" si="504"/>
        <v>21144.236693759845</v>
      </c>
      <c r="AG73" s="9">
        <f t="shared" si="504"/>
        <v>68078.9143547368</v>
      </c>
      <c r="AH73" s="9">
        <f t="shared" si="504"/>
        <v>29856.448202601685</v>
      </c>
      <c r="AI73" s="9">
        <f t="shared" si="504"/>
        <v>17157.429527095541</v>
      </c>
      <c r="AJ73" s="9">
        <f t="shared" si="504"/>
        <v>-13692.955293576157</v>
      </c>
      <c r="AK73" s="9">
        <f t="shared" si="504"/>
        <v>-12115.31245909539</v>
      </c>
      <c r="AL73" s="9">
        <f t="shared" si="504"/>
        <v>-3372.1783883181447</v>
      </c>
      <c r="AM73" s="9">
        <f t="shared" si="504"/>
        <v>-3571.0519052967784</v>
      </c>
      <c r="AN73" s="9">
        <f t="shared" ref="AN73:BJ73" si="505">IF(OR(AN71="",AN72=""),"",AN71+AN72)</f>
        <v>5227.3615039167189</v>
      </c>
      <c r="AO73" s="9">
        <f t="shared" si="505"/>
        <v>-2840.8802702432617</v>
      </c>
      <c r="AP73" s="9">
        <f t="shared" si="505"/>
        <v>-8589.2910917136942</v>
      </c>
      <c r="AQ73" s="9">
        <f t="shared" si="505"/>
        <v>2621.9775872697805</v>
      </c>
      <c r="AR73" s="9">
        <f t="shared" si="505"/>
        <v>116572.28052558615</v>
      </c>
      <c r="AS73" s="9">
        <f t="shared" si="505"/>
        <v>188036.90287047744</v>
      </c>
      <c r="AT73" s="9">
        <f t="shared" si="505"/>
        <v>150790.83679079995</v>
      </c>
      <c r="AU73" s="9">
        <f t="shared" si="505"/>
        <v>67163.00668744382</v>
      </c>
      <c r="AV73" s="9">
        <f t="shared" si="505"/>
        <v>-13943.261881463633</v>
      </c>
      <c r="AW73" s="9">
        <f t="shared" si="505"/>
        <v>-16958.78069879127</v>
      </c>
      <c r="AX73" s="9">
        <f t="shared" si="505"/>
        <v>-11362.688570280505</v>
      </c>
      <c r="AY73" s="9">
        <f t="shared" si="505"/>
        <v>-10492.000452413398</v>
      </c>
      <c r="AZ73" s="9" t="str">
        <f t="shared" si="505"/>
        <v/>
      </c>
      <c r="BA73" s="9" t="str">
        <f t="shared" si="505"/>
        <v/>
      </c>
      <c r="BB73" s="9" t="str">
        <f t="shared" si="505"/>
        <v/>
      </c>
      <c r="BC73" s="9" t="str">
        <f t="shared" si="505"/>
        <v/>
      </c>
      <c r="BD73" s="9" t="str">
        <f t="shared" si="505"/>
        <v/>
      </c>
      <c r="BE73" s="9" t="str">
        <f t="shared" si="505"/>
        <v/>
      </c>
      <c r="BF73" s="9" t="str">
        <f t="shared" si="505"/>
        <v/>
      </c>
      <c r="BG73" s="9" t="str">
        <f t="shared" si="505"/>
        <v/>
      </c>
      <c r="BH73" s="9" t="str">
        <f t="shared" si="505"/>
        <v/>
      </c>
      <c r="BI73" s="9" t="str">
        <f t="shared" si="505"/>
        <v/>
      </c>
      <c r="BJ73" s="9" t="str">
        <f t="shared" si="505"/>
        <v/>
      </c>
    </row>
    <row r="74" spans="1:62" s="5" customFormat="1" hidden="1" outlineLevel="1" x14ac:dyDescent="0.25">
      <c r="A74" s="128"/>
      <c r="B74" s="20" t="s">
        <v>19</v>
      </c>
      <c r="C74" s="28"/>
      <c r="D74" s="28"/>
      <c r="E74" s="9">
        <f>E73</f>
        <v>0</v>
      </c>
      <c r="F74" s="9">
        <f>IF(OR(F73="",E74=""),"",F73+E74)</f>
        <v>0</v>
      </c>
      <c r="G74" s="9">
        <f t="shared" ref="G74:N74" si="506">IF(OR(G73="",F74=""),"",G73+F74)</f>
        <v>0</v>
      </c>
      <c r="H74" s="9">
        <f t="shared" si="506"/>
        <v>-4870.3406751930006</v>
      </c>
      <c r="I74" s="9">
        <f t="shared" si="506"/>
        <v>-14046.259902024191</v>
      </c>
      <c r="J74" s="9">
        <f t="shared" si="506"/>
        <v>-22326.042824813372</v>
      </c>
      <c r="K74" s="9">
        <f t="shared" si="506"/>
        <v>-30661.612449408465</v>
      </c>
      <c r="L74" s="9">
        <f t="shared" si="506"/>
        <v>-38064.270006339691</v>
      </c>
      <c r="M74" s="9">
        <f t="shared" si="506"/>
        <v>-44239.096098887567</v>
      </c>
      <c r="N74" s="9">
        <f t="shared" si="506"/>
        <v>-49055.780825377253</v>
      </c>
      <c r="O74" s="9">
        <f>IF(OR(O73="",N74=""),"",O73+O69+N74)</f>
        <v>-51143.426314896751</v>
      </c>
      <c r="P74" s="9">
        <f>IF(OR(P73="",O74=""),"",P73+P69+O74+P66)</f>
        <v>1632091.6157402217</v>
      </c>
      <c r="Q74" s="9">
        <f t="shared" ref="Q74" si="507">IF(OR(Q73="",P74=""),"",Q73+Q69+P74)</f>
        <v>1474931.1915308614</v>
      </c>
      <c r="R74" s="9">
        <f t="shared" ref="R74" si="508">IF(OR(R73="",Q74=""),"",R73+R69+Q74)</f>
        <v>1300916.4120587504</v>
      </c>
      <c r="S74" s="9">
        <f t="shared" ref="S74" si="509">IF(OR(S73="",R74=""),"",S73+S69+R74)</f>
        <v>1125880.8220872239</v>
      </c>
      <c r="T74" s="9">
        <f t="shared" ref="T74" si="510">IF(OR(T73="",S74=""),"",T73+T69+S74)</f>
        <v>924379.20631487505</v>
      </c>
      <c r="U74" s="9">
        <f t="shared" ref="U74" si="511">IF(OR(U73="",T74=""),"",U73+U69+T74)</f>
        <v>743466.34928245132</v>
      </c>
      <c r="V74" s="9">
        <f t="shared" ref="V74" si="512">IF(OR(V73="",U74=""),"",V73+V69+U74)</f>
        <v>538083.05249009212</v>
      </c>
      <c r="W74" s="9">
        <f t="shared" ref="W74" si="513">IF(OR(W73="",V74=""),"",W73+W69+V74)</f>
        <v>342415.25098026294</v>
      </c>
      <c r="X74" s="9">
        <f t="shared" ref="X74" si="514">IF(OR(X73="",W74=""),"",X73+X69+W74)</f>
        <v>149325.1223160112</v>
      </c>
      <c r="Y74" s="9">
        <f t="shared" ref="Y74" si="515">IF(OR(Y73="",X74=""),"",Y73+Y69+X74)</f>
        <v>-34042.942849013052</v>
      </c>
      <c r="Z74" s="9">
        <f t="shared" ref="Z74" si="516">IF(OR(Z73="",Y74=""),"",Z73+Z69+Y74)</f>
        <v>-198643.46262343184</v>
      </c>
      <c r="AA74" s="9">
        <f t="shared" ref="AA74" si="517">IF(OR(AA73="",Z74=""),"",AA73+AA69+Z74)</f>
        <v>-362295.19758295349</v>
      </c>
      <c r="AB74" s="9">
        <f t="shared" ref="AB74" si="518">IF(OR(AB73="",AA74=""),"",AB73+AB69+AA74)</f>
        <v>-443275.87520902383</v>
      </c>
      <c r="AC74" s="9">
        <f t="shared" ref="AC74" si="519">IF(OR(AC73="",AB74=""),"",AC73+AC69+AB74)</f>
        <v>-435715.13934934756</v>
      </c>
      <c r="AD74" s="9">
        <f t="shared" ref="AD74" si="520">IF(OR(AD73="",AC74=""),"",AD73+AD69+AC74)</f>
        <v>-425835.46181183052</v>
      </c>
      <c r="AE74" s="9">
        <f t="shared" ref="AE74" si="521">IF(OR(AE73="",AD74=""),"",AE73+AE69+AD74)</f>
        <v>-409684.17753247038</v>
      </c>
      <c r="AF74" s="9">
        <f t="shared" ref="AF74" si="522">IF(OR(AF73="",AE74=""),"",AF73+AF69+AE74)</f>
        <v>-354612.6708387105</v>
      </c>
      <c r="AG74" s="9">
        <f t="shared" ref="AG74" si="523">IF(OR(AG73="",AF74=""),"",AG73+AG69+AF74)</f>
        <v>-265920.63648397371</v>
      </c>
      <c r="AH74" s="9">
        <f t="shared" ref="AH74" si="524">IF(OR(AH73="",AG74=""),"",AH73+AH69+AG74)</f>
        <v>-201123.89828137204</v>
      </c>
      <c r="AI74" s="9">
        <f t="shared" ref="AI74" si="525">IF(OR(AI73="",AH74=""),"",AI73+AI69+AH74)</f>
        <v>-151151.11875427648</v>
      </c>
      <c r="AJ74" s="9">
        <f t="shared" ref="AJ74" si="526">IF(OR(AJ73="",AI74=""),"",AJ73+AJ69+AI74)</f>
        <v>-132443.21404785264</v>
      </c>
      <c r="AK74" s="9">
        <f t="shared" ref="AK74" si="527">IF(OR(AK73="",AJ74=""),"",AK73+AK69+AJ74)</f>
        <v>-114109.82650694804</v>
      </c>
      <c r="AL74" s="9">
        <f t="shared" ref="AL74" si="528">IF(OR(AL73="",AK74=""),"",AL73+AL69+AK74)</f>
        <v>-87830.504895266189</v>
      </c>
      <c r="AM74" s="9">
        <f t="shared" ref="AM74" si="529">IF(OR(AM73="",AL74=""),"",AM73+AM69+AL74)</f>
        <v>-58222.446800562968</v>
      </c>
      <c r="AN74" s="9">
        <f t="shared" ref="AN74" si="530">IF(OR(AN73="",AM74=""),"",AN73+AN69+AM74)</f>
        <v>-51494.655296646248</v>
      </c>
      <c r="AO74" s="9">
        <f t="shared" ref="AO74" si="531">IF(OR(AO73="",AN74=""),"",AO73+AO69+AN74)</f>
        <v>-51983.455566889512</v>
      </c>
      <c r="AP74" s="9">
        <f t="shared" ref="AP74" si="532">IF(OR(AP73="",AO74=""),"",AP73+AP69+AO74)</f>
        <v>-58230.926658603203</v>
      </c>
      <c r="AQ74" s="9">
        <f t="shared" ref="AQ74" si="533">IF(OR(AQ73="",AP74=""),"",AQ73+AQ69+AP74)</f>
        <v>-53323.889071333426</v>
      </c>
      <c r="AR74" s="9">
        <f t="shared" ref="AR74" si="534">IF(OR(AR73="",AQ74=""),"",AR73+AR69+AQ74)</f>
        <v>66126.64145425272</v>
      </c>
      <c r="AS74" s="9">
        <f t="shared" ref="AS74" si="535">IF(OR(AS73="",AR74=""),"",AS73+AS69+AR74)</f>
        <v>256842.79432473017</v>
      </c>
      <c r="AT74" s="9">
        <f t="shared" ref="AT74" si="536">IF(OR(AT73="",AS74=""),"",AT73+AT69+AS74)</f>
        <v>410600.38111553015</v>
      </c>
      <c r="AU74" s="9">
        <f t="shared" ref="AU74" si="537">IF(OR(AU73="",AT74=""),"",AU73+AU69+AT74)</f>
        <v>480769.97780297394</v>
      </c>
      <c r="AV74" s="9">
        <f t="shared" ref="AV74" si="538">IF(OR(AV73="",AU74=""),"",AV73+AV69+AU74)</f>
        <v>469662.95592151029</v>
      </c>
      <c r="AW74" s="9">
        <f t="shared" ref="AW74" si="539">IF(OR(AW73="",AV74=""),"",AW73+AW69+AV74)</f>
        <v>455380.15522271901</v>
      </c>
      <c r="AX74" s="9">
        <f t="shared" ref="AX74" si="540">IF(OR(AX73="",AW74=""),"",AX73+AX69+AW74)</f>
        <v>446657.23665243853</v>
      </c>
      <c r="AY74" s="9">
        <f t="shared" ref="AY74" si="541">IF(OR(AY73="",AX74=""),"",AY73+AY69+AX74)</f>
        <v>438841.04620002513</v>
      </c>
      <c r="AZ74" s="9" t="str">
        <f t="shared" ref="AZ74" si="542">IF(OR(AZ73="",AY74=""),"",AZ73+AZ69+AY74)</f>
        <v/>
      </c>
      <c r="BA74" s="9" t="str">
        <f t="shared" ref="BA74" si="543">IF(OR(BA73="",AZ74=""),"",BA73+BA69+AZ74)</f>
        <v/>
      </c>
      <c r="BB74" s="9" t="str">
        <f t="shared" ref="BB74" si="544">IF(OR(BB73="",BA74=""),"",BB73+BB69+BA74)</f>
        <v/>
      </c>
      <c r="BC74" s="9" t="str">
        <f t="shared" ref="BC74" si="545">IF(OR(BC73="",BB74=""),"",BC73+BC69+BB74)</f>
        <v/>
      </c>
      <c r="BD74" s="9" t="str">
        <f t="shared" ref="BD74" si="546">IF(OR(BD73="",BC74=""),"",BD73+BD69+BC74)</f>
        <v/>
      </c>
      <c r="BE74" s="9" t="str">
        <f t="shared" ref="BE74" si="547">IF(OR(BE73="",BD74=""),"",BE73+BE69+BD74)</f>
        <v/>
      </c>
      <c r="BF74" s="9" t="str">
        <f t="shared" ref="BF74" si="548">IF(OR(BF73="",BE74=""),"",BF73+BF69+BE74)</f>
        <v/>
      </c>
      <c r="BG74" s="9" t="str">
        <f t="shared" ref="BG74" si="549">IF(OR(BG73="",BF74=""),"",BG73+BG69+BF74)</f>
        <v/>
      </c>
      <c r="BH74" s="9" t="str">
        <f t="shared" ref="BH74" si="550">IF(OR(BH73="",BG74=""),"",BH73+BH69+BG74)</f>
        <v/>
      </c>
      <c r="BI74" s="9" t="str">
        <f t="shared" ref="BI74" si="551">IF(OR(BI73="",BH74=""),"",BI73+BI69+BH74)</f>
        <v/>
      </c>
      <c r="BJ74" s="9" t="str">
        <f t="shared" ref="BJ74" si="552">IF(OR(BJ73="",BI74=""),"",BJ73+BJ69+BI74)</f>
        <v/>
      </c>
    </row>
    <row r="75" spans="1:62" s="5" customFormat="1" ht="8.25" hidden="1" customHeight="1" outlineLevel="1" x14ac:dyDescent="0.25">
      <c r="A75" s="44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1:62" s="2" customFormat="1" ht="15" customHeight="1" collapsed="1" x14ac:dyDescent="0.25">
      <c r="A76" s="129" t="s">
        <v>61</v>
      </c>
      <c r="B76" s="85"/>
      <c r="C76" s="26"/>
      <c r="D76" s="26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9"/>
      <c r="Q76" s="31"/>
      <c r="R76" s="31"/>
      <c r="S76" s="31"/>
      <c r="T76" s="31"/>
      <c r="U76" s="31"/>
      <c r="V76" s="31"/>
      <c r="W76" s="31"/>
      <c r="X76" s="31"/>
      <c r="Y76" s="67">
        <v>-950587.29</v>
      </c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67">
        <v>-46000</v>
      </c>
      <c r="AL76" s="31"/>
      <c r="AM76" s="31"/>
      <c r="AN76" s="96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s="4" customFormat="1" x14ac:dyDescent="0.25">
      <c r="A77" s="129"/>
      <c r="B77" s="85" t="s">
        <v>62</v>
      </c>
      <c r="C77" s="26"/>
      <c r="D77" s="26"/>
      <c r="E77" s="24"/>
      <c r="F77" s="24"/>
      <c r="G77" s="24"/>
      <c r="H77" s="24"/>
      <c r="I77" s="24"/>
      <c r="J77" s="24"/>
      <c r="K77" s="24"/>
      <c r="L77" s="24"/>
      <c r="M77" s="23"/>
      <c r="N77" s="24"/>
      <c r="O77" s="24"/>
      <c r="P77" s="23"/>
      <c r="Q77" s="24"/>
      <c r="R77" s="24"/>
      <c r="S77" s="24"/>
      <c r="T77" s="24"/>
      <c r="U77" s="24"/>
      <c r="V77" s="24"/>
      <c r="W77" s="24"/>
      <c r="X77" s="24"/>
      <c r="Y77" s="24">
        <v>0</v>
      </c>
      <c r="Z77" s="24">
        <v>0</v>
      </c>
      <c r="AA77" s="24">
        <v>-11434.029999999999</v>
      </c>
      <c r="AB77" s="24">
        <v>-97063.06</v>
      </c>
      <c r="AC77" s="24">
        <v>-78439.839999999997</v>
      </c>
      <c r="AD77" s="24">
        <v>-75986.289999999994</v>
      </c>
      <c r="AE77" s="24">
        <v>-62392.98</v>
      </c>
      <c r="AF77" s="24">
        <v>-91978.92</v>
      </c>
      <c r="AG77" s="24">
        <v>-107509.38</v>
      </c>
      <c r="AH77" s="24">
        <v>-96563.72</v>
      </c>
      <c r="AI77" s="24">
        <v>-92958.44</v>
      </c>
      <c r="AJ77" s="24">
        <v>-72329.81</v>
      </c>
      <c r="AK77" s="24">
        <v>-67043.09</v>
      </c>
      <c r="AL77" s="24">
        <v>-92630.26</v>
      </c>
      <c r="AM77" s="24">
        <v>-91472.06</v>
      </c>
      <c r="AN77" s="24">
        <v>3116.63</v>
      </c>
      <c r="AO77" s="24">
        <v>2587.12</v>
      </c>
      <c r="AP77" s="24">
        <v>842.75</v>
      </c>
      <c r="AQ77" s="24">
        <v>56.56</v>
      </c>
      <c r="AR77" s="24">
        <v>1511.37</v>
      </c>
      <c r="AS77" s="24">
        <v>3222.89</v>
      </c>
      <c r="AT77" s="24">
        <v>3620.76</v>
      </c>
      <c r="AU77" s="24">
        <v>2953.3</v>
      </c>
      <c r="AV77" s="24">
        <v>1582.66</v>
      </c>
      <c r="AW77" s="117">
        <v>1691.9488850109792</v>
      </c>
      <c r="AX77" s="117">
        <v>3243.1516497202369</v>
      </c>
      <c r="AY77" s="117">
        <v>4716.3566620728916</v>
      </c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</row>
    <row r="78" spans="1:62" s="4" customFormat="1" x14ac:dyDescent="0.25">
      <c r="A78" s="129"/>
      <c r="B78" s="85" t="s">
        <v>63</v>
      </c>
      <c r="C78" s="26"/>
      <c r="D78" s="26"/>
      <c r="E78" s="9"/>
      <c r="F78" s="9"/>
      <c r="G78" s="9"/>
      <c r="H78" s="9"/>
      <c r="I78" s="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>
        <f>IF(OR(Y77=""),"",Y76-Y77)</f>
        <v>-950587.29</v>
      </c>
      <c r="Z78" s="10">
        <f t="shared" ref="Z78:AX78" si="553">IF(OR(Z77=""),"",Z76-Z77)</f>
        <v>0</v>
      </c>
      <c r="AA78" s="10">
        <f t="shared" si="553"/>
        <v>11434.029999999999</v>
      </c>
      <c r="AB78" s="10">
        <f t="shared" si="553"/>
        <v>97063.06</v>
      </c>
      <c r="AC78" s="10">
        <f t="shared" si="553"/>
        <v>78439.839999999997</v>
      </c>
      <c r="AD78" s="10">
        <f t="shared" si="553"/>
        <v>75986.289999999994</v>
      </c>
      <c r="AE78" s="10">
        <f t="shared" si="553"/>
        <v>62392.98</v>
      </c>
      <c r="AF78" s="10">
        <f t="shared" si="553"/>
        <v>91978.92</v>
      </c>
      <c r="AG78" s="10">
        <f t="shared" si="553"/>
        <v>107509.38</v>
      </c>
      <c r="AH78" s="10">
        <f t="shared" si="553"/>
        <v>96563.72</v>
      </c>
      <c r="AI78" s="10">
        <f t="shared" si="553"/>
        <v>92958.44</v>
      </c>
      <c r="AJ78" s="10">
        <f t="shared" si="553"/>
        <v>72329.81</v>
      </c>
      <c r="AK78" s="10">
        <f>IF(OR(AK77=""),"",AK76-AK77)</f>
        <v>21043.089999999997</v>
      </c>
      <c r="AL78" s="10">
        <f t="shared" si="553"/>
        <v>92630.26</v>
      </c>
      <c r="AM78" s="10">
        <f t="shared" si="553"/>
        <v>91472.06</v>
      </c>
      <c r="AN78" s="10">
        <f t="shared" si="553"/>
        <v>-3116.63</v>
      </c>
      <c r="AO78" s="10">
        <f t="shared" si="553"/>
        <v>-2587.12</v>
      </c>
      <c r="AP78" s="10">
        <f t="shared" si="553"/>
        <v>-842.75</v>
      </c>
      <c r="AQ78" s="10">
        <f t="shared" si="553"/>
        <v>-56.56</v>
      </c>
      <c r="AR78" s="10">
        <f t="shared" si="553"/>
        <v>-1511.37</v>
      </c>
      <c r="AS78" s="10">
        <f t="shared" si="553"/>
        <v>-3222.89</v>
      </c>
      <c r="AT78" s="10">
        <f t="shared" si="553"/>
        <v>-3620.76</v>
      </c>
      <c r="AU78" s="10">
        <f t="shared" si="553"/>
        <v>-2953.3</v>
      </c>
      <c r="AV78" s="10">
        <f t="shared" si="553"/>
        <v>-1582.66</v>
      </c>
      <c r="AW78" s="10">
        <f t="shared" si="553"/>
        <v>-1691.9488850109792</v>
      </c>
      <c r="AX78" s="10">
        <f t="shared" si="553"/>
        <v>-3243.1516497202369</v>
      </c>
      <c r="AY78" s="10">
        <f t="shared" ref="AY78:BJ78" si="554">IF(OR(AY77=""),"",AY76-AY77)</f>
        <v>-4716.3566620728916</v>
      </c>
      <c r="AZ78" s="10" t="str">
        <f t="shared" si="554"/>
        <v/>
      </c>
      <c r="BA78" s="10" t="str">
        <f t="shared" si="554"/>
        <v/>
      </c>
      <c r="BB78" s="10" t="str">
        <f t="shared" si="554"/>
        <v/>
      </c>
      <c r="BC78" s="10" t="str">
        <f t="shared" si="554"/>
        <v/>
      </c>
      <c r="BD78" s="10" t="str">
        <f t="shared" si="554"/>
        <v/>
      </c>
      <c r="BE78" s="10" t="str">
        <f t="shared" si="554"/>
        <v/>
      </c>
      <c r="BF78" s="10" t="str">
        <f t="shared" si="554"/>
        <v/>
      </c>
      <c r="BG78" s="10" t="str">
        <f t="shared" si="554"/>
        <v/>
      </c>
      <c r="BH78" s="10" t="str">
        <f t="shared" si="554"/>
        <v/>
      </c>
      <c r="BI78" s="10" t="str">
        <f t="shared" si="554"/>
        <v/>
      </c>
      <c r="BJ78" s="10" t="str">
        <f t="shared" si="554"/>
        <v/>
      </c>
    </row>
    <row r="79" spans="1:62" s="4" customFormat="1" x14ac:dyDescent="0.25">
      <c r="A79" s="129"/>
      <c r="B79" s="86" t="s">
        <v>8</v>
      </c>
      <c r="C79" s="26"/>
      <c r="D79" s="2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>
        <f>IF(OR(Y9="",Y78=""),"",((Y78)*Y9)/12)</f>
        <v>-1142.9773645635676</v>
      </c>
      <c r="Z79" s="10">
        <f>IF(OR(Z9="",Z78=""),"",((Z78+Y82)*Z9)/12)</f>
        <v>-1406.6105417600129</v>
      </c>
      <c r="AA79" s="10">
        <f t="shared" ref="AA79:AX79" si="555">IF(OR(AA9="",AA78=""),"",((AA78+Z82)*AA9)/12)</f>
        <v>-1346.153234548864</v>
      </c>
      <c r="AB79" s="10">
        <f t="shared" si="555"/>
        <v>-1288.4126187558829</v>
      </c>
      <c r="AC79" s="10">
        <f t="shared" si="555"/>
        <v>-1315.9538118321113</v>
      </c>
      <c r="AD79" s="10">
        <f t="shared" si="555"/>
        <v>-1336.9578921220411</v>
      </c>
      <c r="AE79" s="10">
        <f t="shared" si="555"/>
        <v>-1160.0625389104569</v>
      </c>
      <c r="AF79" s="10">
        <f t="shared" si="555"/>
        <v>-1030.1512787032175</v>
      </c>
      <c r="AG79" s="10">
        <f t="shared" si="555"/>
        <v>-852.43323708722994</v>
      </c>
      <c r="AH79" s="10">
        <f t="shared" si="555"/>
        <v>-659.06779451001023</v>
      </c>
      <c r="AI79" s="10">
        <f t="shared" si="555"/>
        <v>-480.92950853408678</v>
      </c>
      <c r="AJ79" s="10">
        <f t="shared" si="555"/>
        <v>-360.31926611651494</v>
      </c>
      <c r="AK79" s="10">
        <f>IF(OR(AK9="",AK78=""),"",((AK78+AJ82)*AK9)/12)</f>
        <v>-326.98303189502104</v>
      </c>
      <c r="AL79" s="10">
        <f t="shared" si="555"/>
        <v>-144.53386682650574</v>
      </c>
      <c r="AM79" s="10">
        <f t="shared" si="555"/>
        <v>67.827737992733816</v>
      </c>
      <c r="AN79" s="10">
        <f t="shared" si="555"/>
        <v>59.918620369761747</v>
      </c>
      <c r="AO79" s="10">
        <f t="shared" si="555"/>
        <v>52.938377462680137</v>
      </c>
      <c r="AP79" s="10">
        <f t="shared" si="555"/>
        <v>48.802208476892723</v>
      </c>
      <c r="AQ79" s="10">
        <f t="shared" si="555"/>
        <v>49.061459961622738</v>
      </c>
      <c r="AR79" s="10">
        <f t="shared" si="555"/>
        <v>45.331792046848214</v>
      </c>
      <c r="AS79" s="10">
        <f t="shared" si="555"/>
        <v>37.516625105978882</v>
      </c>
      <c r="AT79" s="10">
        <f t="shared" si="555"/>
        <v>26.972774943528055</v>
      </c>
      <c r="AU79" s="10">
        <f t="shared" si="555"/>
        <v>20.025787757859852</v>
      </c>
      <c r="AV79" s="10">
        <f t="shared" si="555"/>
        <v>16.343159553426808</v>
      </c>
      <c r="AW79" s="10">
        <f t="shared" si="555"/>
        <v>13.391395751403531</v>
      </c>
      <c r="AX79" s="10">
        <f t="shared" si="555"/>
        <v>7.7018177904094935</v>
      </c>
      <c r="AY79" s="10">
        <f t="shared" ref="AY79" si="556">IF(OR(AY9="",AY78=""),"",((AY78+AX82)*AY9)/12)</f>
        <v>-0.59299566982696839</v>
      </c>
      <c r="AZ79" s="10" t="str">
        <f t="shared" ref="AZ79" si="557">IF(OR(AZ9="",AZ78=""),"",((AZ78+AY82)*AZ9)/12)</f>
        <v/>
      </c>
      <c r="BA79" s="10" t="str">
        <f t="shared" ref="BA79" si="558">IF(OR(BA9="",BA78=""),"",((BA78+AZ82)*BA9)/12)</f>
        <v/>
      </c>
      <c r="BB79" s="10" t="str">
        <f t="shared" ref="BB79" si="559">IF(OR(BB9="",BB78=""),"",((BB78+BA82)*BB9)/12)</f>
        <v/>
      </c>
      <c r="BC79" s="10" t="str">
        <f t="shared" ref="BC79" si="560">IF(OR(BC9="",BC78=""),"",((BC78+BB82)*BC9)/12)</f>
        <v/>
      </c>
      <c r="BD79" s="10" t="str">
        <f t="shared" ref="BD79" si="561">IF(OR(BD9="",BD78=""),"",((BD78+BC82)*BD9)/12)</f>
        <v/>
      </c>
      <c r="BE79" s="10" t="str">
        <f t="shared" ref="BE79" si="562">IF(OR(BE9="",BE78=""),"",((BE78+BD82)*BE9)/12)</f>
        <v/>
      </c>
      <c r="BF79" s="10" t="str">
        <f t="shared" ref="BF79" si="563">IF(OR(BF9="",BF78=""),"",((BF78+BE82)*BF9)/12)</f>
        <v/>
      </c>
      <c r="BG79" s="10" t="str">
        <f t="shared" ref="BG79" si="564">IF(OR(BG9="",BG78=""),"",((BG78+BF82)*BG9)/12)</f>
        <v/>
      </c>
      <c r="BH79" s="10" t="str">
        <f t="shared" ref="BH79" si="565">IF(OR(BH9="",BH78=""),"",((BH78+BG82)*BH9)/12)</f>
        <v/>
      </c>
      <c r="BI79" s="10" t="str">
        <f t="shared" ref="BI79" si="566">IF(OR(BI9="",BI78=""),"",((BI78+BH82)*BI9)/12)</f>
        <v/>
      </c>
      <c r="BJ79" s="10" t="str">
        <f t="shared" ref="BJ79" si="567">IF(OR(BJ9="",BJ78=""),"",((BJ78+BI82)*BJ9)/12)</f>
        <v/>
      </c>
    </row>
    <row r="80" spans="1:62" s="4" customFormat="1" x14ac:dyDescent="0.25">
      <c r="A80" s="129"/>
      <c r="B80" s="86" t="s">
        <v>6</v>
      </c>
      <c r="C80" s="30"/>
      <c r="D80" s="3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>
        <f>IF(OR(Y79=""),"",Y79)</f>
        <v>-1142.9773645635676</v>
      </c>
      <c r="Z80" s="10">
        <f>IF(OR(Y80="",Z79=""),"",Y80+Z79)</f>
        <v>-2549.5879063235807</v>
      </c>
      <c r="AA80" s="10">
        <f t="shared" ref="AA80:AX80" si="568">IF(OR(Z80="",AA79=""),"",Z80+AA79)</f>
        <v>-3895.7411408724447</v>
      </c>
      <c r="AB80" s="10">
        <f t="shared" si="568"/>
        <v>-5184.1537596283279</v>
      </c>
      <c r="AC80" s="10">
        <f t="shared" si="568"/>
        <v>-6500.1075714604394</v>
      </c>
      <c r="AD80" s="10">
        <f t="shared" si="568"/>
        <v>-7837.0654635824803</v>
      </c>
      <c r="AE80" s="10">
        <f t="shared" si="568"/>
        <v>-8997.1280024929365</v>
      </c>
      <c r="AF80" s="10">
        <f t="shared" si="568"/>
        <v>-10027.279281196154</v>
      </c>
      <c r="AG80" s="10">
        <f t="shared" si="568"/>
        <v>-10879.712518283384</v>
      </c>
      <c r="AH80" s="10">
        <f t="shared" si="568"/>
        <v>-11538.780312793395</v>
      </c>
      <c r="AI80" s="10">
        <f t="shared" si="568"/>
        <v>-12019.709821327482</v>
      </c>
      <c r="AJ80" s="10">
        <f t="shared" si="568"/>
        <v>-12380.029087443998</v>
      </c>
      <c r="AK80" s="10">
        <f t="shared" si="568"/>
        <v>-12707.012119339019</v>
      </c>
      <c r="AL80" s="10">
        <f t="shared" si="568"/>
        <v>-12851.545986165524</v>
      </c>
      <c r="AM80" s="10">
        <f t="shared" si="568"/>
        <v>-12783.71824817279</v>
      </c>
      <c r="AN80" s="10">
        <f t="shared" si="568"/>
        <v>-12723.79962780303</v>
      </c>
      <c r="AO80" s="10">
        <f t="shared" si="568"/>
        <v>-12670.861250340349</v>
      </c>
      <c r="AP80" s="10">
        <f t="shared" si="568"/>
        <v>-12622.059041863457</v>
      </c>
      <c r="AQ80" s="10">
        <f t="shared" si="568"/>
        <v>-12572.997581901835</v>
      </c>
      <c r="AR80" s="10">
        <f t="shared" si="568"/>
        <v>-12527.665789854986</v>
      </c>
      <c r="AS80" s="10">
        <f t="shared" si="568"/>
        <v>-12490.149164749007</v>
      </c>
      <c r="AT80" s="10">
        <f t="shared" si="568"/>
        <v>-12463.17638980548</v>
      </c>
      <c r="AU80" s="10">
        <f t="shared" si="568"/>
        <v>-12443.150602047619</v>
      </c>
      <c r="AV80" s="10">
        <f t="shared" si="568"/>
        <v>-12426.807442494191</v>
      </c>
      <c r="AW80" s="10">
        <f t="shared" si="568"/>
        <v>-12413.416046742788</v>
      </c>
      <c r="AX80" s="10">
        <f t="shared" si="568"/>
        <v>-12405.714228952378</v>
      </c>
      <c r="AY80" s="10">
        <f t="shared" ref="AY80" si="569">IF(OR(AX80="",AY79=""),"",AX80+AY79)</f>
        <v>-12406.307224622205</v>
      </c>
      <c r="AZ80" s="10" t="str">
        <f t="shared" ref="AZ80" si="570">IF(OR(AY80="",AZ79=""),"",AY80+AZ79)</f>
        <v/>
      </c>
      <c r="BA80" s="10" t="str">
        <f t="shared" ref="BA80" si="571">IF(OR(AZ80="",BA79=""),"",AZ80+BA79)</f>
        <v/>
      </c>
      <c r="BB80" s="10" t="str">
        <f t="shared" ref="BB80" si="572">IF(OR(BA80="",BB79=""),"",BA80+BB79)</f>
        <v/>
      </c>
      <c r="BC80" s="10" t="str">
        <f t="shared" ref="BC80" si="573">IF(OR(BB80="",BC79=""),"",BB80+BC79)</f>
        <v/>
      </c>
      <c r="BD80" s="10" t="str">
        <f t="shared" ref="BD80" si="574">IF(OR(BC80="",BD79=""),"",BC80+BD79)</f>
        <v/>
      </c>
      <c r="BE80" s="10" t="str">
        <f t="shared" ref="BE80" si="575">IF(OR(BD80="",BE79=""),"",BD80+BE79)</f>
        <v/>
      </c>
      <c r="BF80" s="10" t="str">
        <f t="shared" ref="BF80" si="576">IF(OR(BE80="",BF79=""),"",BE80+BF79)</f>
        <v/>
      </c>
      <c r="BG80" s="10" t="str">
        <f t="shared" ref="BG80" si="577">IF(OR(BF80="",BG79=""),"",BF80+BG79)</f>
        <v/>
      </c>
      <c r="BH80" s="10" t="str">
        <f t="shared" ref="BH80" si="578">IF(OR(BG80="",BH79=""),"",BG80+BH79)</f>
        <v/>
      </c>
      <c r="BI80" s="10" t="str">
        <f t="shared" ref="BI80" si="579">IF(OR(BH80="",BI79=""),"",BH80+BI79)</f>
        <v/>
      </c>
      <c r="BJ80" s="10" t="str">
        <f t="shared" ref="BJ80" si="580">IF(OR(BI80="",BJ79=""),"",BI80+BJ79)</f>
        <v/>
      </c>
    </row>
    <row r="81" spans="1:62" s="4" customFormat="1" x14ac:dyDescent="0.25">
      <c r="A81" s="129"/>
      <c r="B81" s="85" t="s">
        <v>65</v>
      </c>
      <c r="C81" s="26"/>
      <c r="D81" s="2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f>IF(OR(Y79="",Y78=""),"",Y78+Y79)</f>
        <v>-951730.26736456365</v>
      </c>
      <c r="Z81" s="10">
        <f>IF(OR(Z79="",Z78=""),"",Z78+Z79)</f>
        <v>-1406.6105417600129</v>
      </c>
      <c r="AA81" s="10">
        <f>IF(OR(AA79="",AA78=""),"",AA78+AA79)</f>
        <v>10087.876765451136</v>
      </c>
      <c r="AB81" s="10">
        <f t="shared" ref="AB81:AX81" si="581">IF(OR(AB79="",AB78=""),"",AB78+AB79)</f>
        <v>95774.647381244111</v>
      </c>
      <c r="AC81" s="10">
        <f t="shared" si="581"/>
        <v>77123.886188167889</v>
      </c>
      <c r="AD81" s="10">
        <f t="shared" si="581"/>
        <v>74649.332107877955</v>
      </c>
      <c r="AE81" s="10">
        <f t="shared" si="581"/>
        <v>61232.91746108955</v>
      </c>
      <c r="AF81" s="10">
        <f t="shared" si="581"/>
        <v>90948.768721296787</v>
      </c>
      <c r="AG81" s="10">
        <f t="shared" si="581"/>
        <v>106656.94676291278</v>
      </c>
      <c r="AH81" s="10">
        <f t="shared" si="581"/>
        <v>95904.652205489998</v>
      </c>
      <c r="AI81" s="10">
        <f t="shared" si="581"/>
        <v>92477.510491465917</v>
      </c>
      <c r="AJ81" s="10">
        <f t="shared" si="581"/>
        <v>71969.490733883489</v>
      </c>
      <c r="AK81" s="10">
        <f t="shared" si="581"/>
        <v>20716.106968104974</v>
      </c>
      <c r="AL81" s="10">
        <f t="shared" si="581"/>
        <v>92485.726133173492</v>
      </c>
      <c r="AM81" s="10">
        <f t="shared" si="581"/>
        <v>91539.887737992729</v>
      </c>
      <c r="AN81" s="10">
        <f t="shared" si="581"/>
        <v>-3056.7113796302383</v>
      </c>
      <c r="AO81" s="10">
        <f t="shared" si="581"/>
        <v>-2534.1816225373195</v>
      </c>
      <c r="AP81" s="10">
        <f t="shared" si="581"/>
        <v>-793.9477915231073</v>
      </c>
      <c r="AQ81" s="10">
        <f t="shared" si="581"/>
        <v>-7.4985400383772642</v>
      </c>
      <c r="AR81" s="10">
        <f t="shared" si="581"/>
        <v>-1466.0382079531516</v>
      </c>
      <c r="AS81" s="10">
        <f t="shared" si="581"/>
        <v>-3185.3733748940208</v>
      </c>
      <c r="AT81" s="10">
        <f t="shared" si="581"/>
        <v>-3593.7872250564724</v>
      </c>
      <c r="AU81" s="10">
        <f t="shared" si="581"/>
        <v>-2933.2742122421405</v>
      </c>
      <c r="AV81" s="10">
        <f t="shared" si="581"/>
        <v>-1566.3168404465732</v>
      </c>
      <c r="AW81" s="10">
        <f t="shared" si="581"/>
        <v>-1678.5574892595757</v>
      </c>
      <c r="AX81" s="10">
        <f t="shared" si="581"/>
        <v>-3235.4498319298273</v>
      </c>
      <c r="AY81" s="10">
        <f t="shared" ref="AY81:BJ81" si="582">IF(OR(AY79="",AY78=""),"",AY78+AY79)</f>
        <v>-4716.949657742719</v>
      </c>
      <c r="AZ81" s="10" t="str">
        <f t="shared" si="582"/>
        <v/>
      </c>
      <c r="BA81" s="10" t="str">
        <f t="shared" si="582"/>
        <v/>
      </c>
      <c r="BB81" s="10" t="str">
        <f t="shared" si="582"/>
        <v/>
      </c>
      <c r="BC81" s="10" t="str">
        <f t="shared" si="582"/>
        <v/>
      </c>
      <c r="BD81" s="10" t="str">
        <f t="shared" si="582"/>
        <v/>
      </c>
      <c r="BE81" s="10" t="str">
        <f t="shared" si="582"/>
        <v/>
      </c>
      <c r="BF81" s="10" t="str">
        <f t="shared" si="582"/>
        <v/>
      </c>
      <c r="BG81" s="10" t="str">
        <f t="shared" si="582"/>
        <v/>
      </c>
      <c r="BH81" s="10" t="str">
        <f t="shared" si="582"/>
        <v/>
      </c>
      <c r="BI81" s="10" t="str">
        <f t="shared" si="582"/>
        <v/>
      </c>
      <c r="BJ81" s="10" t="str">
        <f t="shared" si="582"/>
        <v/>
      </c>
    </row>
    <row r="82" spans="1:62" s="4" customFormat="1" x14ac:dyDescent="0.25">
      <c r="A82" s="129"/>
      <c r="B82" s="87" t="s">
        <v>66</v>
      </c>
      <c r="C82" s="28"/>
      <c r="D82" s="2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>
        <v>0</v>
      </c>
      <c r="Y82" s="10">
        <f>IF(OR(Y81=""),"",Y81)</f>
        <v>-951730.26736456365</v>
      </c>
      <c r="Z82" s="10">
        <f>IF(OR(Z81="",Y82=""),"",Z81+Y82)</f>
        <v>-953136.87790632364</v>
      </c>
      <c r="AA82" s="10">
        <f t="shared" ref="AA82:AX82" si="583">IF(OR(AA81="",Z82=""),"",AA81+Z82)</f>
        <v>-943049.00114087248</v>
      </c>
      <c r="AB82" s="10">
        <f t="shared" si="583"/>
        <v>-847274.35375962837</v>
      </c>
      <c r="AC82" s="10">
        <f t="shared" si="583"/>
        <v>-770150.46757146053</v>
      </c>
      <c r="AD82" s="10">
        <f t="shared" si="583"/>
        <v>-695501.13546358258</v>
      </c>
      <c r="AE82" s="10">
        <f t="shared" si="583"/>
        <v>-634268.21800249303</v>
      </c>
      <c r="AF82" s="10">
        <f t="shared" si="583"/>
        <v>-543319.44928119623</v>
      </c>
      <c r="AG82" s="10">
        <f t="shared" si="583"/>
        <v>-436662.50251828344</v>
      </c>
      <c r="AH82" s="10">
        <f t="shared" si="583"/>
        <v>-340757.85031279345</v>
      </c>
      <c r="AI82" s="10">
        <f t="shared" si="583"/>
        <v>-248280.33982132754</v>
      </c>
      <c r="AJ82" s="10">
        <f t="shared" si="583"/>
        <v>-176310.84908744405</v>
      </c>
      <c r="AK82" s="10">
        <f>IF(OR(AK81="",AJ82=""),"",AK81+AJ82)</f>
        <v>-155594.74211933906</v>
      </c>
      <c r="AL82" s="10">
        <f t="shared" si="583"/>
        <v>-63109.01598616557</v>
      </c>
      <c r="AM82" s="10">
        <f t="shared" si="583"/>
        <v>28430.871751827159</v>
      </c>
      <c r="AN82" s="10">
        <f t="shared" si="583"/>
        <v>25374.160372196922</v>
      </c>
      <c r="AO82" s="10">
        <f t="shared" si="583"/>
        <v>22839.978749659604</v>
      </c>
      <c r="AP82" s="10">
        <f t="shared" si="583"/>
        <v>22046.030958136496</v>
      </c>
      <c r="AQ82" s="10">
        <f t="shared" si="583"/>
        <v>22038.532418098119</v>
      </c>
      <c r="AR82" s="10">
        <f t="shared" si="583"/>
        <v>20572.494210144967</v>
      </c>
      <c r="AS82" s="10">
        <f t="shared" si="583"/>
        <v>17387.120835250946</v>
      </c>
      <c r="AT82" s="10">
        <f t="shared" si="583"/>
        <v>13793.333610194473</v>
      </c>
      <c r="AU82" s="10">
        <f t="shared" si="583"/>
        <v>10860.059397952333</v>
      </c>
      <c r="AV82" s="10">
        <f t="shared" si="583"/>
        <v>9293.7425575057605</v>
      </c>
      <c r="AW82" s="10">
        <f t="shared" si="583"/>
        <v>7615.1850682461845</v>
      </c>
      <c r="AX82" s="10">
        <f t="shared" si="583"/>
        <v>4379.7352363163573</v>
      </c>
      <c r="AY82" s="10">
        <f t="shared" ref="AY82" si="584">IF(OR(AY81="",AX82=""),"",AY81+AX82)</f>
        <v>-337.2144214263617</v>
      </c>
      <c r="AZ82" s="10" t="str">
        <f t="shared" ref="AZ82" si="585">IF(OR(AZ81="",AY82=""),"",AZ81+AY82)</f>
        <v/>
      </c>
      <c r="BA82" s="10" t="str">
        <f t="shared" ref="BA82" si="586">IF(OR(BA81="",AZ82=""),"",BA81+AZ82)</f>
        <v/>
      </c>
      <c r="BB82" s="10" t="str">
        <f t="shared" ref="BB82" si="587">IF(OR(BB81="",BA82=""),"",BB81+BA82)</f>
        <v/>
      </c>
      <c r="BC82" s="10" t="str">
        <f t="shared" ref="BC82" si="588">IF(OR(BC81="",BB82=""),"",BC81+BB82)</f>
        <v/>
      </c>
      <c r="BD82" s="10" t="str">
        <f t="shared" ref="BD82" si="589">IF(OR(BD81="",BC82=""),"",BD81+BC82)</f>
        <v/>
      </c>
      <c r="BE82" s="10" t="str">
        <f t="shared" ref="BE82" si="590">IF(OR(BE81="",BD82=""),"",BE81+BD82)</f>
        <v/>
      </c>
      <c r="BF82" s="10" t="str">
        <f t="shared" ref="BF82" si="591">IF(OR(BF81="",BE82=""),"",BF81+BE82)</f>
        <v/>
      </c>
      <c r="BG82" s="10" t="str">
        <f t="shared" ref="BG82" si="592">IF(OR(BG81="",BF82=""),"",BG81+BF82)</f>
        <v/>
      </c>
      <c r="BH82" s="10" t="str">
        <f t="shared" ref="BH82" si="593">IF(OR(BH81="",BG82=""),"",BH81+BG82)</f>
        <v/>
      </c>
      <c r="BI82" s="10" t="str">
        <f t="shared" ref="BI82" si="594">IF(OR(BI81="",BH82=""),"",BI81+BH82)</f>
        <v/>
      </c>
      <c r="BJ82" s="10" t="str">
        <f t="shared" ref="BJ82" si="595">IF(OR(BJ81="",BI82=""),"",BJ81+BI82)</f>
        <v/>
      </c>
    </row>
    <row r="83" spans="1:62" s="5" customFormat="1" ht="8.25" customHeight="1" x14ac:dyDescent="0.25">
      <c r="A83" s="44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1:62" s="5" customFormat="1" x14ac:dyDescent="0.25">
      <c r="A84" s="130" t="s">
        <v>75</v>
      </c>
      <c r="B84" s="55"/>
      <c r="C84" s="95"/>
      <c r="D84" s="9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67">
        <v>9141434.9200000018</v>
      </c>
      <c r="AN84" s="9"/>
      <c r="AO84" s="9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</row>
    <row r="85" spans="1:62" ht="15" customHeight="1" x14ac:dyDescent="0.25">
      <c r="A85" s="130"/>
      <c r="B85" s="55" t="s">
        <v>46</v>
      </c>
      <c r="C85" s="41"/>
      <c r="D85" s="41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>
        <v>0</v>
      </c>
      <c r="P85" s="59">
        <f t="shared" ref="P85:AL85" si="596">+$N$93/23</f>
        <v>1228112.1191304347</v>
      </c>
      <c r="Q85" s="59">
        <f t="shared" si="596"/>
        <v>1228112.1191304347</v>
      </c>
      <c r="R85" s="59">
        <f t="shared" si="596"/>
        <v>1228112.1191304347</v>
      </c>
      <c r="S85" s="59">
        <f t="shared" si="596"/>
        <v>1228112.1191304347</v>
      </c>
      <c r="T85" s="59">
        <f t="shared" si="596"/>
        <v>1228112.1191304347</v>
      </c>
      <c r="U85" s="59">
        <f t="shared" si="596"/>
        <v>1228112.1191304347</v>
      </c>
      <c r="V85" s="59">
        <f t="shared" si="596"/>
        <v>1228112.1191304347</v>
      </c>
      <c r="W85" s="59">
        <f t="shared" si="596"/>
        <v>1228112.1191304347</v>
      </c>
      <c r="X85" s="59">
        <f t="shared" si="596"/>
        <v>1228112.1191304347</v>
      </c>
      <c r="Y85" s="59">
        <f t="shared" si="596"/>
        <v>1228112.1191304347</v>
      </c>
      <c r="Z85" s="59">
        <f t="shared" si="596"/>
        <v>1228112.1191304347</v>
      </c>
      <c r="AA85" s="59">
        <f t="shared" si="596"/>
        <v>1228112.1191304347</v>
      </c>
      <c r="AB85" s="59">
        <f t="shared" si="596"/>
        <v>1228112.1191304347</v>
      </c>
      <c r="AC85" s="59">
        <f t="shared" si="596"/>
        <v>1228112.1191304347</v>
      </c>
      <c r="AD85" s="59">
        <f t="shared" si="596"/>
        <v>1228112.1191304347</v>
      </c>
      <c r="AE85" s="59">
        <f t="shared" si="596"/>
        <v>1228112.1191304347</v>
      </c>
      <c r="AF85" s="59">
        <f t="shared" si="596"/>
        <v>1228112.1191304347</v>
      </c>
      <c r="AG85" s="59">
        <f t="shared" si="596"/>
        <v>1228112.1191304347</v>
      </c>
      <c r="AH85" s="59">
        <f t="shared" si="596"/>
        <v>1228112.1191304347</v>
      </c>
      <c r="AI85" s="59">
        <f t="shared" si="596"/>
        <v>1228112.1191304347</v>
      </c>
      <c r="AJ85" s="59">
        <f t="shared" si="596"/>
        <v>1228112.1191304347</v>
      </c>
      <c r="AK85" s="59">
        <f t="shared" si="596"/>
        <v>1228112.1191304347</v>
      </c>
      <c r="AL85" s="59">
        <f t="shared" si="596"/>
        <v>1228112.1191304347</v>
      </c>
      <c r="AM85" s="59">
        <v>0</v>
      </c>
      <c r="AN85" s="59">
        <f>+$AM$84/23</f>
        <v>397453.69217391312</v>
      </c>
      <c r="AO85" s="59">
        <f t="shared" ref="AO85:BJ85" si="597">+$AM$84/23</f>
        <v>397453.69217391312</v>
      </c>
      <c r="AP85" s="59">
        <f t="shared" si="597"/>
        <v>397453.69217391312</v>
      </c>
      <c r="AQ85" s="59">
        <f t="shared" si="597"/>
        <v>397453.69217391312</v>
      </c>
      <c r="AR85" s="59">
        <f t="shared" si="597"/>
        <v>397453.69217391312</v>
      </c>
      <c r="AS85" s="59">
        <f t="shared" si="597"/>
        <v>397453.69217391312</v>
      </c>
      <c r="AT85" s="59">
        <f t="shared" si="597"/>
        <v>397453.69217391312</v>
      </c>
      <c r="AU85" s="59">
        <f t="shared" si="597"/>
        <v>397453.69217391312</v>
      </c>
      <c r="AV85" s="59">
        <f t="shared" si="597"/>
        <v>397453.69217391312</v>
      </c>
      <c r="AW85" s="59">
        <f t="shared" si="597"/>
        <v>397453.69217391312</v>
      </c>
      <c r="AX85" s="59">
        <f t="shared" si="597"/>
        <v>397453.69217391312</v>
      </c>
      <c r="AY85" s="59">
        <f t="shared" si="597"/>
        <v>397453.69217391312</v>
      </c>
      <c r="AZ85" s="59">
        <f t="shared" si="597"/>
        <v>397453.69217391312</v>
      </c>
      <c r="BA85" s="59">
        <f t="shared" si="597"/>
        <v>397453.69217391312</v>
      </c>
      <c r="BB85" s="59">
        <f t="shared" si="597"/>
        <v>397453.69217391312</v>
      </c>
      <c r="BC85" s="59">
        <f t="shared" si="597"/>
        <v>397453.69217391312</v>
      </c>
      <c r="BD85" s="59">
        <f t="shared" si="597"/>
        <v>397453.69217391312</v>
      </c>
      <c r="BE85" s="59">
        <f t="shared" si="597"/>
        <v>397453.69217391312</v>
      </c>
      <c r="BF85" s="59">
        <f t="shared" si="597"/>
        <v>397453.69217391312</v>
      </c>
      <c r="BG85" s="59">
        <f t="shared" si="597"/>
        <v>397453.69217391312</v>
      </c>
      <c r="BH85" s="59">
        <f t="shared" si="597"/>
        <v>397453.69217391312</v>
      </c>
      <c r="BI85" s="59">
        <f t="shared" si="597"/>
        <v>397453.69217391312</v>
      </c>
      <c r="BJ85" s="59">
        <f t="shared" si="597"/>
        <v>397453.69217391312</v>
      </c>
    </row>
    <row r="86" spans="1:62" x14ac:dyDescent="0.25">
      <c r="A86" s="130"/>
      <c r="B86" s="55" t="s">
        <v>41</v>
      </c>
      <c r="C86" s="41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>
        <v>111256.44</v>
      </c>
      <c r="P86" s="24">
        <v>1192563.6000000001</v>
      </c>
      <c r="Q86" s="24">
        <v>1016925</v>
      </c>
      <c r="R86" s="24">
        <v>981618.06</v>
      </c>
      <c r="S86" s="24">
        <v>967793.86</v>
      </c>
      <c r="T86" s="24">
        <v>1203406.1100000001</v>
      </c>
      <c r="U86" s="24">
        <v>1434329.05</v>
      </c>
      <c r="V86" s="24">
        <v>1468321.4</v>
      </c>
      <c r="W86" s="24">
        <v>1258704.28</v>
      </c>
      <c r="X86" s="24">
        <v>1155858.58</v>
      </c>
      <c r="Y86" s="24">
        <v>1028665.35</v>
      </c>
      <c r="Z86" s="24">
        <v>1189289.51</v>
      </c>
      <c r="AA86" s="24">
        <v>1637210.29</v>
      </c>
      <c r="AB86" s="24">
        <v>1423775.04</v>
      </c>
      <c r="AC86" s="24">
        <v>1230263.3</v>
      </c>
      <c r="AD86" s="24">
        <v>1194467.24</v>
      </c>
      <c r="AE86" s="24">
        <v>1091414.8</v>
      </c>
      <c r="AF86" s="24">
        <v>1441684.6</v>
      </c>
      <c r="AG86" s="24">
        <v>1598515.45</v>
      </c>
      <c r="AH86" s="24">
        <v>1491950.2</v>
      </c>
      <c r="AI86" s="24">
        <v>1453822.87</v>
      </c>
      <c r="AJ86" s="24">
        <v>1221364.94</v>
      </c>
      <c r="AK86" s="24">
        <v>1121505.92</v>
      </c>
      <c r="AL86" s="24">
        <v>1392680.77</v>
      </c>
      <c r="AM86" s="24">
        <v>1342908.72</v>
      </c>
      <c r="AN86" s="24">
        <v>211574.99</v>
      </c>
      <c r="AO86" s="24">
        <v>168611.31</v>
      </c>
      <c r="AP86" s="24">
        <v>143191.22</v>
      </c>
      <c r="AQ86" s="24">
        <v>140873.74</v>
      </c>
      <c r="AR86" s="24">
        <v>166764.85999999999</v>
      </c>
      <c r="AS86" s="24">
        <v>183176.51</v>
      </c>
      <c r="AT86" s="24">
        <v>191116.41</v>
      </c>
      <c r="AU86" s="24">
        <v>187572.91</v>
      </c>
      <c r="AV86" s="24">
        <v>168225.83</v>
      </c>
      <c r="AW86" s="117">
        <v>149612.74871610786</v>
      </c>
      <c r="AX86" s="117">
        <v>171378.43308121606</v>
      </c>
      <c r="AY86" s="117">
        <v>197591.1353342236</v>
      </c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</row>
    <row r="87" spans="1:62" x14ac:dyDescent="0.25">
      <c r="A87" s="130"/>
      <c r="B87" s="55" t="s">
        <v>42</v>
      </c>
      <c r="C87" s="41"/>
      <c r="D87" s="4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>
        <f>IF(OR(O85="",O86=""),"",O85-O86)</f>
        <v>-111256.44</v>
      </c>
      <c r="P87" s="10">
        <f>IF(OR(P85="",P86=""),"",P85-P86)</f>
        <v>35548.519130434608</v>
      </c>
      <c r="Q87" s="10">
        <f>IF(OR(Q85="",Q86=""),"",Q85-Q86)</f>
        <v>211187.1191304347</v>
      </c>
      <c r="R87" s="10">
        <f t="shared" ref="R87:AL87" si="598">IF(OR(R85="",R86=""),"",R85-R86)</f>
        <v>246494.05913043465</v>
      </c>
      <c r="S87" s="10">
        <f t="shared" si="598"/>
        <v>260318.25913043472</v>
      </c>
      <c r="T87" s="10">
        <f t="shared" si="598"/>
        <v>24706.009130434599</v>
      </c>
      <c r="U87" s="10">
        <f t="shared" si="598"/>
        <v>-206216.93086956535</v>
      </c>
      <c r="V87" s="10">
        <f t="shared" si="598"/>
        <v>-240209.28086956521</v>
      </c>
      <c r="W87" s="10">
        <f t="shared" si="598"/>
        <v>-30592.160869565327</v>
      </c>
      <c r="X87" s="10">
        <f t="shared" si="598"/>
        <v>72253.539130434627</v>
      </c>
      <c r="Y87" s="10">
        <f t="shared" si="598"/>
        <v>199446.76913043472</v>
      </c>
      <c r="Z87" s="10">
        <f t="shared" si="598"/>
        <v>38822.609130434692</v>
      </c>
      <c r="AA87" s="10">
        <f t="shared" si="598"/>
        <v>-409098.17086956534</v>
      </c>
      <c r="AB87" s="10">
        <f t="shared" si="598"/>
        <v>-195662.92086956534</v>
      </c>
      <c r="AC87" s="10">
        <f t="shared" si="598"/>
        <v>-2151.1808695653453</v>
      </c>
      <c r="AD87" s="10">
        <f t="shared" si="598"/>
        <v>33644.879130434711</v>
      </c>
      <c r="AE87" s="10">
        <f t="shared" si="598"/>
        <v>136697.31913043465</v>
      </c>
      <c r="AF87" s="10">
        <f t="shared" si="598"/>
        <v>-213572.48086956539</v>
      </c>
      <c r="AG87" s="10">
        <f t="shared" si="598"/>
        <v>-370403.33086956525</v>
      </c>
      <c r="AH87" s="10">
        <f t="shared" si="598"/>
        <v>-263838.08086956525</v>
      </c>
      <c r="AI87" s="10">
        <f t="shared" si="598"/>
        <v>-225710.75086956541</v>
      </c>
      <c r="AJ87" s="10">
        <f t="shared" si="598"/>
        <v>6747.1791304347571</v>
      </c>
      <c r="AK87" s="10">
        <f t="shared" si="598"/>
        <v>106606.19913043478</v>
      </c>
      <c r="AL87" s="10">
        <f t="shared" si="598"/>
        <v>-164568.65086956532</v>
      </c>
      <c r="AM87" s="10">
        <f>IF(OR(AM85="",AM86=""),"",AM85-AM86)</f>
        <v>-1342908.72</v>
      </c>
      <c r="AN87" s="10">
        <f>IF(OR(AN85="",AN86=""),"",AN85-AN86)</f>
        <v>185878.70217391313</v>
      </c>
      <c r="AO87" s="10">
        <f t="shared" ref="AO87:AX87" si="599">IF(OR(AO85="",AO86=""),"",AO85-AO86)</f>
        <v>228842.38217391312</v>
      </c>
      <c r="AP87" s="10">
        <f t="shared" si="599"/>
        <v>254262.47217391312</v>
      </c>
      <c r="AQ87" s="10">
        <f t="shared" si="599"/>
        <v>256579.95217391313</v>
      </c>
      <c r="AR87" s="10">
        <f t="shared" si="599"/>
        <v>230688.83217391314</v>
      </c>
      <c r="AS87" s="10">
        <f t="shared" si="599"/>
        <v>214277.18217391311</v>
      </c>
      <c r="AT87" s="10">
        <f t="shared" si="599"/>
        <v>206337.28217391312</v>
      </c>
      <c r="AU87" s="10">
        <f t="shared" si="599"/>
        <v>209880.78217391312</v>
      </c>
      <c r="AV87" s="10">
        <f t="shared" si="599"/>
        <v>229227.86217391313</v>
      </c>
      <c r="AW87" s="10">
        <f t="shared" si="599"/>
        <v>247840.94345780526</v>
      </c>
      <c r="AX87" s="10">
        <f t="shared" si="599"/>
        <v>226075.25909269706</v>
      </c>
      <c r="AY87" s="10">
        <f t="shared" ref="AY87:BJ87" si="600">IF(OR(AY85="",AY86=""),"",AY85-AY86)</f>
        <v>199862.55683968953</v>
      </c>
      <c r="AZ87" s="10" t="str">
        <f t="shared" si="600"/>
        <v/>
      </c>
      <c r="BA87" s="10" t="str">
        <f t="shared" si="600"/>
        <v/>
      </c>
      <c r="BB87" s="10" t="str">
        <f t="shared" si="600"/>
        <v/>
      </c>
      <c r="BC87" s="10" t="str">
        <f t="shared" si="600"/>
        <v/>
      </c>
      <c r="BD87" s="10" t="str">
        <f t="shared" si="600"/>
        <v/>
      </c>
      <c r="BE87" s="10" t="str">
        <f t="shared" si="600"/>
        <v/>
      </c>
      <c r="BF87" s="10" t="str">
        <f t="shared" si="600"/>
        <v/>
      </c>
      <c r="BG87" s="10" t="str">
        <f t="shared" si="600"/>
        <v/>
      </c>
      <c r="BH87" s="10" t="str">
        <f t="shared" si="600"/>
        <v/>
      </c>
      <c r="BI87" s="10" t="str">
        <f t="shared" si="600"/>
        <v/>
      </c>
      <c r="BJ87" s="10" t="str">
        <f t="shared" si="600"/>
        <v/>
      </c>
    </row>
    <row r="88" spans="1:62" x14ac:dyDescent="0.25">
      <c r="A88" s="130"/>
      <c r="B88" s="55" t="s">
        <v>4</v>
      </c>
      <c r="C88" s="41"/>
      <c r="D88" s="4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>
        <f>+O9</f>
        <v>8.9999999999999993E-3</v>
      </c>
      <c r="P88" s="60">
        <f t="shared" ref="P88:AX88" si="601">IF(P87="","",P9)</f>
        <v>8.9999999999999993E-3</v>
      </c>
      <c r="Q88" s="60">
        <f t="shared" si="601"/>
        <v>1.15E-2</v>
      </c>
      <c r="R88" s="60">
        <f t="shared" si="601"/>
        <v>1.15E-2</v>
      </c>
      <c r="S88" s="60">
        <f t="shared" si="601"/>
        <v>1.15E-2</v>
      </c>
      <c r="T88" s="60">
        <f t="shared" si="601"/>
        <v>1.41E-2</v>
      </c>
      <c r="U88" s="60">
        <f t="shared" si="601"/>
        <v>1.39185E-2</v>
      </c>
      <c r="V88" s="60">
        <f t="shared" si="601"/>
        <v>1.466976E-2</v>
      </c>
      <c r="W88" s="60">
        <f t="shared" si="601"/>
        <v>1.4482760000000001E-2</v>
      </c>
      <c r="X88" s="60">
        <f t="shared" si="601"/>
        <v>1.45083E-2</v>
      </c>
      <c r="Y88" s="60">
        <f t="shared" si="601"/>
        <v>1.4428689E-2</v>
      </c>
      <c r="Z88" s="60">
        <f t="shared" si="601"/>
        <v>1.773541E-2</v>
      </c>
      <c r="AA88" s="60">
        <f t="shared" si="601"/>
        <v>1.715386E-2</v>
      </c>
      <c r="AB88" s="60">
        <f t="shared" si="601"/>
        <v>1.8275659999999999E-2</v>
      </c>
      <c r="AC88" s="60">
        <f t="shared" si="601"/>
        <v>2.0539459999999999E-2</v>
      </c>
      <c r="AD88" s="60">
        <f t="shared" si="601"/>
        <v>2.3111960000000001E-2</v>
      </c>
      <c r="AE88" s="60">
        <f t="shared" si="601"/>
        <v>2.1987949999999999E-2</v>
      </c>
      <c r="AF88" s="60">
        <f t="shared" si="601"/>
        <v>2.2795610000000001E-2</v>
      </c>
      <c r="AG88" s="60">
        <f t="shared" si="601"/>
        <v>2.347169E-2</v>
      </c>
      <c r="AH88" s="60">
        <f t="shared" si="601"/>
        <v>2.3254460000000001E-2</v>
      </c>
      <c r="AI88" s="60">
        <f t="shared" si="601"/>
        <v>2.328962E-2</v>
      </c>
      <c r="AJ88" s="60">
        <f t="shared" si="601"/>
        <v>2.457413E-2</v>
      </c>
      <c r="AK88" s="60">
        <f t="shared" si="601"/>
        <v>2.5271160000000001E-2</v>
      </c>
      <c r="AL88" s="60">
        <f t="shared" si="601"/>
        <v>2.7545790000000001E-2</v>
      </c>
      <c r="AM88" s="60">
        <f t="shared" si="601"/>
        <v>2.8696949999999999E-2</v>
      </c>
      <c r="AN88" s="60">
        <f t="shared" si="601"/>
        <v>2.8403910000000001E-2</v>
      </c>
      <c r="AO88" s="60">
        <f t="shared" si="601"/>
        <v>2.7878150000000001E-2</v>
      </c>
      <c r="AP88" s="60">
        <f t="shared" si="601"/>
        <v>2.6622739999999999E-2</v>
      </c>
      <c r="AQ88" s="60">
        <f t="shared" si="601"/>
        <v>2.677361E-2</v>
      </c>
      <c r="AR88" s="60">
        <f t="shared" si="601"/>
        <v>2.6500570000000001E-2</v>
      </c>
      <c r="AS88" s="60">
        <f t="shared" si="601"/>
        <v>2.594869E-2</v>
      </c>
      <c r="AT88" s="60">
        <f t="shared" si="601"/>
        <v>2.3511899999999999E-2</v>
      </c>
      <c r="AU88" s="60">
        <f t="shared" si="601"/>
        <v>2.21687E-2</v>
      </c>
      <c r="AV88" s="60">
        <f t="shared" si="601"/>
        <v>2.113932E-2</v>
      </c>
      <c r="AW88" s="60">
        <f t="shared" si="601"/>
        <v>2.113932E-2</v>
      </c>
      <c r="AX88" s="60">
        <f t="shared" si="601"/>
        <v>2.113932E-2</v>
      </c>
      <c r="AY88" s="60">
        <f t="shared" ref="AY88:BJ88" si="602">IF(AY87="","",AY9)</f>
        <v>2.113932E-2</v>
      </c>
      <c r="AZ88" s="60" t="str">
        <f t="shared" si="602"/>
        <v/>
      </c>
      <c r="BA88" s="60" t="str">
        <f t="shared" si="602"/>
        <v/>
      </c>
      <c r="BB88" s="60" t="str">
        <f t="shared" si="602"/>
        <v/>
      </c>
      <c r="BC88" s="60" t="str">
        <f t="shared" si="602"/>
        <v/>
      </c>
      <c r="BD88" s="60" t="str">
        <f t="shared" si="602"/>
        <v/>
      </c>
      <c r="BE88" s="60" t="str">
        <f t="shared" si="602"/>
        <v/>
      </c>
      <c r="BF88" s="60" t="str">
        <f t="shared" si="602"/>
        <v/>
      </c>
      <c r="BG88" s="60" t="str">
        <f t="shared" si="602"/>
        <v/>
      </c>
      <c r="BH88" s="60" t="str">
        <f t="shared" si="602"/>
        <v/>
      </c>
      <c r="BI88" s="60" t="str">
        <f t="shared" si="602"/>
        <v/>
      </c>
      <c r="BJ88" s="60" t="str">
        <f t="shared" si="602"/>
        <v/>
      </c>
    </row>
    <row r="89" spans="1:62" x14ac:dyDescent="0.25">
      <c r="A89" s="130"/>
      <c r="B89" s="55" t="s">
        <v>45</v>
      </c>
      <c r="C89" s="41"/>
      <c r="D89" s="4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f>IF(OR(O88="",O87=""),"",(O87*O88)/12)</f>
        <v>-83.442329999999998</v>
      </c>
      <c r="P89" s="10">
        <f>IF(OR(P88="",P87="",O92=""),"",((O92+P87)*P88)/12)</f>
        <v>-56.843522399674043</v>
      </c>
      <c r="Q89" s="10">
        <f t="shared" ref="Q89" si="603">IF(OR(Q88="",Q87="",P92=""),"",((P92+Q87)*Q88)/12)</f>
        <v>129.69979105811672</v>
      </c>
      <c r="R89" s="10">
        <f>IF(OR(R88="",R87="",Q92=""),"",((Q92+R87)*R88)/12)</f>
        <v>366.04756002454724</v>
      </c>
      <c r="S89" s="10">
        <f>IF(OR(S88="",S87="",R92=""),"",((R92+S87)*S88)/12)</f>
        <v>615.87002060290411</v>
      </c>
      <c r="T89" s="10">
        <f t="shared" ref="T89:AL89" si="604">IF(OR(T88="",T87="",S92=""),"",((S92+T87)*T88)/12)</f>
        <v>784.86340717646442</v>
      </c>
      <c r="U89" s="10">
        <f t="shared" si="604"/>
        <v>536.48485896380782</v>
      </c>
      <c r="V89" s="10">
        <f t="shared" si="604"/>
        <v>272.4467750165042</v>
      </c>
      <c r="W89" s="10">
        <f t="shared" si="604"/>
        <v>232.3810492397057</v>
      </c>
      <c r="X89" s="10">
        <f t="shared" si="604"/>
        <v>320.42813729336018</v>
      </c>
      <c r="Y89" s="10">
        <f t="shared" si="604"/>
        <v>558.86809083858736</v>
      </c>
      <c r="Z89" s="10">
        <f>IF(OR(Z88="",Z87="",Y92=""),"",((Y92+Z87)*Z88)/12)</f>
        <v>745.15158738024468</v>
      </c>
      <c r="AA89" s="10">
        <f t="shared" si="604"/>
        <v>136.98194174048376</v>
      </c>
      <c r="AB89" s="10">
        <f t="shared" si="604"/>
        <v>-151.8404030009703</v>
      </c>
      <c r="AC89" s="10">
        <f t="shared" si="604"/>
        <v>-174.59072494468225</v>
      </c>
      <c r="AD89" s="10">
        <f t="shared" si="604"/>
        <v>-131.99397672272605</v>
      </c>
      <c r="AE89" s="10">
        <f t="shared" si="604"/>
        <v>124.65794932977195</v>
      </c>
      <c r="AF89" s="10">
        <f t="shared" si="604"/>
        <v>-276.23589991567979</v>
      </c>
      <c r="AG89" s="10">
        <f t="shared" si="604"/>
        <v>-1009.4682554509072</v>
      </c>
      <c r="AH89" s="10">
        <f t="shared" si="604"/>
        <v>-1513.366209296918</v>
      </c>
      <c r="AI89" s="10">
        <f t="shared" si="604"/>
        <v>-1956.6513157516995</v>
      </c>
      <c r="AJ89" s="10">
        <f t="shared" si="604"/>
        <v>-2054.757728976665</v>
      </c>
      <c r="AK89" s="10">
        <f t="shared" si="604"/>
        <v>-1892.8616442387747</v>
      </c>
      <c r="AL89" s="10">
        <f t="shared" si="604"/>
        <v>-2445.3455790213052</v>
      </c>
      <c r="AM89" s="10">
        <f>IF(OR(AM88="",AM87="",AL92=""),"",((AL92+AM87)*AM88)/12)</f>
        <v>-5764.8350030672727</v>
      </c>
      <c r="AN89" s="10">
        <f t="shared" ref="AN89" si="605">IF(OR(AN88="",AN87="",AM92=""),"",((AM92+AN87)*AN88)/12)</f>
        <v>-5279.6389977080826</v>
      </c>
      <c r="AO89" s="10">
        <f t="shared" ref="AO89" si="606">IF(OR(AO88="",AO87="",AN92=""),"",((AN92+AO87)*AO88)/12)</f>
        <v>-4662.5358984985905</v>
      </c>
      <c r="AP89" s="10">
        <f t="shared" ref="AP89" si="607">IF(OR(AP88="",AP87="",AO92=""),"",((AO92+AP87)*AP88)/12)</f>
        <v>-3898.819539094115</v>
      </c>
      <c r="AQ89" s="10">
        <f t="shared" ref="AQ89" si="608">IF(OR(AQ88="",AQ87="",AP92=""),"",((AP92+AQ87)*AQ88)/12)</f>
        <v>-3357.1484847847314</v>
      </c>
      <c r="AR89" s="10">
        <f t="shared" ref="AR89" si="609">IF(OR(AR88="",AR87="",AQ92=""),"",((AQ92+AR87)*AR88)/12)</f>
        <v>-2820.8770097525307</v>
      </c>
      <c r="AS89" s="10">
        <f t="shared" ref="AS89" si="610">IF(OR(AS88="",AS87="",AR92=""),"",((AR92+AS87)*AS88)/12)</f>
        <v>-2304.8804708231155</v>
      </c>
      <c r="AT89" s="10">
        <f t="shared" ref="AT89" si="611">IF(OR(AT88="",AT87="",AS92=""),"",((AS92+AT87)*AT88)/12)</f>
        <v>-1688.667932842033</v>
      </c>
      <c r="AU89" s="10">
        <f t="shared" ref="AU89" si="612">IF(OR(AU88="",AU87="",AT92=""),"",((AT92+AU87)*AU88)/12)</f>
        <v>-1207.5844596997761</v>
      </c>
      <c r="AV89" s="10">
        <f t="shared" ref="AV89" si="613">IF(OR(AV88="",AV87="",AU92=""),"",((AU92+AV87)*AV88)/12)</f>
        <v>-749.8287585961034</v>
      </c>
      <c r="AW89" s="10">
        <f t="shared" ref="AW89" si="614">IF(OR(AW88="",AW87="",AV92=""),"",((AV92+AW87)*AW88)/12)</f>
        <v>-314.55058003082962</v>
      </c>
      <c r="AX89" s="10">
        <f t="shared" ref="AX89" si="615">IF(OR(AX88="",AX87="",AW92=""),"",((AW92+AX87)*AX88)/12)</f>
        <v>83.151741692168329</v>
      </c>
      <c r="AY89" s="10">
        <f t="shared" ref="AY89" si="616">IF(OR(AY88="",AY87="",AX92=""),"",((AX92+AY87)*AY88)/12)</f>
        <v>435.37810138621609</v>
      </c>
      <c r="AZ89" s="10" t="str">
        <f t="shared" ref="AZ89" si="617">IF(OR(AZ88="",AZ87="",AY92=""),"",((AY92+AZ87)*AZ88)/12)</f>
        <v/>
      </c>
      <c r="BA89" s="10" t="str">
        <f t="shared" ref="BA89" si="618">IF(OR(BA88="",BA87="",AZ92=""),"",((AZ92+BA87)*BA88)/12)</f>
        <v/>
      </c>
      <c r="BB89" s="10" t="str">
        <f t="shared" ref="BB89" si="619">IF(OR(BB88="",BB87="",BA92=""),"",((BA92+BB87)*BB88)/12)</f>
        <v/>
      </c>
      <c r="BC89" s="10" t="str">
        <f t="shared" ref="BC89" si="620">IF(OR(BC88="",BC87="",BB92=""),"",((BB92+BC87)*BC88)/12)</f>
        <v/>
      </c>
      <c r="BD89" s="10" t="str">
        <f t="shared" ref="BD89" si="621">IF(OR(BD88="",BD87="",BC92=""),"",((BC92+BD87)*BD88)/12)</f>
        <v/>
      </c>
      <c r="BE89" s="10" t="str">
        <f t="shared" ref="BE89" si="622">IF(OR(BE88="",BE87="",BD92=""),"",((BD92+BE87)*BE88)/12)</f>
        <v/>
      </c>
      <c r="BF89" s="10" t="str">
        <f t="shared" ref="BF89" si="623">IF(OR(BF88="",BF87="",BE92=""),"",((BE92+BF87)*BF88)/12)</f>
        <v/>
      </c>
      <c r="BG89" s="10" t="str">
        <f t="shared" ref="BG89" si="624">IF(OR(BG88="",BG87="",BF92=""),"",((BF92+BG87)*BG88)/12)</f>
        <v/>
      </c>
      <c r="BH89" s="10" t="str">
        <f t="shared" ref="BH89" si="625">IF(OR(BH88="",BH87="",BG92=""),"",((BG92+BH87)*BH88)/12)</f>
        <v/>
      </c>
      <c r="BI89" s="10" t="str">
        <f t="shared" ref="BI89" si="626">IF(OR(BI88="",BI87="",BH92=""),"",((BH92+BI87)*BI88)/12)</f>
        <v/>
      </c>
      <c r="BJ89" s="10" t="str">
        <f t="shared" ref="BJ89" si="627">IF(OR(BJ88="",BJ87="",BI92=""),"",((BI92+BJ87)*BJ88)/12)</f>
        <v/>
      </c>
    </row>
    <row r="90" spans="1:62" x14ac:dyDescent="0.25">
      <c r="A90" s="130"/>
      <c r="B90" s="56" t="s">
        <v>6</v>
      </c>
      <c r="C90" s="41"/>
      <c r="D90" s="4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f>O89</f>
        <v>-83.442329999999998</v>
      </c>
      <c r="P90" s="10">
        <f>IF(OR(O90="",P89=""),"",O90+P89)</f>
        <v>-140.28585239967404</v>
      </c>
      <c r="Q90" s="10">
        <f t="shared" ref="Q90:AL90" si="628">IF(OR(P90="",Q89=""),"",P90+Q89)</f>
        <v>-10.586061341557325</v>
      </c>
      <c r="R90" s="10">
        <f t="shared" si="628"/>
        <v>355.46149868298994</v>
      </c>
      <c r="S90" s="10">
        <f t="shared" si="628"/>
        <v>971.33151928589405</v>
      </c>
      <c r="T90" s="10">
        <f t="shared" si="628"/>
        <v>1756.1949264623586</v>
      </c>
      <c r="U90" s="10">
        <f t="shared" si="628"/>
        <v>2292.6797854261663</v>
      </c>
      <c r="V90" s="10">
        <f t="shared" si="628"/>
        <v>2565.1265604426703</v>
      </c>
      <c r="W90" s="10">
        <f t="shared" si="628"/>
        <v>2797.5076096823759</v>
      </c>
      <c r="X90" s="10">
        <f t="shared" si="628"/>
        <v>3117.935746975736</v>
      </c>
      <c r="Y90" s="10">
        <f t="shared" si="628"/>
        <v>3676.8038378143233</v>
      </c>
      <c r="Z90" s="10">
        <f t="shared" si="628"/>
        <v>4421.9554251945683</v>
      </c>
      <c r="AA90" s="10">
        <f t="shared" si="628"/>
        <v>4558.9373669350516</v>
      </c>
      <c r="AB90" s="10">
        <f t="shared" si="628"/>
        <v>4407.096963934081</v>
      </c>
      <c r="AC90" s="10">
        <f t="shared" si="628"/>
        <v>4232.5062389893992</v>
      </c>
      <c r="AD90" s="10">
        <f t="shared" si="628"/>
        <v>4100.5122622666731</v>
      </c>
      <c r="AE90" s="10">
        <f t="shared" si="628"/>
        <v>4225.1702115964454</v>
      </c>
      <c r="AF90" s="10">
        <f t="shared" si="628"/>
        <v>3948.9343116807654</v>
      </c>
      <c r="AG90" s="10">
        <f t="shared" si="628"/>
        <v>2939.4660562298582</v>
      </c>
      <c r="AH90" s="10">
        <f t="shared" si="628"/>
        <v>1426.0998469329402</v>
      </c>
      <c r="AI90" s="10">
        <f t="shared" si="628"/>
        <v>-530.5514688187593</v>
      </c>
      <c r="AJ90" s="10">
        <f t="shared" si="628"/>
        <v>-2585.3091977954246</v>
      </c>
      <c r="AK90" s="10">
        <f t="shared" si="628"/>
        <v>-4478.1708420341993</v>
      </c>
      <c r="AL90" s="10">
        <f t="shared" si="628"/>
        <v>-6923.5164210555049</v>
      </c>
      <c r="AM90" s="10">
        <f t="shared" ref="AM90" si="629">IF(OR(AL90="",AM89=""),"",AL90+AM89)</f>
        <v>-12688.351424122779</v>
      </c>
      <c r="AN90" s="10">
        <f t="shared" ref="AN90" si="630">IF(OR(AM90="",AN89=""),"",AM90+AN89)</f>
        <v>-17967.990421830862</v>
      </c>
      <c r="AO90" s="10">
        <f t="shared" ref="AO90" si="631">IF(OR(AN90="",AO89=""),"",AN90+AO89)</f>
        <v>-22630.526320329453</v>
      </c>
      <c r="AP90" s="10">
        <f t="shared" ref="AP90" si="632">IF(OR(AO90="",AP89=""),"",AO90+AP89)</f>
        <v>-26529.345859423567</v>
      </c>
      <c r="AQ90" s="10">
        <f t="shared" ref="AQ90" si="633">IF(OR(AP90="",AQ89=""),"",AP90+AQ89)</f>
        <v>-29886.494344208299</v>
      </c>
      <c r="AR90" s="10">
        <f t="shared" ref="AR90" si="634">IF(OR(AQ90="",AR89=""),"",AQ90+AR89)</f>
        <v>-32707.371353960829</v>
      </c>
      <c r="AS90" s="10">
        <f t="shared" ref="AS90" si="635">IF(OR(AR90="",AS89=""),"",AR90+AS89)</f>
        <v>-35012.251824783947</v>
      </c>
      <c r="AT90" s="10">
        <f t="shared" ref="AT90" si="636">IF(OR(AS90="",AT89=""),"",AS90+AT89)</f>
        <v>-36700.919757625983</v>
      </c>
      <c r="AU90" s="10">
        <f t="shared" ref="AU90" si="637">IF(OR(AT90="",AU89=""),"",AT90+AU89)</f>
        <v>-37908.504217325761</v>
      </c>
      <c r="AV90" s="10">
        <f t="shared" ref="AV90" si="638">IF(OR(AU90="",AV89=""),"",AU90+AV89)</f>
        <v>-38658.332975921861</v>
      </c>
      <c r="AW90" s="10">
        <f t="shared" ref="AW90" si="639">IF(OR(AV90="",AW89=""),"",AV90+AW89)</f>
        <v>-38972.883555952692</v>
      </c>
      <c r="AX90" s="10">
        <f t="shared" ref="AX90" si="640">IF(OR(AW90="",AX89=""),"",AW90+AX89)</f>
        <v>-38889.731814260522</v>
      </c>
      <c r="AY90" s="10">
        <f t="shared" ref="AY90" si="641">IF(OR(AX90="",AY89=""),"",AX90+AY89)</f>
        <v>-38454.353712874305</v>
      </c>
      <c r="AZ90" s="10" t="str">
        <f t="shared" ref="AZ90" si="642">IF(OR(AY90="",AZ89=""),"",AY90+AZ89)</f>
        <v/>
      </c>
      <c r="BA90" s="10" t="str">
        <f t="shared" ref="BA90" si="643">IF(OR(AZ90="",BA89=""),"",AZ90+BA89)</f>
        <v/>
      </c>
      <c r="BB90" s="10" t="str">
        <f t="shared" ref="BB90" si="644">IF(OR(BA90="",BB89=""),"",BA90+BB89)</f>
        <v/>
      </c>
      <c r="BC90" s="10" t="str">
        <f t="shared" ref="BC90" si="645">IF(OR(BB90="",BC89=""),"",BB90+BC89)</f>
        <v/>
      </c>
      <c r="BD90" s="10" t="str">
        <f t="shared" ref="BD90" si="646">IF(OR(BC90="",BD89=""),"",BC90+BD89)</f>
        <v/>
      </c>
      <c r="BE90" s="10" t="str">
        <f t="shared" ref="BE90" si="647">IF(OR(BD90="",BE89=""),"",BD90+BE89)</f>
        <v/>
      </c>
      <c r="BF90" s="10" t="str">
        <f t="shared" ref="BF90" si="648">IF(OR(BE90="",BF89=""),"",BE90+BF89)</f>
        <v/>
      </c>
      <c r="BG90" s="10" t="str">
        <f t="shared" ref="BG90" si="649">IF(OR(BF90="",BG89=""),"",BF90+BG89)</f>
        <v/>
      </c>
      <c r="BH90" s="10" t="str">
        <f t="shared" ref="BH90" si="650">IF(OR(BG90="",BH89=""),"",BG90+BH89)</f>
        <v/>
      </c>
      <c r="BI90" s="10" t="str">
        <f t="shared" ref="BI90" si="651">IF(OR(BH90="",BI89=""),"",BH90+BI89)</f>
        <v/>
      </c>
      <c r="BJ90" s="10" t="str">
        <f t="shared" ref="BJ90" si="652">IF(OR(BI90="",BJ89=""),"",BI90+BJ89)</f>
        <v/>
      </c>
    </row>
    <row r="91" spans="1:62" x14ac:dyDescent="0.25">
      <c r="A91" s="130"/>
      <c r="B91" s="69" t="s">
        <v>54</v>
      </c>
      <c r="C91" s="41"/>
      <c r="D91" s="4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>
        <f>IF(OR(O89="",O87=""),"",O87+O89)</f>
        <v>-111339.88233000001</v>
      </c>
      <c r="P91" s="10">
        <f>IF(OR(P89="",P87=""),"",P87+P89)</f>
        <v>35491.675608034937</v>
      </c>
      <c r="Q91" s="10">
        <f t="shared" ref="Q91:AL91" si="653">IF(OR(Q89="",Q87=""),"",Q87+Q89)</f>
        <v>211316.81892149281</v>
      </c>
      <c r="R91" s="10">
        <f t="shared" si="653"/>
        <v>246860.10669045919</v>
      </c>
      <c r="S91" s="10">
        <f t="shared" si="653"/>
        <v>260934.12915103763</v>
      </c>
      <c r="T91" s="10">
        <f t="shared" si="653"/>
        <v>25490.872537611063</v>
      </c>
      <c r="U91" s="10">
        <f t="shared" si="653"/>
        <v>-205680.44601060153</v>
      </c>
      <c r="V91" s="10">
        <f t="shared" si="653"/>
        <v>-239936.83409454871</v>
      </c>
      <c r="W91" s="10">
        <f t="shared" si="653"/>
        <v>-30359.779820325621</v>
      </c>
      <c r="X91" s="10">
        <f t="shared" si="653"/>
        <v>72573.967267727989</v>
      </c>
      <c r="Y91" s="10">
        <f t="shared" si="653"/>
        <v>200005.63722127333</v>
      </c>
      <c r="Z91" s="10">
        <f t="shared" si="653"/>
        <v>39567.760717814934</v>
      </c>
      <c r="AA91" s="10">
        <f t="shared" si="653"/>
        <v>-408961.18892782484</v>
      </c>
      <c r="AB91" s="10">
        <f t="shared" si="653"/>
        <v>-195814.76127256631</v>
      </c>
      <c r="AC91" s="10">
        <f t="shared" si="653"/>
        <v>-2325.7715945100276</v>
      </c>
      <c r="AD91" s="10">
        <f t="shared" si="653"/>
        <v>33512.885153711984</v>
      </c>
      <c r="AE91" s="10">
        <f t="shared" si="653"/>
        <v>136821.97707976442</v>
      </c>
      <c r="AF91" s="10">
        <f t="shared" si="653"/>
        <v>-213848.71676948108</v>
      </c>
      <c r="AG91" s="10">
        <f t="shared" si="653"/>
        <v>-371412.79912501614</v>
      </c>
      <c r="AH91" s="10">
        <f t="shared" si="653"/>
        <v>-265351.44707886217</v>
      </c>
      <c r="AI91" s="10">
        <f t="shared" si="653"/>
        <v>-227667.4021853171</v>
      </c>
      <c r="AJ91" s="10">
        <f t="shared" si="653"/>
        <v>4692.4214014580921</v>
      </c>
      <c r="AK91" s="10">
        <f t="shared" si="653"/>
        <v>104713.337486196</v>
      </c>
      <c r="AL91" s="10">
        <f t="shared" si="653"/>
        <v>-167013.99644858664</v>
      </c>
      <c r="AM91" s="10">
        <f t="shared" ref="AM91:AX91" si="654">IF(OR(AM89="",AM87=""),"",AM87+AM89)</f>
        <v>-1348673.5550030672</v>
      </c>
      <c r="AN91" s="10">
        <f t="shared" si="654"/>
        <v>180599.06317620506</v>
      </c>
      <c r="AO91" s="10">
        <f t="shared" si="654"/>
        <v>224179.84627541454</v>
      </c>
      <c r="AP91" s="10">
        <f t="shared" si="654"/>
        <v>250363.65263481901</v>
      </c>
      <c r="AQ91" s="10">
        <f t="shared" si="654"/>
        <v>253222.8036891284</v>
      </c>
      <c r="AR91" s="10">
        <f t="shared" si="654"/>
        <v>227867.95516416061</v>
      </c>
      <c r="AS91" s="10">
        <f t="shared" si="654"/>
        <v>211972.30170308999</v>
      </c>
      <c r="AT91" s="10">
        <f t="shared" si="654"/>
        <v>204648.61424107107</v>
      </c>
      <c r="AU91" s="10">
        <f t="shared" si="654"/>
        <v>208673.19771421334</v>
      </c>
      <c r="AV91" s="10">
        <f t="shared" si="654"/>
        <v>228478.03341531704</v>
      </c>
      <c r="AW91" s="10">
        <f t="shared" si="654"/>
        <v>247526.39287777443</v>
      </c>
      <c r="AX91" s="10">
        <f t="shared" si="654"/>
        <v>226158.41083438921</v>
      </c>
      <c r="AY91" s="10">
        <f t="shared" ref="AY91:BJ91" si="655">IF(OR(AY89="",AY87=""),"",AY87+AY89)</f>
        <v>200297.93494107574</v>
      </c>
      <c r="AZ91" s="10" t="str">
        <f t="shared" si="655"/>
        <v/>
      </c>
      <c r="BA91" s="10" t="str">
        <f t="shared" si="655"/>
        <v/>
      </c>
      <c r="BB91" s="10" t="str">
        <f t="shared" si="655"/>
        <v/>
      </c>
      <c r="BC91" s="10" t="str">
        <f t="shared" si="655"/>
        <v/>
      </c>
      <c r="BD91" s="10" t="str">
        <f t="shared" si="655"/>
        <v/>
      </c>
      <c r="BE91" s="10" t="str">
        <f t="shared" si="655"/>
        <v/>
      </c>
      <c r="BF91" s="10" t="str">
        <f t="shared" si="655"/>
        <v/>
      </c>
      <c r="BG91" s="10" t="str">
        <f t="shared" si="655"/>
        <v/>
      </c>
      <c r="BH91" s="10" t="str">
        <f t="shared" si="655"/>
        <v/>
      </c>
      <c r="BI91" s="10" t="str">
        <f t="shared" si="655"/>
        <v/>
      </c>
      <c r="BJ91" s="10" t="str">
        <f t="shared" si="655"/>
        <v/>
      </c>
    </row>
    <row r="92" spans="1:62" x14ac:dyDescent="0.25">
      <c r="A92" s="130"/>
      <c r="B92" s="55" t="s">
        <v>44</v>
      </c>
      <c r="C92" s="41"/>
      <c r="D92" s="4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>
        <f>N92+O91</f>
        <v>-111339.88233000001</v>
      </c>
      <c r="P92" s="10">
        <f>IF(OR(P91="",O92=""),"",O92+P91)</f>
        <v>-75848.206721965078</v>
      </c>
      <c r="Q92" s="10">
        <f t="shared" ref="Q92:AL92" si="656">IF(OR(Q91="",P92=""),"",P92+Q91)</f>
        <v>135468.61219952774</v>
      </c>
      <c r="R92" s="10">
        <f t="shared" si="656"/>
        <v>382328.71888998692</v>
      </c>
      <c r="S92" s="10">
        <f t="shared" si="656"/>
        <v>643262.84804102452</v>
      </c>
      <c r="T92" s="10">
        <f t="shared" si="656"/>
        <v>668753.72057863558</v>
      </c>
      <c r="U92" s="10">
        <f t="shared" si="656"/>
        <v>463073.27456803404</v>
      </c>
      <c r="V92" s="10">
        <f t="shared" si="656"/>
        <v>223136.44047348533</v>
      </c>
      <c r="W92" s="10">
        <f t="shared" si="656"/>
        <v>192776.66065315972</v>
      </c>
      <c r="X92" s="10">
        <f t="shared" si="656"/>
        <v>265350.62792088772</v>
      </c>
      <c r="Y92" s="10">
        <f t="shared" si="656"/>
        <v>465356.26514216105</v>
      </c>
      <c r="Z92" s="10">
        <f t="shared" si="656"/>
        <v>504924.02585997595</v>
      </c>
      <c r="AA92" s="10">
        <f t="shared" si="656"/>
        <v>95962.836932151113</v>
      </c>
      <c r="AB92" s="10">
        <f t="shared" si="656"/>
        <v>-99851.924340415193</v>
      </c>
      <c r="AC92" s="10">
        <f t="shared" si="656"/>
        <v>-102177.69593492521</v>
      </c>
      <c r="AD92" s="10">
        <f t="shared" si="656"/>
        <v>-68664.810781213222</v>
      </c>
      <c r="AE92" s="10">
        <f t="shared" si="656"/>
        <v>68157.166298551194</v>
      </c>
      <c r="AF92" s="10">
        <f t="shared" si="656"/>
        <v>-145691.55047092988</v>
      </c>
      <c r="AG92" s="10">
        <f t="shared" si="656"/>
        <v>-517104.34959594603</v>
      </c>
      <c r="AH92" s="10">
        <f t="shared" si="656"/>
        <v>-782455.79667480825</v>
      </c>
      <c r="AI92" s="10">
        <f t="shared" si="656"/>
        <v>-1010123.1988601254</v>
      </c>
      <c r="AJ92" s="10">
        <f t="shared" si="656"/>
        <v>-1005430.7774586673</v>
      </c>
      <c r="AK92" s="10">
        <f t="shared" si="656"/>
        <v>-900717.43997247133</v>
      </c>
      <c r="AL92" s="10">
        <f t="shared" si="656"/>
        <v>-1067731.4364210579</v>
      </c>
      <c r="AM92" s="10">
        <f t="shared" ref="AM92" si="657">IF(OR(AM91="",AL92=""),"",AL92+AM91)</f>
        <v>-2416404.9914241252</v>
      </c>
      <c r="AN92" s="10">
        <f t="shared" ref="AN92" si="658">IF(OR(AN91="",AM92=""),"",AM92+AN91)</f>
        <v>-2235805.9282479202</v>
      </c>
      <c r="AO92" s="10">
        <f t="shared" ref="AO92" si="659">IF(OR(AO91="",AN92=""),"",AN92+AO91)</f>
        <v>-2011626.0819725057</v>
      </c>
      <c r="AP92" s="10">
        <f t="shared" ref="AP92" si="660">IF(OR(AP91="",AO92=""),"",AO92+AP91)</f>
        <v>-1761262.4293376866</v>
      </c>
      <c r="AQ92" s="10">
        <f t="shared" ref="AQ92" si="661">IF(OR(AQ91="",AP92=""),"",AP92+AQ91)</f>
        <v>-1508039.6256485581</v>
      </c>
      <c r="AR92" s="10">
        <f t="shared" ref="AR92" si="662">IF(OR(AR91="",AQ92=""),"",AQ92+AR91)</f>
        <v>-1280171.6704843976</v>
      </c>
      <c r="AS92" s="10">
        <f t="shared" ref="AS92" si="663">IF(OR(AS91="",AR92=""),"",AR92+AS91)</f>
        <v>-1068199.3687813075</v>
      </c>
      <c r="AT92" s="10">
        <f t="shared" ref="AT92" si="664">IF(OR(AT91="",AS92=""),"",AS92+AT91)</f>
        <v>-863550.75454023643</v>
      </c>
      <c r="AU92" s="10">
        <f t="shared" ref="AU92" si="665">IF(OR(AU91="",AT92=""),"",AT92+AU91)</f>
        <v>-654877.55682602315</v>
      </c>
      <c r="AV92" s="10">
        <f t="shared" ref="AV92" si="666">IF(OR(AV91="",AU92=""),"",AU92+AV91)</f>
        <v>-426399.52341070608</v>
      </c>
      <c r="AW92" s="10">
        <f t="shared" ref="AW92" si="667">IF(OR(AW91="",AV92=""),"",AV92+AW91)</f>
        <v>-178873.13053293165</v>
      </c>
      <c r="AX92" s="10">
        <f t="shared" ref="AX92" si="668">IF(OR(AX91="",AW92=""),"",AW92+AX91)</f>
        <v>47285.280301457562</v>
      </c>
      <c r="AY92" s="10">
        <f t="shared" ref="AY92" si="669">IF(OR(AY91="",AX92=""),"",AX92+AY91)</f>
        <v>247583.2152425333</v>
      </c>
      <c r="AZ92" s="10" t="str">
        <f t="shared" ref="AZ92" si="670">IF(OR(AZ91="",AY92=""),"",AY92+AZ91)</f>
        <v/>
      </c>
      <c r="BA92" s="10" t="str">
        <f t="shared" ref="BA92" si="671">IF(OR(BA91="",AZ92=""),"",AZ92+BA91)</f>
        <v/>
      </c>
      <c r="BB92" s="10" t="str">
        <f t="shared" ref="BB92" si="672">IF(OR(BB91="",BA92=""),"",BA92+BB91)</f>
        <v/>
      </c>
      <c r="BC92" s="10" t="str">
        <f t="shared" ref="BC92" si="673">IF(OR(BC91="",BB92=""),"",BB92+BC91)</f>
        <v/>
      </c>
      <c r="BD92" s="10" t="str">
        <f t="shared" ref="BD92" si="674">IF(OR(BD91="",BC92=""),"",BC92+BD91)</f>
        <v/>
      </c>
      <c r="BE92" s="10" t="str">
        <f t="shared" ref="BE92" si="675">IF(OR(BE91="",BD92=""),"",BD92+BE91)</f>
        <v/>
      </c>
      <c r="BF92" s="10" t="str">
        <f t="shared" ref="BF92" si="676">IF(OR(BF91="",BE92=""),"",BE92+BF91)</f>
        <v/>
      </c>
      <c r="BG92" s="10" t="str">
        <f t="shared" ref="BG92" si="677">IF(OR(BG91="",BF92=""),"",BF92+BG91)</f>
        <v/>
      </c>
      <c r="BH92" s="10" t="str">
        <f t="shared" ref="BH92" si="678">IF(OR(BH91="",BG92=""),"",BG92+BH91)</f>
        <v/>
      </c>
      <c r="BI92" s="10" t="str">
        <f t="shared" ref="BI92" si="679">IF(OR(BI91="",BH92=""),"",BH92+BI91)</f>
        <v/>
      </c>
      <c r="BJ92" s="10" t="str">
        <f t="shared" ref="BJ92" si="680">IF(OR(BJ91="",BI92=""),"",BI92+BJ91)</f>
        <v/>
      </c>
    </row>
    <row r="93" spans="1:62" x14ac:dyDescent="0.25">
      <c r="A93" s="130"/>
      <c r="B93" s="57" t="s">
        <v>43</v>
      </c>
      <c r="C93" s="41"/>
      <c r="D93" s="41"/>
      <c r="E93" s="10"/>
      <c r="F93" s="10"/>
      <c r="G93" s="10"/>
      <c r="H93" s="10"/>
      <c r="I93" s="10"/>
      <c r="J93" s="10"/>
      <c r="K93" s="10"/>
      <c r="L93" s="10"/>
      <c r="M93" s="10"/>
      <c r="N93" s="10">
        <v>28246578.739999998</v>
      </c>
      <c r="O93" s="10">
        <f>N93-O86+O89</f>
        <v>28135238.857669998</v>
      </c>
      <c r="P93" s="10">
        <f>IF(P86="","",O93-P86+P89)</f>
        <v>26942618.414147597</v>
      </c>
      <c r="Q93" s="10">
        <f t="shared" ref="Q93:AX93" si="681">IF(Q86="","",P93-Q86+Q89)</f>
        <v>25925823.113938656</v>
      </c>
      <c r="R93" s="10">
        <f t="shared" si="681"/>
        <v>24944571.101498682</v>
      </c>
      <c r="S93" s="10">
        <f t="shared" si="681"/>
        <v>23977393.111519285</v>
      </c>
      <c r="T93" s="10">
        <f t="shared" si="681"/>
        <v>22774771.864926461</v>
      </c>
      <c r="U93" s="10">
        <f t="shared" si="681"/>
        <v>21340979.299785424</v>
      </c>
      <c r="V93" s="10">
        <f t="shared" si="681"/>
        <v>19872930.346560441</v>
      </c>
      <c r="W93" s="10">
        <f t="shared" si="681"/>
        <v>18614458.447609678</v>
      </c>
      <c r="X93" s="10">
        <f t="shared" si="681"/>
        <v>17458920.295746975</v>
      </c>
      <c r="Y93" s="10">
        <f t="shared" si="681"/>
        <v>16430813.813837813</v>
      </c>
      <c r="Z93" s="10">
        <f t="shared" si="681"/>
        <v>15242269.455425194</v>
      </c>
      <c r="AA93" s="10">
        <f t="shared" si="681"/>
        <v>13605196.147366934</v>
      </c>
      <c r="AB93" s="10">
        <f t="shared" si="681"/>
        <v>12181269.266963933</v>
      </c>
      <c r="AC93" s="10">
        <f t="shared" si="681"/>
        <v>10950831.376238987</v>
      </c>
      <c r="AD93" s="10">
        <f t="shared" si="681"/>
        <v>9756232.1422622632</v>
      </c>
      <c r="AE93" s="10">
        <f t="shared" si="681"/>
        <v>8664942.0002115928</v>
      </c>
      <c r="AF93" s="10">
        <f t="shared" si="681"/>
        <v>7222981.1643116772</v>
      </c>
      <c r="AG93" s="10">
        <f t="shared" si="681"/>
        <v>5623456.2460562261</v>
      </c>
      <c r="AH93" s="10">
        <f t="shared" si="681"/>
        <v>4129992.6798469289</v>
      </c>
      <c r="AI93" s="10">
        <f t="shared" si="681"/>
        <v>2674213.1585311773</v>
      </c>
      <c r="AJ93" s="10">
        <f t="shared" si="681"/>
        <v>1450793.4608022007</v>
      </c>
      <c r="AK93" s="10">
        <f t="shared" si="681"/>
        <v>327394.67915796203</v>
      </c>
      <c r="AL93" s="10">
        <f>IF(AL86="","",AK93-AL86+AL89)</f>
        <v>-1067731.4364210593</v>
      </c>
      <c r="AM93" s="10">
        <f>IF(AM86="","",AL93-AM86+AM89+AM84)</f>
        <v>6725029.9285758752</v>
      </c>
      <c r="AN93" s="10">
        <f t="shared" si="681"/>
        <v>6508175.2995781666</v>
      </c>
      <c r="AO93" s="10">
        <f t="shared" si="681"/>
        <v>6334901.4536796687</v>
      </c>
      <c r="AP93" s="10">
        <f t="shared" si="681"/>
        <v>6187811.4141405746</v>
      </c>
      <c r="AQ93" s="10">
        <f t="shared" si="681"/>
        <v>6043580.5256557893</v>
      </c>
      <c r="AR93" s="10">
        <f t="shared" si="681"/>
        <v>5873994.7886460368</v>
      </c>
      <c r="AS93" s="10">
        <f t="shared" si="681"/>
        <v>5688513.3981752135</v>
      </c>
      <c r="AT93" s="10">
        <f t="shared" si="681"/>
        <v>5495708.3202423714</v>
      </c>
      <c r="AU93" s="10">
        <f t="shared" si="681"/>
        <v>5306927.8257826716</v>
      </c>
      <c r="AV93" s="10">
        <f t="shared" si="681"/>
        <v>5137952.1670240751</v>
      </c>
      <c r="AW93" s="10">
        <f t="shared" si="681"/>
        <v>4988024.8677279362</v>
      </c>
      <c r="AX93" s="10">
        <f t="shared" si="681"/>
        <v>4816729.5863884119</v>
      </c>
      <c r="AY93" s="10">
        <f t="shared" ref="AY93" si="682">IF(AY86="","",AX93-AY86+AY89)</f>
        <v>4619573.8291555746</v>
      </c>
      <c r="AZ93" s="10" t="str">
        <f t="shared" ref="AZ93" si="683">IF(AZ86="","",AY93-AZ86+AZ89)</f>
        <v/>
      </c>
      <c r="BA93" s="10" t="str">
        <f t="shared" ref="BA93" si="684">IF(BA86="","",AZ93-BA86+BA89)</f>
        <v/>
      </c>
      <c r="BB93" s="10" t="str">
        <f t="shared" ref="BB93" si="685">IF(BB86="","",BA93-BB86+BB89)</f>
        <v/>
      </c>
      <c r="BC93" s="10" t="str">
        <f t="shared" ref="BC93" si="686">IF(BC86="","",BB93-BC86+BC89)</f>
        <v/>
      </c>
      <c r="BD93" s="10" t="str">
        <f t="shared" ref="BD93" si="687">IF(BD86="","",BC93-BD86+BD89)</f>
        <v/>
      </c>
      <c r="BE93" s="10" t="str">
        <f t="shared" ref="BE93" si="688">IF(BE86="","",BD93-BE86+BE89)</f>
        <v/>
      </c>
      <c r="BF93" s="10" t="str">
        <f t="shared" ref="BF93" si="689">IF(BF86="","",BE93-BF86+BF89)</f>
        <v/>
      </c>
      <c r="BG93" s="10" t="str">
        <f t="shared" ref="BG93" si="690">IF(BG86="","",BF93-BG86+BG89)</f>
        <v/>
      </c>
      <c r="BH93" s="10" t="str">
        <f t="shared" ref="BH93" si="691">IF(BH86="","",BG93-BH86+BH89)</f>
        <v/>
      </c>
      <c r="BI93" s="10" t="str">
        <f t="shared" ref="BI93" si="692">IF(BI86="","",BH93-BI86+BI89)</f>
        <v/>
      </c>
      <c r="BJ93" s="10" t="str">
        <f t="shared" ref="BJ93" si="693">IF(BJ86="","",BI93-BJ86+BJ89)</f>
        <v/>
      </c>
    </row>
    <row r="94" spans="1:62" s="5" customFormat="1" ht="8.25" customHeight="1" x14ac:dyDescent="0.25">
      <c r="A94" s="44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1:62" s="5" customFormat="1" x14ac:dyDescent="0.25">
      <c r="A95" s="130" t="s">
        <v>74</v>
      </c>
      <c r="B95" s="55"/>
      <c r="C95" s="95"/>
      <c r="D95" s="9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67">
        <v>5616785</v>
      </c>
      <c r="AM95" s="67">
        <f>6127402+5086355</f>
        <v>11213757</v>
      </c>
      <c r="AN95" s="9"/>
      <c r="AO95" s="9"/>
      <c r="AP95" s="66"/>
      <c r="AQ95" s="66"/>
      <c r="AR95" s="66"/>
      <c r="AS95" s="66"/>
      <c r="AT95" s="66"/>
      <c r="AU95" s="67">
        <v>17719482</v>
      </c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</row>
    <row r="96" spans="1:62" ht="15" customHeight="1" x14ac:dyDescent="0.25">
      <c r="A96" s="130"/>
      <c r="B96" s="55" t="s">
        <v>68</v>
      </c>
      <c r="C96" s="41"/>
      <c r="D96" s="41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</row>
    <row r="97" spans="1:62" x14ac:dyDescent="0.25">
      <c r="A97" s="130"/>
      <c r="B97" s="55" t="s">
        <v>69</v>
      </c>
      <c r="C97" s="41"/>
      <c r="D97" s="4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117">
        <v>0</v>
      </c>
      <c r="AX97" s="117">
        <v>0</v>
      </c>
      <c r="AY97" s="117">
        <v>0</v>
      </c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</row>
    <row r="98" spans="1:62" x14ac:dyDescent="0.25">
      <c r="A98" s="130"/>
      <c r="B98" s="55" t="s">
        <v>70</v>
      </c>
      <c r="C98" s="41"/>
      <c r="D98" s="4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tr">
        <f>IF(OR(O96="",O97=""),"",O96-O97)</f>
        <v/>
      </c>
      <c r="P98" s="10" t="str">
        <f>IF(OR(P96="",P97=""),"",P96-P97)</f>
        <v/>
      </c>
      <c r="Q98" s="10" t="str">
        <f>IF(OR(Q96="",Q97=""),"",Q96-Q97)</f>
        <v/>
      </c>
      <c r="R98" s="10" t="str">
        <f t="shared" ref="R98:AC98" si="694">IF(OR(R96="",R97=""),"",R96-R97)</f>
        <v/>
      </c>
      <c r="S98" s="10" t="str">
        <f t="shared" si="694"/>
        <v/>
      </c>
      <c r="T98" s="10" t="str">
        <f t="shared" si="694"/>
        <v/>
      </c>
      <c r="U98" s="10" t="str">
        <f t="shared" si="694"/>
        <v/>
      </c>
      <c r="V98" s="10" t="str">
        <f t="shared" si="694"/>
        <v/>
      </c>
      <c r="W98" s="10" t="str">
        <f t="shared" si="694"/>
        <v/>
      </c>
      <c r="X98" s="10" t="str">
        <f t="shared" si="694"/>
        <v/>
      </c>
      <c r="Y98" s="10" t="str">
        <f t="shared" si="694"/>
        <v/>
      </c>
      <c r="Z98" s="10" t="str">
        <f t="shared" si="694"/>
        <v/>
      </c>
      <c r="AA98" s="10" t="str">
        <f t="shared" si="694"/>
        <v/>
      </c>
      <c r="AB98" s="10" t="str">
        <f t="shared" si="694"/>
        <v/>
      </c>
      <c r="AC98" s="10" t="str">
        <f t="shared" si="694"/>
        <v/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x14ac:dyDescent="0.25">
      <c r="A99" s="130"/>
      <c r="B99" s="55" t="s">
        <v>4</v>
      </c>
      <c r="C99" s="41"/>
      <c r="D99" s="4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 t="str">
        <f t="shared" ref="P99:AC99" si="695">IF(P98="","",P19)</f>
        <v/>
      </c>
      <c r="Q99" s="60" t="str">
        <f t="shared" si="695"/>
        <v/>
      </c>
      <c r="R99" s="60" t="str">
        <f t="shared" si="695"/>
        <v/>
      </c>
      <c r="S99" s="60" t="str">
        <f t="shared" si="695"/>
        <v/>
      </c>
      <c r="T99" s="60" t="str">
        <f t="shared" si="695"/>
        <v/>
      </c>
      <c r="U99" s="60" t="str">
        <f t="shared" si="695"/>
        <v/>
      </c>
      <c r="V99" s="60" t="str">
        <f t="shared" si="695"/>
        <v/>
      </c>
      <c r="W99" s="60" t="str">
        <f t="shared" si="695"/>
        <v/>
      </c>
      <c r="X99" s="60" t="str">
        <f t="shared" si="695"/>
        <v/>
      </c>
      <c r="Y99" s="60" t="str">
        <f t="shared" si="695"/>
        <v/>
      </c>
      <c r="Z99" s="60" t="str">
        <f t="shared" si="695"/>
        <v/>
      </c>
      <c r="AA99" s="60" t="str">
        <f t="shared" si="695"/>
        <v/>
      </c>
      <c r="AB99" s="60" t="str">
        <f t="shared" si="695"/>
        <v/>
      </c>
      <c r="AC99" s="60" t="str">
        <f t="shared" si="695"/>
        <v/>
      </c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</row>
    <row r="100" spans="1:62" x14ac:dyDescent="0.25">
      <c r="A100" s="130"/>
      <c r="B100" s="55" t="s">
        <v>45</v>
      </c>
      <c r="C100" s="41"/>
      <c r="D100" s="4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 t="str">
        <f>IF(OR(O99="",O98=""),"",(O98*O99)/12)</f>
        <v/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</row>
    <row r="101" spans="1:62" x14ac:dyDescent="0.25">
      <c r="A101" s="130"/>
      <c r="B101" s="56" t="s">
        <v>6</v>
      </c>
      <c r="C101" s="41"/>
      <c r="D101" s="4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 t="str">
        <f>O100</f>
        <v/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</row>
    <row r="102" spans="1:62" x14ac:dyDescent="0.25">
      <c r="A102" s="130"/>
      <c r="B102" s="69" t="s">
        <v>71</v>
      </c>
      <c r="C102" s="41"/>
      <c r="D102" s="4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 t="str">
        <f>IF(OR(O100="",O98=""),"",O98+O100)</f>
        <v/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</row>
    <row r="103" spans="1:62" x14ac:dyDescent="0.25">
      <c r="A103" s="130"/>
      <c r="B103" s="55" t="s">
        <v>72</v>
      </c>
      <c r="C103" s="41"/>
      <c r="D103" s="4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1:62" x14ac:dyDescent="0.25">
      <c r="A104" s="130"/>
      <c r="B104" s="57" t="s">
        <v>73</v>
      </c>
      <c r="C104" s="41"/>
      <c r="D104" s="4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 t="str">
        <f t="shared" ref="P104" si="696">IF(P97="","",O104-P97+P100)</f>
        <v/>
      </c>
      <c r="Q104" s="10" t="str">
        <f t="shared" ref="Q104" si="697">IF(Q97="","",P104-Q97+Q100)</f>
        <v/>
      </c>
      <c r="R104" s="10" t="str">
        <f t="shared" ref="R104" si="698">IF(R97="","",Q104-R97+R100)</f>
        <v/>
      </c>
      <c r="S104" s="10" t="str">
        <f t="shared" ref="S104" si="699">IF(S97="","",R104-S97+S100)</f>
        <v/>
      </c>
      <c r="T104" s="10" t="str">
        <f t="shared" ref="T104" si="700">IF(T97="","",S104-T97+T100)</f>
        <v/>
      </c>
      <c r="U104" s="10" t="str">
        <f t="shared" ref="U104" si="701">IF(U97="","",T104-U97+U100)</f>
        <v/>
      </c>
      <c r="V104" s="10" t="str">
        <f t="shared" ref="V104" si="702">IF(V97="","",U104-V97+V100)</f>
        <v/>
      </c>
      <c r="W104" s="10" t="str">
        <f t="shared" ref="W104" si="703">IF(W97="","",V104-W97+W100)</f>
        <v/>
      </c>
      <c r="X104" s="10" t="str">
        <f t="shared" ref="X104" si="704">IF(X97="","",W104-X97+X100)</f>
        <v/>
      </c>
      <c r="Y104" s="10" t="str">
        <f t="shared" ref="Y104" si="705">IF(Y97="","",X104-Y97+Y100)</f>
        <v/>
      </c>
      <c r="Z104" s="10" t="str">
        <f t="shared" ref="Z104" si="706">IF(Z97="","",Y104-Z97+Z100)</f>
        <v/>
      </c>
      <c r="AA104" s="10" t="str">
        <f t="shared" ref="AA104" si="707">IF(AA97="","",Z104-AA97+AA100)</f>
        <v/>
      </c>
      <c r="AB104" s="10" t="str">
        <f t="shared" ref="AB104" si="708">IF(AB97="","",AA104-AB97+AB100)</f>
        <v/>
      </c>
      <c r="AC104" s="10">
        <v>4662492</v>
      </c>
      <c r="AD104" s="10">
        <f>IF(AD97="","",AC104-AD97+AD100)</f>
        <v>4662492</v>
      </c>
      <c r="AE104" s="10">
        <f t="shared" ref="AE104" si="709">IF(AE97="","",AD104-AE97+AE100)</f>
        <v>4662492</v>
      </c>
      <c r="AF104" s="10">
        <f t="shared" ref="AF104" si="710">IF(AF97="","",AE104-AF97+AF100)</f>
        <v>4662492</v>
      </c>
      <c r="AG104" s="10">
        <f t="shared" ref="AG104" si="711">IF(AG97="","",AF104-AG97+AG100)</f>
        <v>4662492</v>
      </c>
      <c r="AH104" s="10">
        <f t="shared" ref="AH104" si="712">IF(AH97="","",AG104-AH97+AH100)</f>
        <v>4662492</v>
      </c>
      <c r="AI104" s="10">
        <f t="shared" ref="AI104" si="713">IF(AI97="","",AH104-AI97+AI100)</f>
        <v>4662492</v>
      </c>
      <c r="AJ104" s="10">
        <f t="shared" ref="AJ104" si="714">IF(AJ97="","",AI104-AJ97+AJ100)</f>
        <v>4662492</v>
      </c>
      <c r="AK104" s="10">
        <f t="shared" ref="AK104" si="715">IF(AK97="","",AJ104-AK97+AK100)</f>
        <v>4662492</v>
      </c>
      <c r="AL104" s="10">
        <f>IF(AL97="","",AK104-AL97+AL100+AL95)</f>
        <v>10279277</v>
      </c>
      <c r="AM104" s="10">
        <f>IF(AM97="","",AL104-AM97+AM100+AM95)</f>
        <v>21493034</v>
      </c>
      <c r="AN104" s="10">
        <f>IF(AN97="","",AM104-AN97+AN100)</f>
        <v>21493034</v>
      </c>
      <c r="AO104" s="10">
        <f t="shared" ref="AO104" si="716">IF(AO97="","",AN104-AO97+AO100)</f>
        <v>21493034</v>
      </c>
      <c r="AP104" s="10">
        <f t="shared" ref="AP104" si="717">IF(AP97="","",AO104-AP97+AP100)</f>
        <v>21493034</v>
      </c>
      <c r="AQ104" s="10">
        <f t="shared" ref="AQ104" si="718">IF(AQ97="","",AP104-AQ97+AQ100)</f>
        <v>21493034</v>
      </c>
      <c r="AR104" s="10">
        <f t="shared" ref="AR104" si="719">IF(AR97="","",AQ104-AR97+AR100)</f>
        <v>21493034</v>
      </c>
      <c r="AS104" s="10">
        <f t="shared" ref="AS104" si="720">IF(AS97="","",AR104-AS97+AS100)</f>
        <v>21493034</v>
      </c>
      <c r="AT104" s="10">
        <f t="shared" ref="AT104" si="721">IF(AT97="","",AS104-AT97+AT100)</f>
        <v>21493034</v>
      </c>
      <c r="AU104" s="10">
        <f>IF(AU97="","",AT104-AU97+AU100+AU95)</f>
        <v>39212516</v>
      </c>
      <c r="AV104" s="10">
        <f t="shared" ref="AV104" si="722">IF(AV97="","",AU104-AV97+AV100)</f>
        <v>39212516</v>
      </c>
      <c r="AW104" s="10">
        <f t="shared" ref="AW104" si="723">IF(AW97="","",AV104-AW97+AW100)</f>
        <v>39212516</v>
      </c>
      <c r="AX104" s="10">
        <f t="shared" ref="AX104" si="724">IF(AX97="","",AW104-AX97+AX100)</f>
        <v>39212516</v>
      </c>
      <c r="AY104" s="10">
        <f t="shared" ref="AY104" si="725">IF(AY97="","",AX104-AY97+AY100)</f>
        <v>39212516</v>
      </c>
      <c r="AZ104" s="10" t="str">
        <f t="shared" ref="AZ104" si="726">IF(AZ97="","",AY104-AZ97+AZ100)</f>
        <v/>
      </c>
      <c r="BA104" s="10" t="str">
        <f t="shared" ref="BA104" si="727">IF(BA97="","",AZ104-BA97+BA100)</f>
        <v/>
      </c>
      <c r="BB104" s="10" t="str">
        <f t="shared" ref="BB104" si="728">IF(BB97="","",BA104-BB97+BB100)</f>
        <v/>
      </c>
      <c r="BC104" s="10" t="str">
        <f t="shared" ref="BC104" si="729">IF(BC97="","",BB104-BC97+BC100)</f>
        <v/>
      </c>
      <c r="BD104" s="10" t="str">
        <f t="shared" ref="BD104" si="730">IF(BD97="","",BC104-BD97+BD100)</f>
        <v/>
      </c>
      <c r="BE104" s="10" t="str">
        <f t="shared" ref="BE104" si="731">IF(BE97="","",BD104-BE97+BE100)</f>
        <v/>
      </c>
      <c r="BF104" s="10" t="str">
        <f t="shared" ref="BF104" si="732">IF(BF97="","",BE104-BF97+BF100)</f>
        <v/>
      </c>
      <c r="BG104" s="10" t="str">
        <f t="shared" ref="BG104" si="733">IF(BG97="","",BF104-BG97+BG100)</f>
        <v/>
      </c>
      <c r="BH104" s="10" t="str">
        <f t="shared" ref="BH104" si="734">IF(BH97="","",BG104-BH97+BH100)</f>
        <v/>
      </c>
      <c r="BI104" s="10" t="str">
        <f t="shared" ref="BI104" si="735">IF(BI97="","",BH104-BI97+BI100)</f>
        <v/>
      </c>
      <c r="BJ104" s="10" t="str">
        <f t="shared" ref="BJ104" si="736">IF(BJ97="","",BI104-BJ97+BJ100)</f>
        <v/>
      </c>
    </row>
    <row r="105" spans="1:62" s="5" customFormat="1" ht="8.25" customHeight="1" x14ac:dyDescent="0.25">
      <c r="A105" s="44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x14ac:dyDescent="0.25">
      <c r="A106" s="40"/>
    </row>
    <row r="107" spans="1:62" x14ac:dyDescent="0.25">
      <c r="A107" s="40"/>
      <c r="O107" s="43"/>
      <c r="P107" s="43"/>
      <c r="Q107" s="43"/>
      <c r="R107" s="43"/>
    </row>
    <row r="108" spans="1:62" x14ac:dyDescent="0.25">
      <c r="A108" s="40"/>
      <c r="P108" s="43"/>
    </row>
    <row r="109" spans="1:62" x14ac:dyDescent="0.25">
      <c r="A109" s="40"/>
    </row>
    <row r="110" spans="1:62" x14ac:dyDescent="0.25">
      <c r="A110" s="40"/>
    </row>
    <row r="111" spans="1:62" x14ac:dyDescent="0.25">
      <c r="A111" s="40"/>
    </row>
    <row r="112" spans="1:62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  <row r="124" spans="1:1" x14ac:dyDescent="0.25">
      <c r="A124" s="40"/>
    </row>
    <row r="125" spans="1:1" x14ac:dyDescent="0.25">
      <c r="A125" s="40"/>
    </row>
    <row r="126" spans="1:1" x14ac:dyDescent="0.25">
      <c r="A126" s="40"/>
    </row>
    <row r="127" spans="1:1" x14ac:dyDescent="0.25">
      <c r="A127" s="40"/>
    </row>
    <row r="128" spans="1: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>
      <c r="A173" s="40"/>
    </row>
    <row r="174" spans="1:1" x14ac:dyDescent="0.25">
      <c r="A174" s="40"/>
    </row>
    <row r="175" spans="1:1" x14ac:dyDescent="0.25">
      <c r="A175" s="40"/>
    </row>
    <row r="176" spans="1:1" x14ac:dyDescent="0.25">
      <c r="A176" s="40"/>
    </row>
    <row r="177" spans="1:1" x14ac:dyDescent="0.25">
      <c r="A177" s="40"/>
    </row>
    <row r="178" spans="1:1" x14ac:dyDescent="0.25">
      <c r="A178" s="40"/>
    </row>
    <row r="179" spans="1:1" x14ac:dyDescent="0.25">
      <c r="A179" s="40"/>
    </row>
    <row r="180" spans="1:1" x14ac:dyDescent="0.25">
      <c r="A180" s="40"/>
    </row>
    <row r="181" spans="1:1" x14ac:dyDescent="0.25">
      <c r="A181" s="40"/>
    </row>
    <row r="182" spans="1:1" x14ac:dyDescent="0.25">
      <c r="A182" s="40"/>
    </row>
    <row r="183" spans="1:1" x14ac:dyDescent="0.25">
      <c r="A183" s="40"/>
    </row>
    <row r="184" spans="1:1" x14ac:dyDescent="0.25">
      <c r="A184" s="40"/>
    </row>
  </sheetData>
  <mergeCells count="10">
    <mergeCell ref="A95:A104"/>
    <mergeCell ref="A56:A64"/>
    <mergeCell ref="A66:A74"/>
    <mergeCell ref="A5:A13"/>
    <mergeCell ref="A15:A24"/>
    <mergeCell ref="A26:A34"/>
    <mergeCell ref="A36:A44"/>
    <mergeCell ref="A46:A54"/>
    <mergeCell ref="A76:A82"/>
    <mergeCell ref="A84:A93"/>
  </mergeCells>
  <printOptions headings="1"/>
  <pageMargins left="0.2" right="0.2" top="0.5" bottom="0.5" header="0.3" footer="0.3"/>
  <pageSetup scale="11" orientation="portrait" cellComments="asDisplayed" r:id="rId1"/>
  <headerFooter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79998168889431442"/>
    <pageSetUpPr fitToPage="1"/>
  </sheetPr>
  <dimension ref="A1:AT169"/>
  <sheetViews>
    <sheetView topLeftCell="AH21" zoomScale="85" zoomScaleNormal="85" zoomScaleSheetLayoutView="80" workbookViewId="0">
      <selection activeCell="BC40" sqref="BC40"/>
    </sheetView>
  </sheetViews>
  <sheetFormatPr defaultColWidth="9.140625" defaultRowHeight="15" customHeight="1" zeroHeight="1" x14ac:dyDescent="0.25"/>
  <cols>
    <col min="1" max="1" width="3.140625" style="1" customWidth="1"/>
    <col min="2" max="2" width="50" style="40" customWidth="1"/>
    <col min="3" max="4" width="10.7109375" style="40" bestFit="1" customWidth="1"/>
    <col min="5" max="6" width="10.7109375" style="40" customWidth="1"/>
    <col min="7" max="9" width="12.7109375" style="40" bestFit="1" customWidth="1"/>
    <col min="10" max="21" width="14.28515625" style="40" bestFit="1" customWidth="1"/>
    <col min="22" max="44" width="15.28515625" style="40" bestFit="1" customWidth="1"/>
    <col min="45" max="45" width="14.28515625" style="40" customWidth="1"/>
    <col min="46" max="46" width="12.140625" style="40" customWidth="1"/>
    <col min="47" max="16384" width="9.140625" style="40"/>
  </cols>
  <sheetData>
    <row r="1" spans="1:17" s="2" customFormat="1" ht="15.75" x14ac:dyDescent="0.25">
      <c r="A1" s="50" t="s">
        <v>1</v>
      </c>
    </row>
    <row r="2" spans="1:17" ht="15.75" x14ac:dyDescent="0.25">
      <c r="A2" s="50" t="s">
        <v>60</v>
      </c>
      <c r="B2" s="36"/>
      <c r="C2" s="36"/>
      <c r="D2" s="36"/>
    </row>
    <row r="3" spans="1:17" ht="15.75" x14ac:dyDescent="0.25">
      <c r="A3" s="50"/>
      <c r="B3" s="36"/>
      <c r="C3" s="36"/>
      <c r="D3" s="36"/>
    </row>
    <row r="4" spans="1:17" x14ac:dyDescent="0.25">
      <c r="A4" s="84" t="s">
        <v>64</v>
      </c>
    </row>
    <row r="5" spans="1:17" x14ac:dyDescent="0.25">
      <c r="A5" s="6"/>
      <c r="C5" s="12">
        <v>42614</v>
      </c>
      <c r="D5" s="12">
        <v>42644</v>
      </c>
      <c r="E5" s="12">
        <v>42675</v>
      </c>
      <c r="F5" s="12">
        <v>42705</v>
      </c>
      <c r="G5" s="12">
        <v>42736</v>
      </c>
      <c r="H5" s="12">
        <v>42767</v>
      </c>
      <c r="I5" s="12">
        <v>42795</v>
      </c>
      <c r="J5" s="12">
        <v>42826</v>
      </c>
      <c r="K5" s="12">
        <v>42856</v>
      </c>
      <c r="L5" s="12">
        <v>42887</v>
      </c>
      <c r="M5" s="12">
        <v>42917</v>
      </c>
      <c r="N5" s="12">
        <v>42948</v>
      </c>
      <c r="O5" s="12">
        <v>42979</v>
      </c>
      <c r="P5" s="12">
        <v>43009</v>
      </c>
      <c r="Q5" s="12">
        <v>43040</v>
      </c>
    </row>
    <row r="6" spans="1:17" s="2" customFormat="1" x14ac:dyDescent="0.25">
      <c r="A6" s="131" t="s">
        <v>0</v>
      </c>
      <c r="B6" s="7"/>
      <c r="C6" s="31"/>
      <c r="D6" s="31"/>
      <c r="E6" s="31"/>
      <c r="F6" s="31"/>
      <c r="G6" s="31"/>
      <c r="H6" s="9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15" customHeight="1" x14ac:dyDescent="0.25">
      <c r="A7" s="131"/>
      <c r="B7" s="7" t="s">
        <v>9</v>
      </c>
      <c r="C7" s="23">
        <v>0</v>
      </c>
      <c r="D7" s="23">
        <v>0</v>
      </c>
      <c r="E7" s="23">
        <v>0</v>
      </c>
      <c r="F7" s="23">
        <v>0</v>
      </c>
      <c r="G7" s="23">
        <v>-189515</v>
      </c>
      <c r="H7" s="24">
        <v>-1872.22</v>
      </c>
      <c r="I7" s="24">
        <v>0</v>
      </c>
      <c r="J7" s="23">
        <v>0</v>
      </c>
      <c r="K7" s="23">
        <v>0</v>
      </c>
      <c r="L7" s="24">
        <f>-98663.75-98663.75-1872.22-1872.22</f>
        <v>-201071.94</v>
      </c>
      <c r="M7" s="23">
        <v>0</v>
      </c>
      <c r="N7" s="23">
        <v>0</v>
      </c>
      <c r="O7" s="23">
        <v>0</v>
      </c>
      <c r="P7" s="23">
        <v>0</v>
      </c>
      <c r="Q7" s="23">
        <f>-SUM(G7:P7)</f>
        <v>392459.16000000003</v>
      </c>
    </row>
    <row r="8" spans="1:17" s="4" customFormat="1" x14ac:dyDescent="0.25">
      <c r="A8" s="131"/>
      <c r="B8" s="7" t="s">
        <v>10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4" customFormat="1" x14ac:dyDescent="0.25">
      <c r="A9" s="131"/>
      <c r="B9" s="7" t="s">
        <v>11</v>
      </c>
      <c r="C9" s="10">
        <v>0</v>
      </c>
      <c r="D9" s="10">
        <f t="shared" ref="D9:Q9" si="0">IF(OR(D7="",D8=""),"",D7-D8)</f>
        <v>0</v>
      </c>
      <c r="E9" s="10">
        <f t="shared" si="0"/>
        <v>0</v>
      </c>
      <c r="F9" s="10">
        <f t="shared" si="0"/>
        <v>0</v>
      </c>
      <c r="G9" s="10">
        <f t="shared" si="0"/>
        <v>-189515</v>
      </c>
      <c r="H9" s="10">
        <f>IF(OR(H7="",H8=""),"",H7-H8)</f>
        <v>-1872.22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-201071.94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392459.16000000003</v>
      </c>
    </row>
    <row r="10" spans="1:17" s="4" customFormat="1" x14ac:dyDescent="0.25">
      <c r="A10" s="131"/>
      <c r="B10" s="7" t="s">
        <v>4</v>
      </c>
      <c r="C10" s="25">
        <v>7.5545970550536697E-3</v>
      </c>
      <c r="D10" s="25">
        <v>7.6017000000000003E-3</v>
      </c>
      <c r="E10" s="25">
        <v>7.6414500000000002E-3</v>
      </c>
      <c r="F10" s="25">
        <v>9.6220400000000001E-3</v>
      </c>
      <c r="G10" s="25">
        <v>8.9999999999999993E-3</v>
      </c>
      <c r="H10" s="25">
        <v>8.9999999999999993E-3</v>
      </c>
      <c r="I10" s="25">
        <v>1.15E-2</v>
      </c>
      <c r="J10" s="25">
        <v>1.15E-2</v>
      </c>
      <c r="K10" s="25">
        <v>1.15E-2</v>
      </c>
      <c r="L10" s="25">
        <v>1.41E-2</v>
      </c>
      <c r="M10" s="25">
        <v>1.39185E-2</v>
      </c>
      <c r="N10" s="25">
        <v>1.466976E-2</v>
      </c>
      <c r="O10" s="25">
        <v>1.4482760000000001E-2</v>
      </c>
      <c r="P10" s="25">
        <v>1.45083E-2</v>
      </c>
      <c r="Q10" s="25">
        <v>1.4428689E-2</v>
      </c>
    </row>
    <row r="11" spans="1:17" s="4" customFormat="1" x14ac:dyDescent="0.25">
      <c r="A11" s="131"/>
      <c r="B11" s="7" t="s">
        <v>5</v>
      </c>
      <c r="C11" s="10">
        <v>0</v>
      </c>
      <c r="D11" s="10">
        <f>IF(OR(D10="",D9="",C14=""),"",((C14+D9)*D10)/12)</f>
        <v>0</v>
      </c>
      <c r="E11" s="10">
        <f t="shared" ref="E11:Q11" si="1">IF(OR(E10="",E9="",D14=""),"",((D14+E9)*E10)/12)</f>
        <v>0</v>
      </c>
      <c r="F11" s="10">
        <f>IF(OR(F10="",F9="",E14=""),"",((E14+F9)*F10)/12)</f>
        <v>0</v>
      </c>
      <c r="G11" s="10">
        <f>IF(OR(G10="",G9="",F14=""),"",((F14+G9)*G10)/12)</f>
        <v>-142.13624999999999</v>
      </c>
      <c r="H11" s="10">
        <f>IF(OR(H10="",H9="",G14=""),"",((G14+H6+H9)*H10)/12)</f>
        <v>-143.64701718749998</v>
      </c>
      <c r="I11" s="10">
        <f t="shared" si="1"/>
        <v>-183.6866281310547</v>
      </c>
      <c r="J11" s="10">
        <f t="shared" si="1"/>
        <v>-183.86266114968029</v>
      </c>
      <c r="K11" s="10">
        <f t="shared" si="1"/>
        <v>-184.0388628666154</v>
      </c>
      <c r="L11" s="10">
        <f t="shared" si="1"/>
        <v>-462.12342441771835</v>
      </c>
      <c r="M11" s="10">
        <f t="shared" si="1"/>
        <v>-456.7108197868975</v>
      </c>
      <c r="N11" s="10">
        <f t="shared" si="1"/>
        <v>-481.9204002163637</v>
      </c>
      <c r="O11" s="10">
        <f t="shared" si="1"/>
        <v>-476.35883889272668</v>
      </c>
      <c r="P11" s="10">
        <f t="shared" si="1"/>
        <v>-477.7748160284246</v>
      </c>
      <c r="Q11" s="10">
        <f t="shared" si="1"/>
        <v>-3.838343557334722</v>
      </c>
    </row>
    <row r="12" spans="1:17" s="4" customFormat="1" x14ac:dyDescent="0.25">
      <c r="A12" s="131"/>
      <c r="B12" s="8" t="s">
        <v>6</v>
      </c>
      <c r="C12" s="10">
        <v>0</v>
      </c>
      <c r="D12" s="10">
        <f t="shared" ref="D12:Q12" si="2">IF(OR(C12="",D11=""),"",C12+D11)</f>
        <v>0</v>
      </c>
      <c r="E12" s="10">
        <f t="shared" si="2"/>
        <v>0</v>
      </c>
      <c r="F12" s="10">
        <f t="shared" si="2"/>
        <v>0</v>
      </c>
      <c r="G12" s="10">
        <f t="shared" si="2"/>
        <v>-142.13624999999999</v>
      </c>
      <c r="H12" s="10">
        <f>IF(OR(G12="",H11=""),"",G12+H11)</f>
        <v>-285.78326718749997</v>
      </c>
      <c r="I12" s="10">
        <f t="shared" si="2"/>
        <v>-469.46989531855468</v>
      </c>
      <c r="J12" s="10">
        <f t="shared" si="2"/>
        <v>-653.332556468235</v>
      </c>
      <c r="K12" s="10">
        <f t="shared" si="2"/>
        <v>-837.37141933485043</v>
      </c>
      <c r="L12" s="10">
        <f t="shared" si="2"/>
        <v>-1299.4948437525688</v>
      </c>
      <c r="M12" s="10">
        <f t="shared" si="2"/>
        <v>-1756.2056635394663</v>
      </c>
      <c r="N12" s="10">
        <f t="shared" si="2"/>
        <v>-2238.1260637558298</v>
      </c>
      <c r="O12" s="10">
        <f t="shared" si="2"/>
        <v>-2714.4849026485563</v>
      </c>
      <c r="P12" s="10">
        <f>IF(OR(O12="",P11=""),"",O12+P11)</f>
        <v>-3192.2597186769808</v>
      </c>
      <c r="Q12" s="10">
        <f t="shared" si="2"/>
        <v>-3196.0980622343154</v>
      </c>
    </row>
    <row r="13" spans="1:17" s="4" customFormat="1" x14ac:dyDescent="0.25">
      <c r="A13" s="131"/>
      <c r="B13" s="7" t="s">
        <v>12</v>
      </c>
      <c r="C13" s="10">
        <v>0</v>
      </c>
      <c r="D13" s="10">
        <f>IF(OR(D11="",D9=""),"",D9+D11)</f>
        <v>0</v>
      </c>
      <c r="E13" s="10">
        <f t="shared" ref="E13:F13" si="3">IF(OR(E11="",E9=""),"",E9+E11)</f>
        <v>0</v>
      </c>
      <c r="F13" s="10">
        <f t="shared" si="3"/>
        <v>0</v>
      </c>
      <c r="G13" s="10">
        <f>IF(OR(G11="",G9=""),"",G9+G11)</f>
        <v>-189657.13625000001</v>
      </c>
      <c r="H13" s="10">
        <f>IF(OR(H11="",H9=""),"",H9+H11)</f>
        <v>-2015.8670171875001</v>
      </c>
      <c r="I13" s="10">
        <f t="shared" ref="I13:Q13" si="4">IF(OR(I11="",I9=""),"",I9+I11)</f>
        <v>-183.6866281310547</v>
      </c>
      <c r="J13" s="10">
        <f t="shared" si="4"/>
        <v>-183.86266114968029</v>
      </c>
      <c r="K13" s="10">
        <f t="shared" si="4"/>
        <v>-184.0388628666154</v>
      </c>
      <c r="L13" s="10">
        <f t="shared" si="4"/>
        <v>-201534.06342441772</v>
      </c>
      <c r="M13" s="10">
        <f>IF(OR(M11="",M9=""),"",M9+M11)</f>
        <v>-456.7108197868975</v>
      </c>
      <c r="N13" s="10">
        <f t="shared" si="4"/>
        <v>-481.9204002163637</v>
      </c>
      <c r="O13" s="10">
        <f t="shared" si="4"/>
        <v>-476.35883889272668</v>
      </c>
      <c r="P13" s="10">
        <f t="shared" si="4"/>
        <v>-477.7748160284246</v>
      </c>
      <c r="Q13" s="10">
        <f t="shared" si="4"/>
        <v>392455.32165644271</v>
      </c>
    </row>
    <row r="14" spans="1:17" s="4" customFormat="1" x14ac:dyDescent="0.25">
      <c r="A14" s="131"/>
      <c r="B14" s="11" t="s">
        <v>3</v>
      </c>
      <c r="C14" s="10">
        <v>0</v>
      </c>
      <c r="D14" s="10">
        <f>IF(OR(D13="",C14=""),"",D13+C14)</f>
        <v>0</v>
      </c>
      <c r="E14" s="10">
        <f t="shared" ref="E14:Q14" si="5">IF(OR(E13="",D14=""),"",E13+D14)</f>
        <v>0</v>
      </c>
      <c r="F14" s="10">
        <f t="shared" si="5"/>
        <v>0</v>
      </c>
      <c r="G14" s="10">
        <f>IF(OR(G13="",F14=""),"",G13+F14)</f>
        <v>-189657.13625000001</v>
      </c>
      <c r="H14" s="10">
        <f>IF(OR(H13="",G14=""),"",H13+G14+H6)</f>
        <v>-191673.00326718751</v>
      </c>
      <c r="I14" s="10">
        <f t="shared" si="5"/>
        <v>-191856.68989531856</v>
      </c>
      <c r="J14" s="10">
        <f t="shared" si="5"/>
        <v>-192040.55255646823</v>
      </c>
      <c r="K14" s="10">
        <f t="shared" si="5"/>
        <v>-192224.59141933484</v>
      </c>
      <c r="L14" s="10">
        <f t="shared" si="5"/>
        <v>-393758.65484375256</v>
      </c>
      <c r="M14" s="10">
        <f t="shared" si="5"/>
        <v>-394215.36566353944</v>
      </c>
      <c r="N14" s="10">
        <f t="shared" si="5"/>
        <v>-394697.2860637558</v>
      </c>
      <c r="O14" s="10">
        <f t="shared" si="5"/>
        <v>-395173.64490264852</v>
      </c>
      <c r="P14" s="10">
        <f t="shared" si="5"/>
        <v>-395651.41971867695</v>
      </c>
      <c r="Q14" s="10">
        <f t="shared" si="5"/>
        <v>-3196.0980622342322</v>
      </c>
    </row>
    <row r="15" spans="1:17" s="5" customFormat="1" ht="8.25" customHeight="1" x14ac:dyDescent="0.25">
      <c r="A15" s="44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x14ac:dyDescent="0.2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44" s="1" customFormat="1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44" s="1" customForma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44" s="1" customForma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44" s="1" customForma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44" s="1" customFormat="1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44" s="1" customForma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44" s="1" customForma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44" s="1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44" s="1" customForma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44" s="1" customForma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44" x14ac:dyDescent="0.25"/>
    <row r="28" spans="1:44" x14ac:dyDescent="0.25">
      <c r="A28" s="84" t="s">
        <v>78</v>
      </c>
    </row>
    <row r="29" spans="1:44" x14ac:dyDescent="0.25">
      <c r="A29" s="6"/>
      <c r="C29" s="12">
        <v>42370</v>
      </c>
      <c r="D29" s="12">
        <v>42401</v>
      </c>
      <c r="E29" s="12">
        <v>42430</v>
      </c>
      <c r="F29" s="12">
        <v>42461</v>
      </c>
      <c r="G29" s="12">
        <v>42491</v>
      </c>
      <c r="H29" s="12">
        <v>42522</v>
      </c>
      <c r="I29" s="12">
        <v>42552</v>
      </c>
      <c r="J29" s="12">
        <v>42583</v>
      </c>
      <c r="K29" s="12">
        <v>42614</v>
      </c>
      <c r="L29" s="12">
        <v>42644</v>
      </c>
      <c r="M29" s="12">
        <v>42675</v>
      </c>
      <c r="N29" s="12">
        <v>42705</v>
      </c>
      <c r="O29" s="12">
        <v>42736</v>
      </c>
      <c r="P29" s="12">
        <v>42767</v>
      </c>
      <c r="Q29" s="12">
        <v>42795</v>
      </c>
      <c r="R29" s="12">
        <v>42826</v>
      </c>
      <c r="S29" s="12">
        <v>42856</v>
      </c>
      <c r="T29" s="12">
        <v>42887</v>
      </c>
      <c r="U29" s="12">
        <v>42917</v>
      </c>
      <c r="V29" s="12">
        <v>42948</v>
      </c>
      <c r="W29" s="12">
        <v>42979</v>
      </c>
      <c r="X29" s="12">
        <v>43009</v>
      </c>
      <c r="Y29" s="12">
        <v>43040</v>
      </c>
      <c r="Z29" s="12">
        <v>43070</v>
      </c>
      <c r="AA29" s="12">
        <v>43101</v>
      </c>
      <c r="AB29" s="12">
        <v>43132</v>
      </c>
      <c r="AC29" s="12">
        <v>43160</v>
      </c>
      <c r="AD29" s="12">
        <v>43191</v>
      </c>
      <c r="AE29" s="12">
        <v>43221</v>
      </c>
      <c r="AF29" s="12">
        <v>43252</v>
      </c>
      <c r="AG29" s="12">
        <v>43282</v>
      </c>
      <c r="AH29" s="12">
        <v>43313</v>
      </c>
      <c r="AI29" s="12">
        <v>43344</v>
      </c>
      <c r="AJ29" s="12">
        <v>43374</v>
      </c>
      <c r="AK29" s="12">
        <v>43405</v>
      </c>
      <c r="AL29" s="12">
        <v>43435</v>
      </c>
      <c r="AM29" s="12">
        <v>43466</v>
      </c>
      <c r="AN29" s="12">
        <v>43497</v>
      </c>
      <c r="AO29" s="12">
        <v>43525</v>
      </c>
      <c r="AP29" s="12">
        <v>43556</v>
      </c>
      <c r="AQ29" s="12">
        <v>43586</v>
      </c>
      <c r="AR29" s="12">
        <v>43617</v>
      </c>
    </row>
    <row r="30" spans="1:44" s="2" customFormat="1" ht="15" customHeight="1" x14ac:dyDescent="0.25">
      <c r="A30" s="128" t="s">
        <v>25</v>
      </c>
      <c r="B30" s="17"/>
      <c r="C30" s="32"/>
      <c r="D30" s="3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67">
        <v>13541921.743700374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66"/>
      <c r="AQ30" s="66"/>
      <c r="AR30" s="66"/>
    </row>
    <row r="31" spans="1:44" s="4" customFormat="1" ht="15" customHeight="1" x14ac:dyDescent="0.25">
      <c r="A31" s="128"/>
      <c r="B31" s="17" t="s">
        <v>28</v>
      </c>
      <c r="C31" s="32"/>
      <c r="D31" s="32"/>
      <c r="E31" s="21">
        <f>+E57</f>
        <v>0</v>
      </c>
      <c r="F31" s="21">
        <f t="shared" ref="F31:AR31" si="6">+F57</f>
        <v>1315.62</v>
      </c>
      <c r="G31" s="21">
        <f t="shared" si="6"/>
        <v>9547.77</v>
      </c>
      <c r="H31" s="21">
        <f t="shared" si="6"/>
        <v>131836.54999999999</v>
      </c>
      <c r="I31" s="21">
        <f t="shared" si="6"/>
        <v>295613.25</v>
      </c>
      <c r="J31" s="21">
        <f t="shared" si="6"/>
        <v>620316.48999999987</v>
      </c>
      <c r="K31" s="21">
        <f t="shared" si="6"/>
        <v>555398.20999999985</v>
      </c>
      <c r="L31" s="21">
        <f t="shared" si="6"/>
        <v>198514.37000000011</v>
      </c>
      <c r="M31" s="21">
        <f t="shared" si="6"/>
        <v>277476.9599999999</v>
      </c>
      <c r="N31" s="21">
        <f t="shared" si="6"/>
        <v>434867.4</v>
      </c>
      <c r="O31" s="21">
        <f t="shared" si="6"/>
        <v>508459.40000000014</v>
      </c>
      <c r="P31" s="21">
        <f t="shared" si="6"/>
        <v>490745.49000000017</v>
      </c>
      <c r="Q31" s="21">
        <f t="shared" si="6"/>
        <v>527476.22000000009</v>
      </c>
      <c r="R31" s="21">
        <f t="shared" si="6"/>
        <v>258953.52000000025</v>
      </c>
      <c r="S31" s="21">
        <f t="shared" si="6"/>
        <v>394310.88999999978</v>
      </c>
      <c r="T31" s="21">
        <f t="shared" si="6"/>
        <v>1342259.4100000001</v>
      </c>
      <c r="U31" s="21">
        <f t="shared" si="6"/>
        <v>1962488.9300000002</v>
      </c>
      <c r="V31" s="21">
        <f t="shared" si="6"/>
        <v>2100865.73</v>
      </c>
      <c r="W31" s="21">
        <f t="shared" si="6"/>
        <v>1649752.0800000003</v>
      </c>
      <c r="X31" s="21">
        <f t="shared" si="6"/>
        <v>751621.14999999979</v>
      </c>
      <c r="Y31" s="21">
        <f t="shared" si="6"/>
        <v>841460.40999999968</v>
      </c>
      <c r="Z31" s="21">
        <f t="shared" si="6"/>
        <v>1085634.8200000005</v>
      </c>
      <c r="AA31" s="21">
        <f t="shared" si="6"/>
        <v>1183123.0699999994</v>
      </c>
      <c r="AB31" s="21">
        <f t="shared" si="6"/>
        <v>1041235.799999999</v>
      </c>
      <c r="AC31" s="21">
        <f t="shared" si="6"/>
        <v>1113426.4299999995</v>
      </c>
      <c r="AD31" s="21">
        <f t="shared" si="6"/>
        <v>1057341.1199999994</v>
      </c>
      <c r="AE31" s="21">
        <f t="shared" si="6"/>
        <v>1420849.9099999997</v>
      </c>
      <c r="AF31" s="21">
        <f t="shared" si="6"/>
        <v>3799102.3500000015</v>
      </c>
      <c r="AG31" s="21">
        <f t="shared" si="6"/>
        <v>5128806.18</v>
      </c>
      <c r="AH31" s="21">
        <f t="shared" si="6"/>
        <v>4697486.7700000005</v>
      </c>
      <c r="AI31" s="21">
        <f t="shared" si="6"/>
        <v>3577277.59</v>
      </c>
      <c r="AJ31" s="21">
        <f t="shared" si="6"/>
        <v>1552311.3900000006</v>
      </c>
      <c r="AK31" s="21">
        <f t="shared" si="6"/>
        <v>1560965.8799999983</v>
      </c>
      <c r="AL31" s="21">
        <f t="shared" si="6"/>
        <v>1902498.7800000007</v>
      </c>
      <c r="AM31" s="21">
        <f t="shared" si="6"/>
        <v>2044546.7300000009</v>
      </c>
      <c r="AN31" s="21">
        <f t="shared" si="6"/>
        <v>1819223.7300000016</v>
      </c>
      <c r="AO31" s="21">
        <f t="shared" si="6"/>
        <v>1991958.3199999982</v>
      </c>
      <c r="AP31" s="21">
        <f t="shared" si="6"/>
        <v>1852056.3300000017</v>
      </c>
      <c r="AQ31" s="21">
        <f t="shared" si="6"/>
        <v>2404199.6199999982</v>
      </c>
      <c r="AR31" s="21">
        <f t="shared" si="6"/>
        <v>6080629.2500000019</v>
      </c>
    </row>
    <row r="32" spans="1:44" s="4" customFormat="1" x14ac:dyDescent="0.25">
      <c r="A32" s="128"/>
      <c r="B32" s="18" t="s">
        <v>26</v>
      </c>
      <c r="C32" s="26"/>
      <c r="D32" s="26"/>
      <c r="E32" s="21">
        <v>0</v>
      </c>
      <c r="F32" s="21">
        <v>0</v>
      </c>
      <c r="G32" s="21">
        <v>17393.11</v>
      </c>
      <c r="H32" s="21">
        <v>264954.01</v>
      </c>
      <c r="I32" s="21">
        <v>347680.79</v>
      </c>
      <c r="J32" s="21">
        <v>348292.31</v>
      </c>
      <c r="K32" s="21">
        <v>325763.31</v>
      </c>
      <c r="L32" s="21">
        <v>246495.91999999998</v>
      </c>
      <c r="M32" s="21">
        <v>210020.45</v>
      </c>
      <c r="N32" s="21">
        <v>286405.52</v>
      </c>
      <c r="O32" s="21">
        <v>537350.65</v>
      </c>
      <c r="P32" s="21">
        <v>2380685.19</v>
      </c>
      <c r="Q32" s="21">
        <v>1978228.74</v>
      </c>
      <c r="R32" s="21">
        <f>+'M2 Allocations - TD'!Q55</f>
        <v>1865586.4</v>
      </c>
      <c r="S32" s="21">
        <f>+'M2 Allocations - TD'!R55</f>
        <v>1834668.9400000002</v>
      </c>
      <c r="T32" s="21">
        <f>+'M2 Allocations - TD'!S55</f>
        <v>2295880.5500000003</v>
      </c>
      <c r="U32" s="21">
        <f>+'M2 Allocations - TD'!T55</f>
        <v>2739739.71</v>
      </c>
      <c r="V32" s="21">
        <f>+'M2 Allocations - TD'!U55</f>
        <v>2810029.6700000004</v>
      </c>
      <c r="W32" s="21">
        <f>+'M2 Allocations - TD'!V55</f>
        <v>2397146.59</v>
      </c>
      <c r="X32" s="21">
        <f>+'M2 Allocations - TD'!W55</f>
        <v>2196198.75</v>
      </c>
      <c r="Y32" s="21">
        <f>+'M2 Allocations - TD'!X55</f>
        <v>1955310.19</v>
      </c>
      <c r="Z32" s="21">
        <f>+'M2 Allocations - TD'!Y55</f>
        <v>2272928.3199999998</v>
      </c>
      <c r="AA32" s="21">
        <f>+'M2 Allocations - TD'!Z55</f>
        <v>3133513.62</v>
      </c>
      <c r="AB32" s="21">
        <f>+'M2 Allocations - TD'!AA55</f>
        <v>2686519.32</v>
      </c>
      <c r="AC32" s="21">
        <f>+'M2 Allocations - TD'!AB55</f>
        <v>2253809.6800000002</v>
      </c>
      <c r="AD32" s="21">
        <f>+'M2 Allocations - TD'!AC55</f>
        <v>2191880.6200000006</v>
      </c>
      <c r="AE32" s="21">
        <f>+'M2 Allocations - TD'!AD55</f>
        <v>2008078.9100000001</v>
      </c>
      <c r="AF32" s="21">
        <f>+'M2 Allocations - TD'!AE55</f>
        <v>2628092.9099999997</v>
      </c>
      <c r="AG32" s="21">
        <f>+'M2 Allocations - TD'!AF55</f>
        <v>2927384.4800000004</v>
      </c>
      <c r="AH32" s="21">
        <f>+'M2 Allocations - TD'!AG55</f>
        <v>2713828.6699999995</v>
      </c>
      <c r="AI32" s="21">
        <f>+'M2 Allocations - TD'!AH55</f>
        <v>2656476.0999999996</v>
      </c>
      <c r="AJ32" s="21">
        <f>+'M2 Allocations - TD'!AI55</f>
        <v>2241568.5700000003</v>
      </c>
      <c r="AK32" s="21">
        <f>+'M2 Allocations - TD'!AJ55</f>
        <v>2050332.64</v>
      </c>
      <c r="AL32" s="21">
        <f>+'M2 Allocations - TD'!AK55</f>
        <v>2540211.56</v>
      </c>
      <c r="AM32" s="21">
        <f>+'M2 Allocations - TD'!AL55</f>
        <v>2758522.64</v>
      </c>
      <c r="AN32" s="21">
        <f>+'M2 Allocations - TD'!AM55</f>
        <v>3731846.29</v>
      </c>
      <c r="AO32" s="21">
        <f>+'M2 Allocations - TD'!AN55</f>
        <v>3504116.61</v>
      </c>
      <c r="AP32" s="21">
        <f>+'M2 Allocations - TD'!AO55</f>
        <v>2834702.33</v>
      </c>
      <c r="AQ32" s="21">
        <f>+'M2 Allocations - TD'!AP55</f>
        <v>2693990.7500000005</v>
      </c>
      <c r="AR32" s="21">
        <f>+'M2 Allocations - TD'!AQ55</f>
        <v>3224890.5700000003</v>
      </c>
    </row>
    <row r="33" spans="1:46" s="4" customFormat="1" x14ac:dyDescent="0.25">
      <c r="A33" s="128"/>
      <c r="B33" s="18" t="s">
        <v>47</v>
      </c>
      <c r="C33" s="26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>+'MEEIA 2 calcs'!O18</f>
        <v>0</v>
      </c>
      <c r="P33" s="21">
        <f>+'MEEIA 2 calcs'!P18</f>
        <v>-1207876.0699999998</v>
      </c>
      <c r="Q33" s="21">
        <f>+'MEEIA 2 calcs'!Q18</f>
        <v>-991453.85</v>
      </c>
      <c r="R33" s="21">
        <f>+'MEEIA 2 calcs'!R18</f>
        <v>-942175.03</v>
      </c>
      <c r="S33" s="21">
        <f>+'MEEIA 2 calcs'!S18</f>
        <v>-924830.89</v>
      </c>
      <c r="T33" s="21">
        <f>+'MEEIA 2 calcs'!T18</f>
        <v>-1162964.6800000002</v>
      </c>
      <c r="U33" s="21">
        <f>+'MEEIA 2 calcs'!U18</f>
        <v>-1377616.51</v>
      </c>
      <c r="V33" s="21">
        <f>+'MEEIA 2 calcs'!V18</f>
        <v>-1419206.7000000002</v>
      </c>
      <c r="W33" s="21">
        <f>+'MEEIA 2 calcs'!W18</f>
        <v>-1209460.76</v>
      </c>
      <c r="X33" s="21">
        <f>+'MEEIA 2 calcs'!X18</f>
        <v>-1107295.8</v>
      </c>
      <c r="Y33" s="21">
        <f>+'MEEIA 2 calcs'!Y18</f>
        <v>-988276.53</v>
      </c>
      <c r="Z33" s="21">
        <f>+'MEEIA 2 calcs'!Z18</f>
        <v>-1145553.06</v>
      </c>
      <c r="AA33" s="21">
        <f>+'MEEIA 2 calcs'!AA18</f>
        <v>-1569459.38</v>
      </c>
      <c r="AB33" s="21">
        <f>+'MEEIA 2 calcs'!AB18</f>
        <v>231630.62999999998</v>
      </c>
      <c r="AC33" s="21">
        <f>+'MEEIA 2 calcs'!AC18</f>
        <v>87666.98000000001</v>
      </c>
      <c r="AD33" s="21">
        <f>+'MEEIA 2 calcs'!AD18</f>
        <v>85411.62</v>
      </c>
      <c r="AE33" s="21">
        <f>+'MEEIA 2 calcs'!AE18</f>
        <v>84463.6</v>
      </c>
      <c r="AF33" s="21">
        <f>+'MEEIA 2 calcs'!AF18</f>
        <v>105228.66999999998</v>
      </c>
      <c r="AG33" s="21">
        <f>+'MEEIA 2 calcs'!AG18</f>
        <v>100170.55</v>
      </c>
      <c r="AH33" s="21">
        <f>+'MEEIA 2 calcs'!AH18</f>
        <v>108068.86000000002</v>
      </c>
      <c r="AI33" s="21">
        <f>+'MEEIA 2 calcs'!AI18</f>
        <v>105313.19999999998</v>
      </c>
      <c r="AJ33" s="21">
        <f>+'MEEIA 2 calcs'!AJ18</f>
        <v>93009.289999999979</v>
      </c>
      <c r="AK33" s="21">
        <f>+'MEEIA 2 calcs'!AK18</f>
        <v>85572.94</v>
      </c>
      <c r="AL33" s="21">
        <f>+'MEEIA 2 calcs'!AL18</f>
        <v>97124.979999999981</v>
      </c>
      <c r="AM33" s="21">
        <f>+'MEEIA 2 calcs'!AM18</f>
        <v>105785.10999999999</v>
      </c>
      <c r="AN33" s="21">
        <f>+'MEEIA 2 calcs'!AN18</f>
        <v>181359.25</v>
      </c>
      <c r="AO33" s="21">
        <f>+'MEEIA 2 calcs'!AO18</f>
        <v>164712.29999999999</v>
      </c>
      <c r="AP33" s="21">
        <f>+'MEEIA 2 calcs'!AP18</f>
        <v>113525.45999999999</v>
      </c>
      <c r="AQ33" s="21">
        <f>+'MEEIA 2 calcs'!AQ18</f>
        <v>93935.329999999987</v>
      </c>
      <c r="AR33" s="21">
        <f>+'MEEIA 2 calcs'!AR18</f>
        <v>130300.17</v>
      </c>
    </row>
    <row r="34" spans="1:46" s="4" customFormat="1" x14ac:dyDescent="0.25">
      <c r="A34" s="128"/>
      <c r="B34" s="18" t="s">
        <v>48</v>
      </c>
      <c r="C34" s="26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+O32+O33</f>
        <v>537350.65</v>
      </c>
      <c r="P34" s="21">
        <f t="shared" ref="P34:AR34" si="7">+P32+P33</f>
        <v>1172809.1200000001</v>
      </c>
      <c r="Q34" s="21">
        <f t="shared" si="7"/>
        <v>986774.89</v>
      </c>
      <c r="R34" s="21">
        <f t="shared" si="7"/>
        <v>923411.36999999988</v>
      </c>
      <c r="S34" s="21">
        <f t="shared" si="7"/>
        <v>909838.05000000016</v>
      </c>
      <c r="T34" s="21">
        <f t="shared" si="7"/>
        <v>1132915.8700000001</v>
      </c>
      <c r="U34" s="21">
        <f t="shared" si="7"/>
        <v>1362123.2</v>
      </c>
      <c r="V34" s="21">
        <f t="shared" si="7"/>
        <v>1390822.9700000002</v>
      </c>
      <c r="W34" s="21">
        <f t="shared" si="7"/>
        <v>1187685.8299999998</v>
      </c>
      <c r="X34" s="21">
        <f t="shared" si="7"/>
        <v>1088902.95</v>
      </c>
      <c r="Y34" s="21">
        <f t="shared" si="7"/>
        <v>967033.65999999992</v>
      </c>
      <c r="Z34" s="21">
        <f t="shared" si="7"/>
        <v>1127375.2599999998</v>
      </c>
      <c r="AA34" s="21">
        <f t="shared" si="7"/>
        <v>1564054.2400000002</v>
      </c>
      <c r="AB34" s="21">
        <f t="shared" si="7"/>
        <v>2918149.9499999997</v>
      </c>
      <c r="AC34" s="21">
        <f t="shared" si="7"/>
        <v>2341476.66</v>
      </c>
      <c r="AD34" s="21">
        <f t="shared" si="7"/>
        <v>2277292.2400000007</v>
      </c>
      <c r="AE34" s="21">
        <f t="shared" si="7"/>
        <v>2092542.5100000002</v>
      </c>
      <c r="AF34" s="21">
        <f t="shared" si="7"/>
        <v>2733321.5799999996</v>
      </c>
      <c r="AG34" s="21">
        <f t="shared" si="7"/>
        <v>3027555.0300000003</v>
      </c>
      <c r="AH34" s="21">
        <f t="shared" si="7"/>
        <v>2821897.5299999993</v>
      </c>
      <c r="AI34" s="21">
        <f t="shared" si="7"/>
        <v>2761789.3</v>
      </c>
      <c r="AJ34" s="21">
        <f t="shared" si="7"/>
        <v>2334577.8600000003</v>
      </c>
      <c r="AK34" s="21">
        <f t="shared" si="7"/>
        <v>2135905.58</v>
      </c>
      <c r="AL34" s="21">
        <f t="shared" si="7"/>
        <v>2637336.54</v>
      </c>
      <c r="AM34" s="21">
        <f t="shared" si="7"/>
        <v>2864307.75</v>
      </c>
      <c r="AN34" s="21">
        <f t="shared" si="7"/>
        <v>3913205.54</v>
      </c>
      <c r="AO34" s="21">
        <f t="shared" si="7"/>
        <v>3668828.9099999997</v>
      </c>
      <c r="AP34" s="21">
        <f t="shared" si="7"/>
        <v>2948227.79</v>
      </c>
      <c r="AQ34" s="21">
        <f t="shared" si="7"/>
        <v>2787926.0800000005</v>
      </c>
      <c r="AR34" s="21">
        <f t="shared" si="7"/>
        <v>3355190.74</v>
      </c>
    </row>
    <row r="35" spans="1:46" s="4" customFormat="1" x14ac:dyDescent="0.25">
      <c r="A35" s="128"/>
      <c r="B35" s="18" t="s">
        <v>13</v>
      </c>
      <c r="C35" s="26"/>
      <c r="D35" s="26"/>
      <c r="E35" s="21">
        <f>+E31-E32</f>
        <v>0</v>
      </c>
      <c r="F35" s="21">
        <f t="shared" ref="F35:N35" si="8">+F31-F32</f>
        <v>1315.62</v>
      </c>
      <c r="G35" s="21">
        <f t="shared" si="8"/>
        <v>-7845.34</v>
      </c>
      <c r="H35" s="21">
        <f t="shared" si="8"/>
        <v>-133117.46000000002</v>
      </c>
      <c r="I35" s="21">
        <f t="shared" si="8"/>
        <v>-52067.539999999979</v>
      </c>
      <c r="J35" s="21">
        <f t="shared" si="8"/>
        <v>272024.17999999988</v>
      </c>
      <c r="K35" s="21">
        <f t="shared" si="8"/>
        <v>229634.89999999985</v>
      </c>
      <c r="L35" s="21">
        <f t="shared" si="8"/>
        <v>-47981.549999999872</v>
      </c>
      <c r="M35" s="21">
        <f t="shared" si="8"/>
        <v>67456.509999999893</v>
      </c>
      <c r="N35" s="21">
        <f t="shared" si="8"/>
        <v>148461.88</v>
      </c>
      <c r="O35" s="21">
        <f>+O31-O34</f>
        <v>-28891.249999999884</v>
      </c>
      <c r="P35" s="21">
        <f t="shared" ref="P35:AR35" si="9">+P31-P34</f>
        <v>-682063.62999999989</v>
      </c>
      <c r="Q35" s="21">
        <f t="shared" si="9"/>
        <v>-459298.66999999993</v>
      </c>
      <c r="R35" s="21">
        <f t="shared" si="9"/>
        <v>-664457.84999999963</v>
      </c>
      <c r="S35" s="21">
        <f t="shared" si="9"/>
        <v>-515527.16000000038</v>
      </c>
      <c r="T35" s="21">
        <f t="shared" si="9"/>
        <v>209343.54000000004</v>
      </c>
      <c r="U35" s="21">
        <f t="shared" si="9"/>
        <v>600365.73000000021</v>
      </c>
      <c r="V35" s="21">
        <f t="shared" si="9"/>
        <v>710042.75999999978</v>
      </c>
      <c r="W35" s="21">
        <f t="shared" si="9"/>
        <v>462066.25000000047</v>
      </c>
      <c r="X35" s="21">
        <f t="shared" si="9"/>
        <v>-337281.80000000016</v>
      </c>
      <c r="Y35" s="21">
        <f t="shared" si="9"/>
        <v>-125573.25000000023</v>
      </c>
      <c r="Z35" s="21">
        <f t="shared" si="9"/>
        <v>-41740.439999999246</v>
      </c>
      <c r="AA35" s="21">
        <f t="shared" si="9"/>
        <v>-380931.17000000086</v>
      </c>
      <c r="AB35" s="21">
        <f t="shared" si="9"/>
        <v>-1876914.1500000008</v>
      </c>
      <c r="AC35" s="21">
        <f t="shared" si="9"/>
        <v>-1228050.2300000007</v>
      </c>
      <c r="AD35" s="21">
        <f t="shared" si="9"/>
        <v>-1219951.1200000013</v>
      </c>
      <c r="AE35" s="21">
        <f t="shared" si="9"/>
        <v>-671692.60000000056</v>
      </c>
      <c r="AF35" s="21">
        <f t="shared" si="9"/>
        <v>1065780.7700000019</v>
      </c>
      <c r="AG35" s="21">
        <f t="shared" si="9"/>
        <v>2101251.1499999994</v>
      </c>
      <c r="AH35" s="21">
        <f t="shared" si="9"/>
        <v>1875589.2400000012</v>
      </c>
      <c r="AI35" s="21">
        <f t="shared" si="9"/>
        <v>815488.29</v>
      </c>
      <c r="AJ35" s="21">
        <f t="shared" si="9"/>
        <v>-782266.46999999974</v>
      </c>
      <c r="AK35" s="21">
        <f t="shared" si="9"/>
        <v>-574939.70000000182</v>
      </c>
      <c r="AL35" s="21">
        <f t="shared" si="9"/>
        <v>-734837.75999999931</v>
      </c>
      <c r="AM35" s="21">
        <f t="shared" si="9"/>
        <v>-819761.01999999909</v>
      </c>
      <c r="AN35" s="21">
        <f t="shared" si="9"/>
        <v>-2093981.8099999984</v>
      </c>
      <c r="AO35" s="21">
        <f t="shared" si="9"/>
        <v>-1676870.5900000015</v>
      </c>
      <c r="AP35" s="21">
        <f t="shared" si="9"/>
        <v>-1096171.4599999983</v>
      </c>
      <c r="AQ35" s="21">
        <f t="shared" si="9"/>
        <v>-383726.46000000229</v>
      </c>
      <c r="AR35" s="21">
        <f t="shared" si="9"/>
        <v>2725438.5100000016</v>
      </c>
    </row>
    <row r="36" spans="1:46" s="4" customFormat="1" x14ac:dyDescent="0.25">
      <c r="A36" s="128"/>
      <c r="B36" s="19" t="s">
        <v>8</v>
      </c>
      <c r="C36" s="30"/>
      <c r="D36" s="30"/>
      <c r="E36" s="21">
        <f>+(D39+E35)*'MEEIA 2 calcs'!E9/12</f>
        <v>0</v>
      </c>
      <c r="F36" s="21">
        <f>+(E39+F35)*'MEEIA 2 calcs'!F9/12</f>
        <v>0.81740457315000004</v>
      </c>
      <c r="G36" s="21">
        <f>+(F39+G35)*'MEEIA 2 calcs'!G9/12</f>
        <v>-4.1120878401733671</v>
      </c>
      <c r="H36" s="21">
        <f>+(G39+H35)*'MEEIA 2 calcs'!H9/12</f>
        <v>-72.888470503810979</v>
      </c>
      <c r="I36" s="21">
        <f>+(H39+I35)*'MEEIA 2 calcs'!I9/12</f>
        <v>-100.53727091046454</v>
      </c>
      <c r="J36" s="21">
        <f>+(I39+J35)*'MEEIA 2 calcs'!J9/12</f>
        <v>51.055640138452524</v>
      </c>
      <c r="K36" s="21">
        <f>+(J39+K35)*'MEEIA 2 calcs'!K9/12</f>
        <v>195.04628353960507</v>
      </c>
      <c r="L36" s="21">
        <f>+(K39+L35)*'MEEIA 2 calcs'!L9/12</f>
        <v>165.9908425098269</v>
      </c>
      <c r="M36" s="21">
        <f>+(L39+M35)*'MEEIA 2 calcs'!M9/12</f>
        <v>209.91998739941698</v>
      </c>
      <c r="N36" s="21">
        <f>+(M39+N35)*'MEEIA 2 calcs'!N9/12</f>
        <v>383.53972018736869</v>
      </c>
      <c r="O36" s="21">
        <f>+(N39+O35)*'MEEIA 2 calcs'!O9/12</f>
        <v>337.36408653681991</v>
      </c>
      <c r="P36" s="21">
        <f>+(O39+P35+P33+P30)*'MEEIA 2 calcs'!P9/12</f>
        <v>9076.6036423770038</v>
      </c>
      <c r="Q36" s="21">
        <f>+(P39+Q35+Q33+Q30)*'MEEIA 2 calcs'!Q9/12</f>
        <v>10216.276345416782</v>
      </c>
      <c r="R36" s="21">
        <f>+(Q39+R35+R33+R30)*'MEEIA 2 calcs'!R9/12</f>
        <v>8686.3771002478079</v>
      </c>
      <c r="S36" s="21">
        <f>+(R39+S35+S33+S30)*'MEEIA 2 calcs'!S9/12</f>
        <v>7314.3584137188782</v>
      </c>
      <c r="T36" s="21">
        <f>+(S39+T35+T33+T30)*'MEEIA 2 calcs'!T9/12</f>
        <v>7856.1289780218758</v>
      </c>
      <c r="U36" s="21">
        <f>+(T39+U35+U33+U30)*'MEEIA 2 calcs'!U9/12</f>
        <v>6862.6005905357752</v>
      </c>
      <c r="V36" s="21">
        <f>+(U39+V35+V33+V30)*'MEEIA 2 calcs'!V9/12</f>
        <v>6374.4645350234823</v>
      </c>
      <c r="W36" s="21">
        <f>+(V39+W35+W33+W30)*'MEEIA 2 calcs'!W9/12</f>
        <v>5398.8726272971644</v>
      </c>
      <c r="X36" s="21">
        <f>+(W39+X35+X33+X30)*'MEEIA 2 calcs'!X9/12</f>
        <v>3668.3903488622923</v>
      </c>
      <c r="Y36" s="21">
        <f>+(X39+Y35+Y33+Y30)*'MEEIA 2 calcs'!Y9/12</f>
        <v>2313.3890565334823</v>
      </c>
      <c r="Z36" s="21">
        <f>+(Y39+Z35+Z33+Z30)*'MEEIA 2 calcs'!Z9/12</f>
        <v>1092.2218515735174</v>
      </c>
      <c r="AA36" s="21">
        <f>+(Z39+AA35+AA33+AA30)*'MEEIA 2 calcs'!AA9/12</f>
        <v>-1730.0916849366415</v>
      </c>
      <c r="AB36" s="21">
        <f>+(AA39+AB35+AB33+AB30)*'MEEIA 2 calcs'!AB9/12</f>
        <v>-4351.5884484099142</v>
      </c>
      <c r="AC36" s="21">
        <f>+(AB39+AC35+AC33+AC30)*'MEEIA 2 calcs'!AC9/12</f>
        <v>-6849.9712319403661</v>
      </c>
      <c r="AD36" s="21">
        <f>+(AC39+AD35+AD33+AD30)*'MEEIA 2 calcs'!AD9/12</f>
        <v>-9906.2199792734245</v>
      </c>
      <c r="AE36" s="21">
        <f>+(AD39+AE35+AE33+AE30)*'MEEIA 2 calcs'!AE9/12</f>
        <v>-10518.596470181234</v>
      </c>
      <c r="AF36" s="21">
        <f>+(AE39+AF35+AF33+AF30)*'MEEIA 2 calcs'!AF9/12</f>
        <v>-8700.4568393734316</v>
      </c>
      <c r="AG36" s="21">
        <f>+(AF39+AG35+AG33+AG30)*'MEEIA 2 calcs'!AG9/12</f>
        <v>-4669.5918585107474</v>
      </c>
      <c r="AH36" s="21">
        <f>+(AG39+AH35+AH33+AH30)*'MEEIA 2 calcs'!AH9/12</f>
        <v>-791.3491249462927</v>
      </c>
      <c r="AI36" s="21">
        <f>+(AH39+AI35+AI33+AI30)*'MEEIA 2 calcs'!AI9/12</f>
        <v>993.01159523930812</v>
      </c>
      <c r="AJ36" s="21">
        <f>+(AI39+AJ35+AJ33+AJ30)*'MEEIA 2 calcs'!AJ9/12</f>
        <v>-361.67784872719307</v>
      </c>
      <c r="AK36" s="21">
        <f>+(AJ39+AK35+AK33+AK30)*'MEEIA 2 calcs'!AK9/12</f>
        <v>-1403.27042635164</v>
      </c>
      <c r="AL36" s="21">
        <f>+(AK39+AL35+AL33+AL30)*'MEEIA 2 calcs'!AL9/12</f>
        <v>-2996.657001182999</v>
      </c>
      <c r="AM36" s="21">
        <f>+(AL39+AM35+AM33+AM30)*'MEEIA 2 calcs'!AM9/12</f>
        <v>-4836.4667881191972</v>
      </c>
      <c r="AN36" s="21">
        <f>+(AM39+AN35+AN33+AN30)*'MEEIA 2 calcs'!AN9/12</f>
        <v>-9325.6901584176212</v>
      </c>
      <c r="AO36" s="21">
        <f>+(AN39+AO35+AO33+AO30)*'MEEIA 2 calcs'!AO9/12</f>
        <v>-12687.750328235825</v>
      </c>
      <c r="AP36" s="21">
        <f>+(AO39+AP35+AP33+AP30)*'MEEIA 2 calcs'!AP9/12</f>
        <v>-14324.604336454917</v>
      </c>
      <c r="AQ36" s="21">
        <f>+(AP39+AQ35+AQ33+AQ30)*'MEEIA 2 calcs'!AQ9/12</f>
        <v>-15084.304300307596</v>
      </c>
      <c r="AR36" s="21">
        <f>+(AQ39+AR35+AR33+AR30)*'MEEIA 2 calcs'!AR9/12</f>
        <v>-8657.226352239104</v>
      </c>
      <c r="AS36" s="106" t="s">
        <v>80</v>
      </c>
      <c r="AT36" s="106" t="s">
        <v>81</v>
      </c>
    </row>
    <row r="37" spans="1:46" s="4" customFormat="1" x14ac:dyDescent="0.25">
      <c r="A37" s="128"/>
      <c r="B37" s="19" t="s">
        <v>27</v>
      </c>
      <c r="C37" s="30"/>
      <c r="D37" s="30"/>
      <c r="E37" s="21">
        <f>+E36</f>
        <v>0</v>
      </c>
      <c r="F37" s="16">
        <f>+E37+F36</f>
        <v>0.81740457315000004</v>
      </c>
      <c r="G37" s="16">
        <f t="shared" ref="G37:AR37" si="10">+F37+G36</f>
        <v>-3.294683267023367</v>
      </c>
      <c r="H37" s="16">
        <f t="shared" si="10"/>
        <v>-76.183153770834352</v>
      </c>
      <c r="I37" s="16">
        <f t="shared" si="10"/>
        <v>-176.72042468129888</v>
      </c>
      <c r="J37" s="16">
        <f t="shared" si="10"/>
        <v>-125.66478454284635</v>
      </c>
      <c r="K37" s="16">
        <f t="shared" si="10"/>
        <v>69.381498996758722</v>
      </c>
      <c r="L37" s="16">
        <f t="shared" si="10"/>
        <v>235.37234150658563</v>
      </c>
      <c r="M37" s="16">
        <f t="shared" si="10"/>
        <v>445.29232890600258</v>
      </c>
      <c r="N37" s="16">
        <f t="shared" si="10"/>
        <v>828.83204909337132</v>
      </c>
      <c r="O37" s="16">
        <f t="shared" si="10"/>
        <v>1166.1961356301913</v>
      </c>
      <c r="P37" s="16">
        <f t="shared" si="10"/>
        <v>10242.799778007195</v>
      </c>
      <c r="Q37" s="16">
        <f t="shared" si="10"/>
        <v>20459.076123423976</v>
      </c>
      <c r="R37" s="16">
        <f t="shared" si="10"/>
        <v>29145.453223671786</v>
      </c>
      <c r="S37" s="16">
        <f t="shared" si="10"/>
        <v>36459.811637390667</v>
      </c>
      <c r="T37" s="16">
        <f t="shared" si="10"/>
        <v>44315.940615412546</v>
      </c>
      <c r="U37" s="16">
        <f t="shared" si="10"/>
        <v>51178.541205948321</v>
      </c>
      <c r="V37" s="16">
        <f t="shared" si="10"/>
        <v>57553.005740971799</v>
      </c>
      <c r="W37" s="16">
        <f t="shared" si="10"/>
        <v>62951.878368268961</v>
      </c>
      <c r="X37" s="16">
        <f t="shared" si="10"/>
        <v>66620.268717131257</v>
      </c>
      <c r="Y37" s="16">
        <f t="shared" si="10"/>
        <v>68933.657773664745</v>
      </c>
      <c r="Z37" s="16">
        <f t="shared" si="10"/>
        <v>70025.87962523826</v>
      </c>
      <c r="AA37" s="16">
        <f t="shared" si="10"/>
        <v>68295.787940301612</v>
      </c>
      <c r="AB37" s="16">
        <f t="shared" si="10"/>
        <v>63944.199491891697</v>
      </c>
      <c r="AC37" s="16">
        <f t="shared" si="10"/>
        <v>57094.228259951327</v>
      </c>
      <c r="AD37" s="16">
        <f t="shared" si="10"/>
        <v>47188.008280677903</v>
      </c>
      <c r="AE37" s="16">
        <f t="shared" si="10"/>
        <v>36669.411810496669</v>
      </c>
      <c r="AF37" s="16">
        <f t="shared" si="10"/>
        <v>27968.954971123239</v>
      </c>
      <c r="AG37" s="16">
        <f t="shared" si="10"/>
        <v>23299.363112612493</v>
      </c>
      <c r="AH37" s="16">
        <f t="shared" si="10"/>
        <v>22508.0139876662</v>
      </c>
      <c r="AI37" s="16">
        <f t="shared" si="10"/>
        <v>23501.02558290551</v>
      </c>
      <c r="AJ37" s="16">
        <f t="shared" si="10"/>
        <v>23139.347734178318</v>
      </c>
      <c r="AK37" s="16">
        <f t="shared" si="10"/>
        <v>21736.077307826679</v>
      </c>
      <c r="AL37" s="16">
        <f t="shared" si="10"/>
        <v>18739.420306643682</v>
      </c>
      <c r="AM37" s="16">
        <f t="shared" si="10"/>
        <v>13902.953518524486</v>
      </c>
      <c r="AN37" s="16">
        <f t="shared" si="10"/>
        <v>4577.2633601068646</v>
      </c>
      <c r="AO37" s="16">
        <f t="shared" si="10"/>
        <v>-8110.4869681289601</v>
      </c>
      <c r="AP37" s="16">
        <f t="shared" si="10"/>
        <v>-22435.091304583875</v>
      </c>
      <c r="AQ37" s="16">
        <f t="shared" si="10"/>
        <v>-37519.39560489147</v>
      </c>
      <c r="AR37" s="16">
        <f t="shared" si="10"/>
        <v>-46176.62195713057</v>
      </c>
      <c r="AS37" s="107">
        <f>+'MEEIA 2 calcs'!AR22</f>
        <v>-36524.301393109679</v>
      </c>
      <c r="AT37" s="108">
        <f>+AR37-AS37</f>
        <v>-9652.3205640208907</v>
      </c>
    </row>
    <row r="38" spans="1:46" s="4" customFormat="1" x14ac:dyDescent="0.25">
      <c r="A38" s="128"/>
      <c r="B38" s="18" t="s">
        <v>14</v>
      </c>
      <c r="C38" s="26"/>
      <c r="D38" s="26"/>
      <c r="E38" s="21">
        <f>+E35+E36</f>
        <v>0</v>
      </c>
      <c r="F38" s="21">
        <f t="shared" ref="F38:AR38" si="11">+F35+F36</f>
        <v>1316.4374045731499</v>
      </c>
      <c r="G38" s="21">
        <f t="shared" si="11"/>
        <v>-7849.4520878401736</v>
      </c>
      <c r="H38" s="21">
        <f t="shared" si="11"/>
        <v>-133190.34847050384</v>
      </c>
      <c r="I38" s="21">
        <f t="shared" si="11"/>
        <v>-52168.077270910442</v>
      </c>
      <c r="J38" s="21">
        <f t="shared" si="11"/>
        <v>272075.23564013833</v>
      </c>
      <c r="K38" s="21">
        <f t="shared" si="11"/>
        <v>229829.94628353947</v>
      </c>
      <c r="L38" s="21">
        <f t="shared" si="11"/>
        <v>-47815.559157490046</v>
      </c>
      <c r="M38" s="21">
        <f t="shared" si="11"/>
        <v>67666.429987399315</v>
      </c>
      <c r="N38" s="21">
        <f t="shared" si="11"/>
        <v>148845.41972018738</v>
      </c>
      <c r="O38" s="21">
        <f t="shared" si="11"/>
        <v>-28553.885913463062</v>
      </c>
      <c r="P38" s="21">
        <f t="shared" si="11"/>
        <v>-672987.02635762293</v>
      </c>
      <c r="Q38" s="21">
        <f t="shared" si="11"/>
        <v>-449082.39365458314</v>
      </c>
      <c r="R38" s="21">
        <f t="shared" si="11"/>
        <v>-655771.47289975185</v>
      </c>
      <c r="S38" s="21">
        <f t="shared" si="11"/>
        <v>-508212.80158628151</v>
      </c>
      <c r="T38" s="21">
        <f t="shared" si="11"/>
        <v>217199.66897802192</v>
      </c>
      <c r="U38" s="21">
        <f t="shared" si="11"/>
        <v>607228.330590536</v>
      </c>
      <c r="V38" s="21">
        <f t="shared" si="11"/>
        <v>716417.22453502321</v>
      </c>
      <c r="W38" s="21">
        <f t="shared" si="11"/>
        <v>467465.12262729765</v>
      </c>
      <c r="X38" s="21">
        <f t="shared" si="11"/>
        <v>-333613.40965113789</v>
      </c>
      <c r="Y38" s="21">
        <f t="shared" si="11"/>
        <v>-123259.86094346675</v>
      </c>
      <c r="Z38" s="21">
        <f t="shared" si="11"/>
        <v>-40648.218148425731</v>
      </c>
      <c r="AA38" s="21">
        <f t="shared" si="11"/>
        <v>-382661.26168493752</v>
      </c>
      <c r="AB38" s="21">
        <f t="shared" si="11"/>
        <v>-1881265.7384484108</v>
      </c>
      <c r="AC38" s="21">
        <f t="shared" si="11"/>
        <v>-1234900.2012319411</v>
      </c>
      <c r="AD38" s="21">
        <f t="shared" si="11"/>
        <v>-1229857.3399792747</v>
      </c>
      <c r="AE38" s="21">
        <f t="shared" si="11"/>
        <v>-682211.19647018181</v>
      </c>
      <c r="AF38" s="21">
        <f t="shared" si="11"/>
        <v>1057080.3131606285</v>
      </c>
      <c r="AG38" s="21">
        <f t="shared" si="11"/>
        <v>2096581.5581414886</v>
      </c>
      <c r="AH38" s="21">
        <f t="shared" si="11"/>
        <v>1874797.8908750548</v>
      </c>
      <c r="AI38" s="21">
        <f t="shared" si="11"/>
        <v>816481.30159523932</v>
      </c>
      <c r="AJ38" s="21">
        <f t="shared" si="11"/>
        <v>-782628.14784872695</v>
      </c>
      <c r="AK38" s="21">
        <f t="shared" si="11"/>
        <v>-576342.97042635351</v>
      </c>
      <c r="AL38" s="21">
        <f t="shared" si="11"/>
        <v>-737834.41700118233</v>
      </c>
      <c r="AM38" s="21">
        <f t="shared" si="11"/>
        <v>-824597.48678811826</v>
      </c>
      <c r="AN38" s="21">
        <f t="shared" si="11"/>
        <v>-2103307.5001584161</v>
      </c>
      <c r="AO38" s="21">
        <f t="shared" si="11"/>
        <v>-1689558.3403282373</v>
      </c>
      <c r="AP38" s="21">
        <f t="shared" si="11"/>
        <v>-1110496.0643364533</v>
      </c>
      <c r="AQ38" s="21">
        <f t="shared" si="11"/>
        <v>-398810.76430030988</v>
      </c>
      <c r="AR38" s="21">
        <f t="shared" si="11"/>
        <v>2716781.2836477626</v>
      </c>
    </row>
    <row r="39" spans="1:46" s="5" customFormat="1" x14ac:dyDescent="0.25">
      <c r="A39" s="128"/>
      <c r="B39" s="20" t="s">
        <v>2</v>
      </c>
      <c r="C39" s="28"/>
      <c r="D39" s="28"/>
      <c r="E39" s="21">
        <f>+D39+E38</f>
        <v>0</v>
      </c>
      <c r="F39" s="21">
        <f t="shared" ref="F39:O39" si="12">+E39+F38</f>
        <v>1316.4374045731499</v>
      </c>
      <c r="G39" s="21">
        <f t="shared" si="12"/>
        <v>-6533.0146832670234</v>
      </c>
      <c r="H39" s="21">
        <f t="shared" si="12"/>
        <v>-139723.36315377086</v>
      </c>
      <c r="I39" s="21">
        <f t="shared" si="12"/>
        <v>-191891.44042468129</v>
      </c>
      <c r="J39" s="21">
        <f t="shared" si="12"/>
        <v>80183.795215457038</v>
      </c>
      <c r="K39" s="21">
        <f t="shared" si="12"/>
        <v>310013.7414989965</v>
      </c>
      <c r="L39" s="21">
        <f t="shared" si="12"/>
        <v>262198.18234150647</v>
      </c>
      <c r="M39" s="21">
        <f t="shared" si="12"/>
        <v>329864.61232890579</v>
      </c>
      <c r="N39" s="21">
        <f t="shared" si="12"/>
        <v>478710.03204909316</v>
      </c>
      <c r="O39" s="21">
        <f t="shared" si="12"/>
        <v>450156.14613563009</v>
      </c>
      <c r="P39" s="21">
        <f>+O39+P38+P30+P33</f>
        <v>12111214.793478381</v>
      </c>
      <c r="Q39" s="21">
        <f t="shared" ref="Q39:AR39" si="13">+P39+Q38+Q30+Q33</f>
        <v>10670678.549823798</v>
      </c>
      <c r="R39" s="21">
        <f t="shared" si="13"/>
        <v>9072732.0469240472</v>
      </c>
      <c r="S39" s="21">
        <f t="shared" si="13"/>
        <v>7639688.355337766</v>
      </c>
      <c r="T39" s="21">
        <f t="shared" si="13"/>
        <v>6693923.3443157878</v>
      </c>
      <c r="U39" s="21">
        <f t="shared" si="13"/>
        <v>5923535.1649063239</v>
      </c>
      <c r="V39" s="21">
        <f t="shared" si="13"/>
        <v>5220745.6894413466</v>
      </c>
      <c r="W39" s="21">
        <f t="shared" si="13"/>
        <v>4478750.0520686442</v>
      </c>
      <c r="X39" s="21">
        <f t="shared" si="13"/>
        <v>3037840.8424175065</v>
      </c>
      <c r="Y39" s="21">
        <f t="shared" si="13"/>
        <v>1926304.4514740396</v>
      </c>
      <c r="Z39" s="21">
        <f t="shared" si="13"/>
        <v>740103.17332561384</v>
      </c>
      <c r="AA39" s="21">
        <f t="shared" si="13"/>
        <v>-1212017.4683593237</v>
      </c>
      <c r="AB39" s="21">
        <f t="shared" si="13"/>
        <v>-2861652.5768077346</v>
      </c>
      <c r="AC39" s="21">
        <f t="shared" si="13"/>
        <v>-4008885.7980396757</v>
      </c>
      <c r="AD39" s="21">
        <f t="shared" si="13"/>
        <v>-5153331.5180189507</v>
      </c>
      <c r="AE39" s="21">
        <f t="shared" si="13"/>
        <v>-5751079.1144891325</v>
      </c>
      <c r="AF39" s="21">
        <f t="shared" si="13"/>
        <v>-4588770.1313285045</v>
      </c>
      <c r="AG39" s="21">
        <f t="shared" si="13"/>
        <v>-2392018.0231870161</v>
      </c>
      <c r="AH39" s="21">
        <f t="shared" si="13"/>
        <v>-409151.27231196139</v>
      </c>
      <c r="AI39" s="21">
        <f t="shared" si="13"/>
        <v>512643.22928327788</v>
      </c>
      <c r="AJ39" s="21">
        <f t="shared" si="13"/>
        <v>-176975.62856544909</v>
      </c>
      <c r="AK39" s="21">
        <f t="shared" si="13"/>
        <v>-667745.65899180272</v>
      </c>
      <c r="AL39" s="21">
        <f t="shared" si="13"/>
        <v>-1308455.0959929852</v>
      </c>
      <c r="AM39" s="21">
        <f t="shared" si="13"/>
        <v>-2027267.4727811036</v>
      </c>
      <c r="AN39" s="21">
        <f t="shared" si="13"/>
        <v>-3949215.7229395197</v>
      </c>
      <c r="AO39" s="21">
        <f t="shared" si="13"/>
        <v>-5474061.7632677574</v>
      </c>
      <c r="AP39" s="21">
        <f t="shared" si="13"/>
        <v>-6471032.367604211</v>
      </c>
      <c r="AQ39" s="21">
        <f t="shared" si="13"/>
        <v>-6775907.801904521</v>
      </c>
      <c r="AR39" s="21">
        <f t="shared" si="13"/>
        <v>-3928826.3482567584</v>
      </c>
    </row>
    <row r="40" spans="1:46" x14ac:dyDescent="0.25"/>
    <row r="41" spans="1:46" x14ac:dyDescent="0.25">
      <c r="A41" s="39" t="s">
        <v>38</v>
      </c>
      <c r="B41" s="39"/>
      <c r="C41" s="34"/>
      <c r="D41" s="34"/>
      <c r="E41" s="105" t="s">
        <v>79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6" x14ac:dyDescent="0.25">
      <c r="A42" s="40" t="s">
        <v>33</v>
      </c>
      <c r="C42" s="41"/>
      <c r="D42" s="41"/>
      <c r="E42" s="45">
        <v>0</v>
      </c>
      <c r="F42" s="45">
        <v>1315.62</v>
      </c>
      <c r="G42" s="45">
        <v>10863.39</v>
      </c>
      <c r="H42" s="45">
        <v>131166.53999999998</v>
      </c>
      <c r="I42" s="45">
        <v>387036.02</v>
      </c>
      <c r="J42" s="45">
        <v>954427.99</v>
      </c>
      <c r="K42" s="45">
        <v>1422347.46</v>
      </c>
      <c r="L42" s="45">
        <v>1541935.33</v>
      </c>
      <c r="M42" s="45">
        <v>1724075.76</v>
      </c>
      <c r="N42" s="45">
        <v>2021006.24</v>
      </c>
      <c r="O42" s="45">
        <v>2345067.64</v>
      </c>
      <c r="P42" s="45">
        <v>2665179.0900000003</v>
      </c>
      <c r="Q42" s="45">
        <v>2980723.6900000004</v>
      </c>
      <c r="R42" s="45">
        <v>3131477.4300000006</v>
      </c>
      <c r="S42" s="45">
        <v>3331069.0200000005</v>
      </c>
      <c r="T42" s="45">
        <v>4201806.9000000004</v>
      </c>
      <c r="U42" s="45">
        <v>5473047.7200000007</v>
      </c>
      <c r="V42" s="45">
        <v>6865154.2600000007</v>
      </c>
      <c r="W42" s="45">
        <v>7768433.6700000009</v>
      </c>
      <c r="X42" s="46">
        <v>8046566.0200000005</v>
      </c>
      <c r="Y42" s="46">
        <v>8430171.9900000002</v>
      </c>
      <c r="Z42" s="46">
        <v>8973651.790000001</v>
      </c>
      <c r="AA42" s="46">
        <v>9526672.7300000004</v>
      </c>
      <c r="AB42" s="46">
        <v>10016175.68</v>
      </c>
      <c r="AC42" s="46">
        <v>10476907.279999999</v>
      </c>
      <c r="AD42" s="46">
        <v>10845217.629999999</v>
      </c>
      <c r="AE42" s="46">
        <v>11326489.399999999</v>
      </c>
      <c r="AF42" s="46">
        <v>13319448.119999999</v>
      </c>
      <c r="AG42" s="46">
        <v>16025105.289999999</v>
      </c>
      <c r="AH42" s="46">
        <v>18630918.66</v>
      </c>
      <c r="AI42" s="46">
        <v>20159549.379999999</v>
      </c>
      <c r="AJ42" s="46">
        <v>20538767.649999999</v>
      </c>
      <c r="AK42" s="46">
        <v>21025291.689999998</v>
      </c>
      <c r="AL42" s="46">
        <v>21687799.919999998</v>
      </c>
      <c r="AM42" s="46">
        <v>22350456.27</v>
      </c>
      <c r="AN42" s="46">
        <v>22942873.07</v>
      </c>
      <c r="AO42" s="46">
        <v>23494830.52</v>
      </c>
      <c r="AP42" s="46">
        <v>23930455.640000001</v>
      </c>
      <c r="AQ42" s="46">
        <v>24520866.27</v>
      </c>
      <c r="AR42" s="46">
        <v>27144259.460000001</v>
      </c>
    </row>
    <row r="43" spans="1:46" x14ac:dyDescent="0.25">
      <c r="A43" s="40" t="s">
        <v>34</v>
      </c>
      <c r="C43" s="41"/>
      <c r="D43" s="41"/>
      <c r="E43" s="45">
        <v>0</v>
      </c>
      <c r="F43" s="45">
        <v>0</v>
      </c>
      <c r="G43" s="45">
        <v>0</v>
      </c>
      <c r="H43" s="45">
        <v>4137.67</v>
      </c>
      <c r="I43" s="45">
        <v>17379.89</v>
      </c>
      <c r="J43" s="45">
        <v>31710.98</v>
      </c>
      <c r="K43" s="45">
        <v>53901.279999999999</v>
      </c>
      <c r="L43" s="45">
        <v>77392.58</v>
      </c>
      <c r="M43" s="45">
        <v>104809.43</v>
      </c>
      <c r="N43" s="45">
        <v>141632.76</v>
      </c>
      <c r="O43" s="45">
        <v>189180.89</v>
      </c>
      <c r="P43" s="45">
        <v>231631.52000000002</v>
      </c>
      <c r="Q43" s="45">
        <v>284317.06</v>
      </c>
      <c r="R43" s="45">
        <v>308249.02</v>
      </c>
      <c r="S43" s="45">
        <v>353276.86</v>
      </c>
      <c r="T43" s="45">
        <v>437936.68</v>
      </c>
      <c r="U43" s="45">
        <v>570057.93999999994</v>
      </c>
      <c r="V43" s="45">
        <v>694339.08</v>
      </c>
      <c r="W43" s="45">
        <v>837878.04999999993</v>
      </c>
      <c r="X43" s="46">
        <v>948910.29999999993</v>
      </c>
      <c r="Y43" s="46">
        <v>1055083.5899999999</v>
      </c>
      <c r="Z43" s="46">
        <v>1178710.0299999998</v>
      </c>
      <c r="AA43" s="46">
        <v>1324771.1099999999</v>
      </c>
      <c r="AB43" s="46">
        <v>1450947.7499999998</v>
      </c>
      <c r="AC43" s="46">
        <v>1608620.2299999997</v>
      </c>
      <c r="AD43" s="46">
        <v>1789739.7799999998</v>
      </c>
      <c r="AE43" s="46">
        <v>2044452.3199999998</v>
      </c>
      <c r="AF43" s="46">
        <v>2426232.96</v>
      </c>
      <c r="AG43" s="46">
        <v>2956688.29</v>
      </c>
      <c r="AH43" s="46">
        <v>3400127.59</v>
      </c>
      <c r="AI43" s="46">
        <v>3902289.12</v>
      </c>
      <c r="AJ43" s="46">
        <v>4245964.8900000006</v>
      </c>
      <c r="AK43" s="46">
        <v>4556973.95</v>
      </c>
      <c r="AL43" s="46">
        <v>4900967.08</v>
      </c>
      <c r="AM43" s="46">
        <v>5271737.41</v>
      </c>
      <c r="AN43" s="46">
        <v>5586511.8100000005</v>
      </c>
      <c r="AO43" s="46">
        <v>5965803.6600000001</v>
      </c>
      <c r="AP43" s="46">
        <v>6353214.2999999998</v>
      </c>
      <c r="AQ43" s="46">
        <v>6845511.75</v>
      </c>
      <c r="AR43" s="46">
        <v>7542708.96</v>
      </c>
    </row>
    <row r="44" spans="1:46" x14ac:dyDescent="0.25">
      <c r="A44" s="40" t="s">
        <v>35</v>
      </c>
      <c r="C44" s="41"/>
      <c r="D44" s="41"/>
      <c r="E44" s="45">
        <v>0</v>
      </c>
      <c r="F44" s="45">
        <v>0</v>
      </c>
      <c r="G44" s="45">
        <v>0</v>
      </c>
      <c r="H44" s="45">
        <v>6869.5</v>
      </c>
      <c r="I44" s="45">
        <v>31303.59</v>
      </c>
      <c r="J44" s="45">
        <v>64748.7</v>
      </c>
      <c r="K44" s="45">
        <v>121255.72</v>
      </c>
      <c r="L44" s="45">
        <v>169552.81</v>
      </c>
      <c r="M44" s="45">
        <v>225508.91</v>
      </c>
      <c r="N44" s="45">
        <v>301145.52</v>
      </c>
      <c r="O44" s="45">
        <v>398580.96</v>
      </c>
      <c r="P44" s="45">
        <v>490208.33</v>
      </c>
      <c r="Q44" s="45">
        <v>604857.14</v>
      </c>
      <c r="R44" s="45">
        <v>666314.65</v>
      </c>
      <c r="S44" s="45">
        <v>770470.61</v>
      </c>
      <c r="T44" s="45">
        <v>994805.05</v>
      </c>
      <c r="U44" s="45">
        <v>1330352.24</v>
      </c>
      <c r="V44" s="45">
        <v>1652784.7</v>
      </c>
      <c r="W44" s="45">
        <v>2007406.74</v>
      </c>
      <c r="X44" s="46">
        <v>2239872.39</v>
      </c>
      <c r="Y44" s="46">
        <v>2463589.64</v>
      </c>
      <c r="Z44" s="46">
        <v>2730371.64</v>
      </c>
      <c r="AA44" s="46">
        <v>3042506.19</v>
      </c>
      <c r="AB44" s="46">
        <v>3314030.7199999997</v>
      </c>
      <c r="AC44" s="46">
        <v>3633532.4899999998</v>
      </c>
      <c r="AD44" s="46">
        <v>3968022.1199999996</v>
      </c>
      <c r="AE44" s="46">
        <v>4418193.97</v>
      </c>
      <c r="AF44" s="46">
        <v>5292598.74</v>
      </c>
      <c r="AG44" s="46">
        <v>6473842.0099999998</v>
      </c>
      <c r="AH44" s="46">
        <v>7487104.5899999999</v>
      </c>
      <c r="AI44" s="46">
        <v>8491574.9000000004</v>
      </c>
      <c r="AJ44" s="46">
        <v>9047137.040000001</v>
      </c>
      <c r="AK44" s="46">
        <v>9551899.1300000008</v>
      </c>
      <c r="AL44" s="46">
        <v>10140818.360000001</v>
      </c>
      <c r="AM44" s="46">
        <v>10806286.970000001</v>
      </c>
      <c r="AN44" s="46">
        <v>11396408.860000001</v>
      </c>
      <c r="AO44" s="46">
        <v>12084453.48</v>
      </c>
      <c r="AP44" s="46">
        <v>12758882.860000001</v>
      </c>
      <c r="AQ44" s="46">
        <v>13617205.550000001</v>
      </c>
      <c r="AR44" s="46">
        <v>15282414.110000001</v>
      </c>
    </row>
    <row r="45" spans="1:46" x14ac:dyDescent="0.25">
      <c r="A45" s="40" t="s">
        <v>36</v>
      </c>
      <c r="C45" s="41"/>
      <c r="D45" s="41"/>
      <c r="E45" s="45">
        <v>0</v>
      </c>
      <c r="F45" s="45">
        <v>0</v>
      </c>
      <c r="G45" s="45">
        <v>0</v>
      </c>
      <c r="H45" s="45">
        <v>526.23</v>
      </c>
      <c r="I45" s="45">
        <v>2233.4700000000003</v>
      </c>
      <c r="J45" s="45">
        <v>4262.4400000000005</v>
      </c>
      <c r="K45" s="45">
        <v>8761.7000000000007</v>
      </c>
      <c r="L45" s="45">
        <v>13045.740000000002</v>
      </c>
      <c r="M45" s="45">
        <v>20273.660000000003</v>
      </c>
      <c r="N45" s="45">
        <v>37885.900000000009</v>
      </c>
      <c r="O45" s="45">
        <v>65178.16</v>
      </c>
      <c r="P45" s="45">
        <v>88883.11</v>
      </c>
      <c r="Q45" s="45">
        <v>117758.75</v>
      </c>
      <c r="R45" s="45">
        <v>128287.45</v>
      </c>
      <c r="S45" s="45">
        <v>156969.91999999998</v>
      </c>
      <c r="T45" s="45">
        <v>283745.70999999996</v>
      </c>
      <c r="U45" s="45">
        <v>460465.1</v>
      </c>
      <c r="V45" s="45">
        <v>676481.38</v>
      </c>
      <c r="W45" s="45">
        <v>878807.12</v>
      </c>
      <c r="X45" s="46">
        <v>979154.54</v>
      </c>
      <c r="Y45" s="46">
        <v>1074451.24</v>
      </c>
      <c r="Z45" s="46">
        <v>1186616.24</v>
      </c>
      <c r="AA45" s="46">
        <v>1315454.6599999999</v>
      </c>
      <c r="AB45" s="46">
        <v>1428559.95</v>
      </c>
      <c r="AC45" s="46">
        <v>1557915.5699999998</v>
      </c>
      <c r="AD45" s="46">
        <v>1686488.2399999998</v>
      </c>
      <c r="AE45" s="46">
        <v>1862900.9999999998</v>
      </c>
      <c r="AF45" s="46">
        <v>2278664.34</v>
      </c>
      <c r="AG45" s="46">
        <v>2813126</v>
      </c>
      <c r="AH45" s="46">
        <v>3289771.59</v>
      </c>
      <c r="AI45" s="46">
        <v>3697831.11</v>
      </c>
      <c r="AJ45" s="46">
        <v>3900717.4</v>
      </c>
      <c r="AK45" s="46">
        <v>4087079.7399999998</v>
      </c>
      <c r="AL45" s="46">
        <v>4305525.0999999996</v>
      </c>
      <c r="AM45" s="46">
        <v>4552393.01</v>
      </c>
      <c r="AN45" s="46">
        <v>4778787.0999999996</v>
      </c>
      <c r="AO45" s="46">
        <v>5045402.72</v>
      </c>
      <c r="AP45" s="46">
        <v>5300788.51</v>
      </c>
      <c r="AQ45" s="46">
        <v>5635365.4399999995</v>
      </c>
      <c r="AR45" s="46">
        <v>6411912.9499999993</v>
      </c>
    </row>
    <row r="46" spans="1:46" x14ac:dyDescent="0.25">
      <c r="A46" s="40" t="s">
        <v>37</v>
      </c>
      <c r="C46" s="41"/>
      <c r="D46" s="41"/>
      <c r="E46" s="45">
        <v>0</v>
      </c>
      <c r="F46" s="45">
        <v>0</v>
      </c>
      <c r="G46" s="45">
        <v>0</v>
      </c>
      <c r="H46" s="45">
        <v>0</v>
      </c>
      <c r="I46" s="45">
        <v>360.22</v>
      </c>
      <c r="J46" s="45">
        <v>1610.72</v>
      </c>
      <c r="K46" s="45">
        <v>3708.4399999999996</v>
      </c>
      <c r="L46" s="45">
        <v>5556.58</v>
      </c>
      <c r="M46" s="45">
        <v>7842.59</v>
      </c>
      <c r="N46" s="45">
        <v>10918.86</v>
      </c>
      <c r="O46" s="45">
        <v>16615.46</v>
      </c>
      <c r="P46" s="45">
        <v>22758.07</v>
      </c>
      <c r="Q46" s="45">
        <v>31593.03</v>
      </c>
      <c r="R46" s="45">
        <v>39281.5</v>
      </c>
      <c r="S46" s="45">
        <v>50126.66</v>
      </c>
      <c r="T46" s="45">
        <v>70160.39</v>
      </c>
      <c r="U46" s="45">
        <v>99498.43</v>
      </c>
      <c r="V46" s="45">
        <v>125723.48999999999</v>
      </c>
      <c r="W46" s="45">
        <v>151515.57</v>
      </c>
      <c r="X46" s="46">
        <v>170427.22</v>
      </c>
      <c r="Y46" s="46">
        <v>188562.65</v>
      </c>
      <c r="Z46" s="46">
        <v>208655.59</v>
      </c>
      <c r="AA46" s="46">
        <v>231472.88999999998</v>
      </c>
      <c r="AB46" s="46">
        <v>251997.65999999997</v>
      </c>
      <c r="AC46" s="46">
        <v>274863.21999999997</v>
      </c>
      <c r="AD46" s="46">
        <v>298818.81999999995</v>
      </c>
      <c r="AE46" s="46">
        <v>331875.56999999995</v>
      </c>
      <c r="AF46" s="46">
        <v>404071.67999999993</v>
      </c>
      <c r="AG46" s="46">
        <v>500160.08999999997</v>
      </c>
      <c r="AH46" s="46">
        <v>581014.66999999993</v>
      </c>
      <c r="AI46" s="46">
        <v>646771.12999999989</v>
      </c>
      <c r="AJ46" s="46">
        <v>682335.71999999986</v>
      </c>
      <c r="AK46" s="46">
        <v>715657.68999999983</v>
      </c>
      <c r="AL46" s="46">
        <v>756057.14999999979</v>
      </c>
      <c r="AM46" s="46">
        <v>803044.9099999998</v>
      </c>
      <c r="AN46" s="46">
        <v>850516.91999999981</v>
      </c>
      <c r="AO46" s="46">
        <v>903405.12999999977</v>
      </c>
      <c r="AP46" s="46">
        <v>953931.43999999971</v>
      </c>
      <c r="AQ46" s="46">
        <v>1023538.6499999997</v>
      </c>
      <c r="AR46" s="46">
        <v>1212863.4699999997</v>
      </c>
    </row>
    <row r="47" spans="1:46" x14ac:dyDescent="0.25">
      <c r="A47" s="40" t="s">
        <v>29</v>
      </c>
      <c r="C47" s="41"/>
      <c r="D47" s="41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1868.8500000000001</v>
      </c>
      <c r="K47" s="45">
        <v>4053.29</v>
      </c>
      <c r="L47" s="45">
        <v>5059.2199999999993</v>
      </c>
      <c r="M47" s="45">
        <v>7508.869999999999</v>
      </c>
      <c r="N47" s="45">
        <v>12297.34</v>
      </c>
      <c r="O47" s="45">
        <v>18722.91</v>
      </c>
      <c r="P47" s="45">
        <v>25431.389999999996</v>
      </c>
      <c r="Q47" s="45">
        <v>32318.059999999998</v>
      </c>
      <c r="R47" s="45">
        <v>36911.199999999997</v>
      </c>
      <c r="S47" s="45">
        <v>42919.069999999992</v>
      </c>
      <c r="T47" s="45">
        <v>58636.82</v>
      </c>
      <c r="U47" s="45">
        <v>76159.05</v>
      </c>
      <c r="V47" s="45">
        <v>95963.299999999988</v>
      </c>
      <c r="W47" s="45">
        <v>116157.13999999998</v>
      </c>
      <c r="X47" s="46">
        <v>126888.96999999999</v>
      </c>
      <c r="Y47" s="46">
        <v>141420.74</v>
      </c>
      <c r="Z47" s="46">
        <v>160909.37999999995</v>
      </c>
      <c r="AA47" s="46">
        <v>181160.15999999997</v>
      </c>
      <c r="AB47" s="46">
        <v>201561.77999999997</v>
      </c>
      <c r="AC47" s="46">
        <v>224861.17999999996</v>
      </c>
      <c r="AD47" s="46">
        <v>245754.5</v>
      </c>
      <c r="AE47" s="46">
        <v>270978.73999999993</v>
      </c>
      <c r="AF47" s="46">
        <v>332977.51</v>
      </c>
      <c r="AG47" s="46">
        <v>413877.85</v>
      </c>
      <c r="AH47" s="46">
        <v>491349.19999999995</v>
      </c>
      <c r="AI47" s="46">
        <v>559548.25</v>
      </c>
      <c r="AJ47" s="46">
        <v>594952.58000000007</v>
      </c>
      <c r="AK47" s="46">
        <v>633938.96</v>
      </c>
      <c r="AL47" s="46">
        <v>682172.33</v>
      </c>
      <c r="AM47" s="46">
        <v>733968.09999999986</v>
      </c>
      <c r="AN47" s="46">
        <v>782012.6399999999</v>
      </c>
      <c r="AO47" s="46">
        <v>835173.21</v>
      </c>
      <c r="AP47" s="46">
        <v>883852.3</v>
      </c>
      <c r="AQ47" s="46">
        <v>942837.01</v>
      </c>
      <c r="AR47" s="46">
        <v>1071794.97</v>
      </c>
    </row>
    <row r="48" spans="1:46" x14ac:dyDescent="0.25">
      <c r="A48" s="35" t="s">
        <v>31</v>
      </c>
      <c r="B48" s="35"/>
      <c r="C48" s="33"/>
      <c r="D48" s="33"/>
      <c r="E48" s="48">
        <f>SUM(E42:E47)</f>
        <v>0</v>
      </c>
      <c r="F48" s="48">
        <f t="shared" ref="F48:AR48" si="14">SUM(F42:F47)</f>
        <v>1315.62</v>
      </c>
      <c r="G48" s="48">
        <f t="shared" si="14"/>
        <v>10863.39</v>
      </c>
      <c r="H48" s="48">
        <f t="shared" si="14"/>
        <v>142699.94</v>
      </c>
      <c r="I48" s="48">
        <f t="shared" si="14"/>
        <v>438313.19</v>
      </c>
      <c r="J48" s="48">
        <f t="shared" si="14"/>
        <v>1058629.68</v>
      </c>
      <c r="K48" s="48">
        <f t="shared" si="14"/>
        <v>1614027.89</v>
      </c>
      <c r="L48" s="48">
        <f t="shared" si="14"/>
        <v>1812542.2600000002</v>
      </c>
      <c r="M48" s="48">
        <f t="shared" si="14"/>
        <v>2090019.22</v>
      </c>
      <c r="N48" s="48">
        <f t="shared" si="14"/>
        <v>2524886.6199999996</v>
      </c>
      <c r="O48" s="48">
        <f t="shared" si="14"/>
        <v>3033346.0200000005</v>
      </c>
      <c r="P48" s="48">
        <f t="shared" si="14"/>
        <v>3524091.5100000002</v>
      </c>
      <c r="Q48" s="48">
        <f t="shared" si="14"/>
        <v>4051567.7300000004</v>
      </c>
      <c r="R48" s="48">
        <f t="shared" si="14"/>
        <v>4310521.2500000009</v>
      </c>
      <c r="S48" s="48">
        <f t="shared" si="14"/>
        <v>4704832.1400000006</v>
      </c>
      <c r="T48" s="48">
        <f t="shared" si="14"/>
        <v>6047091.5499999998</v>
      </c>
      <c r="U48" s="48">
        <f t="shared" si="14"/>
        <v>8009580.4799999995</v>
      </c>
      <c r="V48" s="48">
        <f t="shared" si="14"/>
        <v>10110446.210000003</v>
      </c>
      <c r="W48" s="48">
        <f t="shared" si="14"/>
        <v>11760198.290000001</v>
      </c>
      <c r="X48" s="48">
        <f t="shared" si="14"/>
        <v>12511819.440000001</v>
      </c>
      <c r="Y48" s="48">
        <f t="shared" si="14"/>
        <v>13353279.850000001</v>
      </c>
      <c r="Z48" s="48">
        <f t="shared" si="14"/>
        <v>14438914.670000002</v>
      </c>
      <c r="AA48" s="48">
        <f t="shared" si="14"/>
        <v>15622037.74</v>
      </c>
      <c r="AB48" s="48">
        <f t="shared" si="14"/>
        <v>16663273.539999997</v>
      </c>
      <c r="AC48" s="48">
        <f t="shared" si="14"/>
        <v>17776699.969999999</v>
      </c>
      <c r="AD48" s="48">
        <f t="shared" si="14"/>
        <v>18834041.089999996</v>
      </c>
      <c r="AE48" s="48">
        <f t="shared" si="14"/>
        <v>20254890.999999996</v>
      </c>
      <c r="AF48" s="48">
        <f t="shared" si="14"/>
        <v>24053993.350000001</v>
      </c>
      <c r="AG48" s="48">
        <f t="shared" si="14"/>
        <v>29182799.529999997</v>
      </c>
      <c r="AH48" s="48">
        <f t="shared" si="14"/>
        <v>33880286.300000004</v>
      </c>
      <c r="AI48" s="48">
        <f t="shared" si="14"/>
        <v>37457563.890000001</v>
      </c>
      <c r="AJ48" s="48">
        <f t="shared" si="14"/>
        <v>39009875.279999994</v>
      </c>
      <c r="AK48" s="48">
        <f t="shared" si="14"/>
        <v>40570841.159999996</v>
      </c>
      <c r="AL48" s="48">
        <f t="shared" si="14"/>
        <v>42473339.939999998</v>
      </c>
      <c r="AM48" s="48">
        <f t="shared" si="14"/>
        <v>44517886.669999994</v>
      </c>
      <c r="AN48" s="48">
        <f t="shared" si="14"/>
        <v>46337110.400000006</v>
      </c>
      <c r="AO48" s="48">
        <f t="shared" si="14"/>
        <v>48329068.719999999</v>
      </c>
      <c r="AP48" s="48">
        <f t="shared" si="14"/>
        <v>50181125.049999997</v>
      </c>
      <c r="AQ48" s="48">
        <f t="shared" si="14"/>
        <v>52585324.669999994</v>
      </c>
      <c r="AR48" s="48">
        <f t="shared" si="14"/>
        <v>58665953.920000002</v>
      </c>
    </row>
    <row r="49" spans="1:44" x14ac:dyDescent="0.25">
      <c r="A49" s="40"/>
      <c r="C49" s="41"/>
      <c r="D49" s="4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44" x14ac:dyDescent="0.25">
      <c r="A50" s="39" t="s">
        <v>39</v>
      </c>
      <c r="B50" s="39"/>
      <c r="C50" s="41"/>
      <c r="D50" s="4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1:44" x14ac:dyDescent="0.25">
      <c r="A51" s="42" t="s">
        <v>33</v>
      </c>
      <c r="B51" s="42"/>
      <c r="C51" s="41"/>
      <c r="D51" s="41"/>
      <c r="E51" s="49">
        <f>E42-D42</f>
        <v>0</v>
      </c>
      <c r="F51" s="49">
        <f>IF(F42="","",F42-E42)</f>
        <v>1315.62</v>
      </c>
      <c r="G51" s="49">
        <f>IF(G42="","",G42-F42)</f>
        <v>9547.77</v>
      </c>
      <c r="H51" s="49">
        <f t="shared" ref="H51:AR56" si="15">IF(H42="","",H42-G42)</f>
        <v>120303.14999999998</v>
      </c>
      <c r="I51" s="49">
        <f t="shared" si="15"/>
        <v>255869.48000000004</v>
      </c>
      <c r="J51" s="49">
        <f t="shared" si="15"/>
        <v>567391.97</v>
      </c>
      <c r="K51" s="49">
        <f t="shared" si="15"/>
        <v>467919.47</v>
      </c>
      <c r="L51" s="49">
        <f t="shared" si="15"/>
        <v>119587.87000000011</v>
      </c>
      <c r="M51" s="49">
        <f t="shared" si="15"/>
        <v>182140.42999999993</v>
      </c>
      <c r="N51" s="49">
        <f t="shared" si="15"/>
        <v>296930.48</v>
      </c>
      <c r="O51" s="49">
        <f t="shared" si="15"/>
        <v>324061.40000000014</v>
      </c>
      <c r="P51" s="49">
        <f t="shared" si="15"/>
        <v>320111.45000000019</v>
      </c>
      <c r="Q51" s="49">
        <f t="shared" si="15"/>
        <v>315544.60000000009</v>
      </c>
      <c r="R51" s="49">
        <f t="shared" si="15"/>
        <v>150753.74000000022</v>
      </c>
      <c r="S51" s="49">
        <f t="shared" si="15"/>
        <v>199591.58999999985</v>
      </c>
      <c r="T51" s="49">
        <f t="shared" si="15"/>
        <v>870737.87999999989</v>
      </c>
      <c r="U51" s="49">
        <f t="shared" si="15"/>
        <v>1271240.8200000003</v>
      </c>
      <c r="V51" s="49">
        <f t="shared" si="15"/>
        <v>1392106.54</v>
      </c>
      <c r="W51" s="49">
        <f t="shared" si="15"/>
        <v>903279.41000000015</v>
      </c>
      <c r="X51" s="49">
        <f t="shared" si="15"/>
        <v>278132.34999999963</v>
      </c>
      <c r="Y51" s="49">
        <f>IF(Y42="","",Y42-X42)</f>
        <v>383605.96999999974</v>
      </c>
      <c r="Z51" s="49">
        <f t="shared" si="15"/>
        <v>543479.80000000075</v>
      </c>
      <c r="AA51" s="49">
        <f t="shared" si="15"/>
        <v>553020.93999999948</v>
      </c>
      <c r="AB51" s="49">
        <f t="shared" si="15"/>
        <v>489502.94999999925</v>
      </c>
      <c r="AC51" s="49">
        <f t="shared" si="15"/>
        <v>460731.59999999963</v>
      </c>
      <c r="AD51" s="49">
        <f t="shared" si="15"/>
        <v>368310.34999999963</v>
      </c>
      <c r="AE51" s="49">
        <f t="shared" si="15"/>
        <v>481271.76999999955</v>
      </c>
      <c r="AF51" s="49">
        <f t="shared" si="15"/>
        <v>1992958.7200000007</v>
      </c>
      <c r="AG51" s="49">
        <f t="shared" si="15"/>
        <v>2705657.17</v>
      </c>
      <c r="AH51" s="49">
        <f t="shared" si="15"/>
        <v>2605813.370000001</v>
      </c>
      <c r="AI51" s="49">
        <f t="shared" si="15"/>
        <v>1528630.7199999988</v>
      </c>
      <c r="AJ51" s="49">
        <f t="shared" si="15"/>
        <v>379218.26999999955</v>
      </c>
      <c r="AK51" s="49">
        <f t="shared" si="15"/>
        <v>486524.03999999911</v>
      </c>
      <c r="AL51" s="49">
        <f t="shared" si="15"/>
        <v>662508.23000000045</v>
      </c>
      <c r="AM51" s="49">
        <f t="shared" si="15"/>
        <v>662656.35000000149</v>
      </c>
      <c r="AN51" s="49">
        <f t="shared" si="15"/>
        <v>592416.80000000075</v>
      </c>
      <c r="AO51" s="49">
        <f t="shared" si="15"/>
        <v>551957.44999999925</v>
      </c>
      <c r="AP51" s="49">
        <f t="shared" si="15"/>
        <v>435625.12000000104</v>
      </c>
      <c r="AQ51" s="49">
        <f t="shared" si="15"/>
        <v>590410.62999999896</v>
      </c>
      <c r="AR51" s="49">
        <f t="shared" si="15"/>
        <v>2623393.1900000013</v>
      </c>
    </row>
    <row r="52" spans="1:44" x14ac:dyDescent="0.25">
      <c r="A52" s="42" t="s">
        <v>34</v>
      </c>
      <c r="B52" s="42"/>
      <c r="C52" s="41"/>
      <c r="D52" s="41"/>
      <c r="E52" s="49">
        <f t="shared" ref="E52:E56" si="16">E43-D43</f>
        <v>0</v>
      </c>
      <c r="F52" s="49">
        <f t="shared" ref="F52:U56" si="17">IF(F43="","",F43-E43)</f>
        <v>0</v>
      </c>
      <c r="G52" s="49">
        <f t="shared" si="17"/>
        <v>0</v>
      </c>
      <c r="H52" s="49">
        <f t="shared" si="17"/>
        <v>4137.67</v>
      </c>
      <c r="I52" s="49">
        <f t="shared" si="17"/>
        <v>13242.22</v>
      </c>
      <c r="J52" s="49">
        <f t="shared" si="17"/>
        <v>14331.09</v>
      </c>
      <c r="K52" s="49">
        <f t="shared" si="17"/>
        <v>22190.3</v>
      </c>
      <c r="L52" s="49">
        <f t="shared" si="17"/>
        <v>23491.300000000003</v>
      </c>
      <c r="M52" s="49">
        <f t="shared" si="17"/>
        <v>27416.849999999991</v>
      </c>
      <c r="N52" s="49">
        <f t="shared" si="17"/>
        <v>36823.330000000016</v>
      </c>
      <c r="O52" s="49">
        <f t="shared" si="17"/>
        <v>47548.130000000005</v>
      </c>
      <c r="P52" s="49">
        <f t="shared" si="17"/>
        <v>42450.630000000005</v>
      </c>
      <c r="Q52" s="49">
        <f t="shared" si="17"/>
        <v>52685.539999999979</v>
      </c>
      <c r="R52" s="49">
        <f t="shared" si="17"/>
        <v>23931.960000000021</v>
      </c>
      <c r="S52" s="49">
        <f t="shared" si="17"/>
        <v>45027.839999999967</v>
      </c>
      <c r="T52" s="49">
        <f t="shared" si="17"/>
        <v>84659.82</v>
      </c>
      <c r="U52" s="49">
        <f t="shared" si="17"/>
        <v>132121.25999999995</v>
      </c>
      <c r="V52" s="49">
        <f t="shared" si="15"/>
        <v>124281.14000000001</v>
      </c>
      <c r="W52" s="49">
        <f t="shared" si="15"/>
        <v>143538.96999999997</v>
      </c>
      <c r="X52" s="49">
        <f t="shared" si="15"/>
        <v>111032.25</v>
      </c>
      <c r="Y52" s="49">
        <f t="shared" si="15"/>
        <v>106173.28999999992</v>
      </c>
      <c r="Z52" s="49">
        <f t="shared" si="15"/>
        <v>123626.43999999994</v>
      </c>
      <c r="AA52" s="49">
        <f t="shared" si="15"/>
        <v>146061.08000000007</v>
      </c>
      <c r="AB52" s="49">
        <f t="shared" si="15"/>
        <v>126176.6399999999</v>
      </c>
      <c r="AC52" s="49">
        <f t="shared" si="15"/>
        <v>157672.47999999998</v>
      </c>
      <c r="AD52" s="49">
        <f t="shared" si="15"/>
        <v>181119.55000000005</v>
      </c>
      <c r="AE52" s="49">
        <f t="shared" si="15"/>
        <v>254712.54000000004</v>
      </c>
      <c r="AF52" s="49">
        <f t="shared" si="15"/>
        <v>381780.64000000013</v>
      </c>
      <c r="AG52" s="49">
        <f t="shared" si="15"/>
        <v>530455.33000000007</v>
      </c>
      <c r="AH52" s="49">
        <f t="shared" si="15"/>
        <v>443439.29999999981</v>
      </c>
      <c r="AI52" s="49">
        <f t="shared" si="15"/>
        <v>502161.53000000026</v>
      </c>
      <c r="AJ52" s="49">
        <f t="shared" si="15"/>
        <v>343675.77000000048</v>
      </c>
      <c r="AK52" s="49">
        <f t="shared" si="15"/>
        <v>311009.05999999959</v>
      </c>
      <c r="AL52" s="49">
        <f t="shared" si="15"/>
        <v>343993.12999999989</v>
      </c>
      <c r="AM52" s="49">
        <f t="shared" si="15"/>
        <v>370770.33000000007</v>
      </c>
      <c r="AN52" s="49">
        <f t="shared" si="15"/>
        <v>314774.40000000037</v>
      </c>
      <c r="AO52" s="49">
        <f t="shared" si="15"/>
        <v>379291.84999999963</v>
      </c>
      <c r="AP52" s="49">
        <f t="shared" si="15"/>
        <v>387410.63999999966</v>
      </c>
      <c r="AQ52" s="49">
        <f t="shared" si="15"/>
        <v>492297.45000000019</v>
      </c>
      <c r="AR52" s="49">
        <f t="shared" si="15"/>
        <v>697197.21</v>
      </c>
    </row>
    <row r="53" spans="1:44" x14ac:dyDescent="0.25">
      <c r="A53" s="42" t="s">
        <v>35</v>
      </c>
      <c r="B53" s="42"/>
      <c r="C53" s="41"/>
      <c r="D53" s="41"/>
      <c r="E53" s="49">
        <f t="shared" si="16"/>
        <v>0</v>
      </c>
      <c r="F53" s="49">
        <f t="shared" si="17"/>
        <v>0</v>
      </c>
      <c r="G53" s="49">
        <f t="shared" si="17"/>
        <v>0</v>
      </c>
      <c r="H53" s="49">
        <f t="shared" si="17"/>
        <v>6869.5</v>
      </c>
      <c r="I53" s="49">
        <f t="shared" si="17"/>
        <v>24434.09</v>
      </c>
      <c r="J53" s="49">
        <f t="shared" si="17"/>
        <v>33445.11</v>
      </c>
      <c r="K53" s="49">
        <f t="shared" si="17"/>
        <v>56507.020000000004</v>
      </c>
      <c r="L53" s="49">
        <f t="shared" si="17"/>
        <v>48297.09</v>
      </c>
      <c r="M53" s="49">
        <f t="shared" si="17"/>
        <v>55956.100000000006</v>
      </c>
      <c r="N53" s="49">
        <f t="shared" si="17"/>
        <v>75636.610000000015</v>
      </c>
      <c r="O53" s="49">
        <f t="shared" si="17"/>
        <v>97435.44</v>
      </c>
      <c r="P53" s="49">
        <f t="shared" si="17"/>
        <v>91627.37</v>
      </c>
      <c r="Q53" s="49">
        <f t="shared" si="17"/>
        <v>114648.81</v>
      </c>
      <c r="R53" s="49">
        <f t="shared" si="17"/>
        <v>61457.510000000009</v>
      </c>
      <c r="S53" s="49">
        <f t="shared" si="17"/>
        <v>104155.95999999996</v>
      </c>
      <c r="T53" s="49">
        <f t="shared" si="17"/>
        <v>224334.44000000006</v>
      </c>
      <c r="U53" s="49">
        <f t="shared" si="17"/>
        <v>335547.18999999994</v>
      </c>
      <c r="V53" s="49">
        <f t="shared" si="15"/>
        <v>322432.45999999996</v>
      </c>
      <c r="W53" s="49">
        <f t="shared" si="15"/>
        <v>354622.04000000004</v>
      </c>
      <c r="X53" s="49">
        <f t="shared" si="15"/>
        <v>232465.65000000014</v>
      </c>
      <c r="Y53" s="49">
        <f t="shared" si="15"/>
        <v>223717.25</v>
      </c>
      <c r="Z53" s="49">
        <f t="shared" si="15"/>
        <v>266782</v>
      </c>
      <c r="AA53" s="49">
        <f t="shared" si="15"/>
        <v>312134.54999999981</v>
      </c>
      <c r="AB53" s="49">
        <f t="shared" si="15"/>
        <v>271524.5299999998</v>
      </c>
      <c r="AC53" s="49">
        <f t="shared" si="15"/>
        <v>319501.77</v>
      </c>
      <c r="AD53" s="49">
        <f t="shared" si="15"/>
        <v>334489.62999999989</v>
      </c>
      <c r="AE53" s="49">
        <f t="shared" si="15"/>
        <v>450171.85000000009</v>
      </c>
      <c r="AF53" s="49">
        <f t="shared" si="15"/>
        <v>874404.77000000048</v>
      </c>
      <c r="AG53" s="49">
        <f t="shared" si="15"/>
        <v>1181243.2699999996</v>
      </c>
      <c r="AH53" s="49">
        <f t="shared" si="15"/>
        <v>1013262.5800000001</v>
      </c>
      <c r="AI53" s="49">
        <f t="shared" si="15"/>
        <v>1004470.3100000005</v>
      </c>
      <c r="AJ53" s="49">
        <f t="shared" si="15"/>
        <v>555562.1400000006</v>
      </c>
      <c r="AK53" s="49">
        <f t="shared" si="15"/>
        <v>504762.08999999985</v>
      </c>
      <c r="AL53" s="49">
        <f t="shared" si="15"/>
        <v>588919.23000000045</v>
      </c>
      <c r="AM53" s="49">
        <f t="shared" si="15"/>
        <v>665468.6099999994</v>
      </c>
      <c r="AN53" s="49">
        <f t="shared" si="15"/>
        <v>590121.8900000006</v>
      </c>
      <c r="AO53" s="49">
        <f t="shared" si="15"/>
        <v>688044.61999999918</v>
      </c>
      <c r="AP53" s="49">
        <f t="shared" si="15"/>
        <v>674429.38000000082</v>
      </c>
      <c r="AQ53" s="49">
        <f t="shared" si="15"/>
        <v>858322.68999999948</v>
      </c>
      <c r="AR53" s="49">
        <f t="shared" si="15"/>
        <v>1665208.5600000005</v>
      </c>
    </row>
    <row r="54" spans="1:44" x14ac:dyDescent="0.25">
      <c r="A54" s="42" t="s">
        <v>36</v>
      </c>
      <c r="B54" s="42"/>
      <c r="C54" s="41"/>
      <c r="D54" s="41"/>
      <c r="E54" s="49">
        <f t="shared" si="16"/>
        <v>0</v>
      </c>
      <c r="F54" s="49">
        <f t="shared" si="17"/>
        <v>0</v>
      </c>
      <c r="G54" s="49">
        <f t="shared" si="17"/>
        <v>0</v>
      </c>
      <c r="H54" s="49">
        <f t="shared" si="17"/>
        <v>526.23</v>
      </c>
      <c r="I54" s="49">
        <f t="shared" si="17"/>
        <v>1707.2400000000002</v>
      </c>
      <c r="J54" s="49">
        <f t="shared" si="17"/>
        <v>2028.9700000000003</v>
      </c>
      <c r="K54" s="49">
        <f t="shared" si="17"/>
        <v>4499.26</v>
      </c>
      <c r="L54" s="49">
        <f t="shared" si="17"/>
        <v>4284.0400000000009</v>
      </c>
      <c r="M54" s="49">
        <f t="shared" si="17"/>
        <v>7227.9200000000019</v>
      </c>
      <c r="N54" s="49">
        <f t="shared" si="17"/>
        <v>17612.240000000005</v>
      </c>
      <c r="O54" s="49">
        <f t="shared" si="17"/>
        <v>27292.259999999995</v>
      </c>
      <c r="P54" s="49">
        <f t="shared" si="17"/>
        <v>23704.949999999997</v>
      </c>
      <c r="Q54" s="49">
        <f t="shared" si="17"/>
        <v>28875.64</v>
      </c>
      <c r="R54" s="49">
        <f t="shared" si="17"/>
        <v>10528.699999999997</v>
      </c>
      <c r="S54" s="49">
        <f t="shared" si="17"/>
        <v>28682.469999999987</v>
      </c>
      <c r="T54" s="49">
        <f t="shared" si="17"/>
        <v>126775.78999999998</v>
      </c>
      <c r="U54" s="49">
        <f t="shared" si="17"/>
        <v>176719.39</v>
      </c>
      <c r="V54" s="49">
        <f t="shared" si="15"/>
        <v>216016.28000000003</v>
      </c>
      <c r="W54" s="49">
        <f t="shared" si="15"/>
        <v>202325.74</v>
      </c>
      <c r="X54" s="49">
        <f t="shared" si="15"/>
        <v>100347.42000000004</v>
      </c>
      <c r="Y54" s="49">
        <f t="shared" si="15"/>
        <v>95296.699999999953</v>
      </c>
      <c r="Z54" s="49">
        <f t="shared" si="15"/>
        <v>112165</v>
      </c>
      <c r="AA54" s="49">
        <f t="shared" si="15"/>
        <v>128838.41999999993</v>
      </c>
      <c r="AB54" s="49">
        <f t="shared" si="15"/>
        <v>113105.29000000004</v>
      </c>
      <c r="AC54" s="49">
        <f t="shared" si="15"/>
        <v>129355.61999999988</v>
      </c>
      <c r="AD54" s="49">
        <f t="shared" si="15"/>
        <v>128572.66999999993</v>
      </c>
      <c r="AE54" s="49">
        <f t="shared" si="15"/>
        <v>176412.76</v>
      </c>
      <c r="AF54" s="49">
        <f t="shared" si="15"/>
        <v>415763.34000000008</v>
      </c>
      <c r="AG54" s="49">
        <f t="shared" si="15"/>
        <v>534461.66000000015</v>
      </c>
      <c r="AH54" s="49">
        <f t="shared" si="15"/>
        <v>476645.58999999985</v>
      </c>
      <c r="AI54" s="49">
        <f t="shared" si="15"/>
        <v>408059.52</v>
      </c>
      <c r="AJ54" s="49">
        <f t="shared" si="15"/>
        <v>202886.29000000004</v>
      </c>
      <c r="AK54" s="49">
        <f t="shared" si="15"/>
        <v>186362.33999999985</v>
      </c>
      <c r="AL54" s="49">
        <f t="shared" si="15"/>
        <v>218445.35999999987</v>
      </c>
      <c r="AM54" s="49">
        <f t="shared" si="15"/>
        <v>246867.91000000015</v>
      </c>
      <c r="AN54" s="49">
        <f t="shared" si="15"/>
        <v>226394.08999999985</v>
      </c>
      <c r="AO54" s="49">
        <f t="shared" si="15"/>
        <v>266615.62000000011</v>
      </c>
      <c r="AP54" s="49">
        <f t="shared" si="15"/>
        <v>255385.79000000004</v>
      </c>
      <c r="AQ54" s="49">
        <f t="shared" si="15"/>
        <v>334576.9299999997</v>
      </c>
      <c r="AR54" s="49">
        <f t="shared" si="15"/>
        <v>776547.50999999978</v>
      </c>
    </row>
    <row r="55" spans="1:44" x14ac:dyDescent="0.25">
      <c r="A55" s="42" t="s">
        <v>37</v>
      </c>
      <c r="B55" s="42"/>
      <c r="C55" s="41"/>
      <c r="D55" s="41"/>
      <c r="E55" s="49">
        <f t="shared" si="16"/>
        <v>0</v>
      </c>
      <c r="F55" s="49">
        <f t="shared" si="17"/>
        <v>0</v>
      </c>
      <c r="G55" s="49">
        <f t="shared" si="17"/>
        <v>0</v>
      </c>
      <c r="H55" s="49">
        <f t="shared" si="17"/>
        <v>0</v>
      </c>
      <c r="I55" s="49">
        <f t="shared" si="17"/>
        <v>360.22</v>
      </c>
      <c r="J55" s="49">
        <f t="shared" si="17"/>
        <v>1250.5</v>
      </c>
      <c r="K55" s="49">
        <f t="shared" si="17"/>
        <v>2097.7199999999993</v>
      </c>
      <c r="L55" s="49">
        <f t="shared" si="17"/>
        <v>1848.1400000000003</v>
      </c>
      <c r="M55" s="49">
        <f t="shared" si="17"/>
        <v>2286.0100000000002</v>
      </c>
      <c r="N55" s="49">
        <f t="shared" si="17"/>
        <v>3076.2700000000004</v>
      </c>
      <c r="O55" s="49">
        <f t="shared" si="17"/>
        <v>5696.5999999999985</v>
      </c>
      <c r="P55" s="49">
        <f t="shared" si="17"/>
        <v>6142.6100000000006</v>
      </c>
      <c r="Q55" s="49">
        <f t="shared" si="17"/>
        <v>8834.9599999999991</v>
      </c>
      <c r="R55" s="49">
        <f t="shared" si="17"/>
        <v>7688.4700000000012</v>
      </c>
      <c r="S55" s="49">
        <f t="shared" si="17"/>
        <v>10845.160000000003</v>
      </c>
      <c r="T55" s="49">
        <f t="shared" si="17"/>
        <v>20033.729999999996</v>
      </c>
      <c r="U55" s="49">
        <f t="shared" si="17"/>
        <v>29338.039999999994</v>
      </c>
      <c r="V55" s="49">
        <f t="shared" si="15"/>
        <v>26225.059999999998</v>
      </c>
      <c r="W55" s="49">
        <f t="shared" si="15"/>
        <v>25792.080000000016</v>
      </c>
      <c r="X55" s="49">
        <f t="shared" si="15"/>
        <v>18911.649999999994</v>
      </c>
      <c r="Y55" s="49">
        <f t="shared" si="15"/>
        <v>18135.429999999993</v>
      </c>
      <c r="Z55" s="49">
        <f t="shared" si="15"/>
        <v>20092.940000000002</v>
      </c>
      <c r="AA55" s="49">
        <f t="shared" si="15"/>
        <v>22817.299999999988</v>
      </c>
      <c r="AB55" s="49">
        <f t="shared" si="15"/>
        <v>20524.76999999999</v>
      </c>
      <c r="AC55" s="49">
        <f t="shared" si="15"/>
        <v>22865.559999999998</v>
      </c>
      <c r="AD55" s="49">
        <f t="shared" si="15"/>
        <v>23955.599999999977</v>
      </c>
      <c r="AE55" s="49">
        <f t="shared" si="15"/>
        <v>33056.75</v>
      </c>
      <c r="AF55" s="49">
        <f t="shared" si="15"/>
        <v>72196.109999999986</v>
      </c>
      <c r="AG55" s="49">
        <f t="shared" si="15"/>
        <v>96088.410000000033</v>
      </c>
      <c r="AH55" s="49">
        <f t="shared" si="15"/>
        <v>80854.579999999958</v>
      </c>
      <c r="AI55" s="49">
        <f t="shared" si="15"/>
        <v>65756.459999999963</v>
      </c>
      <c r="AJ55" s="49">
        <f t="shared" si="15"/>
        <v>35564.589999999967</v>
      </c>
      <c r="AK55" s="49">
        <f t="shared" si="15"/>
        <v>33321.969999999972</v>
      </c>
      <c r="AL55" s="49">
        <f t="shared" si="15"/>
        <v>40399.459999999963</v>
      </c>
      <c r="AM55" s="49">
        <f t="shared" si="15"/>
        <v>46987.760000000009</v>
      </c>
      <c r="AN55" s="49">
        <f t="shared" si="15"/>
        <v>47472.010000000009</v>
      </c>
      <c r="AO55" s="49">
        <f t="shared" si="15"/>
        <v>52888.209999999963</v>
      </c>
      <c r="AP55" s="49">
        <f t="shared" si="15"/>
        <v>50526.309999999939</v>
      </c>
      <c r="AQ55" s="49">
        <f t="shared" si="15"/>
        <v>69607.209999999963</v>
      </c>
      <c r="AR55" s="49">
        <f t="shared" si="15"/>
        <v>189324.82000000007</v>
      </c>
    </row>
    <row r="56" spans="1:44" x14ac:dyDescent="0.25">
      <c r="A56" s="42" t="s">
        <v>29</v>
      </c>
      <c r="B56" s="42"/>
      <c r="C56" s="41"/>
      <c r="D56" s="41"/>
      <c r="E56" s="49">
        <f t="shared" si="16"/>
        <v>0</v>
      </c>
      <c r="F56" s="49">
        <f t="shared" si="17"/>
        <v>0</v>
      </c>
      <c r="G56" s="49">
        <f t="shared" si="17"/>
        <v>0</v>
      </c>
      <c r="H56" s="49">
        <f t="shared" si="17"/>
        <v>0</v>
      </c>
      <c r="I56" s="49">
        <f t="shared" si="17"/>
        <v>0</v>
      </c>
      <c r="J56" s="49">
        <f t="shared" si="17"/>
        <v>1868.8500000000001</v>
      </c>
      <c r="K56" s="49">
        <f t="shared" si="17"/>
        <v>2184.4399999999996</v>
      </c>
      <c r="L56" s="49">
        <f t="shared" si="17"/>
        <v>1005.9299999999994</v>
      </c>
      <c r="M56" s="49">
        <f t="shared" si="17"/>
        <v>2449.6499999999996</v>
      </c>
      <c r="N56" s="49">
        <f t="shared" si="17"/>
        <v>4788.4700000000012</v>
      </c>
      <c r="O56" s="49">
        <f t="shared" si="17"/>
        <v>6425.57</v>
      </c>
      <c r="P56" s="49">
        <f t="shared" si="17"/>
        <v>6708.4799999999959</v>
      </c>
      <c r="Q56" s="49">
        <f t="shared" si="17"/>
        <v>6886.6700000000019</v>
      </c>
      <c r="R56" s="49">
        <f t="shared" si="17"/>
        <v>4593.1399999999994</v>
      </c>
      <c r="S56" s="49">
        <f t="shared" si="17"/>
        <v>6007.8699999999953</v>
      </c>
      <c r="T56" s="49">
        <f t="shared" si="17"/>
        <v>15717.750000000007</v>
      </c>
      <c r="U56" s="49">
        <f t="shared" si="17"/>
        <v>17522.230000000003</v>
      </c>
      <c r="V56" s="49">
        <f t="shared" si="15"/>
        <v>19804.249999999985</v>
      </c>
      <c r="W56" s="49">
        <f t="shared" si="15"/>
        <v>20193.839999999997</v>
      </c>
      <c r="X56" s="49">
        <f t="shared" si="15"/>
        <v>10731.830000000002</v>
      </c>
      <c r="Y56" s="49">
        <f t="shared" si="15"/>
        <v>14531.770000000004</v>
      </c>
      <c r="Z56" s="49">
        <f t="shared" si="15"/>
        <v>19488.639999999956</v>
      </c>
      <c r="AA56" s="49">
        <f t="shared" si="15"/>
        <v>20250.780000000028</v>
      </c>
      <c r="AB56" s="49">
        <f t="shared" si="15"/>
        <v>20401.619999999995</v>
      </c>
      <c r="AC56" s="49">
        <f t="shared" si="15"/>
        <v>23299.399999999994</v>
      </c>
      <c r="AD56" s="49">
        <f t="shared" si="15"/>
        <v>20893.320000000036</v>
      </c>
      <c r="AE56" s="49">
        <f t="shared" si="15"/>
        <v>25224.239999999932</v>
      </c>
      <c r="AF56" s="49">
        <f t="shared" si="15"/>
        <v>61998.770000000077</v>
      </c>
      <c r="AG56" s="49">
        <f t="shared" si="15"/>
        <v>80900.339999999967</v>
      </c>
      <c r="AH56" s="49">
        <f t="shared" si="15"/>
        <v>77471.349999999977</v>
      </c>
      <c r="AI56" s="49">
        <f t="shared" si="15"/>
        <v>68199.050000000047</v>
      </c>
      <c r="AJ56" s="49">
        <f t="shared" si="15"/>
        <v>35404.330000000075</v>
      </c>
      <c r="AK56" s="49">
        <f t="shared" si="15"/>
        <v>38986.379999999888</v>
      </c>
      <c r="AL56" s="49">
        <f t="shared" si="15"/>
        <v>48233.369999999995</v>
      </c>
      <c r="AM56" s="49">
        <f t="shared" si="15"/>
        <v>51795.769999999902</v>
      </c>
      <c r="AN56" s="49">
        <f t="shared" si="15"/>
        <v>48044.540000000037</v>
      </c>
      <c r="AO56" s="49">
        <f t="shared" si="15"/>
        <v>53160.570000000065</v>
      </c>
      <c r="AP56" s="49">
        <f t="shared" si="15"/>
        <v>48679.090000000084</v>
      </c>
      <c r="AQ56" s="49">
        <f t="shared" si="15"/>
        <v>58984.709999999963</v>
      </c>
      <c r="AR56" s="49">
        <f t="shared" si="15"/>
        <v>128957.95999999996</v>
      </c>
    </row>
    <row r="57" spans="1:44" x14ac:dyDescent="0.25">
      <c r="A57" s="38" t="s">
        <v>31</v>
      </c>
      <c r="B57" s="38"/>
      <c r="C57" s="41"/>
      <c r="D57" s="41"/>
      <c r="E57" s="48">
        <f>SUM(E51:E56)</f>
        <v>0</v>
      </c>
      <c r="F57" s="48">
        <f t="shared" ref="F57:AR57" si="18">SUM(F51:F56)</f>
        <v>1315.62</v>
      </c>
      <c r="G57" s="48">
        <f t="shared" si="18"/>
        <v>9547.77</v>
      </c>
      <c r="H57" s="48">
        <f t="shared" si="18"/>
        <v>131836.54999999999</v>
      </c>
      <c r="I57" s="48">
        <f t="shared" si="18"/>
        <v>295613.25</v>
      </c>
      <c r="J57" s="48">
        <f t="shared" si="18"/>
        <v>620316.48999999987</v>
      </c>
      <c r="K57" s="48">
        <f t="shared" si="18"/>
        <v>555398.20999999985</v>
      </c>
      <c r="L57" s="48">
        <f t="shared" si="18"/>
        <v>198514.37000000011</v>
      </c>
      <c r="M57" s="48">
        <f t="shared" si="18"/>
        <v>277476.9599999999</v>
      </c>
      <c r="N57" s="48">
        <f t="shared" si="18"/>
        <v>434867.4</v>
      </c>
      <c r="O57" s="48">
        <f t="shared" si="18"/>
        <v>508459.40000000014</v>
      </c>
      <c r="P57" s="48">
        <f t="shared" si="18"/>
        <v>490745.49000000017</v>
      </c>
      <c r="Q57" s="48">
        <f t="shared" si="18"/>
        <v>527476.22000000009</v>
      </c>
      <c r="R57" s="48">
        <f t="shared" si="18"/>
        <v>258953.52000000025</v>
      </c>
      <c r="S57" s="48">
        <f t="shared" si="18"/>
        <v>394310.88999999978</v>
      </c>
      <c r="T57" s="48">
        <f t="shared" si="18"/>
        <v>1342259.4100000001</v>
      </c>
      <c r="U57" s="48">
        <f t="shared" si="18"/>
        <v>1962488.9300000002</v>
      </c>
      <c r="V57" s="48">
        <f t="shared" si="18"/>
        <v>2100865.73</v>
      </c>
      <c r="W57" s="48">
        <f t="shared" si="18"/>
        <v>1649752.0800000003</v>
      </c>
      <c r="X57" s="48">
        <f t="shared" si="18"/>
        <v>751621.14999999979</v>
      </c>
      <c r="Y57" s="48">
        <f t="shared" si="18"/>
        <v>841460.40999999968</v>
      </c>
      <c r="Z57" s="48">
        <f t="shared" si="18"/>
        <v>1085634.8200000005</v>
      </c>
      <c r="AA57" s="48">
        <f t="shared" si="18"/>
        <v>1183123.0699999994</v>
      </c>
      <c r="AB57" s="48">
        <f t="shared" si="18"/>
        <v>1041235.799999999</v>
      </c>
      <c r="AC57" s="48">
        <f t="shared" si="18"/>
        <v>1113426.4299999995</v>
      </c>
      <c r="AD57" s="48">
        <f t="shared" si="18"/>
        <v>1057341.1199999994</v>
      </c>
      <c r="AE57" s="48">
        <f t="shared" si="18"/>
        <v>1420849.9099999997</v>
      </c>
      <c r="AF57" s="48">
        <f t="shared" si="18"/>
        <v>3799102.3500000015</v>
      </c>
      <c r="AG57" s="48">
        <f t="shared" si="18"/>
        <v>5128806.18</v>
      </c>
      <c r="AH57" s="48">
        <f t="shared" si="18"/>
        <v>4697486.7700000005</v>
      </c>
      <c r="AI57" s="48">
        <f t="shared" si="18"/>
        <v>3577277.59</v>
      </c>
      <c r="AJ57" s="48">
        <f t="shared" si="18"/>
        <v>1552311.3900000006</v>
      </c>
      <c r="AK57" s="48">
        <f t="shared" si="18"/>
        <v>1560965.8799999983</v>
      </c>
      <c r="AL57" s="48">
        <f t="shared" si="18"/>
        <v>1902498.7800000007</v>
      </c>
      <c r="AM57" s="48">
        <f t="shared" si="18"/>
        <v>2044546.7300000009</v>
      </c>
      <c r="AN57" s="48">
        <f t="shared" si="18"/>
        <v>1819223.7300000016</v>
      </c>
      <c r="AO57" s="48">
        <f t="shared" si="18"/>
        <v>1991958.3199999982</v>
      </c>
      <c r="AP57" s="48">
        <f t="shared" si="18"/>
        <v>1852056.3300000017</v>
      </c>
      <c r="AQ57" s="48">
        <f t="shared" si="18"/>
        <v>2404199.6199999982</v>
      </c>
      <c r="AR57" s="48">
        <f t="shared" si="18"/>
        <v>6080629.2500000019</v>
      </c>
    </row>
    <row r="58" spans="1:44" x14ac:dyDescent="0.25"/>
    <row r="59" spans="1:44" x14ac:dyDescent="0.25"/>
    <row r="60" spans="1:44" x14ac:dyDescent="0.25"/>
    <row r="61" spans="1:44" x14ac:dyDescent="0.25"/>
    <row r="62" spans="1:44" x14ac:dyDescent="0.25"/>
    <row r="63" spans="1:44" x14ac:dyDescent="0.25"/>
    <row r="64" spans="1:4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mergeCells count="2">
    <mergeCell ref="A30:A39"/>
    <mergeCell ref="A6:A14"/>
  </mergeCells>
  <printOptions headings="1"/>
  <pageMargins left="0.2" right="0.2" top="0.5" bottom="0.5" header="0.3" footer="0.3"/>
  <pageSetup scale="68" orientation="portrait" cellComments="asDisplayed" r:id="rId1"/>
  <headerFooter>
    <oddHeader>&amp;C&amp;A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 tint="0.79998168889431442"/>
  </sheetPr>
  <dimension ref="A1:BJ73"/>
  <sheetViews>
    <sheetView tabSelected="1" workbookViewId="0">
      <pane xSplit="1" ySplit="3" topLeftCell="AW4" activePane="bottomRight" state="frozen"/>
      <selection activeCell="AL26" sqref="AL26"/>
      <selection pane="topRight" activeCell="AL26" sqref="AL26"/>
      <selection pane="bottomLeft" activeCell="AL26" sqref="AL26"/>
      <selection pane="bottomRight" activeCell="BB43" sqref="BB43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47" width="15.28515625" style="40" bestFit="1" customWidth="1"/>
    <col min="48" max="48" width="16.42578125" style="40" customWidth="1"/>
    <col min="49" max="57" width="15.28515625" style="40" bestFit="1" customWidth="1"/>
    <col min="58" max="62" width="16.28515625" style="40" bestFit="1" customWidth="1"/>
    <col min="63" max="16384" width="9.140625" style="40"/>
  </cols>
  <sheetData>
    <row r="1" spans="1:62" x14ac:dyDescent="0.25">
      <c r="A1" s="35" t="s">
        <v>30</v>
      </c>
    </row>
    <row r="2" spans="1:62" x14ac:dyDescent="0.25">
      <c r="A2" s="27"/>
    </row>
    <row r="3" spans="1:62" x14ac:dyDescent="0.25">
      <c r="B3" s="12">
        <v>42370</v>
      </c>
      <c r="C3" s="12">
        <v>42401</v>
      </c>
      <c r="D3" s="12">
        <v>42430</v>
      </c>
      <c r="E3" s="12">
        <v>42461</v>
      </c>
      <c r="F3" s="12">
        <v>42491</v>
      </c>
      <c r="G3" s="12">
        <v>42522</v>
      </c>
      <c r="H3" s="12">
        <v>42552</v>
      </c>
      <c r="I3" s="12">
        <v>42583</v>
      </c>
      <c r="J3" s="12">
        <v>42614</v>
      </c>
      <c r="K3" s="12">
        <v>42644</v>
      </c>
      <c r="L3" s="12">
        <v>42675</v>
      </c>
      <c r="M3" s="12">
        <v>42705</v>
      </c>
      <c r="N3" s="12">
        <v>42736</v>
      </c>
      <c r="O3" s="12">
        <v>42767</v>
      </c>
      <c r="P3" s="12">
        <v>42795</v>
      </c>
      <c r="Q3" s="12">
        <v>42826</v>
      </c>
      <c r="R3" s="12">
        <v>42856</v>
      </c>
      <c r="S3" s="12">
        <v>42887</v>
      </c>
      <c r="T3" s="12">
        <v>42917</v>
      </c>
      <c r="U3" s="12">
        <v>42948</v>
      </c>
      <c r="V3" s="12">
        <v>42979</v>
      </c>
      <c r="W3" s="12">
        <v>43009</v>
      </c>
      <c r="X3" s="12">
        <v>43040</v>
      </c>
      <c r="Y3" s="12">
        <v>43070</v>
      </c>
      <c r="Z3" s="12">
        <v>43101</v>
      </c>
      <c r="AA3" s="12">
        <v>43132</v>
      </c>
      <c r="AB3" s="12">
        <v>43160</v>
      </c>
      <c r="AC3" s="12">
        <v>43191</v>
      </c>
      <c r="AD3" s="12">
        <v>43221</v>
      </c>
      <c r="AE3" s="12">
        <v>43252</v>
      </c>
      <c r="AF3" s="12">
        <v>43282</v>
      </c>
      <c r="AG3" s="12">
        <v>43313</v>
      </c>
      <c r="AH3" s="12">
        <v>43344</v>
      </c>
      <c r="AI3" s="12">
        <v>43374</v>
      </c>
      <c r="AJ3" s="12">
        <v>43405</v>
      </c>
      <c r="AK3" s="12">
        <v>43435</v>
      </c>
      <c r="AL3" s="12">
        <v>43466</v>
      </c>
      <c r="AM3" s="12">
        <v>43497</v>
      </c>
      <c r="AN3" s="12">
        <v>43525</v>
      </c>
      <c r="AO3" s="12">
        <v>43556</v>
      </c>
      <c r="AP3" s="12">
        <v>43586</v>
      </c>
      <c r="AQ3" s="12">
        <v>43617</v>
      </c>
      <c r="AR3" s="12">
        <v>43647</v>
      </c>
      <c r="AS3" s="12">
        <v>43678</v>
      </c>
      <c r="AT3" s="12">
        <v>43709</v>
      </c>
      <c r="AU3" s="12">
        <v>43739</v>
      </c>
      <c r="AV3" s="12">
        <v>43770</v>
      </c>
      <c r="AW3" s="12">
        <v>43800</v>
      </c>
      <c r="AX3" s="12">
        <v>43831</v>
      </c>
      <c r="AY3" s="12">
        <v>43862</v>
      </c>
      <c r="AZ3" s="12">
        <v>43891</v>
      </c>
      <c r="BA3" s="12">
        <v>43922</v>
      </c>
      <c r="BB3" s="12">
        <v>43952</v>
      </c>
      <c r="BC3" s="12">
        <v>43983</v>
      </c>
      <c r="BD3" s="12">
        <v>44013</v>
      </c>
      <c r="BE3" s="12">
        <v>44044</v>
      </c>
      <c r="BF3" s="12">
        <v>44075</v>
      </c>
      <c r="BG3" s="12">
        <v>44105</v>
      </c>
      <c r="BH3" s="12">
        <v>44136</v>
      </c>
      <c r="BI3" s="12">
        <v>44166</v>
      </c>
      <c r="BJ3" s="12">
        <v>44197</v>
      </c>
    </row>
    <row r="4" spans="1:62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119" t="s">
        <v>82</v>
      </c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x14ac:dyDescent="0.25">
      <c r="A5" s="40" t="s">
        <v>33</v>
      </c>
      <c r="B5" s="41"/>
      <c r="C5" s="41"/>
      <c r="D5" s="45">
        <v>0</v>
      </c>
      <c r="E5" s="45">
        <v>1328.78</v>
      </c>
      <c r="F5" s="45">
        <v>10855.31</v>
      </c>
      <c r="G5" s="45">
        <v>131208.19</v>
      </c>
      <c r="H5" s="45">
        <v>387288.84</v>
      </c>
      <c r="I5" s="45">
        <v>759760.94</v>
      </c>
      <c r="J5" s="45">
        <v>1430369.44</v>
      </c>
      <c r="K5" s="45">
        <v>1550921.07</v>
      </c>
      <c r="L5" s="45">
        <v>1735396.69</v>
      </c>
      <c r="M5" s="45">
        <v>2037094.64</v>
      </c>
      <c r="N5" s="45">
        <v>2364452.61</v>
      </c>
      <c r="O5" s="45">
        <v>2681724.66</v>
      </c>
      <c r="P5" s="45">
        <v>2987072.85</v>
      </c>
      <c r="Q5" s="45">
        <v>3184865.01</v>
      </c>
      <c r="R5" s="45">
        <v>3385529.7699999996</v>
      </c>
      <c r="S5" s="45">
        <v>4264552</v>
      </c>
      <c r="T5" s="45">
        <v>5547156.3399999999</v>
      </c>
      <c r="U5" s="45">
        <v>6946190.2599999998</v>
      </c>
      <c r="V5" s="45">
        <v>7850232.6099999994</v>
      </c>
      <c r="W5" s="46">
        <v>8126747.0099999998</v>
      </c>
      <c r="X5" s="46">
        <v>8499539.6099999994</v>
      </c>
      <c r="Y5" s="46">
        <v>9058824.6600000001</v>
      </c>
      <c r="Z5" s="46">
        <v>9650198.3699999992</v>
      </c>
      <c r="AA5" s="46">
        <v>10151034.449999999</v>
      </c>
      <c r="AB5" s="46">
        <v>10613841.620000001</v>
      </c>
      <c r="AC5" s="46">
        <v>10869441.710000001</v>
      </c>
      <c r="AD5" s="46">
        <v>11350949.390000001</v>
      </c>
      <c r="AE5" s="46">
        <v>13348695.730000002</v>
      </c>
      <c r="AF5" s="46">
        <v>16063513.910000002</v>
      </c>
      <c r="AG5" s="46">
        <v>18680994.800000004</v>
      </c>
      <c r="AH5" s="46">
        <v>20236402.510000005</v>
      </c>
      <c r="AI5" s="46">
        <v>20777772.98</v>
      </c>
      <c r="AJ5" s="46">
        <v>21274714.609999999</v>
      </c>
      <c r="AK5" s="46">
        <v>21954224.789999999</v>
      </c>
      <c r="AL5" s="46">
        <v>22632751.569999997</v>
      </c>
      <c r="AM5" s="46">
        <v>23234453.34</v>
      </c>
      <c r="AN5" s="46">
        <v>23939498.760000002</v>
      </c>
      <c r="AO5" s="46">
        <v>24497192.960000001</v>
      </c>
      <c r="AP5" s="46">
        <v>24846329.540000003</v>
      </c>
      <c r="AQ5" s="46">
        <v>27513104.980000004</v>
      </c>
      <c r="AR5" s="46">
        <v>30526797.800000001</v>
      </c>
      <c r="AS5" s="46">
        <v>33776773.060000002</v>
      </c>
      <c r="AT5" s="46">
        <v>35595655.670000002</v>
      </c>
      <c r="AU5" s="46">
        <f>36043069.48+0</f>
        <v>36043069.479999997</v>
      </c>
      <c r="AV5" s="46">
        <v>36595561</v>
      </c>
      <c r="AW5" s="46">
        <v>37321790.770000003</v>
      </c>
      <c r="AX5" s="46">
        <v>38032442.790000007</v>
      </c>
      <c r="AY5" s="46">
        <v>38646716.570000008</v>
      </c>
      <c r="AZ5" s="46">
        <v>39210801.570000008</v>
      </c>
      <c r="BA5" s="46">
        <v>39658734.100000009</v>
      </c>
      <c r="BB5" s="46">
        <v>40261866.770000011</v>
      </c>
      <c r="BC5" s="46">
        <v>40261866.770000011</v>
      </c>
      <c r="BD5" s="46">
        <v>40261866.770000011</v>
      </c>
      <c r="BE5" s="46">
        <v>40261866.770000011</v>
      </c>
      <c r="BF5" s="46">
        <v>40261866.770000011</v>
      </c>
      <c r="BG5" s="46">
        <v>40261866.770000011</v>
      </c>
      <c r="BH5" s="46">
        <v>40261866.770000011</v>
      </c>
      <c r="BI5" s="46">
        <v>40261866.770000011</v>
      </c>
      <c r="BJ5" s="46">
        <v>40261866.770000011</v>
      </c>
    </row>
    <row r="6" spans="1:62" x14ac:dyDescent="0.25">
      <c r="A6" s="40" t="s">
        <v>34</v>
      </c>
      <c r="B6" s="41"/>
      <c r="C6" s="41"/>
      <c r="D6" s="45">
        <v>0</v>
      </c>
      <c r="E6" s="45">
        <v>0</v>
      </c>
      <c r="F6" s="45">
        <v>0</v>
      </c>
      <c r="G6" s="45">
        <v>4167.9399999999996</v>
      </c>
      <c r="H6" s="45">
        <v>17525.88</v>
      </c>
      <c r="I6" s="45">
        <v>31980.06</v>
      </c>
      <c r="J6" s="45">
        <v>54300.31</v>
      </c>
      <c r="K6" s="45">
        <v>77885.14</v>
      </c>
      <c r="L6" s="45">
        <v>105438.65</v>
      </c>
      <c r="M6" s="45">
        <v>142311.95000000001</v>
      </c>
      <c r="N6" s="45">
        <v>189359.05000000002</v>
      </c>
      <c r="O6" s="45">
        <v>231701.2</v>
      </c>
      <c r="P6" s="45">
        <v>283963.62</v>
      </c>
      <c r="Q6" s="45">
        <v>308673.44</v>
      </c>
      <c r="R6" s="45">
        <v>357395.51</v>
      </c>
      <c r="S6" s="45">
        <v>446610.88</v>
      </c>
      <c r="T6" s="45">
        <v>585542.78</v>
      </c>
      <c r="U6" s="45">
        <v>716001.10999999987</v>
      </c>
      <c r="V6" s="45">
        <v>865623.52</v>
      </c>
      <c r="W6" s="46">
        <v>981465.67</v>
      </c>
      <c r="X6" s="46">
        <v>1068238.3799999999</v>
      </c>
      <c r="Y6" s="46">
        <v>1193729.2599999998</v>
      </c>
      <c r="Z6" s="46">
        <v>1341747.9499999997</v>
      </c>
      <c r="AA6" s="46">
        <v>1469438.1399999997</v>
      </c>
      <c r="AB6" s="46">
        <v>1628844.4099999997</v>
      </c>
      <c r="AC6" s="46">
        <v>1811879.49</v>
      </c>
      <c r="AD6" s="46">
        <v>2069719.65</v>
      </c>
      <c r="AE6" s="46">
        <v>2457404.2800000003</v>
      </c>
      <c r="AF6" s="46">
        <v>2966091.15</v>
      </c>
      <c r="AG6" s="46">
        <v>3413766.9499999997</v>
      </c>
      <c r="AH6" s="46">
        <v>3901789.65</v>
      </c>
      <c r="AI6" s="46">
        <v>4245964.8900000006</v>
      </c>
      <c r="AJ6" s="46">
        <v>4556973.95</v>
      </c>
      <c r="AK6" s="46">
        <v>4900967.08</v>
      </c>
      <c r="AL6" s="46">
        <v>5271737.41</v>
      </c>
      <c r="AM6" s="46">
        <v>5581907.2999999998</v>
      </c>
      <c r="AN6" s="46">
        <v>6001660.4600000009</v>
      </c>
      <c r="AO6" s="46">
        <v>6425471.5500000007</v>
      </c>
      <c r="AP6" s="46">
        <v>6844402.4900000002</v>
      </c>
      <c r="AQ6" s="46">
        <v>7540501.0500000007</v>
      </c>
      <c r="AR6" s="46">
        <v>8428918.1699999999</v>
      </c>
      <c r="AS6" s="46">
        <v>9148140.2100000009</v>
      </c>
      <c r="AT6" s="46">
        <v>9900811.9400000013</v>
      </c>
      <c r="AU6" s="46">
        <f>10403257.47+14619.86</f>
        <v>10417877.33</v>
      </c>
      <c r="AV6" s="46">
        <v>10858219.369999999</v>
      </c>
      <c r="AW6" s="46">
        <v>11315230.83</v>
      </c>
      <c r="AX6" s="46">
        <v>11788350.640000001</v>
      </c>
      <c r="AY6" s="46">
        <v>12153924.540000001</v>
      </c>
      <c r="AZ6" s="46">
        <v>12561117.930000002</v>
      </c>
      <c r="BA6" s="46">
        <v>12976389.810000002</v>
      </c>
      <c r="BB6" s="46">
        <v>13504233.850000001</v>
      </c>
      <c r="BC6" s="46">
        <v>13509856.350000001</v>
      </c>
      <c r="BD6" s="46">
        <v>13517010.570000002</v>
      </c>
      <c r="BE6" s="46">
        <v>13522753.330000002</v>
      </c>
      <c r="BF6" s="46">
        <v>13528798.290000003</v>
      </c>
      <c r="BG6" s="46">
        <v>13532721.330000002</v>
      </c>
      <c r="BH6" s="46">
        <v>13536018.300000003</v>
      </c>
      <c r="BI6" s="46">
        <v>13539424.190000003</v>
      </c>
      <c r="BJ6" s="46">
        <v>13542965.820000004</v>
      </c>
    </row>
    <row r="7" spans="1:62" x14ac:dyDescent="0.25">
      <c r="A7" s="40" t="s">
        <v>35</v>
      </c>
      <c r="B7" s="41"/>
      <c r="C7" s="41"/>
      <c r="D7" s="45">
        <v>0</v>
      </c>
      <c r="E7" s="45">
        <v>0</v>
      </c>
      <c r="F7" s="45">
        <v>0</v>
      </c>
      <c r="G7" s="45">
        <v>6853.38</v>
      </c>
      <c r="H7" s="45">
        <v>31346.880000000001</v>
      </c>
      <c r="I7" s="45">
        <v>64756.57</v>
      </c>
      <c r="J7" s="45">
        <v>121217.18</v>
      </c>
      <c r="K7" s="45">
        <v>169574.21</v>
      </c>
      <c r="L7" s="45">
        <v>225474</v>
      </c>
      <c r="M7" s="45">
        <v>301020.03000000003</v>
      </c>
      <c r="N7" s="45">
        <v>398372.26</v>
      </c>
      <c r="O7" s="45">
        <v>489934.36</v>
      </c>
      <c r="P7" s="45">
        <v>604498.14</v>
      </c>
      <c r="Q7" s="45">
        <v>665653.74</v>
      </c>
      <c r="R7" s="45">
        <v>767859.38</v>
      </c>
      <c r="S7" s="45">
        <v>989490.46</v>
      </c>
      <c r="T7" s="45">
        <v>1321696.51</v>
      </c>
      <c r="U7" s="45">
        <v>1640841.6600000001</v>
      </c>
      <c r="V7" s="45">
        <v>1992842.86</v>
      </c>
      <c r="W7" s="46">
        <v>2223572.41</v>
      </c>
      <c r="X7" s="46">
        <v>2462963.7799999998</v>
      </c>
      <c r="Y7" s="46">
        <v>2729745.36</v>
      </c>
      <c r="Z7" s="46">
        <v>3041850.56</v>
      </c>
      <c r="AA7" s="46">
        <v>3313329.05</v>
      </c>
      <c r="AB7" s="46">
        <v>3632789.6599999997</v>
      </c>
      <c r="AC7" s="46">
        <v>3967218.2799999993</v>
      </c>
      <c r="AD7" s="46">
        <v>4417212.879999999</v>
      </c>
      <c r="AE7" s="46">
        <v>5288524.1399999987</v>
      </c>
      <c r="AF7" s="46">
        <v>6465914.9300000006</v>
      </c>
      <c r="AG7" s="46">
        <v>7475631.5000000009</v>
      </c>
      <c r="AH7" s="46">
        <v>8491958.2899999991</v>
      </c>
      <c r="AI7" s="46">
        <v>9047137.040000001</v>
      </c>
      <c r="AJ7" s="46">
        <v>9551899.1300000008</v>
      </c>
      <c r="AK7" s="46">
        <v>10140818.360000001</v>
      </c>
      <c r="AL7" s="46">
        <v>10806286.970000001</v>
      </c>
      <c r="AM7" s="46">
        <v>11385718.91</v>
      </c>
      <c r="AN7" s="46">
        <v>12157855.650000002</v>
      </c>
      <c r="AO7" s="46">
        <v>12903645.290000003</v>
      </c>
      <c r="AP7" s="46">
        <v>13617957.34</v>
      </c>
      <c r="AQ7" s="46">
        <v>15284047.689999999</v>
      </c>
      <c r="AR7" s="46">
        <v>17381958.23</v>
      </c>
      <c r="AS7" s="46">
        <v>19154184.34</v>
      </c>
      <c r="AT7" s="46">
        <v>20774799.379999999</v>
      </c>
      <c r="AU7" s="46">
        <f>21466264.93+141399.01</f>
        <v>21607663.940000001</v>
      </c>
      <c r="AV7" s="46">
        <v>22317358.5</v>
      </c>
      <c r="AW7" s="46">
        <v>23080953.41</v>
      </c>
      <c r="AX7" s="46">
        <v>23891553.66</v>
      </c>
      <c r="AY7" s="46">
        <v>24544808.02</v>
      </c>
      <c r="AZ7" s="46">
        <v>25249825.41</v>
      </c>
      <c r="BA7" s="46">
        <v>25939700.41</v>
      </c>
      <c r="BB7" s="46">
        <v>26817974.75</v>
      </c>
      <c r="BC7" s="46">
        <v>26875184.859999999</v>
      </c>
      <c r="BD7" s="46">
        <v>26948455.829999998</v>
      </c>
      <c r="BE7" s="46">
        <v>27011373.369999997</v>
      </c>
      <c r="BF7" s="46">
        <v>27061009.309999999</v>
      </c>
      <c r="BG7" s="46">
        <v>27084344.899999999</v>
      </c>
      <c r="BH7" s="46">
        <v>27104429.77</v>
      </c>
      <c r="BI7" s="46">
        <v>27136409.739999998</v>
      </c>
      <c r="BJ7" s="46">
        <v>27180984.209999997</v>
      </c>
    </row>
    <row r="8" spans="1:62" x14ac:dyDescent="0.25">
      <c r="A8" s="40" t="s">
        <v>36</v>
      </c>
      <c r="B8" s="41"/>
      <c r="C8" s="41"/>
      <c r="D8" s="45">
        <v>0</v>
      </c>
      <c r="E8" s="45">
        <v>0</v>
      </c>
      <c r="F8" s="45">
        <v>0</v>
      </c>
      <c r="G8" s="45">
        <v>526.23</v>
      </c>
      <c r="H8" s="45">
        <v>2233.4699999999998</v>
      </c>
      <c r="I8" s="45">
        <v>4262.4399999999996</v>
      </c>
      <c r="J8" s="45">
        <v>8761.7000000000007</v>
      </c>
      <c r="K8" s="45">
        <v>13045.74</v>
      </c>
      <c r="L8" s="45">
        <v>20273.66</v>
      </c>
      <c r="M8" s="45">
        <v>37982.83</v>
      </c>
      <c r="N8" s="45">
        <v>65485.26</v>
      </c>
      <c r="O8" s="45">
        <v>89352.91</v>
      </c>
      <c r="P8" s="45">
        <v>118408.26</v>
      </c>
      <c r="Q8" s="45">
        <v>129165.95000000001</v>
      </c>
      <c r="R8" s="45">
        <v>156969.91999999998</v>
      </c>
      <c r="S8" s="45">
        <v>283536.74</v>
      </c>
      <c r="T8" s="45">
        <v>459226.48</v>
      </c>
      <c r="U8" s="45">
        <v>674409.64</v>
      </c>
      <c r="V8" s="45">
        <v>877196.58000000007</v>
      </c>
      <c r="W8" s="46">
        <v>977284.15000000014</v>
      </c>
      <c r="X8" s="46">
        <v>1073543.23</v>
      </c>
      <c r="Y8" s="46">
        <v>1185708.23</v>
      </c>
      <c r="Z8" s="46">
        <v>1314546.6499999999</v>
      </c>
      <c r="AA8" s="46">
        <v>1427651.01</v>
      </c>
      <c r="AB8" s="46">
        <v>1557090.47</v>
      </c>
      <c r="AC8" s="46">
        <v>1686737.0899999999</v>
      </c>
      <c r="AD8" s="46">
        <v>1863356.25</v>
      </c>
      <c r="AE8" s="46">
        <v>2279448.1</v>
      </c>
      <c r="AF8" s="46">
        <v>2814330.83</v>
      </c>
      <c r="AG8" s="46">
        <v>3291326.8600000003</v>
      </c>
      <c r="AH8" s="46">
        <v>3697906.36</v>
      </c>
      <c r="AI8" s="46">
        <v>3900717.4</v>
      </c>
      <c r="AJ8" s="46">
        <v>4087079.7399999998</v>
      </c>
      <c r="AK8" s="46">
        <v>4305525.0999999996</v>
      </c>
      <c r="AL8" s="46">
        <v>4552393.01</v>
      </c>
      <c r="AM8" s="46">
        <v>4768797.74</v>
      </c>
      <c r="AN8" s="46">
        <v>5069031.21</v>
      </c>
      <c r="AO8" s="46">
        <v>5347376.22</v>
      </c>
      <c r="AP8" s="46">
        <v>5635365.4399999995</v>
      </c>
      <c r="AQ8" s="46">
        <v>6411912.9499999993</v>
      </c>
      <c r="AR8" s="46">
        <v>7373784.9299999997</v>
      </c>
      <c r="AS8" s="46">
        <v>8233706.0199999996</v>
      </c>
      <c r="AT8" s="46">
        <v>8908132.5299999993</v>
      </c>
      <c r="AU8" s="46">
        <f>9176465.3+47940.65</f>
        <v>9224405.9500000011</v>
      </c>
      <c r="AV8" s="46">
        <v>9498810.6800000016</v>
      </c>
      <c r="AW8" s="46">
        <v>9791880.290000001</v>
      </c>
      <c r="AX8" s="46">
        <v>10098645.440000001</v>
      </c>
      <c r="AY8" s="46">
        <v>10353160.450000001</v>
      </c>
      <c r="AZ8" s="46">
        <v>10632167.720000001</v>
      </c>
      <c r="BA8" s="46">
        <v>10900179.98</v>
      </c>
      <c r="BB8" s="46">
        <v>11249330.9</v>
      </c>
      <c r="BC8" s="46">
        <v>11263624.110000001</v>
      </c>
      <c r="BD8" s="46">
        <v>11282020.890000001</v>
      </c>
      <c r="BE8" s="46">
        <v>11298150.67</v>
      </c>
      <c r="BF8" s="46">
        <v>11310008.810000001</v>
      </c>
      <c r="BG8" s="46">
        <v>11315085.67</v>
      </c>
      <c r="BH8" s="46">
        <v>11319178.1</v>
      </c>
      <c r="BI8" s="46">
        <v>11323459.139999999</v>
      </c>
      <c r="BJ8" s="46">
        <v>11328055.489999998</v>
      </c>
    </row>
    <row r="9" spans="1:62" x14ac:dyDescent="0.25">
      <c r="A9" s="40" t="s">
        <v>37</v>
      </c>
      <c r="B9" s="41"/>
      <c r="C9" s="41"/>
      <c r="D9" s="45">
        <v>0</v>
      </c>
      <c r="E9" s="45">
        <v>0</v>
      </c>
      <c r="F9" s="45">
        <v>0</v>
      </c>
      <c r="G9" s="45">
        <v>0</v>
      </c>
      <c r="H9" s="45">
        <v>360.22</v>
      </c>
      <c r="I9" s="45">
        <v>1610.72</v>
      </c>
      <c r="J9" s="45">
        <v>3708.44</v>
      </c>
      <c r="K9" s="45">
        <v>5556.58</v>
      </c>
      <c r="L9" s="45">
        <v>7842.59</v>
      </c>
      <c r="M9" s="45">
        <v>10918.86</v>
      </c>
      <c r="N9" s="45">
        <v>16615.46</v>
      </c>
      <c r="O9" s="45">
        <v>22758.07</v>
      </c>
      <c r="P9" s="45">
        <v>31593.03</v>
      </c>
      <c r="Q9" s="45">
        <v>39281.5</v>
      </c>
      <c r="R9" s="45">
        <v>50126.66</v>
      </c>
      <c r="S9" s="45">
        <v>70160.39</v>
      </c>
      <c r="T9" s="45">
        <v>99498.43</v>
      </c>
      <c r="U9" s="45">
        <v>125723.48999999999</v>
      </c>
      <c r="V9" s="45">
        <v>151515.57</v>
      </c>
      <c r="W9" s="46">
        <v>170427.22</v>
      </c>
      <c r="X9" s="46">
        <v>188562.65</v>
      </c>
      <c r="Y9" s="46">
        <v>208655.59</v>
      </c>
      <c r="Z9" s="46">
        <v>231472.88999999998</v>
      </c>
      <c r="AA9" s="46">
        <v>251997.65999999997</v>
      </c>
      <c r="AB9" s="46">
        <v>274863.21999999997</v>
      </c>
      <c r="AC9" s="46">
        <v>298818.81999999995</v>
      </c>
      <c r="AD9" s="46">
        <v>331875.56999999995</v>
      </c>
      <c r="AE9" s="46">
        <v>404071.67999999993</v>
      </c>
      <c r="AF9" s="46">
        <v>500160.08999999997</v>
      </c>
      <c r="AG9" s="46">
        <v>581014.66999999993</v>
      </c>
      <c r="AH9" s="46">
        <v>646771.12999999989</v>
      </c>
      <c r="AI9" s="46">
        <v>682335.71999999986</v>
      </c>
      <c r="AJ9" s="46">
        <v>715657.68999999983</v>
      </c>
      <c r="AK9" s="46">
        <v>756057.14999999979</v>
      </c>
      <c r="AL9" s="46">
        <v>803044.9099999998</v>
      </c>
      <c r="AM9" s="46">
        <v>847067.0299999998</v>
      </c>
      <c r="AN9" s="46">
        <v>906643.35999999987</v>
      </c>
      <c r="AO9" s="46">
        <v>960281.54999999981</v>
      </c>
      <c r="AP9" s="46">
        <v>1023538.6499999997</v>
      </c>
      <c r="AQ9" s="46">
        <v>1212863.4699999997</v>
      </c>
      <c r="AR9" s="46">
        <v>1467669.6399999997</v>
      </c>
      <c r="AS9" s="46">
        <v>1693254.0199999996</v>
      </c>
      <c r="AT9" s="46">
        <v>1837329.1699999995</v>
      </c>
      <c r="AU9" s="46">
        <f>1898561.58+190.94</f>
        <v>1898752.52</v>
      </c>
      <c r="AV9" s="46">
        <v>1952403.73</v>
      </c>
      <c r="AW9" s="46">
        <v>2010627.85</v>
      </c>
      <c r="AX9" s="46">
        <v>2070944.5</v>
      </c>
      <c r="AY9" s="46">
        <v>2125022.84</v>
      </c>
      <c r="AZ9" s="46">
        <v>2179596.69</v>
      </c>
      <c r="BA9" s="46">
        <v>2231623.16</v>
      </c>
      <c r="BB9" s="46">
        <v>2303480.8400000003</v>
      </c>
      <c r="BC9" s="46">
        <v>2304030.3100000005</v>
      </c>
      <c r="BD9" s="46">
        <v>2304759.8800000004</v>
      </c>
      <c r="BE9" s="46">
        <v>2305331.9500000002</v>
      </c>
      <c r="BF9" s="46">
        <v>2305943.6500000004</v>
      </c>
      <c r="BG9" s="46">
        <v>2306325.5200000005</v>
      </c>
      <c r="BH9" s="46">
        <v>2306632.0000000005</v>
      </c>
      <c r="BI9" s="46">
        <v>2306952.0200000005</v>
      </c>
      <c r="BJ9" s="46">
        <v>2307298.0300000003</v>
      </c>
    </row>
    <row r="10" spans="1:62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1938.36</v>
      </c>
      <c r="J10" s="45">
        <v>4471.67</v>
      </c>
      <c r="K10" s="45">
        <v>5196.7299999999996</v>
      </c>
      <c r="L10" s="45">
        <v>6862.23</v>
      </c>
      <c r="M10" s="45">
        <v>10267.16</v>
      </c>
      <c r="N10" s="45">
        <v>14971.71</v>
      </c>
      <c r="O10" s="45">
        <v>19986.64</v>
      </c>
      <c r="P10" s="45">
        <v>24761.3</v>
      </c>
      <c r="Q10" s="45">
        <v>35353.409999999996</v>
      </c>
      <c r="R10" s="45">
        <v>37586.060000000005</v>
      </c>
      <c r="S10" s="45">
        <v>49965.19000000001</v>
      </c>
      <c r="T10" s="45">
        <f>S10</f>
        <v>49965.19000000001</v>
      </c>
      <c r="U10" s="45">
        <v>79271.760000000009</v>
      </c>
      <c r="V10" s="45">
        <v>98032.219999999987</v>
      </c>
      <c r="W10" s="46">
        <v>106584.77999999998</v>
      </c>
      <c r="X10" s="46">
        <v>118285.69999999998</v>
      </c>
      <c r="Y10" s="46">
        <v>131572.22999999998</v>
      </c>
      <c r="Z10" s="46">
        <v>161846.31999999998</v>
      </c>
      <c r="AA10" s="46">
        <v>190951.01</v>
      </c>
      <c r="AB10" s="46">
        <v>213429.63</v>
      </c>
      <c r="AC10" s="46">
        <v>246557.09999999998</v>
      </c>
      <c r="AD10" s="46">
        <v>271769.84999999998</v>
      </c>
      <c r="AE10" s="46">
        <v>331308.89999999997</v>
      </c>
      <c r="AF10" s="46">
        <v>412191.51</v>
      </c>
      <c r="AG10" s="46">
        <v>493335.19</v>
      </c>
      <c r="AH10" s="46">
        <v>559581.99</v>
      </c>
      <c r="AI10" s="46">
        <v>595007.44000000006</v>
      </c>
      <c r="AJ10" s="46">
        <v>634031.60000000009</v>
      </c>
      <c r="AK10" s="46">
        <v>682284.17</v>
      </c>
      <c r="AL10" s="46">
        <v>734097.55</v>
      </c>
      <c r="AM10" s="46">
        <v>781994.41999999993</v>
      </c>
      <c r="AN10" s="46">
        <v>837841.06999999983</v>
      </c>
      <c r="AO10" s="46">
        <v>888476.94</v>
      </c>
      <c r="AP10" s="46">
        <v>942837.01</v>
      </c>
      <c r="AQ10" s="46">
        <v>1071794.97</v>
      </c>
      <c r="AR10" s="46">
        <v>1230408.1299999999</v>
      </c>
      <c r="AS10" s="46">
        <v>1372751.47</v>
      </c>
      <c r="AT10" s="46">
        <v>1487367.92</v>
      </c>
      <c r="AU10" s="115">
        <f>1535636.39+0</f>
        <v>1535636.39</v>
      </c>
      <c r="AV10" s="46">
        <v>1583004.44</v>
      </c>
      <c r="AW10" s="46">
        <v>1636724.52</v>
      </c>
      <c r="AX10" s="46">
        <v>1690944.22</v>
      </c>
      <c r="AY10" s="46">
        <v>1735446.49</v>
      </c>
      <c r="AZ10" s="46">
        <v>1780480.62</v>
      </c>
      <c r="BA10" s="46">
        <v>1821584.58</v>
      </c>
      <c r="BB10" s="46">
        <v>1871550.9400000002</v>
      </c>
      <c r="BC10" s="46">
        <v>1871550.9400000002</v>
      </c>
      <c r="BD10" s="46">
        <v>1871550.9400000002</v>
      </c>
      <c r="BE10" s="46">
        <v>1871550.9400000002</v>
      </c>
      <c r="BF10" s="46">
        <v>1871550.9400000002</v>
      </c>
      <c r="BG10" s="46">
        <v>1871550.9400000002</v>
      </c>
      <c r="BH10" s="46">
        <v>1871550.9400000002</v>
      </c>
      <c r="BI10" s="46">
        <v>1871550.9400000002</v>
      </c>
      <c r="BJ10" s="46">
        <v>1871550.9400000002</v>
      </c>
    </row>
    <row r="11" spans="1:62" x14ac:dyDescent="0.25">
      <c r="A11" s="35" t="s">
        <v>31</v>
      </c>
      <c r="B11" s="33"/>
      <c r="C11" s="33"/>
      <c r="D11" s="48">
        <f>SUM(D5:D10)</f>
        <v>0</v>
      </c>
      <c r="E11" s="48">
        <f t="shared" ref="E11:AW11" si="0">SUM(E5:E10)</f>
        <v>1328.78</v>
      </c>
      <c r="F11" s="48">
        <f t="shared" si="0"/>
        <v>10855.31</v>
      </c>
      <c r="G11" s="48">
        <f t="shared" si="0"/>
        <v>142755.74000000002</v>
      </c>
      <c r="H11" s="48">
        <f t="shared" si="0"/>
        <v>438755.29</v>
      </c>
      <c r="I11" s="48">
        <f t="shared" si="0"/>
        <v>864309.08999999985</v>
      </c>
      <c r="J11" s="48">
        <f t="shared" si="0"/>
        <v>1622828.7399999998</v>
      </c>
      <c r="K11" s="48">
        <f t="shared" si="0"/>
        <v>1822179.47</v>
      </c>
      <c r="L11" s="48">
        <f t="shared" si="0"/>
        <v>2101287.8199999998</v>
      </c>
      <c r="M11" s="48">
        <f t="shared" si="0"/>
        <v>2539595.4700000002</v>
      </c>
      <c r="N11" s="48">
        <f t="shared" si="0"/>
        <v>3049256.3499999996</v>
      </c>
      <c r="O11" s="48">
        <f t="shared" si="0"/>
        <v>3535457.8400000003</v>
      </c>
      <c r="P11" s="48">
        <f t="shared" si="0"/>
        <v>4050297.1999999997</v>
      </c>
      <c r="Q11" s="48">
        <f t="shared" si="0"/>
        <v>4362993.05</v>
      </c>
      <c r="R11" s="48">
        <f t="shared" si="0"/>
        <v>4755467.2999999989</v>
      </c>
      <c r="S11" s="48">
        <f t="shared" si="0"/>
        <v>6104315.6600000001</v>
      </c>
      <c r="T11" s="48">
        <f t="shared" si="0"/>
        <v>8063085.7299999995</v>
      </c>
      <c r="U11" s="48">
        <f t="shared" si="0"/>
        <v>10182437.92</v>
      </c>
      <c r="V11" s="48">
        <f t="shared" si="0"/>
        <v>11835443.359999999</v>
      </c>
      <c r="W11" s="48">
        <f t="shared" si="0"/>
        <v>12586081.24</v>
      </c>
      <c r="X11" s="48">
        <f t="shared" si="0"/>
        <v>13411133.349999998</v>
      </c>
      <c r="Y11" s="48">
        <f t="shared" si="0"/>
        <v>14508235.33</v>
      </c>
      <c r="Z11" s="48">
        <f t="shared" si="0"/>
        <v>15741662.74</v>
      </c>
      <c r="AA11" s="48">
        <f t="shared" si="0"/>
        <v>16804401.32</v>
      </c>
      <c r="AB11" s="48">
        <f t="shared" si="0"/>
        <v>17920859.009999998</v>
      </c>
      <c r="AC11" s="48">
        <f t="shared" si="0"/>
        <v>18880652.490000002</v>
      </c>
      <c r="AD11" s="48">
        <f t="shared" si="0"/>
        <v>20304883.590000004</v>
      </c>
      <c r="AE11" s="48">
        <f t="shared" si="0"/>
        <v>24109452.829999998</v>
      </c>
      <c r="AF11" s="48">
        <f t="shared" si="0"/>
        <v>29222202.420000002</v>
      </c>
      <c r="AG11" s="48">
        <f t="shared" si="0"/>
        <v>33936069.969999999</v>
      </c>
      <c r="AH11" s="48">
        <f t="shared" si="0"/>
        <v>37534409.930000007</v>
      </c>
      <c r="AI11" s="48">
        <f t="shared" si="0"/>
        <v>39248935.469999999</v>
      </c>
      <c r="AJ11" s="48">
        <f t="shared" si="0"/>
        <v>40820356.719999999</v>
      </c>
      <c r="AK11" s="48">
        <f t="shared" si="0"/>
        <v>42739876.649999999</v>
      </c>
      <c r="AL11" s="48">
        <f t="shared" si="0"/>
        <v>44800311.419999987</v>
      </c>
      <c r="AM11" s="48">
        <f t="shared" si="0"/>
        <v>46599938.740000002</v>
      </c>
      <c r="AN11" s="48">
        <f t="shared" si="0"/>
        <v>48912530.510000005</v>
      </c>
      <c r="AO11" s="48">
        <f t="shared" si="0"/>
        <v>51022444.509999998</v>
      </c>
      <c r="AP11" s="48">
        <f t="shared" si="0"/>
        <v>52910430.469999999</v>
      </c>
      <c r="AQ11" s="48">
        <f t="shared" si="0"/>
        <v>59034225.109999999</v>
      </c>
      <c r="AR11" s="48">
        <f t="shared" si="0"/>
        <v>66409536.900000006</v>
      </c>
      <c r="AS11" s="48">
        <f t="shared" si="0"/>
        <v>73378809.11999999</v>
      </c>
      <c r="AT11" s="48">
        <f t="shared" si="0"/>
        <v>78504096.609999999</v>
      </c>
      <c r="AU11" s="48">
        <f t="shared" si="0"/>
        <v>80727405.609999999</v>
      </c>
      <c r="AV11" s="48">
        <f t="shared" si="0"/>
        <v>82805357.720000014</v>
      </c>
      <c r="AW11" s="48">
        <f t="shared" si="0"/>
        <v>85157207.670000002</v>
      </c>
      <c r="AX11" s="48">
        <f t="shared" ref="AX11:BI11" si="1">SUM(AX5:AX10)</f>
        <v>87572881.25</v>
      </c>
      <c r="AY11" s="48">
        <f t="shared" si="1"/>
        <v>89559078.910000011</v>
      </c>
      <c r="AZ11" s="48">
        <f t="shared" si="1"/>
        <v>91613989.940000013</v>
      </c>
      <c r="BA11" s="48">
        <f t="shared" si="1"/>
        <v>93528212.040000007</v>
      </c>
      <c r="BB11" s="48">
        <f t="shared" si="1"/>
        <v>96008438.050000012</v>
      </c>
      <c r="BC11" s="48">
        <f t="shared" si="1"/>
        <v>96086113.340000018</v>
      </c>
      <c r="BD11" s="48">
        <f t="shared" si="1"/>
        <v>96185664.88000001</v>
      </c>
      <c r="BE11" s="48">
        <f t="shared" si="1"/>
        <v>96271027.030000001</v>
      </c>
      <c r="BF11" s="48">
        <f t="shared" si="1"/>
        <v>96339177.770000026</v>
      </c>
      <c r="BG11" s="48">
        <f t="shared" si="1"/>
        <v>96371895.129999995</v>
      </c>
      <c r="BH11" s="48">
        <f t="shared" si="1"/>
        <v>96399675.88000001</v>
      </c>
      <c r="BI11" s="48">
        <f t="shared" si="1"/>
        <v>96439662.800000012</v>
      </c>
      <c r="BJ11" s="48">
        <f t="shared" ref="BJ11" si="2">SUM(BJ5:BJ10)</f>
        <v>96492721.260000005</v>
      </c>
    </row>
    <row r="12" spans="1:62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1328.78</v>
      </c>
      <c r="F14" s="49">
        <f>IF(F5="","",F5-E5)</f>
        <v>9526.5299999999988</v>
      </c>
      <c r="G14" s="49">
        <f t="shared" ref="F14:AW19" si="3">IF(G5="","",G5-F5)</f>
        <v>120352.88</v>
      </c>
      <c r="H14" s="49">
        <f t="shared" si="3"/>
        <v>256080.65000000002</v>
      </c>
      <c r="I14" s="49">
        <f t="shared" si="3"/>
        <v>372472.09999999992</v>
      </c>
      <c r="J14" s="49">
        <f t="shared" si="3"/>
        <v>670608.5</v>
      </c>
      <c r="K14" s="49">
        <f t="shared" si="3"/>
        <v>120551.63000000012</v>
      </c>
      <c r="L14" s="49">
        <f t="shared" si="3"/>
        <v>184475.61999999988</v>
      </c>
      <c r="M14" s="49">
        <f t="shared" si="3"/>
        <v>301697.94999999995</v>
      </c>
      <c r="N14" s="49">
        <f t="shared" si="3"/>
        <v>327357.96999999997</v>
      </c>
      <c r="O14" s="49">
        <f t="shared" si="3"/>
        <v>317272.05000000028</v>
      </c>
      <c r="P14" s="49">
        <f t="shared" si="3"/>
        <v>305348.18999999994</v>
      </c>
      <c r="Q14" s="49">
        <f t="shared" si="3"/>
        <v>197792.15999999968</v>
      </c>
      <c r="R14" s="49">
        <f t="shared" si="3"/>
        <v>200664.75999999978</v>
      </c>
      <c r="S14" s="49">
        <f t="shared" si="3"/>
        <v>879022.23000000045</v>
      </c>
      <c r="T14" s="49">
        <f t="shared" si="3"/>
        <v>1282604.3399999999</v>
      </c>
      <c r="U14" s="49">
        <f t="shared" si="3"/>
        <v>1399033.92</v>
      </c>
      <c r="V14" s="49">
        <f t="shared" si="3"/>
        <v>904042.34999999963</v>
      </c>
      <c r="W14" s="49">
        <f t="shared" si="3"/>
        <v>276514.40000000037</v>
      </c>
      <c r="X14" s="49">
        <f>IF(X5="","",X5-W5)</f>
        <v>372792.59999999963</v>
      </c>
      <c r="Y14" s="49">
        <f t="shared" si="3"/>
        <v>559285.05000000075</v>
      </c>
      <c r="Z14" s="49">
        <f t="shared" si="3"/>
        <v>591373.70999999903</v>
      </c>
      <c r="AA14" s="49">
        <f t="shared" si="3"/>
        <v>500836.08000000007</v>
      </c>
      <c r="AB14" s="49">
        <f t="shared" si="3"/>
        <v>462807.17000000179</v>
      </c>
      <c r="AC14" s="49">
        <f t="shared" si="3"/>
        <v>255600.08999999985</v>
      </c>
      <c r="AD14" s="49">
        <f t="shared" si="3"/>
        <v>481507.6799999997</v>
      </c>
      <c r="AE14" s="49">
        <f t="shared" si="3"/>
        <v>1997746.3400000017</v>
      </c>
      <c r="AF14" s="49">
        <f t="shared" si="3"/>
        <v>2714818.1799999997</v>
      </c>
      <c r="AG14" s="49">
        <f t="shared" si="3"/>
        <v>2617480.8900000025</v>
      </c>
      <c r="AH14" s="49">
        <f t="shared" si="3"/>
        <v>1555407.7100000009</v>
      </c>
      <c r="AI14" s="49">
        <f t="shared" si="3"/>
        <v>541370.46999999508</v>
      </c>
      <c r="AJ14" s="49">
        <f t="shared" si="3"/>
        <v>496941.62999999896</v>
      </c>
      <c r="AK14" s="49">
        <f t="shared" si="3"/>
        <v>679510.1799999997</v>
      </c>
      <c r="AL14" s="49">
        <f t="shared" si="3"/>
        <v>678526.77999999747</v>
      </c>
      <c r="AM14" s="49">
        <f t="shared" si="3"/>
        <v>601701.77000000328</v>
      </c>
      <c r="AN14" s="49">
        <f t="shared" si="3"/>
        <v>705045.42000000179</v>
      </c>
      <c r="AO14" s="49">
        <f t="shared" si="3"/>
        <v>557694.19999999925</v>
      </c>
      <c r="AP14" s="49">
        <f t="shared" si="3"/>
        <v>349136.58000000194</v>
      </c>
      <c r="AQ14" s="49">
        <f t="shared" si="3"/>
        <v>2666775.4400000013</v>
      </c>
      <c r="AR14" s="49">
        <f t="shared" si="3"/>
        <v>3013692.8199999966</v>
      </c>
      <c r="AS14" s="49">
        <f t="shared" si="3"/>
        <v>3249975.2600000016</v>
      </c>
      <c r="AT14" s="49">
        <f t="shared" si="3"/>
        <v>1818882.6099999994</v>
      </c>
      <c r="AU14" s="49">
        <f t="shared" si="3"/>
        <v>447413.80999999493</v>
      </c>
      <c r="AV14" s="49">
        <f t="shared" si="3"/>
        <v>552491.52000000328</v>
      </c>
      <c r="AW14" s="49">
        <f t="shared" si="3"/>
        <v>726229.77000000328</v>
      </c>
      <c r="AX14" s="49">
        <f t="shared" ref="AX14:AX19" si="4">IF(AX5="","",AX5-AW5)</f>
        <v>710652.02000000328</v>
      </c>
      <c r="AY14" s="49">
        <f t="shared" ref="AY14:AY19" si="5">IF(AY5="","",AY5-AX5)</f>
        <v>614273.78000000119</v>
      </c>
      <c r="AZ14" s="49">
        <f t="shared" ref="AZ14:AZ19" si="6">IF(AZ5="","",AZ5-AY5)</f>
        <v>564085</v>
      </c>
      <c r="BA14" s="49">
        <f t="shared" ref="BA14:BA19" si="7">IF(BA5="","",BA5-AZ5)</f>
        <v>447932.53000000119</v>
      </c>
      <c r="BB14" s="49">
        <f>IF(BB5="","",BB5-BA5)</f>
        <v>603132.67000000179</v>
      </c>
      <c r="BC14" s="49">
        <f>IF(BC5="","",BC5-BB5)</f>
        <v>0</v>
      </c>
      <c r="BD14" s="49">
        <f t="shared" ref="BD14:BD19" si="8">IF(BD5="","",BD5-BC5)</f>
        <v>0</v>
      </c>
      <c r="BE14" s="49">
        <f t="shared" ref="BE14:BE19" si="9">IF(BE5="","",BE5-BD5)</f>
        <v>0</v>
      </c>
      <c r="BF14" s="49">
        <f t="shared" ref="BF14:BF19" si="10">IF(BF5="","",BF5-BE5)</f>
        <v>0</v>
      </c>
      <c r="BG14" s="49">
        <f t="shared" ref="BG14:BG19" si="11">IF(BG5="","",BG5-BF5)</f>
        <v>0</v>
      </c>
      <c r="BH14" s="49">
        <f t="shared" ref="BH14:BH19" si="12">IF(BH5="","",BH5-BG5)</f>
        <v>0</v>
      </c>
      <c r="BI14" s="49">
        <f t="shared" ref="BI14:BI19" si="13">IF(BI5="","",BI5-BH5)</f>
        <v>0</v>
      </c>
      <c r="BJ14" s="49">
        <f t="shared" ref="BJ14:BJ19" si="14">IF(BJ5="","",BJ5-BI5)</f>
        <v>0</v>
      </c>
    </row>
    <row r="15" spans="1:62" x14ac:dyDescent="0.25">
      <c r="A15" s="42" t="s">
        <v>34</v>
      </c>
      <c r="B15" s="41"/>
      <c r="C15" s="41"/>
      <c r="D15" s="49">
        <f t="shared" ref="D15:D19" si="15">D6-C6</f>
        <v>0</v>
      </c>
      <c r="E15" s="49">
        <f t="shared" ref="E15:T19" si="16">IF(E6="","",E6-D6)</f>
        <v>0</v>
      </c>
      <c r="F15" s="49">
        <f t="shared" si="16"/>
        <v>0</v>
      </c>
      <c r="G15" s="49">
        <f t="shared" si="16"/>
        <v>4167.9399999999996</v>
      </c>
      <c r="H15" s="49">
        <f t="shared" si="16"/>
        <v>13357.940000000002</v>
      </c>
      <c r="I15" s="49">
        <f t="shared" si="16"/>
        <v>14454.18</v>
      </c>
      <c r="J15" s="49">
        <f t="shared" si="16"/>
        <v>22320.249999999996</v>
      </c>
      <c r="K15" s="49">
        <f t="shared" si="16"/>
        <v>23584.83</v>
      </c>
      <c r="L15" s="49">
        <f t="shared" si="16"/>
        <v>27553.509999999995</v>
      </c>
      <c r="M15" s="49">
        <f t="shared" si="16"/>
        <v>36873.300000000017</v>
      </c>
      <c r="N15" s="49">
        <f t="shared" si="16"/>
        <v>47047.100000000006</v>
      </c>
      <c r="O15" s="49">
        <f t="shared" si="16"/>
        <v>42342.149999999994</v>
      </c>
      <c r="P15" s="49">
        <f t="shared" si="16"/>
        <v>52262.419999999984</v>
      </c>
      <c r="Q15" s="49">
        <f t="shared" si="16"/>
        <v>24709.820000000007</v>
      </c>
      <c r="R15" s="49">
        <f t="shared" si="16"/>
        <v>48722.070000000007</v>
      </c>
      <c r="S15" s="49">
        <f t="shared" si="16"/>
        <v>89215.37</v>
      </c>
      <c r="T15" s="49">
        <f t="shared" si="16"/>
        <v>138931.90000000002</v>
      </c>
      <c r="U15" s="49">
        <f t="shared" si="3"/>
        <v>130458.32999999984</v>
      </c>
      <c r="V15" s="49">
        <f t="shared" si="3"/>
        <v>149622.41000000015</v>
      </c>
      <c r="W15" s="49">
        <f t="shared" si="3"/>
        <v>115842.15000000002</v>
      </c>
      <c r="X15" s="49">
        <f t="shared" si="3"/>
        <v>86772.709999999846</v>
      </c>
      <c r="Y15" s="49">
        <f t="shared" si="3"/>
        <v>125490.87999999989</v>
      </c>
      <c r="Z15" s="49">
        <f t="shared" si="3"/>
        <v>148018.68999999994</v>
      </c>
      <c r="AA15" s="49">
        <f t="shared" si="3"/>
        <v>127690.18999999994</v>
      </c>
      <c r="AB15" s="49">
        <f t="shared" si="3"/>
        <v>159406.27000000002</v>
      </c>
      <c r="AC15" s="49">
        <f t="shared" si="3"/>
        <v>183035.08000000031</v>
      </c>
      <c r="AD15" s="49">
        <f t="shared" si="3"/>
        <v>257840.15999999992</v>
      </c>
      <c r="AE15" s="49">
        <f t="shared" si="3"/>
        <v>387684.63000000035</v>
      </c>
      <c r="AF15" s="49">
        <f t="shared" si="3"/>
        <v>508686.86999999965</v>
      </c>
      <c r="AG15" s="49">
        <f t="shared" si="3"/>
        <v>447675.79999999981</v>
      </c>
      <c r="AH15" s="49">
        <f t="shared" si="3"/>
        <v>488022.70000000019</v>
      </c>
      <c r="AI15" s="49">
        <f t="shared" si="3"/>
        <v>344175.24000000069</v>
      </c>
      <c r="AJ15" s="49">
        <f t="shared" si="3"/>
        <v>311009.05999999959</v>
      </c>
      <c r="AK15" s="49">
        <f t="shared" si="3"/>
        <v>343993.12999999989</v>
      </c>
      <c r="AL15" s="49">
        <f t="shared" si="3"/>
        <v>370770.33000000007</v>
      </c>
      <c r="AM15" s="49">
        <f t="shared" si="3"/>
        <v>310169.88999999966</v>
      </c>
      <c r="AN15" s="49">
        <f t="shared" si="3"/>
        <v>419753.16000000108</v>
      </c>
      <c r="AO15" s="49">
        <f t="shared" si="3"/>
        <v>423811.08999999985</v>
      </c>
      <c r="AP15" s="49">
        <f t="shared" si="3"/>
        <v>418930.93999999948</v>
      </c>
      <c r="AQ15" s="49">
        <f t="shared" si="3"/>
        <v>696098.56000000052</v>
      </c>
      <c r="AR15" s="49">
        <f t="shared" si="3"/>
        <v>888417.11999999918</v>
      </c>
      <c r="AS15" s="49">
        <f t="shared" si="3"/>
        <v>719222.04000000097</v>
      </c>
      <c r="AT15" s="49">
        <f t="shared" si="3"/>
        <v>752671.73000000045</v>
      </c>
      <c r="AU15" s="49">
        <f t="shared" si="3"/>
        <v>517065.38999999873</v>
      </c>
      <c r="AV15" s="49">
        <f t="shared" si="3"/>
        <v>440342.03999999911</v>
      </c>
      <c r="AW15" s="49">
        <f t="shared" si="3"/>
        <v>457011.46000000089</v>
      </c>
      <c r="AX15" s="49">
        <f t="shared" si="4"/>
        <v>473119.81000000052</v>
      </c>
      <c r="AY15" s="49">
        <f t="shared" si="5"/>
        <v>365573.90000000037</v>
      </c>
      <c r="AZ15" s="49">
        <f t="shared" si="6"/>
        <v>407193.3900000006</v>
      </c>
      <c r="BA15" s="49">
        <f t="shared" si="7"/>
        <v>415271.88000000082</v>
      </c>
      <c r="BB15" s="49">
        <f t="shared" ref="BB15:BB19" si="17">IF(BB6="","",BB6-BA6)</f>
        <v>527844.03999999911</v>
      </c>
      <c r="BC15" s="49">
        <f t="shared" ref="BC15:BC19" si="18">IF(BC6="","",BC6-BB6)</f>
        <v>5622.5</v>
      </c>
      <c r="BD15" s="49">
        <f t="shared" si="8"/>
        <v>7154.2200000006706</v>
      </c>
      <c r="BE15" s="49">
        <f t="shared" si="9"/>
        <v>5742.7599999997765</v>
      </c>
      <c r="BF15" s="49">
        <f t="shared" si="10"/>
        <v>6044.9600000008941</v>
      </c>
      <c r="BG15" s="49">
        <f t="shared" si="11"/>
        <v>3923.0399999991059</v>
      </c>
      <c r="BH15" s="49">
        <f t="shared" si="12"/>
        <v>3296.9700000006706</v>
      </c>
      <c r="BI15" s="49">
        <f t="shared" si="13"/>
        <v>3405.890000000596</v>
      </c>
      <c r="BJ15" s="49">
        <f t="shared" si="14"/>
        <v>3541.6300000008196</v>
      </c>
    </row>
    <row r="16" spans="1:62" x14ac:dyDescent="0.25">
      <c r="A16" s="42" t="s">
        <v>35</v>
      </c>
      <c r="B16" s="41"/>
      <c r="C16" s="41"/>
      <c r="D16" s="49">
        <f t="shared" si="15"/>
        <v>0</v>
      </c>
      <c r="E16" s="49">
        <f t="shared" si="16"/>
        <v>0</v>
      </c>
      <c r="F16" s="49">
        <f t="shared" si="3"/>
        <v>0</v>
      </c>
      <c r="G16" s="49">
        <f t="shared" si="3"/>
        <v>6853.38</v>
      </c>
      <c r="H16" s="49">
        <f t="shared" si="3"/>
        <v>24493.5</v>
      </c>
      <c r="I16" s="49">
        <f t="shared" si="3"/>
        <v>33409.69</v>
      </c>
      <c r="J16" s="49">
        <f t="shared" si="3"/>
        <v>56460.609999999993</v>
      </c>
      <c r="K16" s="49">
        <f t="shared" si="3"/>
        <v>48357.03</v>
      </c>
      <c r="L16" s="49">
        <f t="shared" si="3"/>
        <v>55899.790000000008</v>
      </c>
      <c r="M16" s="49">
        <f t="shared" si="3"/>
        <v>75546.030000000028</v>
      </c>
      <c r="N16" s="49">
        <f t="shared" si="3"/>
        <v>97352.229999999981</v>
      </c>
      <c r="O16" s="49">
        <f t="shared" si="3"/>
        <v>91562.099999999977</v>
      </c>
      <c r="P16" s="49">
        <f t="shared" si="3"/>
        <v>114563.78000000003</v>
      </c>
      <c r="Q16" s="49">
        <f t="shared" si="3"/>
        <v>61155.599999999977</v>
      </c>
      <c r="R16" s="49">
        <f t="shared" si="3"/>
        <v>102205.64000000001</v>
      </c>
      <c r="S16" s="49">
        <f t="shared" si="3"/>
        <v>221631.07999999996</v>
      </c>
      <c r="T16" s="49">
        <f t="shared" si="3"/>
        <v>332206.05000000005</v>
      </c>
      <c r="U16" s="49">
        <f t="shared" si="3"/>
        <v>319145.15000000014</v>
      </c>
      <c r="V16" s="49">
        <f t="shared" si="3"/>
        <v>352001.19999999995</v>
      </c>
      <c r="W16" s="49">
        <f t="shared" si="3"/>
        <v>230729.55000000005</v>
      </c>
      <c r="X16" s="49">
        <f t="shared" si="3"/>
        <v>239391.36999999965</v>
      </c>
      <c r="Y16" s="49">
        <f t="shared" si="3"/>
        <v>266781.58000000007</v>
      </c>
      <c r="Z16" s="49">
        <f t="shared" si="3"/>
        <v>312105.20000000019</v>
      </c>
      <c r="AA16" s="49">
        <f t="shared" si="3"/>
        <v>271478.48999999976</v>
      </c>
      <c r="AB16" s="49">
        <f t="shared" si="3"/>
        <v>319460.60999999987</v>
      </c>
      <c r="AC16" s="49">
        <f t="shared" si="3"/>
        <v>334428.61999999965</v>
      </c>
      <c r="AD16" s="49">
        <f t="shared" si="3"/>
        <v>449994.59999999963</v>
      </c>
      <c r="AE16" s="49">
        <f t="shared" si="3"/>
        <v>871311.25999999978</v>
      </c>
      <c r="AF16" s="49">
        <f t="shared" si="3"/>
        <v>1177390.7900000019</v>
      </c>
      <c r="AG16" s="49">
        <f t="shared" si="3"/>
        <v>1009716.5700000003</v>
      </c>
      <c r="AH16" s="49">
        <f t="shared" si="3"/>
        <v>1016326.7899999982</v>
      </c>
      <c r="AI16" s="49">
        <f t="shared" si="3"/>
        <v>555178.75000000186</v>
      </c>
      <c r="AJ16" s="49">
        <f t="shared" si="3"/>
        <v>504762.08999999985</v>
      </c>
      <c r="AK16" s="49">
        <f t="shared" si="3"/>
        <v>588919.23000000045</v>
      </c>
      <c r="AL16" s="49">
        <f t="shared" si="3"/>
        <v>665468.6099999994</v>
      </c>
      <c r="AM16" s="49">
        <f t="shared" si="3"/>
        <v>579431.93999999948</v>
      </c>
      <c r="AN16" s="49">
        <f t="shared" si="3"/>
        <v>772136.74000000209</v>
      </c>
      <c r="AO16" s="49">
        <f t="shared" si="3"/>
        <v>745789.6400000006</v>
      </c>
      <c r="AP16" s="49">
        <f t="shared" si="3"/>
        <v>714312.04999999702</v>
      </c>
      <c r="AQ16" s="49">
        <f t="shared" si="3"/>
        <v>1666090.3499999996</v>
      </c>
      <c r="AR16" s="49">
        <f t="shared" si="3"/>
        <v>2097910.540000001</v>
      </c>
      <c r="AS16" s="49">
        <f t="shared" si="3"/>
        <v>1772226.1099999994</v>
      </c>
      <c r="AT16" s="49">
        <f t="shared" si="3"/>
        <v>1620615.0399999991</v>
      </c>
      <c r="AU16" s="49">
        <f t="shared" si="3"/>
        <v>832864.56000000238</v>
      </c>
      <c r="AV16" s="49">
        <f t="shared" si="3"/>
        <v>709694.55999999866</v>
      </c>
      <c r="AW16" s="49">
        <f t="shared" si="3"/>
        <v>763594.91000000015</v>
      </c>
      <c r="AX16" s="49">
        <f t="shared" si="4"/>
        <v>810600.25</v>
      </c>
      <c r="AY16" s="49">
        <f t="shared" si="5"/>
        <v>653254.3599999994</v>
      </c>
      <c r="AZ16" s="49">
        <f t="shared" si="6"/>
        <v>705017.3900000006</v>
      </c>
      <c r="BA16" s="49">
        <f t="shared" si="7"/>
        <v>689875</v>
      </c>
      <c r="BB16" s="49">
        <f t="shared" si="17"/>
        <v>878274.33999999985</v>
      </c>
      <c r="BC16" s="49">
        <f t="shared" si="18"/>
        <v>57210.109999999404</v>
      </c>
      <c r="BD16" s="49">
        <f t="shared" si="8"/>
        <v>73270.969999998808</v>
      </c>
      <c r="BE16" s="49">
        <f t="shared" si="9"/>
        <v>62917.539999999106</v>
      </c>
      <c r="BF16" s="49">
        <f t="shared" si="10"/>
        <v>49635.940000001341</v>
      </c>
      <c r="BG16" s="49">
        <f t="shared" si="11"/>
        <v>23335.589999999851</v>
      </c>
      <c r="BH16" s="49">
        <f t="shared" si="12"/>
        <v>20084.870000001043</v>
      </c>
      <c r="BI16" s="49">
        <f t="shared" si="13"/>
        <v>31979.969999998808</v>
      </c>
      <c r="BJ16" s="49">
        <f t="shared" si="14"/>
        <v>44574.469999998808</v>
      </c>
    </row>
    <row r="17" spans="1:62" x14ac:dyDescent="0.25">
      <c r="A17" s="42" t="s">
        <v>36</v>
      </c>
      <c r="B17" s="41"/>
      <c r="C17" s="41"/>
      <c r="D17" s="49">
        <f t="shared" si="15"/>
        <v>0</v>
      </c>
      <c r="E17" s="49">
        <f t="shared" si="16"/>
        <v>0</v>
      </c>
      <c r="F17" s="49">
        <f t="shared" si="3"/>
        <v>0</v>
      </c>
      <c r="G17" s="49">
        <f t="shared" si="3"/>
        <v>526.23</v>
      </c>
      <c r="H17" s="49">
        <f t="shared" si="3"/>
        <v>1707.2399999999998</v>
      </c>
      <c r="I17" s="49">
        <f t="shared" si="3"/>
        <v>2028.9699999999998</v>
      </c>
      <c r="J17" s="49">
        <f t="shared" si="3"/>
        <v>4499.2600000000011</v>
      </c>
      <c r="K17" s="49">
        <f t="shared" si="3"/>
        <v>4284.0399999999991</v>
      </c>
      <c r="L17" s="49">
        <f t="shared" si="3"/>
        <v>7227.92</v>
      </c>
      <c r="M17" s="49">
        <f t="shared" si="3"/>
        <v>17709.170000000002</v>
      </c>
      <c r="N17" s="49">
        <f t="shared" si="3"/>
        <v>27502.43</v>
      </c>
      <c r="O17" s="49">
        <f t="shared" si="3"/>
        <v>23867.65</v>
      </c>
      <c r="P17" s="49">
        <f t="shared" si="3"/>
        <v>29055.349999999991</v>
      </c>
      <c r="Q17" s="49">
        <f t="shared" si="3"/>
        <v>10757.690000000017</v>
      </c>
      <c r="R17" s="49">
        <f t="shared" si="3"/>
        <v>27803.969999999972</v>
      </c>
      <c r="S17" s="49">
        <f t="shared" si="3"/>
        <v>126566.82</v>
      </c>
      <c r="T17" s="49">
        <f t="shared" si="3"/>
        <v>175689.74</v>
      </c>
      <c r="U17" s="49">
        <f t="shared" si="3"/>
        <v>215183.16000000003</v>
      </c>
      <c r="V17" s="49">
        <f t="shared" si="3"/>
        <v>202786.94000000006</v>
      </c>
      <c r="W17" s="49">
        <f t="shared" si="3"/>
        <v>100087.57000000007</v>
      </c>
      <c r="X17" s="49">
        <f t="shared" si="3"/>
        <v>96259.079999999842</v>
      </c>
      <c r="Y17" s="49">
        <f t="shared" si="3"/>
        <v>112165</v>
      </c>
      <c r="Z17" s="49">
        <f t="shared" si="3"/>
        <v>128838.41999999993</v>
      </c>
      <c r="AA17" s="49">
        <f t="shared" si="3"/>
        <v>113104.3600000001</v>
      </c>
      <c r="AB17" s="49">
        <f t="shared" si="3"/>
        <v>129439.45999999996</v>
      </c>
      <c r="AC17" s="49">
        <f t="shared" si="3"/>
        <v>129646.61999999988</v>
      </c>
      <c r="AD17" s="49">
        <f t="shared" si="3"/>
        <v>176619.16000000015</v>
      </c>
      <c r="AE17" s="49">
        <f t="shared" si="3"/>
        <v>416091.85000000009</v>
      </c>
      <c r="AF17" s="49">
        <f t="shared" si="3"/>
        <v>534882.73</v>
      </c>
      <c r="AG17" s="49">
        <f t="shared" si="3"/>
        <v>476996.03000000026</v>
      </c>
      <c r="AH17" s="49">
        <f t="shared" si="3"/>
        <v>406579.49999999953</v>
      </c>
      <c r="AI17" s="49">
        <f t="shared" si="3"/>
        <v>202811.04000000004</v>
      </c>
      <c r="AJ17" s="49">
        <f t="shared" si="3"/>
        <v>186362.33999999985</v>
      </c>
      <c r="AK17" s="49">
        <f t="shared" si="3"/>
        <v>218445.35999999987</v>
      </c>
      <c r="AL17" s="49">
        <f t="shared" si="3"/>
        <v>246867.91000000015</v>
      </c>
      <c r="AM17" s="49">
        <f t="shared" si="3"/>
        <v>216404.73000000045</v>
      </c>
      <c r="AN17" s="49">
        <f t="shared" si="3"/>
        <v>300233.46999999974</v>
      </c>
      <c r="AO17" s="49">
        <f t="shared" si="3"/>
        <v>278345.00999999978</v>
      </c>
      <c r="AP17" s="49">
        <f t="shared" si="3"/>
        <v>287989.21999999974</v>
      </c>
      <c r="AQ17" s="49">
        <f t="shared" si="3"/>
        <v>776547.50999999978</v>
      </c>
      <c r="AR17" s="49">
        <f t="shared" si="3"/>
        <v>961871.98000000045</v>
      </c>
      <c r="AS17" s="49">
        <f t="shared" si="3"/>
        <v>859921.08999999985</v>
      </c>
      <c r="AT17" s="49">
        <f t="shared" si="3"/>
        <v>674426.50999999978</v>
      </c>
      <c r="AU17" s="49">
        <f t="shared" si="3"/>
        <v>316273.42000000179</v>
      </c>
      <c r="AV17" s="49">
        <f t="shared" si="3"/>
        <v>274404.73000000045</v>
      </c>
      <c r="AW17" s="49">
        <f t="shared" si="3"/>
        <v>293069.6099999994</v>
      </c>
      <c r="AX17" s="49">
        <f t="shared" si="4"/>
        <v>306765.15000000037</v>
      </c>
      <c r="AY17" s="49">
        <f t="shared" si="5"/>
        <v>254515.00999999978</v>
      </c>
      <c r="AZ17" s="49">
        <f t="shared" si="6"/>
        <v>279007.26999999955</v>
      </c>
      <c r="BA17" s="49">
        <f t="shared" si="7"/>
        <v>268012.25999999978</v>
      </c>
      <c r="BB17" s="49">
        <f t="shared" si="17"/>
        <v>349150.91999999993</v>
      </c>
      <c r="BC17" s="49">
        <f t="shared" si="18"/>
        <v>14293.210000000894</v>
      </c>
      <c r="BD17" s="49">
        <f t="shared" si="8"/>
        <v>18396.779999999329</v>
      </c>
      <c r="BE17" s="49">
        <f t="shared" si="9"/>
        <v>16129.779999999329</v>
      </c>
      <c r="BF17" s="49">
        <f t="shared" si="10"/>
        <v>11858.140000000596</v>
      </c>
      <c r="BG17" s="49">
        <f t="shared" si="11"/>
        <v>5076.859999999404</v>
      </c>
      <c r="BH17" s="49">
        <f t="shared" si="12"/>
        <v>4092.429999999702</v>
      </c>
      <c r="BI17" s="49">
        <f t="shared" si="13"/>
        <v>4281.0399999991059</v>
      </c>
      <c r="BJ17" s="49">
        <f t="shared" si="14"/>
        <v>4596.3499999996275</v>
      </c>
    </row>
    <row r="18" spans="1:62" x14ac:dyDescent="0.25">
      <c r="A18" s="42" t="s">
        <v>37</v>
      </c>
      <c r="B18" s="41"/>
      <c r="C18" s="41"/>
      <c r="D18" s="49">
        <f t="shared" si="15"/>
        <v>0</v>
      </c>
      <c r="E18" s="49">
        <f t="shared" si="16"/>
        <v>0</v>
      </c>
      <c r="F18" s="49">
        <f t="shared" si="3"/>
        <v>0</v>
      </c>
      <c r="G18" s="49">
        <f t="shared" si="3"/>
        <v>0</v>
      </c>
      <c r="H18" s="49">
        <f t="shared" si="3"/>
        <v>360.22</v>
      </c>
      <c r="I18" s="49">
        <f t="shared" si="3"/>
        <v>1250.5</v>
      </c>
      <c r="J18" s="49">
        <f t="shared" si="3"/>
        <v>2097.7200000000003</v>
      </c>
      <c r="K18" s="49">
        <f t="shared" si="3"/>
        <v>1848.1399999999999</v>
      </c>
      <c r="L18" s="49">
        <f t="shared" si="3"/>
        <v>2286.0100000000002</v>
      </c>
      <c r="M18" s="49">
        <f t="shared" si="3"/>
        <v>3076.2700000000004</v>
      </c>
      <c r="N18" s="49">
        <f t="shared" si="3"/>
        <v>5696.5999999999985</v>
      </c>
      <c r="O18" s="49">
        <f t="shared" si="3"/>
        <v>6142.6100000000006</v>
      </c>
      <c r="P18" s="49">
        <f t="shared" si="3"/>
        <v>8834.9599999999991</v>
      </c>
      <c r="Q18" s="49">
        <f t="shared" si="3"/>
        <v>7688.4700000000012</v>
      </c>
      <c r="R18" s="49">
        <f t="shared" si="3"/>
        <v>10845.160000000003</v>
      </c>
      <c r="S18" s="49">
        <f t="shared" si="3"/>
        <v>20033.729999999996</v>
      </c>
      <c r="T18" s="49">
        <f t="shared" si="3"/>
        <v>29338.039999999994</v>
      </c>
      <c r="U18" s="49">
        <f t="shared" si="3"/>
        <v>26225.059999999998</v>
      </c>
      <c r="V18" s="49">
        <f t="shared" si="3"/>
        <v>25792.080000000016</v>
      </c>
      <c r="W18" s="49">
        <f t="shared" si="3"/>
        <v>18911.649999999994</v>
      </c>
      <c r="X18" s="49">
        <f t="shared" si="3"/>
        <v>18135.429999999993</v>
      </c>
      <c r="Y18" s="49">
        <f t="shared" si="3"/>
        <v>20092.940000000002</v>
      </c>
      <c r="Z18" s="49">
        <f t="shared" si="3"/>
        <v>22817.299999999988</v>
      </c>
      <c r="AA18" s="49">
        <f t="shared" si="3"/>
        <v>20524.76999999999</v>
      </c>
      <c r="AB18" s="49">
        <f t="shared" si="3"/>
        <v>22865.559999999998</v>
      </c>
      <c r="AC18" s="49">
        <f t="shared" si="3"/>
        <v>23955.599999999977</v>
      </c>
      <c r="AD18" s="49">
        <f t="shared" si="3"/>
        <v>33056.75</v>
      </c>
      <c r="AE18" s="49">
        <f t="shared" si="3"/>
        <v>72196.109999999986</v>
      </c>
      <c r="AF18" s="49">
        <f t="shared" si="3"/>
        <v>96088.410000000033</v>
      </c>
      <c r="AG18" s="49">
        <f t="shared" si="3"/>
        <v>80854.579999999958</v>
      </c>
      <c r="AH18" s="49">
        <f t="shared" si="3"/>
        <v>65756.459999999963</v>
      </c>
      <c r="AI18" s="49">
        <f t="shared" si="3"/>
        <v>35564.589999999967</v>
      </c>
      <c r="AJ18" s="49">
        <f t="shared" si="3"/>
        <v>33321.969999999972</v>
      </c>
      <c r="AK18" s="49">
        <f t="shared" si="3"/>
        <v>40399.459999999963</v>
      </c>
      <c r="AL18" s="49">
        <f t="shared" si="3"/>
        <v>46987.760000000009</v>
      </c>
      <c r="AM18" s="49">
        <f t="shared" si="3"/>
        <v>44022.119999999995</v>
      </c>
      <c r="AN18" s="49">
        <f t="shared" si="3"/>
        <v>59576.330000000075</v>
      </c>
      <c r="AO18" s="49">
        <f t="shared" si="3"/>
        <v>53638.189999999944</v>
      </c>
      <c r="AP18" s="49">
        <f t="shared" si="3"/>
        <v>63257.09999999986</v>
      </c>
      <c r="AQ18" s="49">
        <f t="shared" si="3"/>
        <v>189324.82000000007</v>
      </c>
      <c r="AR18" s="49">
        <f t="shared" si="3"/>
        <v>254806.16999999993</v>
      </c>
      <c r="AS18" s="49">
        <f t="shared" si="3"/>
        <v>225584.37999999989</v>
      </c>
      <c r="AT18" s="49">
        <f t="shared" si="3"/>
        <v>144075.14999999991</v>
      </c>
      <c r="AU18" s="49">
        <f t="shared" si="3"/>
        <v>61423.350000000559</v>
      </c>
      <c r="AV18" s="49">
        <f t="shared" si="3"/>
        <v>53651.209999999963</v>
      </c>
      <c r="AW18" s="49">
        <f t="shared" si="3"/>
        <v>58224.120000000112</v>
      </c>
      <c r="AX18" s="49">
        <f t="shared" si="4"/>
        <v>60316.649999999907</v>
      </c>
      <c r="AY18" s="49">
        <f t="shared" si="5"/>
        <v>54078.339999999851</v>
      </c>
      <c r="AZ18" s="49">
        <f t="shared" si="6"/>
        <v>54573.850000000093</v>
      </c>
      <c r="BA18" s="49">
        <f t="shared" si="7"/>
        <v>52026.470000000205</v>
      </c>
      <c r="BB18" s="49">
        <f t="shared" si="17"/>
        <v>71857.680000000168</v>
      </c>
      <c r="BC18" s="49">
        <f t="shared" si="18"/>
        <v>549.47000000020489</v>
      </c>
      <c r="BD18" s="49">
        <f t="shared" si="8"/>
        <v>729.56999999983236</v>
      </c>
      <c r="BE18" s="49">
        <f t="shared" si="9"/>
        <v>572.06999999983236</v>
      </c>
      <c r="BF18" s="49">
        <f t="shared" si="10"/>
        <v>611.70000000018626</v>
      </c>
      <c r="BG18" s="49">
        <f t="shared" si="11"/>
        <v>381.87000000011176</v>
      </c>
      <c r="BH18" s="49">
        <f t="shared" si="12"/>
        <v>306.47999999998137</v>
      </c>
      <c r="BI18" s="49">
        <f t="shared" si="13"/>
        <v>320.02000000001863</v>
      </c>
      <c r="BJ18" s="49">
        <f t="shared" si="14"/>
        <v>346.00999999977648</v>
      </c>
    </row>
    <row r="19" spans="1:62" x14ac:dyDescent="0.25">
      <c r="A19" s="42" t="s">
        <v>29</v>
      </c>
      <c r="B19" s="41"/>
      <c r="C19" s="41"/>
      <c r="D19" s="49">
        <f t="shared" si="15"/>
        <v>0</v>
      </c>
      <c r="E19" s="49">
        <f t="shared" si="16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1938.36</v>
      </c>
      <c r="J19" s="49">
        <f t="shared" si="3"/>
        <v>2533.3100000000004</v>
      </c>
      <c r="K19" s="49">
        <f t="shared" si="3"/>
        <v>725.05999999999949</v>
      </c>
      <c r="L19" s="49">
        <f t="shared" si="3"/>
        <v>1665.5</v>
      </c>
      <c r="M19" s="49">
        <f t="shared" si="3"/>
        <v>3404.9300000000003</v>
      </c>
      <c r="N19" s="49">
        <f t="shared" si="3"/>
        <v>4704.5499999999993</v>
      </c>
      <c r="O19" s="49">
        <f t="shared" si="3"/>
        <v>5014.93</v>
      </c>
      <c r="P19" s="49">
        <f t="shared" si="3"/>
        <v>4774.66</v>
      </c>
      <c r="Q19" s="49">
        <f t="shared" si="3"/>
        <v>10592.109999999997</v>
      </c>
      <c r="R19" s="49">
        <f t="shared" si="3"/>
        <v>2232.6500000000087</v>
      </c>
      <c r="S19" s="49">
        <f t="shared" si="3"/>
        <v>12379.130000000005</v>
      </c>
      <c r="T19" s="49">
        <f t="shared" si="3"/>
        <v>0</v>
      </c>
      <c r="U19" s="49">
        <f t="shared" si="3"/>
        <v>29306.57</v>
      </c>
      <c r="V19" s="49">
        <f t="shared" si="3"/>
        <v>18760.459999999977</v>
      </c>
      <c r="W19" s="49">
        <f t="shared" si="3"/>
        <v>8552.5599999999977</v>
      </c>
      <c r="X19" s="49">
        <f t="shared" si="3"/>
        <v>11700.919999999998</v>
      </c>
      <c r="Y19" s="49">
        <f t="shared" si="3"/>
        <v>13286.529999999999</v>
      </c>
      <c r="Z19" s="49">
        <f t="shared" si="3"/>
        <v>30274.089999999997</v>
      </c>
      <c r="AA19" s="49">
        <f t="shared" si="3"/>
        <v>29104.690000000031</v>
      </c>
      <c r="AB19" s="49">
        <f t="shared" si="3"/>
        <v>22478.619999999995</v>
      </c>
      <c r="AC19" s="49">
        <f t="shared" si="3"/>
        <v>33127.469999999972</v>
      </c>
      <c r="AD19" s="49">
        <f t="shared" si="3"/>
        <v>25212.75</v>
      </c>
      <c r="AE19" s="49">
        <f t="shared" si="3"/>
        <v>59539.049999999988</v>
      </c>
      <c r="AF19" s="49">
        <f t="shared" si="3"/>
        <v>80882.610000000044</v>
      </c>
      <c r="AG19" s="49">
        <f t="shared" si="3"/>
        <v>81143.679999999993</v>
      </c>
      <c r="AH19" s="49">
        <f t="shared" si="3"/>
        <v>66246.799999999988</v>
      </c>
      <c r="AI19" s="49">
        <f t="shared" si="3"/>
        <v>35425.45000000007</v>
      </c>
      <c r="AJ19" s="49">
        <f t="shared" si="3"/>
        <v>39024.160000000033</v>
      </c>
      <c r="AK19" s="49">
        <f t="shared" si="3"/>
        <v>48252.569999999949</v>
      </c>
      <c r="AL19" s="49">
        <f t="shared" si="3"/>
        <v>51813.380000000005</v>
      </c>
      <c r="AM19" s="49">
        <f t="shared" si="3"/>
        <v>47896.869999999879</v>
      </c>
      <c r="AN19" s="49">
        <f t="shared" si="3"/>
        <v>55846.649999999907</v>
      </c>
      <c r="AO19" s="49">
        <f t="shared" si="3"/>
        <v>50635.870000000112</v>
      </c>
      <c r="AP19" s="49">
        <f t="shared" si="3"/>
        <v>54360.070000000065</v>
      </c>
      <c r="AQ19" s="49">
        <f t="shared" si="3"/>
        <v>128957.95999999996</v>
      </c>
      <c r="AR19" s="49">
        <f t="shared" si="3"/>
        <v>158613.15999999992</v>
      </c>
      <c r="AS19" s="49">
        <f t="shared" si="3"/>
        <v>142343.34000000008</v>
      </c>
      <c r="AT19" s="49">
        <f t="shared" si="3"/>
        <v>114616.44999999995</v>
      </c>
      <c r="AU19" s="49">
        <f t="shared" si="3"/>
        <v>48268.469999999972</v>
      </c>
      <c r="AV19" s="49">
        <f t="shared" si="3"/>
        <v>47368.050000000047</v>
      </c>
      <c r="AW19" s="49">
        <f t="shared" si="3"/>
        <v>53720.080000000075</v>
      </c>
      <c r="AX19" s="49">
        <f t="shared" si="4"/>
        <v>54219.699999999953</v>
      </c>
      <c r="AY19" s="49">
        <f t="shared" si="5"/>
        <v>44502.270000000019</v>
      </c>
      <c r="AZ19" s="49">
        <f t="shared" si="6"/>
        <v>45034.130000000121</v>
      </c>
      <c r="BA19" s="49">
        <f t="shared" si="7"/>
        <v>41103.959999999963</v>
      </c>
      <c r="BB19" s="49">
        <f t="shared" si="17"/>
        <v>49966.360000000102</v>
      </c>
      <c r="BC19" s="49">
        <f t="shared" si="18"/>
        <v>0</v>
      </c>
      <c r="BD19" s="49">
        <f t="shared" si="8"/>
        <v>0</v>
      </c>
      <c r="BE19" s="49">
        <f t="shared" si="9"/>
        <v>0</v>
      </c>
      <c r="BF19" s="49">
        <f t="shared" si="10"/>
        <v>0</v>
      </c>
      <c r="BG19" s="49">
        <f t="shared" si="11"/>
        <v>0</v>
      </c>
      <c r="BH19" s="49">
        <f t="shared" si="12"/>
        <v>0</v>
      </c>
      <c r="BI19" s="49">
        <f t="shared" si="13"/>
        <v>0</v>
      </c>
      <c r="BJ19" s="49">
        <f t="shared" si="14"/>
        <v>0</v>
      </c>
    </row>
    <row r="20" spans="1:62" x14ac:dyDescent="0.25">
      <c r="A20" s="38" t="s">
        <v>31</v>
      </c>
      <c r="B20" s="41"/>
      <c r="C20" s="41"/>
      <c r="D20" s="48">
        <f>SUM(D14:D19)</f>
        <v>0</v>
      </c>
      <c r="E20" s="48">
        <f t="shared" ref="E20:AW20" si="19">SUM(E14:E19)</f>
        <v>1328.78</v>
      </c>
      <c r="F20" s="48">
        <f t="shared" si="19"/>
        <v>9526.5299999999988</v>
      </c>
      <c r="G20" s="48">
        <f t="shared" si="19"/>
        <v>131900.43000000002</v>
      </c>
      <c r="H20" s="48">
        <f t="shared" si="19"/>
        <v>295999.55</v>
      </c>
      <c r="I20" s="48">
        <f t="shared" si="19"/>
        <v>425553.79999999987</v>
      </c>
      <c r="J20" s="48">
        <f t="shared" si="19"/>
        <v>758519.65</v>
      </c>
      <c r="K20" s="48">
        <f t="shared" si="19"/>
        <v>199350.73000000016</v>
      </c>
      <c r="L20" s="48">
        <f t="shared" si="19"/>
        <v>279108.34999999992</v>
      </c>
      <c r="M20" s="48">
        <f t="shared" si="19"/>
        <v>438307.65</v>
      </c>
      <c r="N20" s="48">
        <f t="shared" si="19"/>
        <v>509660.87999999989</v>
      </c>
      <c r="O20" s="48">
        <f t="shared" si="19"/>
        <v>486201.49000000028</v>
      </c>
      <c r="P20" s="48">
        <f t="shared" si="19"/>
        <v>514839.35999999993</v>
      </c>
      <c r="Q20" s="48">
        <f t="shared" si="19"/>
        <v>312695.84999999963</v>
      </c>
      <c r="R20" s="48">
        <f t="shared" si="19"/>
        <v>392474.24999999977</v>
      </c>
      <c r="S20" s="48">
        <f t="shared" si="19"/>
        <v>1348848.3600000003</v>
      </c>
      <c r="T20" s="48">
        <f t="shared" si="19"/>
        <v>1958770.0699999998</v>
      </c>
      <c r="U20" s="48">
        <f t="shared" si="19"/>
        <v>2119352.19</v>
      </c>
      <c r="V20" s="48">
        <f t="shared" si="19"/>
        <v>1653005.44</v>
      </c>
      <c r="W20" s="48">
        <f t="shared" si="19"/>
        <v>750637.88000000059</v>
      </c>
      <c r="X20" s="48">
        <f t="shared" si="19"/>
        <v>825052.10999999905</v>
      </c>
      <c r="Y20" s="48">
        <f t="shared" si="19"/>
        <v>1097101.9800000007</v>
      </c>
      <c r="Z20" s="48">
        <f t="shared" si="19"/>
        <v>1233427.4099999992</v>
      </c>
      <c r="AA20" s="48">
        <f t="shared" si="19"/>
        <v>1062738.5799999998</v>
      </c>
      <c r="AB20" s="48">
        <f t="shared" si="19"/>
        <v>1116457.6900000018</v>
      </c>
      <c r="AC20" s="48">
        <f t="shared" si="19"/>
        <v>959793.47999999963</v>
      </c>
      <c r="AD20" s="48">
        <f t="shared" si="19"/>
        <v>1424231.0999999994</v>
      </c>
      <c r="AE20" s="48">
        <f t="shared" si="19"/>
        <v>3804569.2400000016</v>
      </c>
      <c r="AF20" s="48">
        <f t="shared" si="19"/>
        <v>5112749.5900000026</v>
      </c>
      <c r="AG20" s="48">
        <f t="shared" si="19"/>
        <v>4713867.5500000026</v>
      </c>
      <c r="AH20" s="48">
        <f t="shared" si="19"/>
        <v>3598339.9599999986</v>
      </c>
      <c r="AI20" s="48">
        <f t="shared" si="19"/>
        <v>1714525.5399999977</v>
      </c>
      <c r="AJ20" s="48">
        <f t="shared" si="19"/>
        <v>1571421.2499999981</v>
      </c>
      <c r="AK20" s="48">
        <f t="shared" si="19"/>
        <v>1919519.9299999997</v>
      </c>
      <c r="AL20" s="48">
        <f t="shared" si="19"/>
        <v>2060434.7699999972</v>
      </c>
      <c r="AM20" s="48">
        <f t="shared" si="19"/>
        <v>1799627.3200000029</v>
      </c>
      <c r="AN20" s="48">
        <f t="shared" si="19"/>
        <v>2312591.7700000047</v>
      </c>
      <c r="AO20" s="48">
        <f t="shared" si="19"/>
        <v>2109913.9999999995</v>
      </c>
      <c r="AP20" s="48">
        <f t="shared" si="19"/>
        <v>1887985.9599999981</v>
      </c>
      <c r="AQ20" s="48">
        <f t="shared" si="19"/>
        <v>6123794.6400000015</v>
      </c>
      <c r="AR20" s="48">
        <f t="shared" si="19"/>
        <v>7375311.7899999972</v>
      </c>
      <c r="AS20" s="48">
        <f t="shared" si="19"/>
        <v>6969272.2200000016</v>
      </c>
      <c r="AT20" s="48">
        <f t="shared" si="19"/>
        <v>5125287.4899999993</v>
      </c>
      <c r="AU20" s="48">
        <f t="shared" si="19"/>
        <v>2223308.9999999981</v>
      </c>
      <c r="AV20" s="48">
        <f t="shared" si="19"/>
        <v>2077952.1100000015</v>
      </c>
      <c r="AW20" s="48">
        <f t="shared" si="19"/>
        <v>2351849.9500000039</v>
      </c>
      <c r="AX20" s="48">
        <f t="shared" ref="AX20:BI20" si="20">SUM(AX14:AX19)</f>
        <v>2415673.5800000038</v>
      </c>
      <c r="AY20" s="48">
        <f t="shared" si="20"/>
        <v>1986197.6600000006</v>
      </c>
      <c r="AZ20" s="48">
        <f t="shared" si="20"/>
        <v>2054911.030000001</v>
      </c>
      <c r="BA20" s="48">
        <f t="shared" si="20"/>
        <v>1914222.100000002</v>
      </c>
      <c r="BB20" s="48">
        <f t="shared" si="20"/>
        <v>2480226.0100000007</v>
      </c>
      <c r="BC20" s="48">
        <f t="shared" si="20"/>
        <v>77675.290000000503</v>
      </c>
      <c r="BD20" s="48">
        <f t="shared" si="20"/>
        <v>99551.53999999864</v>
      </c>
      <c r="BE20" s="48">
        <f t="shared" si="20"/>
        <v>85362.149999998044</v>
      </c>
      <c r="BF20" s="48">
        <f t="shared" si="20"/>
        <v>68150.740000003017</v>
      </c>
      <c r="BG20" s="48">
        <f t="shared" si="20"/>
        <v>32717.359999998473</v>
      </c>
      <c r="BH20" s="48">
        <f t="shared" si="20"/>
        <v>27780.750000001397</v>
      </c>
      <c r="BI20" s="48">
        <f t="shared" si="20"/>
        <v>39986.919999998529</v>
      </c>
      <c r="BJ20" s="48">
        <f t="shared" ref="BJ20" si="21">SUM(BJ14:BJ19)</f>
        <v>53058.459999999031</v>
      </c>
    </row>
    <row r="21" spans="1:62" x14ac:dyDescent="0.25">
      <c r="A21" s="38"/>
      <c r="B21" s="41"/>
      <c r="C21" s="41"/>
    </row>
    <row r="22" spans="1:62" x14ac:dyDescent="0.25">
      <c r="A22" s="29" t="s">
        <v>32</v>
      </c>
      <c r="B22" s="41"/>
      <c r="C22" s="41"/>
      <c r="AV22" s="119" t="s">
        <v>83</v>
      </c>
    </row>
    <row r="23" spans="1:62" x14ac:dyDescent="0.25">
      <c r="A23" s="40" t="s">
        <v>33</v>
      </c>
      <c r="B23" s="41"/>
      <c r="C23" s="41"/>
      <c r="D23" s="47">
        <v>993615280</v>
      </c>
      <c r="E23" s="47">
        <v>799965556</v>
      </c>
      <c r="F23" s="47">
        <v>694347365</v>
      </c>
      <c r="G23" s="47">
        <v>1033880199</v>
      </c>
      <c r="H23" s="47">
        <v>1389519683</v>
      </c>
      <c r="I23" s="47">
        <v>1393717014</v>
      </c>
      <c r="J23" s="47">
        <v>1260356462</v>
      </c>
      <c r="K23" s="47">
        <v>898752689</v>
      </c>
      <c r="L23" s="47">
        <v>737254549</v>
      </c>
      <c r="M23" s="47">
        <v>1139687162</v>
      </c>
      <c r="N23" s="47">
        <v>1486587515</v>
      </c>
      <c r="O23" s="47">
        <v>1118519560</v>
      </c>
      <c r="P23" s="47">
        <v>900425374</v>
      </c>
      <c r="Q23" s="47">
        <v>785388980</v>
      </c>
      <c r="R23" s="47">
        <v>745552820</v>
      </c>
      <c r="S23" s="47">
        <v>999249366</v>
      </c>
      <c r="T23" s="47">
        <v>1328710328</v>
      </c>
      <c r="U23" s="47">
        <v>1345571317</v>
      </c>
      <c r="V23" s="47">
        <v>1065182267</v>
      </c>
      <c r="W23" s="47">
        <v>935823271</v>
      </c>
      <c r="X23" s="47">
        <v>821487370</v>
      </c>
      <c r="Y23" s="47">
        <v>1061048123</v>
      </c>
      <c r="Z23" s="47">
        <v>1655009463</v>
      </c>
      <c r="AA23" s="47">
        <v>1329247401</v>
      </c>
      <c r="AB23" s="47">
        <v>1071720684</v>
      </c>
      <c r="AC23" s="47">
        <v>1035354332</v>
      </c>
      <c r="AD23" s="47">
        <v>838111932</v>
      </c>
      <c r="AE23" s="47">
        <v>1238437606</v>
      </c>
      <c r="AF23" s="47">
        <v>1451979984</v>
      </c>
      <c r="AG23" s="47">
        <v>1300666274</v>
      </c>
      <c r="AH23" s="47">
        <v>1250635703</v>
      </c>
      <c r="AI23" s="47">
        <v>971081766</v>
      </c>
      <c r="AJ23" s="47">
        <v>906818656</v>
      </c>
      <c r="AK23" s="47">
        <v>1263779046</v>
      </c>
      <c r="AL23" s="47">
        <v>1395672993</v>
      </c>
      <c r="AM23" s="47">
        <v>1407530571</v>
      </c>
      <c r="AN23" s="47">
        <v>1268128455</v>
      </c>
      <c r="AO23" s="47">
        <v>872933544</v>
      </c>
      <c r="AP23" s="47">
        <v>738196558</v>
      </c>
      <c r="AQ23" s="47">
        <v>978975302</v>
      </c>
      <c r="AR23" s="47">
        <v>1243909773</v>
      </c>
      <c r="AS23" s="47">
        <v>1310015315</v>
      </c>
      <c r="AT23" s="47">
        <v>1208033233</v>
      </c>
      <c r="AU23" s="113">
        <v>993546162</v>
      </c>
      <c r="AV23" s="47">
        <v>822537995.55853176</v>
      </c>
      <c r="AW23" s="47">
        <v>1183795801.0212228</v>
      </c>
      <c r="AX23" s="47">
        <v>1547634380.0777879</v>
      </c>
      <c r="AY23" s="47">
        <v>1378321534.8104868</v>
      </c>
      <c r="AZ23" s="47">
        <v>1162715300.8708148</v>
      </c>
      <c r="BA23" s="47">
        <v>907972115.89951456</v>
      </c>
      <c r="BB23" s="47">
        <v>742655082.39919519</v>
      </c>
      <c r="BC23" s="47">
        <v>865735476.56962812</v>
      </c>
      <c r="BD23" s="47">
        <v>1157672218.9793582</v>
      </c>
      <c r="BE23" s="47">
        <v>1191709621.1303957</v>
      </c>
      <c r="BF23" s="47">
        <v>1081549178.5853434</v>
      </c>
      <c r="BG23" s="47">
        <v>779725324.43459022</v>
      </c>
      <c r="BH23" s="47">
        <v>816205893.56062257</v>
      </c>
      <c r="BI23" s="47">
        <v>1181311613.1590836</v>
      </c>
      <c r="BJ23" s="47">
        <v>1545622498.8818939</v>
      </c>
    </row>
    <row r="24" spans="1:62" x14ac:dyDescent="0.25">
      <c r="A24" s="40" t="s">
        <v>34</v>
      </c>
      <c r="B24" s="41"/>
      <c r="C24" s="41"/>
      <c r="D24" s="47">
        <v>260227273</v>
      </c>
      <c r="E24" s="47">
        <v>236480663</v>
      </c>
      <c r="F24" s="47">
        <v>226604577</v>
      </c>
      <c r="G24" s="47">
        <v>276800633</v>
      </c>
      <c r="H24" s="47">
        <v>328433342</v>
      </c>
      <c r="I24" s="47">
        <v>327996744</v>
      </c>
      <c r="J24" s="47">
        <v>315410170</v>
      </c>
      <c r="K24" s="47">
        <v>268275261</v>
      </c>
      <c r="L24" s="47">
        <v>238400191</v>
      </c>
      <c r="M24" s="47">
        <v>276639061</v>
      </c>
      <c r="N24" s="47">
        <v>331623730</v>
      </c>
      <c r="O24" s="47">
        <v>274620464</v>
      </c>
      <c r="P24" s="47">
        <v>244043467</v>
      </c>
      <c r="Q24" s="47">
        <v>230986921</v>
      </c>
      <c r="R24" s="47">
        <v>228484392</v>
      </c>
      <c r="S24" s="47">
        <v>271547337</v>
      </c>
      <c r="T24" s="47">
        <v>314773105</v>
      </c>
      <c r="U24" s="47">
        <v>317794583</v>
      </c>
      <c r="V24" s="47">
        <v>284270101</v>
      </c>
      <c r="W24" s="47">
        <v>269129889</v>
      </c>
      <c r="X24" s="47">
        <v>240618906</v>
      </c>
      <c r="Y24" s="47">
        <v>265688240</v>
      </c>
      <c r="Z24" s="47">
        <v>350848362</v>
      </c>
      <c r="AA24" s="47">
        <v>304988610</v>
      </c>
      <c r="AB24" s="47">
        <v>267166722</v>
      </c>
      <c r="AC24" s="47">
        <v>263421812</v>
      </c>
      <c r="AD24" s="47">
        <v>238338730</v>
      </c>
      <c r="AE24" s="47">
        <v>299991891</v>
      </c>
      <c r="AF24" s="47">
        <v>330814291</v>
      </c>
      <c r="AG24" s="47">
        <v>309298324</v>
      </c>
      <c r="AH24" s="47">
        <v>303923884</v>
      </c>
      <c r="AI24" s="47">
        <v>267631865</v>
      </c>
      <c r="AJ24" s="47">
        <v>241319654</v>
      </c>
      <c r="AK24" s="47">
        <v>291652347</v>
      </c>
      <c r="AL24" s="47">
        <v>307968093</v>
      </c>
      <c r="AM24" s="47">
        <v>308068267</v>
      </c>
      <c r="AN24" s="47">
        <v>290178959</v>
      </c>
      <c r="AO24" s="47">
        <v>235096003</v>
      </c>
      <c r="AP24" s="47">
        <v>221772499</v>
      </c>
      <c r="AQ24" s="47">
        <v>258735845</v>
      </c>
      <c r="AR24" s="47">
        <v>295975497</v>
      </c>
      <c r="AS24" s="47">
        <v>304175879</v>
      </c>
      <c r="AT24" s="47">
        <v>293549572</v>
      </c>
      <c r="AU24" s="113">
        <v>264736629</v>
      </c>
      <c r="AV24" s="47">
        <v>230665248.98678535</v>
      </c>
      <c r="AW24" s="47">
        <v>274848297.19308329</v>
      </c>
      <c r="AX24" s="47">
        <v>332076513.08273435</v>
      </c>
      <c r="AY24" s="47">
        <v>298411619.19462562</v>
      </c>
      <c r="AZ24" s="47">
        <v>265992257.39353359</v>
      </c>
      <c r="BA24" s="47">
        <v>234924352.37234098</v>
      </c>
      <c r="BB24" s="47">
        <v>225288772.06365892</v>
      </c>
      <c r="BC24" s="47">
        <v>258955186.48021546</v>
      </c>
      <c r="BD24" s="47">
        <v>291933603.59266043</v>
      </c>
      <c r="BE24" s="47">
        <v>292230070.06058669</v>
      </c>
      <c r="BF24" s="47">
        <v>283528079.90412492</v>
      </c>
      <c r="BG24" s="47">
        <v>237702031.65951854</v>
      </c>
      <c r="BH24" s="47">
        <v>229171291.18662024</v>
      </c>
      <c r="BI24" s="47">
        <v>275029532.97835851</v>
      </c>
      <c r="BJ24" s="47">
        <v>330954973.09618455</v>
      </c>
    </row>
    <row r="25" spans="1:62" x14ac:dyDescent="0.25">
      <c r="A25" s="40" t="s">
        <v>35</v>
      </c>
      <c r="B25" s="41"/>
      <c r="C25" s="41"/>
      <c r="D25" s="47">
        <v>596370095</v>
      </c>
      <c r="E25" s="47">
        <v>585567373</v>
      </c>
      <c r="F25" s="47">
        <v>584363020</v>
      </c>
      <c r="G25" s="47">
        <v>661650596</v>
      </c>
      <c r="H25" s="47">
        <v>744450846</v>
      </c>
      <c r="I25" s="47">
        <v>746230356</v>
      </c>
      <c r="J25" s="47">
        <v>749176357</v>
      </c>
      <c r="K25" s="47">
        <v>659221190</v>
      </c>
      <c r="L25" s="47">
        <v>600231827</v>
      </c>
      <c r="M25" s="47">
        <v>624953134</v>
      </c>
      <c r="N25" s="47">
        <v>693030252</v>
      </c>
      <c r="O25" s="47">
        <v>607344097</v>
      </c>
      <c r="P25" s="47">
        <v>572358448</v>
      </c>
      <c r="Q25" s="47">
        <v>562854773</v>
      </c>
      <c r="R25" s="47">
        <v>578075204</v>
      </c>
      <c r="S25" s="47">
        <v>655641906</v>
      </c>
      <c r="T25" s="47">
        <v>714056556</v>
      </c>
      <c r="U25" s="47">
        <v>727381902</v>
      </c>
      <c r="V25" s="47">
        <v>685704779</v>
      </c>
      <c r="W25" s="47">
        <v>658415575</v>
      </c>
      <c r="X25" s="47">
        <v>591258230</v>
      </c>
      <c r="Y25" s="47">
        <v>617045102</v>
      </c>
      <c r="Z25" s="47">
        <v>713223360</v>
      </c>
      <c r="AA25" s="47">
        <v>637748229</v>
      </c>
      <c r="AB25" s="47">
        <v>591995322</v>
      </c>
      <c r="AC25" s="47">
        <v>597309651</v>
      </c>
      <c r="AD25" s="47">
        <v>591787732</v>
      </c>
      <c r="AE25" s="47">
        <v>706111391</v>
      </c>
      <c r="AF25" s="47">
        <v>750019857</v>
      </c>
      <c r="AG25" s="47">
        <v>709167976</v>
      </c>
      <c r="AH25" s="47">
        <v>721543630</v>
      </c>
      <c r="AI25" s="47">
        <v>655717182</v>
      </c>
      <c r="AJ25" s="47">
        <v>583325592</v>
      </c>
      <c r="AK25" s="47">
        <v>635010680</v>
      </c>
      <c r="AL25" s="47">
        <v>645753087</v>
      </c>
      <c r="AM25" s="47">
        <v>624256369</v>
      </c>
      <c r="AN25" s="47">
        <v>599641261</v>
      </c>
      <c r="AO25" s="47">
        <v>546450417</v>
      </c>
      <c r="AP25" s="47">
        <v>548775486</v>
      </c>
      <c r="AQ25" s="47">
        <v>609609142</v>
      </c>
      <c r="AR25" s="47">
        <v>656813642</v>
      </c>
      <c r="AS25" s="47">
        <v>671886437</v>
      </c>
      <c r="AT25" s="47">
        <v>678219627</v>
      </c>
      <c r="AU25" s="113">
        <v>622550219</v>
      </c>
      <c r="AV25" s="47">
        <v>556188606.25652254</v>
      </c>
      <c r="AW25" s="47">
        <v>604001084.67424202</v>
      </c>
      <c r="AX25" s="47">
        <v>670079854.90516186</v>
      </c>
      <c r="AY25" s="47">
        <v>615160017.33586729</v>
      </c>
      <c r="AZ25" s="47">
        <v>573811291.23380256</v>
      </c>
      <c r="BA25" s="47">
        <v>556692865.31394506</v>
      </c>
      <c r="BB25" s="47">
        <v>543919102.26507175</v>
      </c>
      <c r="BC25" s="47">
        <v>603758979.41089308</v>
      </c>
      <c r="BD25" s="47">
        <v>674305116.554371</v>
      </c>
      <c r="BE25" s="47">
        <v>682179842.18051767</v>
      </c>
      <c r="BF25" s="47">
        <v>678909890.80967557</v>
      </c>
      <c r="BG25" s="47">
        <v>579911419.2246418</v>
      </c>
      <c r="BH25" s="47">
        <v>551036740.60934961</v>
      </c>
      <c r="BI25" s="47">
        <v>597919979.03082466</v>
      </c>
      <c r="BJ25" s="47">
        <v>662866531.83424711</v>
      </c>
    </row>
    <row r="26" spans="1:62" x14ac:dyDescent="0.25">
      <c r="A26" s="40" t="s">
        <v>36</v>
      </c>
      <c r="B26" s="41"/>
      <c r="C26" s="41"/>
      <c r="D26" s="47">
        <v>247441789</v>
      </c>
      <c r="E26" s="47">
        <v>263524459</v>
      </c>
      <c r="F26" s="47">
        <v>273810149</v>
      </c>
      <c r="G26" s="47">
        <v>281099842</v>
      </c>
      <c r="H26" s="47">
        <v>312186695</v>
      </c>
      <c r="I26" s="47">
        <v>304162315</v>
      </c>
      <c r="J26" s="47">
        <v>330143172</v>
      </c>
      <c r="K26" s="47">
        <v>280092260</v>
      </c>
      <c r="L26" s="47">
        <v>268855946</v>
      </c>
      <c r="M26" s="47">
        <v>269553572</v>
      </c>
      <c r="N26" s="47">
        <v>287482958</v>
      </c>
      <c r="O26" s="47">
        <v>284042474</v>
      </c>
      <c r="P26" s="47">
        <v>243773343</v>
      </c>
      <c r="Q26" s="47">
        <v>262317859</v>
      </c>
      <c r="R26" s="47">
        <v>265729533</v>
      </c>
      <c r="S26" s="47">
        <v>305383990</v>
      </c>
      <c r="T26" s="47">
        <v>299141306</v>
      </c>
      <c r="U26" s="47">
        <v>315582091</v>
      </c>
      <c r="V26" s="47">
        <v>303646750</v>
      </c>
      <c r="W26" s="47">
        <v>297206861</v>
      </c>
      <c r="X26" s="47">
        <v>267769856</v>
      </c>
      <c r="Y26" s="47">
        <v>280403761</v>
      </c>
      <c r="Z26" s="47">
        <v>308993823</v>
      </c>
      <c r="AA26" s="47">
        <v>274104685</v>
      </c>
      <c r="AB26" s="47">
        <v>272372147</v>
      </c>
      <c r="AC26" s="47">
        <v>251417733</v>
      </c>
      <c r="AD26" s="47">
        <v>289575324</v>
      </c>
      <c r="AE26" s="47">
        <v>314032531</v>
      </c>
      <c r="AF26" s="47">
        <v>325203026</v>
      </c>
      <c r="AG26" s="47">
        <v>319660753</v>
      </c>
      <c r="AH26" s="47">
        <v>311095874</v>
      </c>
      <c r="AI26" s="47">
        <v>289535965</v>
      </c>
      <c r="AJ26" s="47">
        <v>271491896</v>
      </c>
      <c r="AK26" s="47">
        <v>291933586</v>
      </c>
      <c r="AL26" s="47">
        <v>252980562</v>
      </c>
      <c r="AM26" s="47">
        <v>248710812</v>
      </c>
      <c r="AN26" s="47">
        <v>242499726</v>
      </c>
      <c r="AO26" s="47">
        <v>232539680</v>
      </c>
      <c r="AP26" s="47">
        <v>229224298</v>
      </c>
      <c r="AQ26" s="47">
        <v>266349220</v>
      </c>
      <c r="AR26" s="47">
        <v>267674678</v>
      </c>
      <c r="AS26" s="47">
        <v>281003685</v>
      </c>
      <c r="AT26" s="47">
        <v>279302255</v>
      </c>
      <c r="AU26" s="113">
        <v>258807768</v>
      </c>
      <c r="AV26" s="47">
        <v>241751673.50793245</v>
      </c>
      <c r="AW26" s="47">
        <v>248620430.51402155</v>
      </c>
      <c r="AX26" s="47">
        <v>266362061.63859347</v>
      </c>
      <c r="AY26" s="47">
        <v>254165103.41123843</v>
      </c>
      <c r="AZ26" s="47">
        <v>246316884.48273599</v>
      </c>
      <c r="BA26" s="47">
        <v>243990466.0844745</v>
      </c>
      <c r="BB26" s="47">
        <v>248767351.18955135</v>
      </c>
      <c r="BC26" s="47">
        <v>269142818.96581262</v>
      </c>
      <c r="BD26" s="47">
        <v>283191564.25385141</v>
      </c>
      <c r="BE26" s="47">
        <v>281264944.03107631</v>
      </c>
      <c r="BF26" s="47">
        <v>283373905.70967376</v>
      </c>
      <c r="BG26" s="47">
        <v>257635452.42072481</v>
      </c>
      <c r="BH26" s="47">
        <v>246026530.66511434</v>
      </c>
      <c r="BI26" s="47">
        <v>254037786.42647198</v>
      </c>
      <c r="BJ26" s="47">
        <v>271290509.59291726</v>
      </c>
    </row>
    <row r="27" spans="1:62" x14ac:dyDescent="0.25">
      <c r="A27" s="40" t="s">
        <v>37</v>
      </c>
      <c r="B27" s="41"/>
      <c r="C27" s="41"/>
      <c r="D27" s="47">
        <v>127273740</v>
      </c>
      <c r="E27" s="47">
        <v>133415922</v>
      </c>
      <c r="F27" s="47">
        <v>133920097</v>
      </c>
      <c r="G27" s="47">
        <v>151320401</v>
      </c>
      <c r="H27" s="47">
        <v>158812387</v>
      </c>
      <c r="I27" s="47">
        <v>160367769</v>
      </c>
      <c r="J27" s="47">
        <v>176194341</v>
      </c>
      <c r="K27" s="47">
        <v>154604539</v>
      </c>
      <c r="L27" s="47">
        <v>142536252</v>
      </c>
      <c r="M27" s="47">
        <v>134004611</v>
      </c>
      <c r="N27" s="47">
        <v>132646039</v>
      </c>
      <c r="O27" s="47">
        <v>136324918</v>
      </c>
      <c r="P27" s="47">
        <v>118000396</v>
      </c>
      <c r="Q27" s="47">
        <v>130771713</v>
      </c>
      <c r="R27" s="47">
        <v>133006544</v>
      </c>
      <c r="S27" s="47">
        <v>158813593</v>
      </c>
      <c r="T27" s="47">
        <v>150211763</v>
      </c>
      <c r="U27" s="47">
        <v>166478792</v>
      </c>
      <c r="V27" s="47">
        <v>158634223</v>
      </c>
      <c r="W27" s="47">
        <v>151247524</v>
      </c>
      <c r="X27" s="47">
        <v>147830606</v>
      </c>
      <c r="Y27" s="47">
        <v>132139915</v>
      </c>
      <c r="Z27" s="47">
        <v>134787267</v>
      </c>
      <c r="AA27" s="47">
        <v>125603697</v>
      </c>
      <c r="AB27" s="47">
        <v>125857767</v>
      </c>
      <c r="AC27" s="47">
        <v>119174583</v>
      </c>
      <c r="AD27" s="47">
        <v>136766539</v>
      </c>
      <c r="AE27" s="47">
        <v>151258088</v>
      </c>
      <c r="AF27" s="47">
        <v>155948179</v>
      </c>
      <c r="AG27" s="47">
        <v>160224923</v>
      </c>
      <c r="AH27" s="47">
        <v>150480926</v>
      </c>
      <c r="AI27" s="47">
        <v>148580162</v>
      </c>
      <c r="AJ27" s="47">
        <v>139627995</v>
      </c>
      <c r="AK27" s="47">
        <v>135972391</v>
      </c>
      <c r="AL27" s="47">
        <v>101960146</v>
      </c>
      <c r="AM27" s="47">
        <v>96075286</v>
      </c>
      <c r="AN27" s="47">
        <v>99309923</v>
      </c>
      <c r="AO27" s="47">
        <v>98876748</v>
      </c>
      <c r="AP27" s="47">
        <v>96480454</v>
      </c>
      <c r="AQ27" s="47">
        <v>121526151</v>
      </c>
      <c r="AR27" s="47">
        <v>113123855</v>
      </c>
      <c r="AS27" s="47">
        <v>125262874</v>
      </c>
      <c r="AT27" s="47">
        <v>126945040</v>
      </c>
      <c r="AU27" s="113">
        <v>119752379</v>
      </c>
      <c r="AV27" s="47">
        <v>112985699.2011641</v>
      </c>
      <c r="AW27" s="47">
        <v>111456743.98203622</v>
      </c>
      <c r="AX27" s="47">
        <v>112978465.12923987</v>
      </c>
      <c r="AY27" s="47">
        <v>107843812.8891262</v>
      </c>
      <c r="AZ27" s="47">
        <v>103716430.37849057</v>
      </c>
      <c r="BA27" s="47">
        <v>110281923.80513839</v>
      </c>
      <c r="BB27" s="47">
        <v>113787850.20193435</v>
      </c>
      <c r="BC27" s="47">
        <v>122889956.14274465</v>
      </c>
      <c r="BD27" s="47">
        <v>127145138.22055706</v>
      </c>
      <c r="BE27" s="47">
        <v>127809920.42728978</v>
      </c>
      <c r="BF27" s="47">
        <v>128839607.36991234</v>
      </c>
      <c r="BG27" s="47">
        <v>120306656.53928144</v>
      </c>
      <c r="BH27" s="47">
        <v>114620304.13509423</v>
      </c>
      <c r="BI27" s="47">
        <v>113416477.12031387</v>
      </c>
      <c r="BJ27" s="47">
        <v>116419775.95176999</v>
      </c>
    </row>
    <row r="28" spans="1:62" x14ac:dyDescent="0.25">
      <c r="A28" s="35" t="s">
        <v>31</v>
      </c>
      <c r="B28" s="33"/>
      <c r="C28" s="33"/>
      <c r="D28" s="37">
        <f>SUM(D23:D27)</f>
        <v>2224928177</v>
      </c>
      <c r="E28" s="37">
        <f t="shared" ref="E28:AW28" si="22">SUM(E23:E27)</f>
        <v>2018953973</v>
      </c>
      <c r="F28" s="37">
        <f t="shared" si="22"/>
        <v>1913045208</v>
      </c>
      <c r="G28" s="37">
        <f t="shared" si="22"/>
        <v>2404751671</v>
      </c>
      <c r="H28" s="37">
        <f t="shared" si="22"/>
        <v>2933402953</v>
      </c>
      <c r="I28" s="37">
        <f t="shared" si="22"/>
        <v>2932474198</v>
      </c>
      <c r="J28" s="37">
        <f t="shared" si="22"/>
        <v>2831280502</v>
      </c>
      <c r="K28" s="37">
        <f t="shared" si="22"/>
        <v>2260945939</v>
      </c>
      <c r="L28" s="37">
        <f t="shared" si="22"/>
        <v>1987278765</v>
      </c>
      <c r="M28" s="37">
        <f t="shared" si="22"/>
        <v>2444837540</v>
      </c>
      <c r="N28" s="37">
        <f t="shared" si="22"/>
        <v>2931370494</v>
      </c>
      <c r="O28" s="37">
        <f t="shared" si="22"/>
        <v>2420851513</v>
      </c>
      <c r="P28" s="37">
        <f t="shared" si="22"/>
        <v>2078601028</v>
      </c>
      <c r="Q28" s="37">
        <f t="shared" si="22"/>
        <v>1972320246</v>
      </c>
      <c r="R28" s="37">
        <f t="shared" si="22"/>
        <v>1950848493</v>
      </c>
      <c r="S28" s="37">
        <f t="shared" si="22"/>
        <v>2390636192</v>
      </c>
      <c r="T28" s="37">
        <f t="shared" si="22"/>
        <v>2806893058</v>
      </c>
      <c r="U28" s="37">
        <f t="shared" si="22"/>
        <v>2872808685</v>
      </c>
      <c r="V28" s="37">
        <f t="shared" si="22"/>
        <v>2497438120</v>
      </c>
      <c r="W28" s="37">
        <f t="shared" si="22"/>
        <v>2311823120</v>
      </c>
      <c r="X28" s="37">
        <f t="shared" si="22"/>
        <v>2068964968</v>
      </c>
      <c r="Y28" s="37">
        <f t="shared" si="22"/>
        <v>2356325141</v>
      </c>
      <c r="Z28" s="37">
        <f t="shared" si="22"/>
        <v>3162862275</v>
      </c>
      <c r="AA28" s="37">
        <f t="shared" si="22"/>
        <v>2671692622</v>
      </c>
      <c r="AB28" s="37">
        <f t="shared" si="22"/>
        <v>2329112642</v>
      </c>
      <c r="AC28" s="37">
        <f t="shared" si="22"/>
        <v>2266678111</v>
      </c>
      <c r="AD28" s="37">
        <f t="shared" si="22"/>
        <v>2094580257</v>
      </c>
      <c r="AE28" s="37">
        <f t="shared" si="22"/>
        <v>2709831507</v>
      </c>
      <c r="AF28" s="37">
        <f t="shared" si="22"/>
        <v>3013965337</v>
      </c>
      <c r="AG28" s="37">
        <f t="shared" si="22"/>
        <v>2799018250</v>
      </c>
      <c r="AH28" s="37">
        <f t="shared" si="22"/>
        <v>2737680017</v>
      </c>
      <c r="AI28" s="37">
        <f t="shared" si="22"/>
        <v>2332546940</v>
      </c>
      <c r="AJ28" s="37">
        <f t="shared" si="22"/>
        <v>2142583793</v>
      </c>
      <c r="AK28" s="37">
        <f t="shared" si="22"/>
        <v>2618348050</v>
      </c>
      <c r="AL28" s="37">
        <f t="shared" si="22"/>
        <v>2704334881</v>
      </c>
      <c r="AM28" s="37">
        <f t="shared" si="22"/>
        <v>2684641305</v>
      </c>
      <c r="AN28" s="37">
        <f t="shared" si="22"/>
        <v>2499758324</v>
      </c>
      <c r="AO28" s="37">
        <f t="shared" si="22"/>
        <v>1985896392</v>
      </c>
      <c r="AP28" s="37">
        <f t="shared" si="22"/>
        <v>1834449295</v>
      </c>
      <c r="AQ28" s="37">
        <f t="shared" si="22"/>
        <v>2235195660</v>
      </c>
      <c r="AR28" s="37">
        <f t="shared" si="22"/>
        <v>2577497445</v>
      </c>
      <c r="AS28" s="37">
        <f t="shared" si="22"/>
        <v>2692344190</v>
      </c>
      <c r="AT28" s="37">
        <f t="shared" si="22"/>
        <v>2586049727</v>
      </c>
      <c r="AU28" s="37">
        <f t="shared" si="22"/>
        <v>2259393157</v>
      </c>
      <c r="AV28" s="37">
        <f t="shared" si="22"/>
        <v>1964129223.5109363</v>
      </c>
      <c r="AW28" s="37">
        <f t="shared" si="22"/>
        <v>2422722357.3846059</v>
      </c>
      <c r="AX28" s="37">
        <f t="shared" ref="AX28:BI28" si="23">SUM(AX23:AX27)</f>
        <v>2929131274.833518</v>
      </c>
      <c r="AY28" s="37">
        <f t="shared" si="23"/>
        <v>2653902087.6413445</v>
      </c>
      <c r="AZ28" s="37">
        <f t="shared" si="23"/>
        <v>2352552164.3593774</v>
      </c>
      <c r="BA28" s="37">
        <f t="shared" si="23"/>
        <v>2053861723.4754136</v>
      </c>
      <c r="BB28" s="37">
        <f t="shared" si="23"/>
        <v>1874418158.1194115</v>
      </c>
      <c r="BC28" s="37">
        <f t="shared" si="23"/>
        <v>2120482417.569294</v>
      </c>
      <c r="BD28" s="37">
        <f t="shared" si="23"/>
        <v>2534247641.6007981</v>
      </c>
      <c r="BE28" s="37">
        <f t="shared" si="23"/>
        <v>2575194397.8298664</v>
      </c>
      <c r="BF28" s="37">
        <f t="shared" si="23"/>
        <v>2456200662.3787298</v>
      </c>
      <c r="BG28" s="37">
        <f t="shared" si="23"/>
        <v>1975280884.2787569</v>
      </c>
      <c r="BH28" s="37">
        <f t="shared" si="23"/>
        <v>1957060760.156801</v>
      </c>
      <c r="BI28" s="37">
        <f t="shared" si="23"/>
        <v>2421715388.7150526</v>
      </c>
      <c r="BJ28" s="37">
        <f t="shared" ref="BJ28" si="24">SUM(BJ23:BJ27)</f>
        <v>2927154289.3570127</v>
      </c>
    </row>
    <row r="29" spans="1:62" x14ac:dyDescent="0.25">
      <c r="B29" s="41"/>
      <c r="C29" s="41"/>
    </row>
    <row r="30" spans="1:62" x14ac:dyDescent="0.25">
      <c r="A30" s="29" t="s">
        <v>40</v>
      </c>
      <c r="B30" s="41"/>
      <c r="C30" s="41"/>
    </row>
    <row r="31" spans="1:62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1328.78</v>
      </c>
      <c r="F31" s="121">
        <f t="shared" ref="E31:F35" si="25">IF(F14="","",F14+(F$19*(F23/F$28)))</f>
        <v>9526.5299999999988</v>
      </c>
      <c r="G31" s="120">
        <f t="shared" ref="G31:AW31" si="26">IF(G14="","",G14+(G$19*(G23/G$28)))</f>
        <v>120352.88</v>
      </c>
      <c r="H31" s="120">
        <f t="shared" si="26"/>
        <v>256080.65000000002</v>
      </c>
      <c r="I31" s="120">
        <f t="shared" si="26"/>
        <v>373393.34435846674</v>
      </c>
      <c r="J31" s="120">
        <f t="shared" si="26"/>
        <v>671736.21363575384</v>
      </c>
      <c r="K31" s="120">
        <f t="shared" si="26"/>
        <v>120839.84990541483</v>
      </c>
      <c r="L31" s="120">
        <f t="shared" si="26"/>
        <v>185093.49881649271</v>
      </c>
      <c r="M31" s="120">
        <f t="shared" si="26"/>
        <v>303285.19452852954</v>
      </c>
      <c r="N31" s="120">
        <f t="shared" si="26"/>
        <v>329743.7910035231</v>
      </c>
      <c r="O31" s="120">
        <f t="shared" si="26"/>
        <v>319589.12614734296</v>
      </c>
      <c r="P31" s="120">
        <f t="shared" si="26"/>
        <v>307416.51622437377</v>
      </c>
      <c r="Q31" s="120">
        <f>IF(Q14="","",Q14+(Q$19*(Q23/Q$28)))</f>
        <v>202009.99758789604</v>
      </c>
      <c r="R31" s="120">
        <f t="shared" si="26"/>
        <v>201518.00847600689</v>
      </c>
      <c r="S31" s="120">
        <f t="shared" si="26"/>
        <v>884196.51701427973</v>
      </c>
      <c r="T31" s="120">
        <f t="shared" si="26"/>
        <v>1282604.3399999999</v>
      </c>
      <c r="U31" s="120">
        <f t="shared" si="26"/>
        <v>1412760.5841518985</v>
      </c>
      <c r="V31" s="120">
        <f t="shared" si="26"/>
        <v>912043.87330211163</v>
      </c>
      <c r="W31" s="120">
        <f t="shared" si="26"/>
        <v>279976.46619588812</v>
      </c>
      <c r="X31" s="120">
        <f t="shared" si="26"/>
        <v>377438.47759872582</v>
      </c>
      <c r="Y31" s="120">
        <f t="shared" si="26"/>
        <v>565267.94576951256</v>
      </c>
      <c r="Z31" s="120">
        <f t="shared" si="26"/>
        <v>607215.02747681318</v>
      </c>
      <c r="AA31" s="120">
        <f t="shared" si="26"/>
        <v>515316.53827609093</v>
      </c>
      <c r="AB31" s="120">
        <f t="shared" si="26"/>
        <v>473150.50916160172</v>
      </c>
      <c r="AC31" s="120">
        <f t="shared" si="26"/>
        <v>270731.77958850004</v>
      </c>
      <c r="AD31" s="120">
        <f t="shared" si="26"/>
        <v>491596.14834248205</v>
      </c>
      <c r="AE31" s="120">
        <f t="shared" si="26"/>
        <v>2024956.6659391024</v>
      </c>
      <c r="AF31" s="120">
        <f t="shared" si="26"/>
        <v>2753783.435947692</v>
      </c>
      <c r="AG31" s="120">
        <f t="shared" si="26"/>
        <v>2655187.2707727067</v>
      </c>
      <c r="AH31" s="120">
        <f t="shared" si="26"/>
        <v>1585670.784126644</v>
      </c>
      <c r="AI31" s="120">
        <f t="shared" si="26"/>
        <v>556118.7299202627</v>
      </c>
      <c r="AJ31" s="120">
        <f t="shared" si="26"/>
        <v>513458.06050710165</v>
      </c>
      <c r="AK31" s="120">
        <f t="shared" si="26"/>
        <v>702799.89768350183</v>
      </c>
      <c r="AL31" s="120">
        <f t="shared" si="26"/>
        <v>705267.00941836974</v>
      </c>
      <c r="AM31" s="120">
        <f t="shared" si="26"/>
        <v>626813.61963691877</v>
      </c>
      <c r="AN31" s="120">
        <f t="shared" si="26"/>
        <v>733376.44916449382</v>
      </c>
      <c r="AO31" s="120">
        <f t="shared" si="26"/>
        <v>579952.0325992658</v>
      </c>
      <c r="AP31" s="120">
        <f>IF(AP14="","",AP14+(AP$19*(AP23/AP$28)))</f>
        <v>371011.49182013981</v>
      </c>
      <c r="AQ31" s="120">
        <f t="shared" si="26"/>
        <v>2723256.6958003566</v>
      </c>
      <c r="AR31" s="120">
        <f t="shared" si="26"/>
        <v>3090240.1159956334</v>
      </c>
      <c r="AS31" s="120">
        <f t="shared" si="26"/>
        <v>3319235.3330920129</v>
      </c>
      <c r="AT31" s="120">
        <f t="shared" si="26"/>
        <v>1872423.9163418177</v>
      </c>
      <c r="AU31" s="120">
        <f t="shared" si="26"/>
        <v>468639.40013933519</v>
      </c>
      <c r="AV31" s="125">
        <f t="shared" si="26"/>
        <v>572328.31099834235</v>
      </c>
      <c r="AW31" s="125">
        <f t="shared" si="26"/>
        <v>752478.59085258143</v>
      </c>
      <c r="AX31" s="125">
        <f t="shared" ref="AX31:BI31" si="27">IF(AX14="","",AX14+(AX$19*(AX23/AX$28)))</f>
        <v>739299.51440165751</v>
      </c>
      <c r="AY31" s="124">
        <f t="shared" si="27"/>
        <v>637386.32713374461</v>
      </c>
      <c r="AZ31" s="124">
        <f t="shared" si="27"/>
        <v>586342.47543696407</v>
      </c>
      <c r="BA31" s="124">
        <f t="shared" si="27"/>
        <v>466103.78715255007</v>
      </c>
      <c r="BB31" s="124">
        <f t="shared" si="27"/>
        <v>622929.62461348984</v>
      </c>
      <c r="BC31" s="124">
        <f t="shared" si="27"/>
        <v>0</v>
      </c>
      <c r="BD31" s="124">
        <f t="shared" si="27"/>
        <v>0</v>
      </c>
      <c r="BE31" s="124">
        <f t="shared" si="27"/>
        <v>0</v>
      </c>
      <c r="BF31" s="124">
        <f t="shared" si="27"/>
        <v>0</v>
      </c>
      <c r="BG31" s="124">
        <f t="shared" si="27"/>
        <v>0</v>
      </c>
      <c r="BH31" s="124">
        <f t="shared" si="27"/>
        <v>0</v>
      </c>
      <c r="BI31" s="124">
        <f t="shared" si="27"/>
        <v>0</v>
      </c>
      <c r="BJ31" s="124">
        <f t="shared" ref="BJ31" si="28">IF(BJ14="","",BJ14+(BJ$19*(BJ23/BJ$28)))</f>
        <v>0</v>
      </c>
    </row>
    <row r="32" spans="1:62" x14ac:dyDescent="0.25">
      <c r="A32" s="40" t="s">
        <v>34</v>
      </c>
      <c r="B32" s="41"/>
      <c r="C32" s="41"/>
      <c r="D32" s="120">
        <f>D15+(D$19*(D24/D$28))</f>
        <v>0</v>
      </c>
      <c r="E32" s="120">
        <f t="shared" si="25"/>
        <v>0</v>
      </c>
      <c r="F32" s="120">
        <f t="shared" si="25"/>
        <v>0</v>
      </c>
      <c r="G32" s="120">
        <f t="shared" ref="G32:AW32" si="29">IF(G15="","",G15+(G$19*(G24/G$28)))</f>
        <v>4167.9399999999996</v>
      </c>
      <c r="H32" s="120">
        <f t="shared" si="29"/>
        <v>13357.940000000002</v>
      </c>
      <c r="I32" s="120">
        <f t="shared" si="29"/>
        <v>14670.985238775314</v>
      </c>
      <c r="J32" s="120">
        <f t="shared" si="29"/>
        <v>22602.465674921033</v>
      </c>
      <c r="K32" s="120">
        <f t="shared" si="29"/>
        <v>23670.862866768453</v>
      </c>
      <c r="L32" s="120">
        <f t="shared" si="29"/>
        <v>27753.308601536653</v>
      </c>
      <c r="M32" s="120">
        <f t="shared" si="29"/>
        <v>37258.575758638253</v>
      </c>
      <c r="N32" s="120">
        <f t="shared" si="29"/>
        <v>47579.322188278435</v>
      </c>
      <c r="O32" s="120">
        <f t="shared" si="29"/>
        <v>42911.041729266297</v>
      </c>
      <c r="P32" s="120">
        <f t="shared" si="29"/>
        <v>52823.001162257649</v>
      </c>
      <c r="Q32" s="120">
        <f t="shared" si="29"/>
        <v>25950.307634173645</v>
      </c>
      <c r="R32" s="120">
        <f t="shared" si="29"/>
        <v>48983.559131334005</v>
      </c>
      <c r="S32" s="120">
        <f t="shared" si="29"/>
        <v>90621.489340586311</v>
      </c>
      <c r="T32" s="120">
        <f t="shared" si="29"/>
        <v>138931.90000000002</v>
      </c>
      <c r="U32" s="120">
        <f t="shared" si="29"/>
        <v>133700.2685394297</v>
      </c>
      <c r="V32" s="120">
        <f t="shared" si="29"/>
        <v>151757.81340251025</v>
      </c>
      <c r="W32" s="120">
        <f t="shared" si="29"/>
        <v>116837.79257470783</v>
      </c>
      <c r="X32" s="120">
        <f t="shared" si="29"/>
        <v>88133.517269885691</v>
      </c>
      <c r="Y32" s="120">
        <f t="shared" si="29"/>
        <v>126989.00719390194</v>
      </c>
      <c r="Z32" s="120">
        <f t="shared" si="29"/>
        <v>151376.91870679389</v>
      </c>
      <c r="AA32" s="120">
        <f t="shared" si="29"/>
        <v>131012.65264951537</v>
      </c>
      <c r="AB32" s="120">
        <f t="shared" si="29"/>
        <v>161984.73662810036</v>
      </c>
      <c r="AC32" s="120">
        <f t="shared" si="29"/>
        <v>186884.98622710272</v>
      </c>
      <c r="AD32" s="120">
        <f t="shared" si="29"/>
        <v>260709.07600105793</v>
      </c>
      <c r="AE32" s="120">
        <f t="shared" si="29"/>
        <v>394275.90039880731</v>
      </c>
      <c r="AF32" s="120">
        <f t="shared" si="29"/>
        <v>517564.58433629415</v>
      </c>
      <c r="AG32" s="120">
        <f t="shared" si="29"/>
        <v>456642.37398614379</v>
      </c>
      <c r="AH32" s="120">
        <f t="shared" si="29"/>
        <v>495377.09665466635</v>
      </c>
      <c r="AI32" s="120">
        <f t="shared" si="29"/>
        <v>348239.88671273278</v>
      </c>
      <c r="AJ32" s="120">
        <f t="shared" si="29"/>
        <v>315404.35918017995</v>
      </c>
      <c r="AK32" s="120">
        <f t="shared" si="29"/>
        <v>349367.88347835495</v>
      </c>
      <c r="AL32" s="120">
        <f t="shared" si="29"/>
        <v>376670.80776353204</v>
      </c>
      <c r="AM32" s="120">
        <f t="shared" si="29"/>
        <v>315666.15712072933</v>
      </c>
      <c r="AN32" s="120">
        <f t="shared" si="29"/>
        <v>426235.9958025862</v>
      </c>
      <c r="AO32" s="120">
        <f t="shared" si="29"/>
        <v>429805.50677490461</v>
      </c>
      <c r="AP32" s="120">
        <f t="shared" si="29"/>
        <v>425502.70439957909</v>
      </c>
      <c r="AQ32" s="120">
        <f t="shared" si="29"/>
        <v>711026.13316380861</v>
      </c>
      <c r="AR32" s="120">
        <f t="shared" si="29"/>
        <v>906630.75933951</v>
      </c>
      <c r="AS32" s="120">
        <f t="shared" si="29"/>
        <v>735303.71734464087</v>
      </c>
      <c r="AT32" s="120">
        <f t="shared" si="29"/>
        <v>765682.15647802898</v>
      </c>
      <c r="AU32" s="120">
        <f t="shared" si="29"/>
        <v>522721.08210263157</v>
      </c>
      <c r="AV32" s="125">
        <f t="shared" si="29"/>
        <v>445904.89346018928</v>
      </c>
      <c r="AW32" s="125">
        <f t="shared" si="29"/>
        <v>463105.79122539778</v>
      </c>
      <c r="AX32" s="125">
        <f t="shared" ref="AX32:BI32" si="30">IF(AX15="","",AX15+(AX$19*(AX24/AX$28)))</f>
        <v>479266.71405687497</v>
      </c>
      <c r="AY32" s="124">
        <f t="shared" si="30"/>
        <v>370577.85041338543</v>
      </c>
      <c r="AZ32" s="124">
        <f t="shared" si="30"/>
        <v>412285.19203522382</v>
      </c>
      <c r="BA32" s="124">
        <f t="shared" si="30"/>
        <v>419973.42396109999</v>
      </c>
      <c r="BB32" s="124">
        <f t="shared" si="30"/>
        <v>533849.56221505522</v>
      </c>
      <c r="BC32" s="124">
        <f t="shared" si="30"/>
        <v>5622.5</v>
      </c>
      <c r="BD32" s="124">
        <f t="shared" si="30"/>
        <v>7154.2200000006706</v>
      </c>
      <c r="BE32" s="124">
        <f t="shared" si="30"/>
        <v>5742.7599999997765</v>
      </c>
      <c r="BF32" s="124">
        <f t="shared" si="30"/>
        <v>6044.9600000008941</v>
      </c>
      <c r="BG32" s="124">
        <f t="shared" si="30"/>
        <v>3923.0399999991059</v>
      </c>
      <c r="BH32" s="124">
        <f t="shared" si="30"/>
        <v>3296.9700000006706</v>
      </c>
      <c r="BI32" s="124">
        <f t="shared" si="30"/>
        <v>3405.890000000596</v>
      </c>
      <c r="BJ32" s="124">
        <f t="shared" ref="BJ32" si="31">IF(BJ15="","",BJ15+(BJ$19*(BJ24/BJ$28)))</f>
        <v>3541.6300000008196</v>
      </c>
    </row>
    <row r="33" spans="1:62" x14ac:dyDescent="0.25">
      <c r="A33" s="40" t="s">
        <v>35</v>
      </c>
      <c r="B33" s="41"/>
      <c r="C33" s="41"/>
      <c r="D33" s="120">
        <f>D16+(D$19*(D25/D$28))</f>
        <v>0</v>
      </c>
      <c r="E33" s="120">
        <f t="shared" si="25"/>
        <v>0</v>
      </c>
      <c r="F33" s="120">
        <f t="shared" si="25"/>
        <v>0</v>
      </c>
      <c r="G33" s="120">
        <f t="shared" ref="G33:AW33" si="32">IF(G16="","",G16+(G$19*(G25/G$28)))</f>
        <v>6853.38</v>
      </c>
      <c r="H33" s="120">
        <f t="shared" si="32"/>
        <v>24493.5</v>
      </c>
      <c r="I33" s="120">
        <f t="shared" si="32"/>
        <v>33902.946879751129</v>
      </c>
      <c r="J33" s="120">
        <f t="shared" si="32"/>
        <v>57130.941306139037</v>
      </c>
      <c r="K33" s="120">
        <f t="shared" si="32"/>
        <v>48568.434840680449</v>
      </c>
      <c r="L33" s="120">
        <f t="shared" si="32"/>
        <v>56402.832716238408</v>
      </c>
      <c r="M33" s="120">
        <f t="shared" si="32"/>
        <v>76416.403445979842</v>
      </c>
      <c r="N33" s="120">
        <f t="shared" si="32"/>
        <v>98464.472713338357</v>
      </c>
      <c r="O33" s="120">
        <f t="shared" si="32"/>
        <v>92820.247439449406</v>
      </c>
      <c r="P33" s="120">
        <f t="shared" si="32"/>
        <v>115878.51859125202</v>
      </c>
      <c r="Q33" s="120">
        <f t="shared" si="32"/>
        <v>64178.344243350926</v>
      </c>
      <c r="R33" s="120">
        <f t="shared" si="32"/>
        <v>102867.21859456625</v>
      </c>
      <c r="S33" s="120">
        <f t="shared" si="32"/>
        <v>225026.10782354834</v>
      </c>
      <c r="T33" s="120">
        <f t="shared" si="32"/>
        <v>332206.05000000005</v>
      </c>
      <c r="U33" s="120">
        <f t="shared" si="32"/>
        <v>326565.43828407576</v>
      </c>
      <c r="V33" s="120">
        <f t="shared" si="32"/>
        <v>357152.1332604558</v>
      </c>
      <c r="W33" s="120">
        <f t="shared" si="32"/>
        <v>233165.34998028661</v>
      </c>
      <c r="X33" s="120">
        <f t="shared" si="32"/>
        <v>242735.19909115109</v>
      </c>
      <c r="Y33" s="120">
        <f t="shared" si="32"/>
        <v>270260.8911173091</v>
      </c>
      <c r="Z33" s="120">
        <f t="shared" si="32"/>
        <v>318931.98735694966</v>
      </c>
      <c r="AA33" s="120">
        <f t="shared" si="32"/>
        <v>278425.9450890508</v>
      </c>
      <c r="AB33" s="120">
        <f t="shared" si="32"/>
        <v>325174.04680208978</v>
      </c>
      <c r="AC33" s="120">
        <f t="shared" si="32"/>
        <v>343158.29248776339</v>
      </c>
      <c r="AD33" s="120">
        <f t="shared" si="32"/>
        <v>457118.03014316031</v>
      </c>
      <c r="AE33" s="120">
        <f t="shared" si="32"/>
        <v>886825.58305134752</v>
      </c>
      <c r="AF33" s="120">
        <f t="shared" si="32"/>
        <v>1197518.2821251666</v>
      </c>
      <c r="AG33" s="120">
        <f t="shared" si="32"/>
        <v>1030275.3853313371</v>
      </c>
      <c r="AH33" s="120">
        <f t="shared" si="32"/>
        <v>1033786.813176945</v>
      </c>
      <c r="AI33" s="120">
        <f t="shared" si="32"/>
        <v>565137.42472021224</v>
      </c>
      <c r="AJ33" s="120">
        <f t="shared" si="32"/>
        <v>515386.54786655982</v>
      </c>
      <c r="AK33" s="120">
        <f t="shared" si="32"/>
        <v>600621.60749234632</v>
      </c>
      <c r="AL33" s="120">
        <f t="shared" si="32"/>
        <v>677840.83886779845</v>
      </c>
      <c r="AM33" s="120">
        <f t="shared" si="32"/>
        <v>590569.34077565547</v>
      </c>
      <c r="AN33" s="120">
        <f t="shared" si="32"/>
        <v>785533.21729427099</v>
      </c>
      <c r="AO33" s="120">
        <f t="shared" si="32"/>
        <v>759722.89069128735</v>
      </c>
      <c r="AP33" s="120">
        <f t="shared" si="32"/>
        <v>730573.86433008127</v>
      </c>
      <c r="AQ33" s="120">
        <f t="shared" si="32"/>
        <v>1701261.2984572235</v>
      </c>
      <c r="AR33" s="120">
        <f t="shared" si="32"/>
        <v>2138329.3142225798</v>
      </c>
      <c r="AS33" s="120">
        <f t="shared" si="32"/>
        <v>1807748.5219926799</v>
      </c>
      <c r="AT33" s="120">
        <f t="shared" si="32"/>
        <v>1650674.4488178033</v>
      </c>
      <c r="AU33" s="120">
        <f t="shared" si="32"/>
        <v>846164.39074269368</v>
      </c>
      <c r="AV33" s="125">
        <f t="shared" si="32"/>
        <v>723107.91865035053</v>
      </c>
      <c r="AW33" s="125">
        <f t="shared" si="32"/>
        <v>776987.68961004773</v>
      </c>
      <c r="AX33" s="125">
        <f t="shared" ref="AX33:BI33" si="33">IF(AX16="","",AX16+(AX$19*(AX25/AX$28)))</f>
        <v>823003.76670857309</v>
      </c>
      <c r="AY33" s="124">
        <f t="shared" si="33"/>
        <v>663569.74326608516</v>
      </c>
      <c r="AZ33" s="124">
        <f t="shared" si="33"/>
        <v>716001.67025375122</v>
      </c>
      <c r="BA33" s="124">
        <f t="shared" si="33"/>
        <v>701016.10117862746</v>
      </c>
      <c r="BB33" s="124">
        <f t="shared" si="33"/>
        <v>892773.59010432055</v>
      </c>
      <c r="BC33" s="124">
        <f t="shared" si="33"/>
        <v>57210.109999999404</v>
      </c>
      <c r="BD33" s="124">
        <f t="shared" si="33"/>
        <v>73270.969999998808</v>
      </c>
      <c r="BE33" s="124">
        <f t="shared" si="33"/>
        <v>62917.539999999106</v>
      </c>
      <c r="BF33" s="124">
        <f t="shared" si="33"/>
        <v>49635.940000001341</v>
      </c>
      <c r="BG33" s="124">
        <f t="shared" si="33"/>
        <v>23335.589999999851</v>
      </c>
      <c r="BH33" s="124">
        <f t="shared" si="33"/>
        <v>20084.870000001043</v>
      </c>
      <c r="BI33" s="124">
        <f t="shared" si="33"/>
        <v>31979.969999998808</v>
      </c>
      <c r="BJ33" s="124">
        <f t="shared" ref="BJ33" si="34">IF(BJ16="","",BJ16+(BJ$19*(BJ25/BJ$28)))</f>
        <v>44574.469999998808</v>
      </c>
    </row>
    <row r="34" spans="1:62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25"/>
        <v>0</v>
      </c>
      <c r="F34" s="120">
        <f t="shared" si="25"/>
        <v>0</v>
      </c>
      <c r="G34" s="120">
        <f t="shared" ref="G34:AW34" si="35">IF(G17="","",G17+(G$19*(G26/G$28)))</f>
        <v>526.23</v>
      </c>
      <c r="H34" s="120">
        <f t="shared" si="35"/>
        <v>1707.2399999999998</v>
      </c>
      <c r="I34" s="120">
        <f t="shared" si="35"/>
        <v>2230.0207254609436</v>
      </c>
      <c r="J34" s="120">
        <f t="shared" si="35"/>
        <v>4794.6581417484167</v>
      </c>
      <c r="K34" s="120">
        <f t="shared" si="35"/>
        <v>4373.862445788076</v>
      </c>
      <c r="L34" s="120">
        <f t="shared" si="35"/>
        <v>7453.242982336099</v>
      </c>
      <c r="M34" s="120">
        <f t="shared" si="35"/>
        <v>18084.577784318448</v>
      </c>
      <c r="N34" s="120">
        <f t="shared" si="35"/>
        <v>27963.810761260709</v>
      </c>
      <c r="O34" s="120">
        <f t="shared" si="35"/>
        <v>24456.059952649921</v>
      </c>
      <c r="P34" s="120">
        <f t="shared" si="35"/>
        <v>29615.310672687767</v>
      </c>
      <c r="Q34" s="120">
        <f t="shared" si="35"/>
        <v>12166.436689655247</v>
      </c>
      <c r="R34" s="120">
        <f t="shared" si="35"/>
        <v>28108.084360485296</v>
      </c>
      <c r="S34" s="120">
        <f t="shared" si="35"/>
        <v>128148.15141495112</v>
      </c>
      <c r="T34" s="120">
        <f t="shared" si="35"/>
        <v>175689.74</v>
      </c>
      <c r="U34" s="120">
        <f t="shared" si="35"/>
        <v>218402.52810095585</v>
      </c>
      <c r="V34" s="120">
        <f t="shared" si="35"/>
        <v>205067.89849978662</v>
      </c>
      <c r="W34" s="120">
        <f t="shared" si="35"/>
        <v>101187.08297273742</v>
      </c>
      <c r="X34" s="120">
        <f t="shared" si="35"/>
        <v>97773.438006020719</v>
      </c>
      <c r="Y34" s="120">
        <f t="shared" si="35"/>
        <v>113746.10309897989</v>
      </c>
      <c r="Z34" s="120">
        <f t="shared" si="35"/>
        <v>131796.02801249109</v>
      </c>
      <c r="AA34" s="120">
        <f t="shared" si="35"/>
        <v>116090.38160247794</v>
      </c>
      <c r="AB34" s="120">
        <f t="shared" si="35"/>
        <v>132068.16497570253</v>
      </c>
      <c r="AC34" s="120">
        <f t="shared" si="35"/>
        <v>133321.08677453059</v>
      </c>
      <c r="AD34" s="120">
        <f t="shared" si="35"/>
        <v>180104.81791441111</v>
      </c>
      <c r="AE34" s="120">
        <f t="shared" si="35"/>
        <v>422991.61425343697</v>
      </c>
      <c r="AF34" s="120">
        <f t="shared" si="35"/>
        <v>543609.86073367961</v>
      </c>
      <c r="AG34" s="120">
        <f t="shared" si="35"/>
        <v>486263.01132460969</v>
      </c>
      <c r="AH34" s="120">
        <f t="shared" si="35"/>
        <v>414107.44556621916</v>
      </c>
      <c r="AI34" s="120">
        <f t="shared" si="35"/>
        <v>207208.35422995902</v>
      </c>
      <c r="AJ34" s="120">
        <f t="shared" si="35"/>
        <v>191307.18426831797</v>
      </c>
      <c r="AK34" s="120">
        <f t="shared" si="35"/>
        <v>223825.29632810416</v>
      </c>
      <c r="AL34" s="120">
        <f t="shared" si="35"/>
        <v>251714.86075436554</v>
      </c>
      <c r="AM34" s="120">
        <f t="shared" si="35"/>
        <v>220841.99668727524</v>
      </c>
      <c r="AN34" s="120">
        <f t="shared" si="35"/>
        <v>305651.11265488941</v>
      </c>
      <c r="AO34" s="120">
        <f t="shared" si="35"/>
        <v>284274.24631552736</v>
      </c>
      <c r="AP34" s="120">
        <f t="shared" si="35"/>
        <v>294781.80288519792</v>
      </c>
      <c r="AQ34" s="120">
        <f t="shared" si="35"/>
        <v>791914.33120203775</v>
      </c>
      <c r="AR34" s="120">
        <f t="shared" si="35"/>
        <v>978344.05317777325</v>
      </c>
      <c r="AS34" s="120">
        <f t="shared" si="35"/>
        <v>874777.66117086785</v>
      </c>
      <c r="AT34" s="120">
        <f t="shared" si="35"/>
        <v>686805.48036969628</v>
      </c>
      <c r="AU34" s="120">
        <f t="shared" si="35"/>
        <v>321802.45107933023</v>
      </c>
      <c r="AV34" s="125">
        <f t="shared" si="35"/>
        <v>280234.94993728027</v>
      </c>
      <c r="AW34" s="125">
        <f t="shared" si="35"/>
        <v>298582.37929283152</v>
      </c>
      <c r="AX34" s="125">
        <f t="shared" ref="AX34:BI34" si="36">IF(AX17="","",AX17+(AX$19*(AX26/AX$28)))</f>
        <v>311695.64635484433</v>
      </c>
      <c r="AY34" s="124">
        <f t="shared" si="36"/>
        <v>258777.00749766835</v>
      </c>
      <c r="AZ34" s="124">
        <f t="shared" si="36"/>
        <v>283722.43286229094</v>
      </c>
      <c r="BA34" s="124">
        <f t="shared" si="36"/>
        <v>272895.24420662259</v>
      </c>
      <c r="BB34" s="124">
        <f t="shared" si="36"/>
        <v>355782.31063817773</v>
      </c>
      <c r="BC34" s="124">
        <f t="shared" si="36"/>
        <v>14293.210000000894</v>
      </c>
      <c r="BD34" s="124">
        <f t="shared" si="36"/>
        <v>18396.779999999329</v>
      </c>
      <c r="BE34" s="124">
        <f t="shared" si="36"/>
        <v>16129.779999999329</v>
      </c>
      <c r="BF34" s="124">
        <f t="shared" si="36"/>
        <v>11858.140000000596</v>
      </c>
      <c r="BG34" s="124">
        <f t="shared" si="36"/>
        <v>5076.859999999404</v>
      </c>
      <c r="BH34" s="124">
        <f t="shared" si="36"/>
        <v>4092.429999999702</v>
      </c>
      <c r="BI34" s="124">
        <f t="shared" si="36"/>
        <v>4281.0399999991059</v>
      </c>
      <c r="BJ34" s="124">
        <f t="shared" ref="BJ34" si="37">IF(BJ17="","",BJ17+(BJ$19*(BJ26/BJ$28)))</f>
        <v>4596.3499999996275</v>
      </c>
    </row>
    <row r="35" spans="1:62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25"/>
        <v>0</v>
      </c>
      <c r="F35" s="120">
        <f t="shared" si="25"/>
        <v>0</v>
      </c>
      <c r="G35" s="120">
        <f t="shared" ref="G35:AW35" si="38">IF(G18="","",G18+(G$19*(G27/G$28)))</f>
        <v>0</v>
      </c>
      <c r="H35" s="120">
        <f t="shared" si="38"/>
        <v>360.22</v>
      </c>
      <c r="I35" s="120">
        <f t="shared" si="38"/>
        <v>1356.5027975457876</v>
      </c>
      <c r="J35" s="120">
        <f t="shared" si="38"/>
        <v>2255.3712414377201</v>
      </c>
      <c r="K35" s="120">
        <f t="shared" si="38"/>
        <v>1897.7199413483188</v>
      </c>
      <c r="L35" s="120">
        <f t="shared" si="38"/>
        <v>2405.4668833960245</v>
      </c>
      <c r="M35" s="120">
        <f t="shared" si="38"/>
        <v>3262.8984825339485</v>
      </c>
      <c r="N35" s="120">
        <f t="shared" si="38"/>
        <v>5909.4833335993335</v>
      </c>
      <c r="O35" s="120">
        <f t="shared" si="38"/>
        <v>6425.014731291647</v>
      </c>
      <c r="P35" s="120">
        <f t="shared" si="38"/>
        <v>9106.0133494287093</v>
      </c>
      <c r="Q35" s="120">
        <f t="shared" si="38"/>
        <v>8390.7638449238184</v>
      </c>
      <c r="R35" s="120">
        <f t="shared" si="38"/>
        <v>10997.379437607351</v>
      </c>
      <c r="S35" s="120">
        <f t="shared" si="38"/>
        <v>20856.094406634937</v>
      </c>
      <c r="T35" s="120">
        <f t="shared" si="38"/>
        <v>29338.039999999994</v>
      </c>
      <c r="U35" s="120">
        <f t="shared" si="38"/>
        <v>27923.370923640025</v>
      </c>
      <c r="V35" s="120">
        <f t="shared" si="38"/>
        <v>26983.721535135461</v>
      </c>
      <c r="W35" s="120">
        <f t="shared" si="38"/>
        <v>19471.188276380515</v>
      </c>
      <c r="X35" s="120">
        <f t="shared" si="38"/>
        <v>18971.478034215677</v>
      </c>
      <c r="Y35" s="120">
        <f t="shared" si="38"/>
        <v>20838.032820297231</v>
      </c>
      <c r="Z35" s="120">
        <f t="shared" si="38"/>
        <v>24107.448446951264</v>
      </c>
      <c r="AA35" s="120">
        <f t="shared" si="38"/>
        <v>21893.062382864882</v>
      </c>
      <c r="AB35" s="120">
        <f t="shared" si="38"/>
        <v>24080.232432507251</v>
      </c>
      <c r="AC35" s="120">
        <f t="shared" si="38"/>
        <v>25697.334922102909</v>
      </c>
      <c r="AD35" s="120">
        <f t="shared" si="38"/>
        <v>34703.027598888038</v>
      </c>
      <c r="AE35" s="120">
        <f t="shared" si="38"/>
        <v>75519.476357307751</v>
      </c>
      <c r="AF35" s="120">
        <f t="shared" si="38"/>
        <v>100273.42685716876</v>
      </c>
      <c r="AG35" s="120">
        <f t="shared" si="38"/>
        <v>85499.508585205374</v>
      </c>
      <c r="AH35" s="120">
        <f t="shared" si="38"/>
        <v>69397.820475524379</v>
      </c>
      <c r="AI35" s="120">
        <f t="shared" si="38"/>
        <v>37821.144416831085</v>
      </c>
      <c r="AJ35" s="120">
        <f t="shared" si="38"/>
        <v>35865.098177838852</v>
      </c>
      <c r="AK35" s="120">
        <f t="shared" si="38"/>
        <v>42905.24501769265</v>
      </c>
      <c r="AL35" s="120">
        <f t="shared" si="38"/>
        <v>48941.253195931422</v>
      </c>
      <c r="AM35" s="120">
        <f t="shared" si="38"/>
        <v>45736.205779424003</v>
      </c>
      <c r="AN35" s="120">
        <f t="shared" si="38"/>
        <v>61794.995083764363</v>
      </c>
      <c r="AO35" s="120">
        <f t="shared" si="38"/>
        <v>56159.323619014431</v>
      </c>
      <c r="AP35" s="120">
        <f t="shared" si="38"/>
        <v>66116.096564999927</v>
      </c>
      <c r="AQ35" s="120">
        <f t="shared" si="38"/>
        <v>196336.18137657503</v>
      </c>
      <c r="AR35" s="120">
        <f t="shared" si="38"/>
        <v>261767.5472645007</v>
      </c>
      <c r="AS35" s="120">
        <f t="shared" si="38"/>
        <v>232206.9863998002</v>
      </c>
      <c r="AT35" s="120">
        <f t="shared" si="38"/>
        <v>149701.48799265211</v>
      </c>
      <c r="AU35" s="120">
        <f t="shared" si="38"/>
        <v>63981.67593600769</v>
      </c>
      <c r="AV35" s="125">
        <f t="shared" si="38"/>
        <v>56376.036953839088</v>
      </c>
      <c r="AW35" s="125">
        <f t="shared" si="38"/>
        <v>60695.499019145391</v>
      </c>
      <c r="AX35" s="125">
        <f t="shared" ref="AX35:BI35" si="39">IF(AX18="","",AX18+(AX$19*(AX27/AX$28)))</f>
        <v>62407.93847805421</v>
      </c>
      <c r="AY35" s="124">
        <f t="shared" si="39"/>
        <v>55886.731689117041</v>
      </c>
      <c r="AZ35" s="124">
        <f t="shared" si="39"/>
        <v>56559.259411770909</v>
      </c>
      <c r="BA35" s="124">
        <f t="shared" si="39"/>
        <v>54233.543501101805</v>
      </c>
      <c r="BB35" s="124">
        <f t="shared" si="39"/>
        <v>74890.92242895755</v>
      </c>
      <c r="BC35" s="124">
        <f>IF(BC18="","",BC18+(BC$19*(BC27/BC$28)))</f>
        <v>549.47000000020489</v>
      </c>
      <c r="BD35" s="124">
        <f t="shared" si="39"/>
        <v>729.56999999983236</v>
      </c>
      <c r="BE35" s="124">
        <f t="shared" si="39"/>
        <v>572.06999999983236</v>
      </c>
      <c r="BF35" s="124">
        <f t="shared" si="39"/>
        <v>611.70000000018626</v>
      </c>
      <c r="BG35" s="124">
        <f t="shared" si="39"/>
        <v>381.87000000011176</v>
      </c>
      <c r="BH35" s="124">
        <f t="shared" si="39"/>
        <v>306.47999999998137</v>
      </c>
      <c r="BI35" s="124">
        <f t="shared" si="39"/>
        <v>320.02000000001863</v>
      </c>
      <c r="BJ35" s="124">
        <f t="shared" ref="BJ35" si="40">IF(BJ18="","",BJ18+(BJ$19*(BJ27/BJ$28)))</f>
        <v>346.00999999977648</v>
      </c>
    </row>
    <row r="36" spans="1:62" x14ac:dyDescent="0.25">
      <c r="A36" s="35" t="s">
        <v>31</v>
      </c>
      <c r="B36" s="33"/>
      <c r="C36" s="33"/>
      <c r="D36" s="48">
        <f>SUM(D31:D35)</f>
        <v>0</v>
      </c>
      <c r="E36" s="48">
        <f t="shared" ref="E36:AW36" si="41">SUM(E31:E35)</f>
        <v>1328.78</v>
      </c>
      <c r="F36" s="48">
        <f t="shared" si="41"/>
        <v>9526.5299999999988</v>
      </c>
      <c r="G36" s="48">
        <f t="shared" si="41"/>
        <v>131900.43000000002</v>
      </c>
      <c r="H36" s="48">
        <f t="shared" si="41"/>
        <v>295999.55</v>
      </c>
      <c r="I36" s="48">
        <f t="shared" si="41"/>
        <v>425553.79999999993</v>
      </c>
      <c r="J36" s="48">
        <f t="shared" si="41"/>
        <v>758519.65</v>
      </c>
      <c r="K36" s="48">
        <f t="shared" si="41"/>
        <v>199350.73000000016</v>
      </c>
      <c r="L36" s="48">
        <f t="shared" si="41"/>
        <v>279108.34999999986</v>
      </c>
      <c r="M36" s="48">
        <f t="shared" si="41"/>
        <v>438307.65000000008</v>
      </c>
      <c r="N36" s="48">
        <f t="shared" si="41"/>
        <v>509660.87999999995</v>
      </c>
      <c r="O36" s="48">
        <f t="shared" si="41"/>
        <v>486201.49000000022</v>
      </c>
      <c r="P36" s="48">
        <f t="shared" si="41"/>
        <v>514839.35999999993</v>
      </c>
      <c r="Q36" s="48">
        <f t="shared" si="41"/>
        <v>312695.84999999963</v>
      </c>
      <c r="R36" s="48">
        <f t="shared" si="41"/>
        <v>392474.24999999983</v>
      </c>
      <c r="S36" s="48">
        <f t="shared" si="41"/>
        <v>1348848.3600000006</v>
      </c>
      <c r="T36" s="48">
        <f t="shared" si="41"/>
        <v>1958770.0699999998</v>
      </c>
      <c r="U36" s="48">
        <f t="shared" si="41"/>
        <v>2119352.19</v>
      </c>
      <c r="V36" s="48">
        <f t="shared" si="41"/>
        <v>1653005.4399999997</v>
      </c>
      <c r="W36" s="48">
        <f t="shared" si="41"/>
        <v>750637.88000000047</v>
      </c>
      <c r="X36" s="48">
        <f t="shared" si="41"/>
        <v>825052.10999999894</v>
      </c>
      <c r="Y36" s="48">
        <f t="shared" si="41"/>
        <v>1097101.9800000007</v>
      </c>
      <c r="Z36" s="48">
        <f t="shared" si="41"/>
        <v>1233427.4099999992</v>
      </c>
      <c r="AA36" s="48">
        <f t="shared" si="41"/>
        <v>1062738.58</v>
      </c>
      <c r="AB36" s="48">
        <f t="shared" si="41"/>
        <v>1116457.6900000016</v>
      </c>
      <c r="AC36" s="48">
        <f t="shared" si="41"/>
        <v>959793.47999999963</v>
      </c>
      <c r="AD36" s="48">
        <f t="shared" si="41"/>
        <v>1424231.0999999996</v>
      </c>
      <c r="AE36" s="48">
        <f t="shared" si="41"/>
        <v>3804569.2400000021</v>
      </c>
      <c r="AF36" s="48">
        <f t="shared" si="41"/>
        <v>5112749.5900000017</v>
      </c>
      <c r="AG36" s="48">
        <f t="shared" si="41"/>
        <v>4713867.5500000026</v>
      </c>
      <c r="AH36" s="48">
        <f t="shared" si="41"/>
        <v>3598339.959999999</v>
      </c>
      <c r="AI36" s="48">
        <f t="shared" si="41"/>
        <v>1714525.5399999977</v>
      </c>
      <c r="AJ36" s="48">
        <f t="shared" si="41"/>
        <v>1571421.2499999981</v>
      </c>
      <c r="AK36" s="48">
        <f t="shared" si="41"/>
        <v>1919519.93</v>
      </c>
      <c r="AL36" s="48">
        <f t="shared" si="41"/>
        <v>2060434.7699999972</v>
      </c>
      <c r="AM36" s="48">
        <f t="shared" si="41"/>
        <v>1799627.3200000026</v>
      </c>
      <c r="AN36" s="48">
        <f t="shared" si="41"/>
        <v>2312591.7700000047</v>
      </c>
      <c r="AO36" s="48">
        <f t="shared" si="41"/>
        <v>2109913.9999999995</v>
      </c>
      <c r="AP36" s="48">
        <f t="shared" si="41"/>
        <v>1887985.9599999983</v>
      </c>
      <c r="AQ36" s="48">
        <f t="shared" si="41"/>
        <v>6123794.6400000006</v>
      </c>
      <c r="AR36" s="48">
        <f t="shared" si="41"/>
        <v>7375311.7899999972</v>
      </c>
      <c r="AS36" s="48">
        <f t="shared" si="41"/>
        <v>6969272.2200000025</v>
      </c>
      <c r="AT36" s="48">
        <f t="shared" si="41"/>
        <v>5125287.4899999984</v>
      </c>
      <c r="AU36" s="48">
        <f t="shared" si="41"/>
        <v>2223308.9999999986</v>
      </c>
      <c r="AV36" s="48">
        <f t="shared" si="41"/>
        <v>2077952.1100000015</v>
      </c>
      <c r="AW36" s="48">
        <f t="shared" si="41"/>
        <v>2351849.9500000039</v>
      </c>
      <c r="AX36" s="48">
        <f t="shared" ref="AX36:BI36" si="42">SUM(AX31:AX35)</f>
        <v>2415673.5800000043</v>
      </c>
      <c r="AY36" s="48">
        <f t="shared" si="42"/>
        <v>1986197.6600000006</v>
      </c>
      <c r="AZ36" s="48">
        <f t="shared" si="42"/>
        <v>2054911.030000001</v>
      </c>
      <c r="BA36" s="48">
        <f t="shared" si="42"/>
        <v>1914222.100000002</v>
      </c>
      <c r="BB36" s="48">
        <f t="shared" si="42"/>
        <v>2480226.0100000012</v>
      </c>
      <c r="BC36" s="48">
        <f t="shared" si="42"/>
        <v>77675.290000000503</v>
      </c>
      <c r="BD36" s="48">
        <f t="shared" si="42"/>
        <v>99551.53999999864</v>
      </c>
      <c r="BE36" s="48">
        <f t="shared" si="42"/>
        <v>85362.149999998044</v>
      </c>
      <c r="BF36" s="48">
        <f t="shared" si="42"/>
        <v>68150.740000003017</v>
      </c>
      <c r="BG36" s="48">
        <f t="shared" si="42"/>
        <v>32717.359999998473</v>
      </c>
      <c r="BH36" s="48">
        <f t="shared" si="42"/>
        <v>27780.750000001397</v>
      </c>
      <c r="BI36" s="48">
        <f t="shared" si="42"/>
        <v>39986.919999998529</v>
      </c>
      <c r="BJ36" s="48">
        <f t="shared" ref="BJ36" si="43">SUM(BJ31:BJ35)</f>
        <v>53058.459999999031</v>
      </c>
    </row>
    <row r="37" spans="1:62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</row>
    <row r="38" spans="1:62" x14ac:dyDescent="0.25">
      <c r="A38" s="35"/>
      <c r="B38" s="33"/>
      <c r="C38" s="33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U38" s="122" t="s">
        <v>84</v>
      </c>
      <c r="AV38" s="79"/>
      <c r="AX38" s="38" t="s">
        <v>85</v>
      </c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J38" s="38" t="s">
        <v>86</v>
      </c>
    </row>
    <row r="39" spans="1:62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40" t="s">
        <v>33</v>
      </c>
      <c r="AU39" s="123">
        <f t="shared" ref="AU39:AU44" si="44">SUM(D31:AU31)</f>
        <v>36756403.496467061</v>
      </c>
      <c r="AV39" s="79"/>
      <c r="AW39" s="40" t="s">
        <v>33</v>
      </c>
      <c r="AX39" s="126">
        <f>SUM(AV31:AX31)</f>
        <v>2064106.4162525814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40" t="s">
        <v>33</v>
      </c>
      <c r="BJ39" s="127">
        <f>SUM(AY31:BJ31)</f>
        <v>2312762.2143367487</v>
      </c>
    </row>
    <row r="40" spans="1:62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40" t="s">
        <v>34</v>
      </c>
      <c r="AU40" s="123">
        <f t="shared" si="44"/>
        <v>10592786.573556673</v>
      </c>
      <c r="AV40" s="79"/>
      <c r="AW40" s="40" t="s">
        <v>34</v>
      </c>
      <c r="AX40" s="126">
        <f t="shared" ref="AX40:AX44" si="45">SUM(AV32:AX32)</f>
        <v>1388277.398742462</v>
      </c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40" t="s">
        <v>34</v>
      </c>
      <c r="BJ40" s="127">
        <f t="shared" ref="BJ40:BJ43" si="46">SUM(AY32:BJ32)</f>
        <v>1775417.9986247672</v>
      </c>
    </row>
    <row r="41" spans="1:62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40" t="s">
        <v>35</v>
      </c>
      <c r="AU41" s="123">
        <f t="shared" si="44"/>
        <v>22005866.482162576</v>
      </c>
      <c r="AV41" s="79"/>
      <c r="AW41" s="40" t="s">
        <v>35</v>
      </c>
      <c r="AX41" s="126">
        <f t="shared" si="45"/>
        <v>2323099.3749689711</v>
      </c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40" t="s">
        <v>35</v>
      </c>
      <c r="BJ41" s="127">
        <f t="shared" si="46"/>
        <v>3336370.5648027817</v>
      </c>
    </row>
    <row r="42" spans="1:62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40" t="s">
        <v>36</v>
      </c>
      <c r="AU42" s="123">
        <f t="shared" si="44"/>
        <v>9395095.7188907228</v>
      </c>
      <c r="AV42" s="79"/>
      <c r="AW42" s="40" t="s">
        <v>36</v>
      </c>
      <c r="AX42" s="126">
        <f t="shared" si="45"/>
        <v>890512.97558495612</v>
      </c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40" t="s">
        <v>36</v>
      </c>
      <c r="BJ42" s="127">
        <f t="shared" si="46"/>
        <v>1249901.5852047575</v>
      </c>
    </row>
    <row r="43" spans="1:62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40" t="s">
        <v>37</v>
      </c>
      <c r="AU43" s="123">
        <f t="shared" si="44"/>
        <v>1977253.3389229698</v>
      </c>
      <c r="AV43" s="79"/>
      <c r="AW43" s="40" t="s">
        <v>37</v>
      </c>
      <c r="AX43" s="126">
        <f t="shared" si="45"/>
        <v>179479.4744510387</v>
      </c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40" t="s">
        <v>37</v>
      </c>
      <c r="BJ43" s="127">
        <f t="shared" si="46"/>
        <v>245387.64703094726</v>
      </c>
    </row>
    <row r="44" spans="1:62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35" t="s">
        <v>31</v>
      </c>
      <c r="AU44" s="123">
        <f t="shared" si="44"/>
        <v>80727405.610000014</v>
      </c>
      <c r="AV44" s="79"/>
      <c r="AW44" s="35" t="s">
        <v>31</v>
      </c>
      <c r="AX44" s="126">
        <f t="shared" si="45"/>
        <v>6845475.6400000099</v>
      </c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35" t="s">
        <v>31</v>
      </c>
      <c r="BJ44" s="127">
        <f>SUM(AY36:BJ36)</f>
        <v>8919840.0100000054</v>
      </c>
    </row>
    <row r="45" spans="1:62" s="82" customFormat="1" ht="15.75" thickBot="1" x14ac:dyDescent="0.3"/>
    <row r="46" spans="1:62" ht="15.75" x14ac:dyDescent="0.25">
      <c r="A46" s="78" t="s">
        <v>55</v>
      </c>
    </row>
    <row r="48" spans="1:62" x14ac:dyDescent="0.25">
      <c r="B48" s="12">
        <v>42370</v>
      </c>
      <c r="C48" s="12">
        <v>42401</v>
      </c>
      <c r="D48" s="12">
        <v>42430</v>
      </c>
      <c r="E48" s="12">
        <v>42461</v>
      </c>
      <c r="F48" s="12">
        <v>42491</v>
      </c>
      <c r="G48" s="12">
        <v>42522</v>
      </c>
      <c r="H48" s="12">
        <v>42552</v>
      </c>
      <c r="I48" s="12">
        <v>42583</v>
      </c>
      <c r="J48" s="12">
        <v>42614</v>
      </c>
      <c r="K48" s="12">
        <v>42644</v>
      </c>
      <c r="L48" s="12">
        <v>42675</v>
      </c>
      <c r="M48" s="12">
        <v>42705</v>
      </c>
      <c r="N48" s="12">
        <v>42736</v>
      </c>
      <c r="O48" s="12">
        <v>42767</v>
      </c>
      <c r="P48" s="12">
        <v>42795</v>
      </c>
      <c r="Q48" s="12">
        <v>42826</v>
      </c>
      <c r="R48" s="12">
        <v>42856</v>
      </c>
      <c r="S48" s="12">
        <v>42887</v>
      </c>
      <c r="T48" s="12">
        <v>42917</v>
      </c>
      <c r="U48" s="12">
        <v>42948</v>
      </c>
      <c r="V48" s="12">
        <v>42979</v>
      </c>
      <c r="W48" s="12">
        <v>43009</v>
      </c>
      <c r="X48" s="12">
        <v>43040</v>
      </c>
      <c r="Y48" s="12">
        <v>43070</v>
      </c>
      <c r="Z48" s="12">
        <v>43101</v>
      </c>
      <c r="AA48" s="12">
        <v>43132</v>
      </c>
      <c r="AB48" s="12">
        <v>43160</v>
      </c>
      <c r="AC48" s="12">
        <v>43191</v>
      </c>
      <c r="AD48" s="12">
        <v>43221</v>
      </c>
      <c r="AE48" s="12">
        <v>43252</v>
      </c>
      <c r="AF48" s="12">
        <v>43282</v>
      </c>
      <c r="AG48" s="12">
        <v>43313</v>
      </c>
      <c r="AH48" s="12">
        <v>43344</v>
      </c>
      <c r="AI48" s="12">
        <v>43374</v>
      </c>
      <c r="AJ48" s="12">
        <v>43405</v>
      </c>
      <c r="AK48" s="12">
        <v>43435</v>
      </c>
      <c r="AL48" s="12">
        <v>43466</v>
      </c>
      <c r="AM48" s="12">
        <v>43497</v>
      </c>
      <c r="AN48" s="12">
        <v>43525</v>
      </c>
      <c r="AO48" s="12">
        <v>43556</v>
      </c>
      <c r="AP48" s="12">
        <v>43586</v>
      </c>
      <c r="AQ48" s="12">
        <v>43617</v>
      </c>
      <c r="AR48" s="12">
        <v>43647</v>
      </c>
      <c r="AS48" s="12">
        <v>43678</v>
      </c>
      <c r="AT48" s="12">
        <v>43709</v>
      </c>
      <c r="AU48" s="12">
        <v>43739</v>
      </c>
      <c r="AV48" s="12">
        <v>43770</v>
      </c>
      <c r="AW48" s="12">
        <v>43800</v>
      </c>
      <c r="AX48" s="12">
        <v>43831</v>
      </c>
      <c r="AY48" s="12">
        <v>43862</v>
      </c>
      <c r="AZ48" s="12">
        <v>43891</v>
      </c>
      <c r="BA48" s="12">
        <v>43922</v>
      </c>
      <c r="BB48" s="12">
        <v>43952</v>
      </c>
      <c r="BC48" s="12">
        <v>43983</v>
      </c>
      <c r="BD48" s="12">
        <v>44013</v>
      </c>
      <c r="BE48" s="12">
        <v>44044</v>
      </c>
      <c r="BF48" s="12">
        <v>44075</v>
      </c>
      <c r="BG48" s="12">
        <v>44105</v>
      </c>
      <c r="BH48" s="12">
        <v>44136</v>
      </c>
      <c r="BI48" s="12">
        <v>44166</v>
      </c>
      <c r="BJ48" s="12">
        <v>44197</v>
      </c>
    </row>
    <row r="49" spans="1:62" s="2" customFormat="1" x14ac:dyDescent="0.25">
      <c r="A49" s="39" t="s">
        <v>56</v>
      </c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119" t="s">
        <v>87</v>
      </c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x14ac:dyDescent="0.25">
      <c r="A50" s="40" t="s">
        <v>33</v>
      </c>
      <c r="B50" s="41"/>
      <c r="C50" s="41"/>
      <c r="D50" s="45"/>
      <c r="E50" s="45"/>
      <c r="F50" s="45"/>
      <c r="G50" s="45"/>
      <c r="H50" s="54"/>
      <c r="I50" s="54"/>
      <c r="J50" s="54"/>
      <c r="K50" s="54"/>
      <c r="L50" s="54"/>
      <c r="M50" s="54"/>
      <c r="N50" s="54"/>
      <c r="O50" s="45"/>
      <c r="P50" s="46"/>
      <c r="Q50" s="45">
        <f>964303.03-72.29</f>
        <v>964230.74</v>
      </c>
      <c r="R50" s="46">
        <v>918986.9</v>
      </c>
      <c r="S50" s="46">
        <v>1235335.3500000001</v>
      </c>
      <c r="T50" s="46">
        <v>1643710.03</v>
      </c>
      <c r="U50" s="46">
        <v>1663991.32</v>
      </c>
      <c r="V50" s="46">
        <v>1315722.52</v>
      </c>
      <c r="W50" s="46">
        <v>1155142.76</v>
      </c>
      <c r="X50" s="46">
        <v>1008647.72</v>
      </c>
      <c r="Y50" s="46">
        <v>1300717.95</v>
      </c>
      <c r="Z50" s="46">
        <v>1995202.44</v>
      </c>
      <c r="AA50" s="46">
        <v>1361606.16</v>
      </c>
      <c r="AB50" s="46">
        <v>1097480.82</v>
      </c>
      <c r="AC50" s="46">
        <v>1059578.1200000001</v>
      </c>
      <c r="AD50" s="46">
        <v>862980.65</v>
      </c>
      <c r="AE50" s="46">
        <v>1281774.72</v>
      </c>
      <c r="AF50" s="46">
        <v>1502957.34</v>
      </c>
      <c r="AG50" s="46">
        <v>1346919.46</v>
      </c>
      <c r="AH50" s="46">
        <v>1295482.8999999999</v>
      </c>
      <c r="AI50" s="46">
        <v>1002485.52</v>
      </c>
      <c r="AJ50" s="46">
        <v>930228.6</v>
      </c>
      <c r="AK50" s="46">
        <v>1294357.3</v>
      </c>
      <c r="AL50" s="46">
        <v>1435395.83</v>
      </c>
      <c r="AM50" s="46">
        <v>1500360.52</v>
      </c>
      <c r="AN50" s="46">
        <v>1351205.92</v>
      </c>
      <c r="AO50" s="46">
        <v>930965.27</v>
      </c>
      <c r="AP50" s="46">
        <v>791487</v>
      </c>
      <c r="AQ50" s="46">
        <v>1054075.57</v>
      </c>
      <c r="AR50" s="46">
        <v>1341002.6200000001</v>
      </c>
      <c r="AS50" s="46">
        <v>1411567.5</v>
      </c>
      <c r="AT50" s="46">
        <v>1302183.99</v>
      </c>
      <c r="AU50" s="46">
        <v>1070055.19</v>
      </c>
      <c r="AV50" s="46">
        <v>881684.13141512172</v>
      </c>
      <c r="AW50" s="46">
        <v>1268918.8563107452</v>
      </c>
      <c r="AX50" s="46">
        <v>1658919.9301614088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</row>
    <row r="51" spans="1:62" x14ac:dyDescent="0.25">
      <c r="A51" s="40" t="s">
        <v>34</v>
      </c>
      <c r="B51" s="41"/>
      <c r="C51" s="41"/>
      <c r="D51" s="45"/>
      <c r="E51" s="45"/>
      <c r="F51" s="45"/>
      <c r="G51" s="45"/>
      <c r="H51" s="54"/>
      <c r="I51" s="54"/>
      <c r="J51" s="54"/>
      <c r="K51" s="54"/>
      <c r="L51" s="54"/>
      <c r="M51" s="54"/>
      <c r="N51" s="45"/>
      <c r="O51" s="45"/>
      <c r="P51" s="46"/>
      <c r="Q51" s="45">
        <f>121723.86-126.24</f>
        <v>121597.62</v>
      </c>
      <c r="R51" s="46">
        <v>120360.92</v>
      </c>
      <c r="S51" s="46">
        <v>143026.74</v>
      </c>
      <c r="T51" s="46">
        <v>165801.25</v>
      </c>
      <c r="U51" s="46">
        <v>167384.09</v>
      </c>
      <c r="V51" s="46">
        <v>149701.24</v>
      </c>
      <c r="W51" s="46">
        <v>141748.14000000001</v>
      </c>
      <c r="X51" s="46">
        <v>126699.78</v>
      </c>
      <c r="Y51" s="46">
        <v>139926.94</v>
      </c>
      <c r="Z51" s="46">
        <v>202221.15</v>
      </c>
      <c r="AA51" s="46">
        <v>343067.75</v>
      </c>
      <c r="AB51" s="46">
        <v>300632.48</v>
      </c>
      <c r="AC51" s="46">
        <v>296300.02</v>
      </c>
      <c r="AD51" s="46">
        <v>268199.42</v>
      </c>
      <c r="AE51" s="46">
        <v>337634.86</v>
      </c>
      <c r="AF51" s="46">
        <v>372521.79</v>
      </c>
      <c r="AG51" s="46">
        <v>348089.17</v>
      </c>
      <c r="AH51" s="46">
        <v>342034.51</v>
      </c>
      <c r="AI51" s="46">
        <v>301373.81</v>
      </c>
      <c r="AJ51" s="46">
        <v>271517.73</v>
      </c>
      <c r="AK51" s="46">
        <v>328156.33</v>
      </c>
      <c r="AL51" s="46">
        <v>377703.97</v>
      </c>
      <c r="AM51" s="46">
        <v>708077.88</v>
      </c>
      <c r="AN51" s="46">
        <v>666764.85</v>
      </c>
      <c r="AO51" s="46">
        <v>540522.54</v>
      </c>
      <c r="AP51" s="46">
        <v>509584.1</v>
      </c>
      <c r="AQ51" s="46">
        <v>594934.36</v>
      </c>
      <c r="AR51" s="46">
        <v>680484</v>
      </c>
      <c r="AS51" s="46">
        <v>699354.09</v>
      </c>
      <c r="AT51" s="46">
        <v>675136.56</v>
      </c>
      <c r="AU51" s="46">
        <v>608437.81999999995</v>
      </c>
      <c r="AV51" s="46">
        <v>530760.73791859311</v>
      </c>
      <c r="AW51" s="46">
        <v>632425.93184128462</v>
      </c>
      <c r="AX51" s="46">
        <v>764108.05660337175</v>
      </c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</row>
    <row r="52" spans="1:62" x14ac:dyDescent="0.25">
      <c r="A52" s="40" t="s">
        <v>35</v>
      </c>
      <c r="B52" s="41"/>
      <c r="C52" s="41"/>
      <c r="D52" s="45"/>
      <c r="E52" s="45"/>
      <c r="F52" s="45"/>
      <c r="G52" s="45"/>
      <c r="H52" s="54"/>
      <c r="I52" s="54"/>
      <c r="J52" s="54"/>
      <c r="K52" s="54"/>
      <c r="L52" s="54"/>
      <c r="M52" s="54"/>
      <c r="N52" s="45"/>
      <c r="O52" s="45"/>
      <c r="P52" s="46"/>
      <c r="Q52" s="45">
        <f>306699.41-268.37</f>
        <v>306431.03999999998</v>
      </c>
      <c r="R52" s="46">
        <v>315079.21999999997</v>
      </c>
      <c r="S52" s="46">
        <v>357143.49</v>
      </c>
      <c r="T52" s="46">
        <v>388918.74</v>
      </c>
      <c r="U52" s="46">
        <v>396209.91</v>
      </c>
      <c r="V52" s="46">
        <v>373506.75</v>
      </c>
      <c r="W52" s="46">
        <v>358646.38</v>
      </c>
      <c r="X52" s="46">
        <v>321927.84000000003</v>
      </c>
      <c r="Y52" s="46">
        <v>337190.07</v>
      </c>
      <c r="Z52" s="46">
        <v>406112.33</v>
      </c>
      <c r="AA52" s="46">
        <v>569283.56999999995</v>
      </c>
      <c r="AB52" s="46">
        <v>530638.37</v>
      </c>
      <c r="AC52" s="46">
        <v>535419.43000000005</v>
      </c>
      <c r="AD52" s="46">
        <v>530865.09</v>
      </c>
      <c r="AE52" s="46">
        <v>632987.31999999995</v>
      </c>
      <c r="AF52" s="46">
        <v>672168.03</v>
      </c>
      <c r="AG52" s="46">
        <v>636130.80000000005</v>
      </c>
      <c r="AH52" s="46">
        <v>647286.31999999995</v>
      </c>
      <c r="AI52" s="46">
        <v>588134.43000000005</v>
      </c>
      <c r="AJ52" s="46">
        <v>523066.9</v>
      </c>
      <c r="AK52" s="46">
        <v>569652.57999999996</v>
      </c>
      <c r="AL52" s="46">
        <v>622149.86</v>
      </c>
      <c r="AM52" s="46">
        <v>1121084.3899999999</v>
      </c>
      <c r="AN52" s="46">
        <v>1064143.96</v>
      </c>
      <c r="AO52" s="46">
        <v>956310.33</v>
      </c>
      <c r="AP52" s="46">
        <v>988397.62</v>
      </c>
      <c r="AQ52" s="46">
        <v>1099738.51</v>
      </c>
      <c r="AR52" s="46">
        <v>1183208.1399999999</v>
      </c>
      <c r="AS52" s="46">
        <v>1210589.8</v>
      </c>
      <c r="AT52" s="46">
        <v>1222150.02</v>
      </c>
      <c r="AU52" s="46">
        <v>1122226.3600000001</v>
      </c>
      <c r="AV52" s="46">
        <v>1002251.8684742536</v>
      </c>
      <c r="AW52" s="46">
        <v>1088409.9545829841</v>
      </c>
      <c r="AX52" s="46">
        <v>1207483.8985391017</v>
      </c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</row>
    <row r="53" spans="1:62" x14ac:dyDescent="0.25">
      <c r="A53" s="40" t="s">
        <v>36</v>
      </c>
      <c r="B53" s="41"/>
      <c r="C53" s="41"/>
      <c r="D53" s="45"/>
      <c r="E53" s="45"/>
      <c r="F53" s="45"/>
      <c r="G53" s="45"/>
      <c r="H53" s="54"/>
      <c r="I53" s="54"/>
      <c r="J53" s="54"/>
      <c r="K53" s="54"/>
      <c r="L53" s="54"/>
      <c r="M53" s="54"/>
      <c r="N53" s="45"/>
      <c r="O53" s="45"/>
      <c r="P53" s="46"/>
      <c r="Q53" s="45">
        <v>287500.39</v>
      </c>
      <c r="R53" s="46">
        <v>291239.59000000003</v>
      </c>
      <c r="S53" s="46">
        <v>334700.84000000003</v>
      </c>
      <c r="T53" s="46">
        <v>327858.78000000003</v>
      </c>
      <c r="U53" s="46">
        <v>345877.98</v>
      </c>
      <c r="V53" s="46">
        <v>332796.82</v>
      </c>
      <c r="W53" s="46">
        <v>325738.77</v>
      </c>
      <c r="X53" s="46">
        <v>293261.37</v>
      </c>
      <c r="Y53" s="46">
        <v>307322.53000000003</v>
      </c>
      <c r="Z53" s="46">
        <v>339565.96</v>
      </c>
      <c r="AA53" s="46">
        <v>307869.25</v>
      </c>
      <c r="AB53" s="46">
        <v>306963.45</v>
      </c>
      <c r="AC53" s="46">
        <v>283370.14</v>
      </c>
      <c r="AD53" s="46">
        <v>326351.34000000003</v>
      </c>
      <c r="AE53" s="46">
        <v>353914.84</v>
      </c>
      <c r="AF53" s="46">
        <v>366503.78</v>
      </c>
      <c r="AG53" s="46">
        <v>360257.72</v>
      </c>
      <c r="AH53" s="46">
        <v>350605.05</v>
      </c>
      <c r="AI53" s="46">
        <v>328773.59000000003</v>
      </c>
      <c r="AJ53" s="46">
        <v>305971.46999999997</v>
      </c>
      <c r="AK53" s="46">
        <v>329009.21000000002</v>
      </c>
      <c r="AL53" s="46">
        <v>301972.13</v>
      </c>
      <c r="AM53" s="46">
        <v>361271.84</v>
      </c>
      <c r="AN53" s="46">
        <v>357649</v>
      </c>
      <c r="AO53" s="46">
        <v>342832.09</v>
      </c>
      <c r="AP53" s="46">
        <v>342002.7</v>
      </c>
      <c r="AQ53" s="46">
        <v>397393.17</v>
      </c>
      <c r="AR53" s="46">
        <v>399370.7</v>
      </c>
      <c r="AS53" s="46">
        <v>419257.53</v>
      </c>
      <c r="AT53" s="46">
        <v>416719</v>
      </c>
      <c r="AU53" s="46">
        <v>386141.21</v>
      </c>
      <c r="AV53" s="46">
        <v>360693.49687383522</v>
      </c>
      <c r="AW53" s="46">
        <v>370941.68232692016</v>
      </c>
      <c r="AX53" s="46">
        <v>397412.19596478145</v>
      </c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</row>
    <row r="54" spans="1:62" x14ac:dyDescent="0.25">
      <c r="A54" s="40" t="s">
        <v>37</v>
      </c>
      <c r="B54" s="41"/>
      <c r="C54" s="41"/>
      <c r="D54" s="45"/>
      <c r="E54" s="45"/>
      <c r="F54" s="45"/>
      <c r="G54" s="45"/>
      <c r="H54" s="54"/>
      <c r="I54" s="54"/>
      <c r="J54" s="54"/>
      <c r="K54" s="54"/>
      <c r="L54" s="54"/>
      <c r="M54" s="54"/>
      <c r="N54" s="45"/>
      <c r="O54" s="45"/>
      <c r="P54" s="46"/>
      <c r="Q54" s="45">
        <v>185826.61</v>
      </c>
      <c r="R54" s="46">
        <v>189002.31</v>
      </c>
      <c r="S54" s="46">
        <v>225674.13</v>
      </c>
      <c r="T54" s="46">
        <v>213450.91</v>
      </c>
      <c r="U54" s="46">
        <v>236566.37</v>
      </c>
      <c r="V54" s="46">
        <v>225419.26</v>
      </c>
      <c r="W54" s="46">
        <v>214922.7</v>
      </c>
      <c r="X54" s="46">
        <v>204773.48</v>
      </c>
      <c r="Y54" s="46">
        <v>187770.83</v>
      </c>
      <c r="Z54" s="46">
        <v>190411.74</v>
      </c>
      <c r="AA54" s="46">
        <v>104692.59</v>
      </c>
      <c r="AB54" s="46">
        <v>18094.560000000001</v>
      </c>
      <c r="AC54" s="46">
        <v>17212.91</v>
      </c>
      <c r="AD54" s="46">
        <v>19682.41</v>
      </c>
      <c r="AE54" s="46">
        <v>21781.17</v>
      </c>
      <c r="AF54" s="46">
        <v>13233.54</v>
      </c>
      <c r="AG54" s="46">
        <v>22431.52</v>
      </c>
      <c r="AH54" s="46">
        <v>21067.32</v>
      </c>
      <c r="AI54" s="46">
        <v>20801.22</v>
      </c>
      <c r="AJ54" s="46">
        <v>19547.939999999999</v>
      </c>
      <c r="AK54" s="46">
        <v>19036.14</v>
      </c>
      <c r="AL54" s="46">
        <v>21300.85</v>
      </c>
      <c r="AM54" s="46">
        <v>41051.660000000003</v>
      </c>
      <c r="AN54" s="46">
        <v>64352.88</v>
      </c>
      <c r="AO54" s="46">
        <v>64072.1</v>
      </c>
      <c r="AP54" s="46">
        <v>62519.33</v>
      </c>
      <c r="AQ54" s="46">
        <v>78748.960000000006</v>
      </c>
      <c r="AR54" s="46">
        <v>73304.259999999995</v>
      </c>
      <c r="AS54" s="46">
        <v>81170.33</v>
      </c>
      <c r="AT54" s="46">
        <v>82260.42</v>
      </c>
      <c r="AU54" s="46">
        <v>77599.5</v>
      </c>
      <c r="AV54" s="46">
        <v>73214.733082354345</v>
      </c>
      <c r="AW54" s="46">
        <v>72223.970100359467</v>
      </c>
      <c r="AX54" s="46">
        <v>73210.045403747441</v>
      </c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</row>
    <row r="55" spans="1:62" x14ac:dyDescent="0.25">
      <c r="A55" s="35" t="s">
        <v>31</v>
      </c>
      <c r="B55" s="33"/>
      <c r="C55" s="33"/>
      <c r="D55" s="48">
        <f>SUM(D50:D54)</f>
        <v>0</v>
      </c>
      <c r="E55" s="48">
        <f t="shared" ref="E55:AW55" si="47">SUM(E50:E54)</f>
        <v>0</v>
      </c>
      <c r="F55" s="48">
        <f t="shared" si="47"/>
        <v>0</v>
      </c>
      <c r="G55" s="48">
        <f t="shared" si="47"/>
        <v>0</v>
      </c>
      <c r="H55" s="48">
        <f t="shared" si="47"/>
        <v>0</v>
      </c>
      <c r="I55" s="48">
        <f t="shared" si="47"/>
        <v>0</v>
      </c>
      <c r="J55" s="48">
        <f t="shared" si="47"/>
        <v>0</v>
      </c>
      <c r="K55" s="48">
        <f t="shared" si="47"/>
        <v>0</v>
      </c>
      <c r="L55" s="48">
        <f t="shared" si="47"/>
        <v>0</v>
      </c>
      <c r="M55" s="48">
        <f t="shared" si="47"/>
        <v>0</v>
      </c>
      <c r="N55" s="48">
        <f t="shared" si="47"/>
        <v>0</v>
      </c>
      <c r="O55" s="48">
        <f t="shared" si="47"/>
        <v>0</v>
      </c>
      <c r="P55" s="48">
        <f t="shared" si="47"/>
        <v>0</v>
      </c>
      <c r="Q55" s="48">
        <f t="shared" si="47"/>
        <v>1865586.4</v>
      </c>
      <c r="R55" s="48">
        <f t="shared" si="47"/>
        <v>1834668.9400000002</v>
      </c>
      <c r="S55" s="48">
        <f t="shared" si="47"/>
        <v>2295880.5500000003</v>
      </c>
      <c r="T55" s="48">
        <f t="shared" si="47"/>
        <v>2739739.71</v>
      </c>
      <c r="U55" s="48">
        <f t="shared" si="47"/>
        <v>2810029.6700000004</v>
      </c>
      <c r="V55" s="48">
        <f t="shared" si="47"/>
        <v>2397146.59</v>
      </c>
      <c r="W55" s="48">
        <f t="shared" si="47"/>
        <v>2196198.75</v>
      </c>
      <c r="X55" s="48">
        <f t="shared" si="47"/>
        <v>1955310.19</v>
      </c>
      <c r="Y55" s="48">
        <f t="shared" si="47"/>
        <v>2272928.3199999998</v>
      </c>
      <c r="Z55" s="48">
        <f t="shared" si="47"/>
        <v>3133513.62</v>
      </c>
      <c r="AA55" s="48">
        <f t="shared" si="47"/>
        <v>2686519.32</v>
      </c>
      <c r="AB55" s="48">
        <f t="shared" si="47"/>
        <v>2253809.6800000002</v>
      </c>
      <c r="AC55" s="48">
        <f t="shared" si="47"/>
        <v>2191880.6200000006</v>
      </c>
      <c r="AD55" s="48">
        <f t="shared" si="47"/>
        <v>2008078.9100000001</v>
      </c>
      <c r="AE55" s="48">
        <f t="shared" si="47"/>
        <v>2628092.9099999997</v>
      </c>
      <c r="AF55" s="48">
        <f t="shared" si="47"/>
        <v>2927384.4800000004</v>
      </c>
      <c r="AG55" s="48">
        <f t="shared" si="47"/>
        <v>2713828.6699999995</v>
      </c>
      <c r="AH55" s="48">
        <f t="shared" si="47"/>
        <v>2656476.0999999996</v>
      </c>
      <c r="AI55" s="48">
        <f t="shared" si="47"/>
        <v>2241568.5700000003</v>
      </c>
      <c r="AJ55" s="48">
        <f t="shared" si="47"/>
        <v>2050332.64</v>
      </c>
      <c r="AK55" s="48">
        <f t="shared" si="47"/>
        <v>2540211.56</v>
      </c>
      <c r="AL55" s="48">
        <f t="shared" si="47"/>
        <v>2758522.64</v>
      </c>
      <c r="AM55" s="48">
        <f t="shared" si="47"/>
        <v>3731846.29</v>
      </c>
      <c r="AN55" s="48">
        <f t="shared" si="47"/>
        <v>3504116.61</v>
      </c>
      <c r="AO55" s="48">
        <f t="shared" si="47"/>
        <v>2834702.33</v>
      </c>
      <c r="AP55" s="48">
        <f t="shared" si="47"/>
        <v>2693990.7500000005</v>
      </c>
      <c r="AQ55" s="48">
        <f t="shared" si="47"/>
        <v>3224890.5700000003</v>
      </c>
      <c r="AR55" s="48">
        <f t="shared" si="47"/>
        <v>3677369.7199999997</v>
      </c>
      <c r="AS55" s="48">
        <f t="shared" si="47"/>
        <v>3821939.25</v>
      </c>
      <c r="AT55" s="48">
        <f t="shared" si="47"/>
        <v>3698449.99</v>
      </c>
      <c r="AU55" s="48">
        <f t="shared" si="47"/>
        <v>3264460.08</v>
      </c>
      <c r="AV55" s="48">
        <f t="shared" si="47"/>
        <v>2848604.9677641578</v>
      </c>
      <c r="AW55" s="48">
        <f t="shared" si="47"/>
        <v>3432920.3951622937</v>
      </c>
      <c r="AX55" s="48">
        <f t="shared" ref="AX55:BI55" si="48">SUM(AX50:AX54)</f>
        <v>4101134.1266724113</v>
      </c>
      <c r="AY55" s="48">
        <f t="shared" si="48"/>
        <v>0</v>
      </c>
      <c r="AZ55" s="48">
        <f t="shared" si="48"/>
        <v>0</v>
      </c>
      <c r="BA55" s="48">
        <f t="shared" si="48"/>
        <v>0</v>
      </c>
      <c r="BB55" s="48">
        <f t="shared" si="48"/>
        <v>0</v>
      </c>
      <c r="BC55" s="48">
        <f t="shared" si="48"/>
        <v>0</v>
      </c>
      <c r="BD55" s="48">
        <f t="shared" si="48"/>
        <v>0</v>
      </c>
      <c r="BE55" s="48">
        <f t="shared" si="48"/>
        <v>0</v>
      </c>
      <c r="BF55" s="48">
        <f t="shared" si="48"/>
        <v>0</v>
      </c>
      <c r="BG55" s="48">
        <f t="shared" si="48"/>
        <v>0</v>
      </c>
      <c r="BH55" s="48">
        <f t="shared" si="48"/>
        <v>0</v>
      </c>
      <c r="BI55" s="48">
        <f t="shared" si="48"/>
        <v>0</v>
      </c>
      <c r="BJ55" s="48">
        <f t="shared" ref="BJ55" si="49">SUM(BJ50:BJ54)</f>
        <v>0</v>
      </c>
    </row>
    <row r="56" spans="1:62" x14ac:dyDescent="0.25">
      <c r="A56" s="35"/>
      <c r="B56" s="33"/>
      <c r="C56" s="33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119" t="s">
        <v>88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</row>
    <row r="57" spans="1:62" x14ac:dyDescent="0.25">
      <c r="A57" s="39" t="s">
        <v>57</v>
      </c>
      <c r="B57" s="41"/>
      <c r="C57" s="41"/>
      <c r="D57" s="45"/>
      <c r="E57" s="45"/>
      <c r="F57" s="45"/>
      <c r="G57" s="45"/>
      <c r="H57" s="45"/>
      <c r="I57" s="54"/>
      <c r="J57" s="54"/>
      <c r="K57" s="45"/>
      <c r="L57" s="54"/>
      <c r="M57" s="54"/>
      <c r="N57" s="45"/>
      <c r="O57" s="68"/>
      <c r="P57" s="46"/>
      <c r="Q57" s="46">
        <v>-32811.980000000003</v>
      </c>
      <c r="R57" s="46">
        <v>-27741.82</v>
      </c>
      <c r="S57" s="46">
        <v>-33591.72</v>
      </c>
      <c r="T57" s="46">
        <v>-43701.210000000006</v>
      </c>
      <c r="U57" s="46">
        <v>-44913.150000000016</v>
      </c>
      <c r="V57" s="46">
        <v>-37075.26</v>
      </c>
      <c r="W57" s="46">
        <v>-33337.619999999995</v>
      </c>
      <c r="X57" s="46">
        <v>-34636.379999999997</v>
      </c>
      <c r="Y57" s="46">
        <v>-46816.780000000006</v>
      </c>
      <c r="Z57" s="46">
        <v>-74379.199999999997</v>
      </c>
      <c r="AA57" s="46">
        <v>-53026.439999999981</v>
      </c>
      <c r="AB57" s="46">
        <v>-42925.730000000018</v>
      </c>
      <c r="AC57" s="46">
        <v>-42106.7</v>
      </c>
      <c r="AD57" s="46">
        <v>-28791.75</v>
      </c>
      <c r="AE57" s="46">
        <v>-35930.130000000005</v>
      </c>
      <c r="AF57" s="46">
        <v>-41963.429999999993</v>
      </c>
      <c r="AG57" s="46">
        <v>-36995.590000000011</v>
      </c>
      <c r="AH57" s="46">
        <v>-35204.390000000014</v>
      </c>
      <c r="AI57" s="46">
        <v>-30748.660000000003</v>
      </c>
      <c r="AJ57" s="46">
        <v>-34618.68</v>
      </c>
      <c r="AK57" s="46">
        <v>-50285.730000000018</v>
      </c>
      <c r="AL57" s="46">
        <v>-55873.150000000009</v>
      </c>
      <c r="AM57" s="46">
        <v>-60492.490000000013</v>
      </c>
      <c r="AN57" s="46">
        <v>-55114.330000000009</v>
      </c>
      <c r="AO57" s="46">
        <v>-36035.890000000007</v>
      </c>
      <c r="AP57" s="46">
        <v>-27170.160000000003</v>
      </c>
      <c r="AQ57" s="46">
        <v>-31591.290000000005</v>
      </c>
      <c r="AR57" s="46">
        <v>-38703.740000000013</v>
      </c>
      <c r="AS57" s="46">
        <v>-41224.720000000001</v>
      </c>
      <c r="AT57" s="46">
        <v>-37524.06</v>
      </c>
      <c r="AU57" s="46">
        <v>-31789.249999999996</v>
      </c>
      <c r="AV57" s="46">
        <v>-30510.505659290033</v>
      </c>
      <c r="AW57" s="46">
        <v>-43910.687021790742</v>
      </c>
      <c r="AX57" s="46">
        <v>-57406.597344857924</v>
      </c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</row>
    <row r="58" spans="1:62" x14ac:dyDescent="0.25">
      <c r="B58" s="41"/>
      <c r="C58" s="41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x14ac:dyDescent="0.25">
      <c r="A59" s="29" t="s">
        <v>32</v>
      </c>
      <c r="B59" s="41"/>
      <c r="C59" s="41"/>
      <c r="S59" s="83"/>
    </row>
    <row r="60" spans="1:62" x14ac:dyDescent="0.25">
      <c r="A60" s="40" t="s">
        <v>33</v>
      </c>
      <c r="B60" s="41"/>
      <c r="C60" s="41"/>
      <c r="D60" s="80">
        <f t="shared" ref="D60:AI60" si="50">+D23</f>
        <v>993615280</v>
      </c>
      <c r="E60" s="80">
        <f t="shared" si="50"/>
        <v>799965556</v>
      </c>
      <c r="F60" s="80">
        <f t="shared" si="50"/>
        <v>694347365</v>
      </c>
      <c r="G60" s="80">
        <f t="shared" si="50"/>
        <v>1033880199</v>
      </c>
      <c r="H60" s="80">
        <f t="shared" si="50"/>
        <v>1389519683</v>
      </c>
      <c r="I60" s="80">
        <f t="shared" si="50"/>
        <v>1393717014</v>
      </c>
      <c r="J60" s="80">
        <f t="shared" si="50"/>
        <v>1260356462</v>
      </c>
      <c r="K60" s="80">
        <f t="shared" si="50"/>
        <v>898752689</v>
      </c>
      <c r="L60" s="80">
        <f t="shared" si="50"/>
        <v>737254549</v>
      </c>
      <c r="M60" s="80">
        <f t="shared" si="50"/>
        <v>1139687162</v>
      </c>
      <c r="N60" s="80">
        <f t="shared" si="50"/>
        <v>1486587515</v>
      </c>
      <c r="O60" s="80">
        <f t="shared" si="50"/>
        <v>1118519560</v>
      </c>
      <c r="P60" s="80">
        <f t="shared" si="50"/>
        <v>900425374</v>
      </c>
      <c r="Q60" s="80">
        <f t="shared" si="50"/>
        <v>785388980</v>
      </c>
      <c r="R60" s="80">
        <f t="shared" si="50"/>
        <v>745552820</v>
      </c>
      <c r="S60" s="80">
        <f t="shared" si="50"/>
        <v>999249366</v>
      </c>
      <c r="T60" s="80">
        <f t="shared" si="50"/>
        <v>1328710328</v>
      </c>
      <c r="U60" s="80">
        <f t="shared" si="50"/>
        <v>1345571317</v>
      </c>
      <c r="V60" s="80">
        <f t="shared" si="50"/>
        <v>1065182267</v>
      </c>
      <c r="W60" s="80">
        <f t="shared" si="50"/>
        <v>935823271</v>
      </c>
      <c r="X60" s="80">
        <f t="shared" si="50"/>
        <v>821487370</v>
      </c>
      <c r="Y60" s="80">
        <f t="shared" si="50"/>
        <v>1061048123</v>
      </c>
      <c r="Z60" s="80">
        <f t="shared" si="50"/>
        <v>1655009463</v>
      </c>
      <c r="AA60" s="80">
        <f t="shared" si="50"/>
        <v>1329247401</v>
      </c>
      <c r="AB60" s="80">
        <f t="shared" si="50"/>
        <v>1071720684</v>
      </c>
      <c r="AC60" s="80">
        <f t="shared" si="50"/>
        <v>1035354332</v>
      </c>
      <c r="AD60" s="80">
        <f t="shared" si="50"/>
        <v>838111932</v>
      </c>
      <c r="AE60" s="80">
        <f t="shared" si="50"/>
        <v>1238437606</v>
      </c>
      <c r="AF60" s="80">
        <f t="shared" si="50"/>
        <v>1451979984</v>
      </c>
      <c r="AG60" s="80">
        <f t="shared" si="50"/>
        <v>1300666274</v>
      </c>
      <c r="AH60" s="80">
        <f t="shared" si="50"/>
        <v>1250635703</v>
      </c>
      <c r="AI60" s="80">
        <f t="shared" si="50"/>
        <v>971081766</v>
      </c>
      <c r="AJ60" s="80">
        <f t="shared" ref="AJ60:BJ60" si="51">+AJ23</f>
        <v>906818656</v>
      </c>
      <c r="AK60" s="80">
        <f t="shared" si="51"/>
        <v>1263779046</v>
      </c>
      <c r="AL60" s="80">
        <f t="shared" si="51"/>
        <v>1395672993</v>
      </c>
      <c r="AM60" s="80">
        <f t="shared" si="51"/>
        <v>1407530571</v>
      </c>
      <c r="AN60" s="80">
        <f t="shared" si="51"/>
        <v>1268128455</v>
      </c>
      <c r="AO60" s="80">
        <f t="shared" si="51"/>
        <v>872933544</v>
      </c>
      <c r="AP60" s="80">
        <f t="shared" si="51"/>
        <v>738196558</v>
      </c>
      <c r="AQ60" s="80">
        <f t="shared" si="51"/>
        <v>978975302</v>
      </c>
      <c r="AR60" s="80">
        <f t="shared" si="51"/>
        <v>1243909773</v>
      </c>
      <c r="AS60" s="80">
        <f t="shared" si="51"/>
        <v>1310015315</v>
      </c>
      <c r="AT60" s="80">
        <f t="shared" si="51"/>
        <v>1208033233</v>
      </c>
      <c r="AU60" s="80">
        <f t="shared" si="51"/>
        <v>993546162</v>
      </c>
      <c r="AV60" s="80">
        <f t="shared" si="51"/>
        <v>822537995.55853176</v>
      </c>
      <c r="AW60" s="80">
        <f t="shared" si="51"/>
        <v>1183795801.0212228</v>
      </c>
      <c r="AX60" s="80">
        <f t="shared" si="51"/>
        <v>1547634380.0777879</v>
      </c>
      <c r="AY60" s="80">
        <f t="shared" si="51"/>
        <v>1378321534.8104868</v>
      </c>
      <c r="AZ60" s="80">
        <f t="shared" si="51"/>
        <v>1162715300.8708148</v>
      </c>
      <c r="BA60" s="80">
        <f t="shared" si="51"/>
        <v>907972115.89951456</v>
      </c>
      <c r="BB60" s="80">
        <f t="shared" si="51"/>
        <v>742655082.39919519</v>
      </c>
      <c r="BC60" s="80">
        <f t="shared" si="51"/>
        <v>865735476.56962812</v>
      </c>
      <c r="BD60" s="80">
        <f t="shared" si="51"/>
        <v>1157672218.9793582</v>
      </c>
      <c r="BE60" s="80">
        <f t="shared" si="51"/>
        <v>1191709621.1303957</v>
      </c>
      <c r="BF60" s="80">
        <f t="shared" si="51"/>
        <v>1081549178.5853434</v>
      </c>
      <c r="BG60" s="80">
        <f t="shared" si="51"/>
        <v>779725324.43459022</v>
      </c>
      <c r="BH60" s="80">
        <f t="shared" si="51"/>
        <v>816205893.56062257</v>
      </c>
      <c r="BI60" s="80">
        <f t="shared" si="51"/>
        <v>1181311613.1590836</v>
      </c>
      <c r="BJ60" s="80">
        <f t="shared" si="51"/>
        <v>1545622498.8818939</v>
      </c>
    </row>
    <row r="61" spans="1:62" x14ac:dyDescent="0.25">
      <c r="A61" s="40" t="s">
        <v>34</v>
      </c>
      <c r="B61" s="41"/>
      <c r="C61" s="41"/>
      <c r="D61" s="80">
        <f t="shared" ref="D61:AI61" si="52">+D24</f>
        <v>260227273</v>
      </c>
      <c r="E61" s="80">
        <f t="shared" si="52"/>
        <v>236480663</v>
      </c>
      <c r="F61" s="80">
        <f t="shared" si="52"/>
        <v>226604577</v>
      </c>
      <c r="G61" s="80">
        <f t="shared" si="52"/>
        <v>276800633</v>
      </c>
      <c r="H61" s="80">
        <f t="shared" si="52"/>
        <v>328433342</v>
      </c>
      <c r="I61" s="80">
        <f t="shared" si="52"/>
        <v>327996744</v>
      </c>
      <c r="J61" s="80">
        <f t="shared" si="52"/>
        <v>315410170</v>
      </c>
      <c r="K61" s="80">
        <f t="shared" si="52"/>
        <v>268275261</v>
      </c>
      <c r="L61" s="80">
        <f t="shared" si="52"/>
        <v>238400191</v>
      </c>
      <c r="M61" s="80">
        <f t="shared" si="52"/>
        <v>276639061</v>
      </c>
      <c r="N61" s="80">
        <f t="shared" si="52"/>
        <v>331623730</v>
      </c>
      <c r="O61" s="80">
        <f t="shared" si="52"/>
        <v>274620464</v>
      </c>
      <c r="P61" s="80">
        <f t="shared" si="52"/>
        <v>244043467</v>
      </c>
      <c r="Q61" s="80">
        <f t="shared" si="52"/>
        <v>230986921</v>
      </c>
      <c r="R61" s="80">
        <f t="shared" si="52"/>
        <v>228484392</v>
      </c>
      <c r="S61" s="80">
        <f t="shared" si="52"/>
        <v>271547337</v>
      </c>
      <c r="T61" s="80">
        <f t="shared" si="52"/>
        <v>314773105</v>
      </c>
      <c r="U61" s="80">
        <f t="shared" si="52"/>
        <v>317794583</v>
      </c>
      <c r="V61" s="80">
        <f t="shared" si="52"/>
        <v>284270101</v>
      </c>
      <c r="W61" s="80">
        <f t="shared" si="52"/>
        <v>269129889</v>
      </c>
      <c r="X61" s="80">
        <f t="shared" si="52"/>
        <v>240618906</v>
      </c>
      <c r="Y61" s="80">
        <f t="shared" si="52"/>
        <v>265688240</v>
      </c>
      <c r="Z61" s="80">
        <f t="shared" si="52"/>
        <v>350848362</v>
      </c>
      <c r="AA61" s="80">
        <f t="shared" si="52"/>
        <v>304988610</v>
      </c>
      <c r="AB61" s="80">
        <f t="shared" si="52"/>
        <v>267166722</v>
      </c>
      <c r="AC61" s="80">
        <f t="shared" si="52"/>
        <v>263421812</v>
      </c>
      <c r="AD61" s="80">
        <f t="shared" si="52"/>
        <v>238338730</v>
      </c>
      <c r="AE61" s="80">
        <f t="shared" si="52"/>
        <v>299991891</v>
      </c>
      <c r="AF61" s="80">
        <f t="shared" si="52"/>
        <v>330814291</v>
      </c>
      <c r="AG61" s="80">
        <f t="shared" si="52"/>
        <v>309298324</v>
      </c>
      <c r="AH61" s="80">
        <f t="shared" si="52"/>
        <v>303923884</v>
      </c>
      <c r="AI61" s="80">
        <f t="shared" si="52"/>
        <v>267631865</v>
      </c>
      <c r="AJ61" s="80">
        <f t="shared" ref="AJ61:BJ61" si="53">+AJ24</f>
        <v>241319654</v>
      </c>
      <c r="AK61" s="80">
        <f t="shared" si="53"/>
        <v>291652347</v>
      </c>
      <c r="AL61" s="80">
        <f t="shared" si="53"/>
        <v>307968093</v>
      </c>
      <c r="AM61" s="80">
        <f t="shared" si="53"/>
        <v>308068267</v>
      </c>
      <c r="AN61" s="80">
        <f t="shared" si="53"/>
        <v>290178959</v>
      </c>
      <c r="AO61" s="80">
        <f t="shared" si="53"/>
        <v>235096003</v>
      </c>
      <c r="AP61" s="80">
        <f t="shared" si="53"/>
        <v>221772499</v>
      </c>
      <c r="AQ61" s="80">
        <f t="shared" si="53"/>
        <v>258735845</v>
      </c>
      <c r="AR61" s="80">
        <f t="shared" si="53"/>
        <v>295975497</v>
      </c>
      <c r="AS61" s="80">
        <f t="shared" si="53"/>
        <v>304175879</v>
      </c>
      <c r="AT61" s="80">
        <f t="shared" si="53"/>
        <v>293549572</v>
      </c>
      <c r="AU61" s="80">
        <f t="shared" si="53"/>
        <v>264736629</v>
      </c>
      <c r="AV61" s="80">
        <f t="shared" si="53"/>
        <v>230665248.98678535</v>
      </c>
      <c r="AW61" s="80">
        <f t="shared" si="53"/>
        <v>274848297.19308329</v>
      </c>
      <c r="AX61" s="80">
        <f t="shared" si="53"/>
        <v>332076513.08273435</v>
      </c>
      <c r="AY61" s="80">
        <f t="shared" si="53"/>
        <v>298411619.19462562</v>
      </c>
      <c r="AZ61" s="80">
        <f t="shared" si="53"/>
        <v>265992257.39353359</v>
      </c>
      <c r="BA61" s="80">
        <f t="shared" si="53"/>
        <v>234924352.37234098</v>
      </c>
      <c r="BB61" s="80">
        <f t="shared" si="53"/>
        <v>225288772.06365892</v>
      </c>
      <c r="BC61" s="80">
        <f t="shared" si="53"/>
        <v>258955186.48021546</v>
      </c>
      <c r="BD61" s="80">
        <f t="shared" si="53"/>
        <v>291933603.59266043</v>
      </c>
      <c r="BE61" s="80">
        <f t="shared" si="53"/>
        <v>292230070.06058669</v>
      </c>
      <c r="BF61" s="80">
        <f t="shared" si="53"/>
        <v>283528079.90412492</v>
      </c>
      <c r="BG61" s="80">
        <f t="shared" si="53"/>
        <v>237702031.65951854</v>
      </c>
      <c r="BH61" s="80">
        <f t="shared" si="53"/>
        <v>229171291.18662024</v>
      </c>
      <c r="BI61" s="80">
        <f t="shared" si="53"/>
        <v>275029532.97835851</v>
      </c>
      <c r="BJ61" s="80">
        <f t="shared" si="53"/>
        <v>330954973.09618455</v>
      </c>
    </row>
    <row r="62" spans="1:62" x14ac:dyDescent="0.25">
      <c r="A62" s="40" t="s">
        <v>35</v>
      </c>
      <c r="B62" s="41"/>
      <c r="C62" s="41"/>
      <c r="D62" s="80">
        <f t="shared" ref="D62:AI62" si="54">+D25</f>
        <v>596370095</v>
      </c>
      <c r="E62" s="80">
        <f t="shared" si="54"/>
        <v>585567373</v>
      </c>
      <c r="F62" s="80">
        <f t="shared" si="54"/>
        <v>584363020</v>
      </c>
      <c r="G62" s="80">
        <f t="shared" si="54"/>
        <v>661650596</v>
      </c>
      <c r="H62" s="80">
        <f t="shared" si="54"/>
        <v>744450846</v>
      </c>
      <c r="I62" s="80">
        <f t="shared" si="54"/>
        <v>746230356</v>
      </c>
      <c r="J62" s="80">
        <f t="shared" si="54"/>
        <v>749176357</v>
      </c>
      <c r="K62" s="80">
        <f t="shared" si="54"/>
        <v>659221190</v>
      </c>
      <c r="L62" s="80">
        <f t="shared" si="54"/>
        <v>600231827</v>
      </c>
      <c r="M62" s="80">
        <f t="shared" si="54"/>
        <v>624953134</v>
      </c>
      <c r="N62" s="80">
        <f t="shared" si="54"/>
        <v>693030252</v>
      </c>
      <c r="O62" s="80">
        <f t="shared" si="54"/>
        <v>607344097</v>
      </c>
      <c r="P62" s="80">
        <f t="shared" si="54"/>
        <v>572358448</v>
      </c>
      <c r="Q62" s="80">
        <f t="shared" si="54"/>
        <v>562854773</v>
      </c>
      <c r="R62" s="80">
        <f t="shared" si="54"/>
        <v>578075204</v>
      </c>
      <c r="S62" s="80">
        <f t="shared" si="54"/>
        <v>655641906</v>
      </c>
      <c r="T62" s="80">
        <f t="shared" si="54"/>
        <v>714056556</v>
      </c>
      <c r="U62" s="80">
        <f t="shared" si="54"/>
        <v>727381902</v>
      </c>
      <c r="V62" s="80">
        <f t="shared" si="54"/>
        <v>685704779</v>
      </c>
      <c r="W62" s="80">
        <f t="shared" si="54"/>
        <v>658415575</v>
      </c>
      <c r="X62" s="80">
        <f t="shared" si="54"/>
        <v>591258230</v>
      </c>
      <c r="Y62" s="80">
        <f t="shared" si="54"/>
        <v>617045102</v>
      </c>
      <c r="Z62" s="80">
        <f t="shared" si="54"/>
        <v>713223360</v>
      </c>
      <c r="AA62" s="80">
        <f t="shared" si="54"/>
        <v>637748229</v>
      </c>
      <c r="AB62" s="80">
        <f t="shared" si="54"/>
        <v>591995322</v>
      </c>
      <c r="AC62" s="80">
        <f t="shared" si="54"/>
        <v>597309651</v>
      </c>
      <c r="AD62" s="80">
        <f t="shared" si="54"/>
        <v>591787732</v>
      </c>
      <c r="AE62" s="80">
        <f t="shared" si="54"/>
        <v>706111391</v>
      </c>
      <c r="AF62" s="80">
        <f t="shared" si="54"/>
        <v>750019857</v>
      </c>
      <c r="AG62" s="80">
        <f t="shared" si="54"/>
        <v>709167976</v>
      </c>
      <c r="AH62" s="80">
        <f t="shared" si="54"/>
        <v>721543630</v>
      </c>
      <c r="AI62" s="80">
        <f t="shared" si="54"/>
        <v>655717182</v>
      </c>
      <c r="AJ62" s="80">
        <f t="shared" ref="AJ62:BJ62" si="55">+AJ25</f>
        <v>583325592</v>
      </c>
      <c r="AK62" s="80">
        <f t="shared" si="55"/>
        <v>635010680</v>
      </c>
      <c r="AL62" s="80">
        <f t="shared" si="55"/>
        <v>645753087</v>
      </c>
      <c r="AM62" s="80">
        <f t="shared" si="55"/>
        <v>624256369</v>
      </c>
      <c r="AN62" s="80">
        <f t="shared" si="55"/>
        <v>599641261</v>
      </c>
      <c r="AO62" s="80">
        <f t="shared" si="55"/>
        <v>546450417</v>
      </c>
      <c r="AP62" s="80">
        <f t="shared" si="55"/>
        <v>548775486</v>
      </c>
      <c r="AQ62" s="80">
        <f t="shared" si="55"/>
        <v>609609142</v>
      </c>
      <c r="AR62" s="80">
        <f t="shared" si="55"/>
        <v>656813642</v>
      </c>
      <c r="AS62" s="80">
        <f t="shared" si="55"/>
        <v>671886437</v>
      </c>
      <c r="AT62" s="80">
        <f t="shared" si="55"/>
        <v>678219627</v>
      </c>
      <c r="AU62" s="80">
        <f t="shared" si="55"/>
        <v>622550219</v>
      </c>
      <c r="AV62" s="80">
        <f t="shared" si="55"/>
        <v>556188606.25652254</v>
      </c>
      <c r="AW62" s="80">
        <f t="shared" si="55"/>
        <v>604001084.67424202</v>
      </c>
      <c r="AX62" s="80">
        <f t="shared" si="55"/>
        <v>670079854.90516186</v>
      </c>
      <c r="AY62" s="80">
        <f t="shared" si="55"/>
        <v>615160017.33586729</v>
      </c>
      <c r="AZ62" s="80">
        <f t="shared" si="55"/>
        <v>573811291.23380256</v>
      </c>
      <c r="BA62" s="80">
        <f t="shared" si="55"/>
        <v>556692865.31394506</v>
      </c>
      <c r="BB62" s="80">
        <f t="shared" si="55"/>
        <v>543919102.26507175</v>
      </c>
      <c r="BC62" s="80">
        <f t="shared" si="55"/>
        <v>603758979.41089308</v>
      </c>
      <c r="BD62" s="80">
        <f t="shared" si="55"/>
        <v>674305116.554371</v>
      </c>
      <c r="BE62" s="80">
        <f t="shared" si="55"/>
        <v>682179842.18051767</v>
      </c>
      <c r="BF62" s="80">
        <f t="shared" si="55"/>
        <v>678909890.80967557</v>
      </c>
      <c r="BG62" s="80">
        <f t="shared" si="55"/>
        <v>579911419.2246418</v>
      </c>
      <c r="BH62" s="80">
        <f t="shared" si="55"/>
        <v>551036740.60934961</v>
      </c>
      <c r="BI62" s="80">
        <f t="shared" si="55"/>
        <v>597919979.03082466</v>
      </c>
      <c r="BJ62" s="80">
        <f t="shared" si="55"/>
        <v>662866531.83424711</v>
      </c>
    </row>
    <row r="63" spans="1:62" x14ac:dyDescent="0.25">
      <c r="A63" s="40" t="s">
        <v>36</v>
      </c>
      <c r="B63" s="41"/>
      <c r="C63" s="41"/>
      <c r="D63" s="80">
        <f t="shared" ref="D63:AI63" si="56">+D26</f>
        <v>247441789</v>
      </c>
      <c r="E63" s="80">
        <f t="shared" si="56"/>
        <v>263524459</v>
      </c>
      <c r="F63" s="80">
        <f t="shared" si="56"/>
        <v>273810149</v>
      </c>
      <c r="G63" s="80">
        <f t="shared" si="56"/>
        <v>281099842</v>
      </c>
      <c r="H63" s="80">
        <f t="shared" si="56"/>
        <v>312186695</v>
      </c>
      <c r="I63" s="80">
        <f t="shared" si="56"/>
        <v>304162315</v>
      </c>
      <c r="J63" s="80">
        <f t="shared" si="56"/>
        <v>330143172</v>
      </c>
      <c r="K63" s="80">
        <f t="shared" si="56"/>
        <v>280092260</v>
      </c>
      <c r="L63" s="80">
        <f t="shared" si="56"/>
        <v>268855946</v>
      </c>
      <c r="M63" s="80">
        <f t="shared" si="56"/>
        <v>269553572</v>
      </c>
      <c r="N63" s="80">
        <f t="shared" si="56"/>
        <v>287482958</v>
      </c>
      <c r="O63" s="80">
        <f t="shared" si="56"/>
        <v>284042474</v>
      </c>
      <c r="P63" s="80">
        <f t="shared" si="56"/>
        <v>243773343</v>
      </c>
      <c r="Q63" s="80">
        <f t="shared" si="56"/>
        <v>262317859</v>
      </c>
      <c r="R63" s="80">
        <f t="shared" si="56"/>
        <v>265729533</v>
      </c>
      <c r="S63" s="80">
        <f t="shared" si="56"/>
        <v>305383990</v>
      </c>
      <c r="T63" s="80">
        <f t="shared" si="56"/>
        <v>299141306</v>
      </c>
      <c r="U63" s="80">
        <f t="shared" si="56"/>
        <v>315582091</v>
      </c>
      <c r="V63" s="80">
        <f t="shared" si="56"/>
        <v>303646750</v>
      </c>
      <c r="W63" s="80">
        <f t="shared" si="56"/>
        <v>297206861</v>
      </c>
      <c r="X63" s="80">
        <f t="shared" si="56"/>
        <v>267769856</v>
      </c>
      <c r="Y63" s="80">
        <f t="shared" si="56"/>
        <v>280403761</v>
      </c>
      <c r="Z63" s="80">
        <f t="shared" si="56"/>
        <v>308993823</v>
      </c>
      <c r="AA63" s="80">
        <f t="shared" si="56"/>
        <v>274104685</v>
      </c>
      <c r="AB63" s="80">
        <f t="shared" si="56"/>
        <v>272372147</v>
      </c>
      <c r="AC63" s="80">
        <f t="shared" si="56"/>
        <v>251417733</v>
      </c>
      <c r="AD63" s="80">
        <f t="shared" si="56"/>
        <v>289575324</v>
      </c>
      <c r="AE63" s="80">
        <f t="shared" si="56"/>
        <v>314032531</v>
      </c>
      <c r="AF63" s="80">
        <f t="shared" si="56"/>
        <v>325203026</v>
      </c>
      <c r="AG63" s="80">
        <f t="shared" si="56"/>
        <v>319660753</v>
      </c>
      <c r="AH63" s="80">
        <f t="shared" si="56"/>
        <v>311095874</v>
      </c>
      <c r="AI63" s="80">
        <f t="shared" si="56"/>
        <v>289535965</v>
      </c>
      <c r="AJ63" s="80">
        <f t="shared" ref="AJ63:BJ63" si="57">+AJ26</f>
        <v>271491896</v>
      </c>
      <c r="AK63" s="80">
        <f t="shared" si="57"/>
        <v>291933586</v>
      </c>
      <c r="AL63" s="80">
        <f t="shared" si="57"/>
        <v>252980562</v>
      </c>
      <c r="AM63" s="80">
        <f t="shared" si="57"/>
        <v>248710812</v>
      </c>
      <c r="AN63" s="80">
        <f t="shared" si="57"/>
        <v>242499726</v>
      </c>
      <c r="AO63" s="80">
        <f t="shared" si="57"/>
        <v>232539680</v>
      </c>
      <c r="AP63" s="80">
        <f t="shared" si="57"/>
        <v>229224298</v>
      </c>
      <c r="AQ63" s="80">
        <f t="shared" si="57"/>
        <v>266349220</v>
      </c>
      <c r="AR63" s="80">
        <f t="shared" si="57"/>
        <v>267674678</v>
      </c>
      <c r="AS63" s="80">
        <f t="shared" si="57"/>
        <v>281003685</v>
      </c>
      <c r="AT63" s="80">
        <f t="shared" si="57"/>
        <v>279302255</v>
      </c>
      <c r="AU63" s="80">
        <f t="shared" si="57"/>
        <v>258807768</v>
      </c>
      <c r="AV63" s="80">
        <f t="shared" si="57"/>
        <v>241751673.50793245</v>
      </c>
      <c r="AW63" s="80">
        <f t="shared" si="57"/>
        <v>248620430.51402155</v>
      </c>
      <c r="AX63" s="80">
        <f t="shared" si="57"/>
        <v>266362061.63859347</v>
      </c>
      <c r="AY63" s="80">
        <f t="shared" si="57"/>
        <v>254165103.41123843</v>
      </c>
      <c r="AZ63" s="80">
        <f t="shared" si="57"/>
        <v>246316884.48273599</v>
      </c>
      <c r="BA63" s="80">
        <f t="shared" si="57"/>
        <v>243990466.0844745</v>
      </c>
      <c r="BB63" s="80">
        <f t="shared" si="57"/>
        <v>248767351.18955135</v>
      </c>
      <c r="BC63" s="80">
        <f t="shared" si="57"/>
        <v>269142818.96581262</v>
      </c>
      <c r="BD63" s="80">
        <f t="shared" si="57"/>
        <v>283191564.25385141</v>
      </c>
      <c r="BE63" s="80">
        <f t="shared" si="57"/>
        <v>281264944.03107631</v>
      </c>
      <c r="BF63" s="80">
        <f t="shared" si="57"/>
        <v>283373905.70967376</v>
      </c>
      <c r="BG63" s="80">
        <f t="shared" si="57"/>
        <v>257635452.42072481</v>
      </c>
      <c r="BH63" s="80">
        <f t="shared" si="57"/>
        <v>246026530.66511434</v>
      </c>
      <c r="BI63" s="80">
        <f t="shared" si="57"/>
        <v>254037786.42647198</v>
      </c>
      <c r="BJ63" s="80">
        <f t="shared" si="57"/>
        <v>271290509.59291726</v>
      </c>
    </row>
    <row r="64" spans="1:62" x14ac:dyDescent="0.25">
      <c r="A64" s="40" t="s">
        <v>37</v>
      </c>
      <c r="B64" s="41"/>
      <c r="C64" s="41"/>
      <c r="D64" s="80">
        <f t="shared" ref="D64:AI64" si="58">+D27</f>
        <v>127273740</v>
      </c>
      <c r="E64" s="80">
        <f t="shared" si="58"/>
        <v>133415922</v>
      </c>
      <c r="F64" s="80">
        <f t="shared" si="58"/>
        <v>133920097</v>
      </c>
      <c r="G64" s="80">
        <f t="shared" si="58"/>
        <v>151320401</v>
      </c>
      <c r="H64" s="80">
        <f t="shared" si="58"/>
        <v>158812387</v>
      </c>
      <c r="I64" s="80">
        <f t="shared" si="58"/>
        <v>160367769</v>
      </c>
      <c r="J64" s="80">
        <f t="shared" si="58"/>
        <v>176194341</v>
      </c>
      <c r="K64" s="80">
        <f t="shared" si="58"/>
        <v>154604539</v>
      </c>
      <c r="L64" s="80">
        <f t="shared" si="58"/>
        <v>142536252</v>
      </c>
      <c r="M64" s="80">
        <f t="shared" si="58"/>
        <v>134004611</v>
      </c>
      <c r="N64" s="80">
        <f t="shared" si="58"/>
        <v>132646039</v>
      </c>
      <c r="O64" s="80">
        <f t="shared" si="58"/>
        <v>136324918</v>
      </c>
      <c r="P64" s="80">
        <f t="shared" si="58"/>
        <v>118000396</v>
      </c>
      <c r="Q64" s="80">
        <f t="shared" si="58"/>
        <v>130771713</v>
      </c>
      <c r="R64" s="80">
        <f t="shared" si="58"/>
        <v>133006544</v>
      </c>
      <c r="S64" s="80">
        <f t="shared" si="58"/>
        <v>158813593</v>
      </c>
      <c r="T64" s="80">
        <f t="shared" si="58"/>
        <v>150211763</v>
      </c>
      <c r="U64" s="80">
        <f t="shared" si="58"/>
        <v>166478792</v>
      </c>
      <c r="V64" s="80">
        <f t="shared" si="58"/>
        <v>158634223</v>
      </c>
      <c r="W64" s="80">
        <f t="shared" si="58"/>
        <v>151247524</v>
      </c>
      <c r="X64" s="80">
        <f t="shared" si="58"/>
        <v>147830606</v>
      </c>
      <c r="Y64" s="80">
        <f t="shared" si="58"/>
        <v>132139915</v>
      </c>
      <c r="Z64" s="80">
        <f t="shared" si="58"/>
        <v>134787267</v>
      </c>
      <c r="AA64" s="80">
        <f t="shared" si="58"/>
        <v>125603697</v>
      </c>
      <c r="AB64" s="80">
        <f t="shared" si="58"/>
        <v>125857767</v>
      </c>
      <c r="AC64" s="80">
        <f t="shared" si="58"/>
        <v>119174583</v>
      </c>
      <c r="AD64" s="80">
        <f t="shared" si="58"/>
        <v>136766539</v>
      </c>
      <c r="AE64" s="80">
        <f t="shared" si="58"/>
        <v>151258088</v>
      </c>
      <c r="AF64" s="80">
        <f t="shared" si="58"/>
        <v>155948179</v>
      </c>
      <c r="AG64" s="80">
        <f t="shared" si="58"/>
        <v>160224923</v>
      </c>
      <c r="AH64" s="80">
        <f t="shared" si="58"/>
        <v>150480926</v>
      </c>
      <c r="AI64" s="80">
        <f t="shared" si="58"/>
        <v>148580162</v>
      </c>
      <c r="AJ64" s="80">
        <f t="shared" ref="AJ64:BJ64" si="59">+AJ27</f>
        <v>139627995</v>
      </c>
      <c r="AK64" s="80">
        <f t="shared" si="59"/>
        <v>135972391</v>
      </c>
      <c r="AL64" s="80">
        <f t="shared" si="59"/>
        <v>101960146</v>
      </c>
      <c r="AM64" s="80">
        <f t="shared" si="59"/>
        <v>96075286</v>
      </c>
      <c r="AN64" s="80">
        <f t="shared" si="59"/>
        <v>99309923</v>
      </c>
      <c r="AO64" s="80">
        <f t="shared" si="59"/>
        <v>98876748</v>
      </c>
      <c r="AP64" s="80">
        <f t="shared" si="59"/>
        <v>96480454</v>
      </c>
      <c r="AQ64" s="80">
        <f t="shared" si="59"/>
        <v>121526151</v>
      </c>
      <c r="AR64" s="80">
        <f t="shared" si="59"/>
        <v>113123855</v>
      </c>
      <c r="AS64" s="80">
        <f t="shared" si="59"/>
        <v>125262874</v>
      </c>
      <c r="AT64" s="80">
        <f t="shared" si="59"/>
        <v>126945040</v>
      </c>
      <c r="AU64" s="80">
        <f t="shared" si="59"/>
        <v>119752379</v>
      </c>
      <c r="AV64" s="80">
        <f t="shared" si="59"/>
        <v>112985699.2011641</v>
      </c>
      <c r="AW64" s="80">
        <f t="shared" si="59"/>
        <v>111456743.98203622</v>
      </c>
      <c r="AX64" s="80">
        <f t="shared" si="59"/>
        <v>112978465.12923987</v>
      </c>
      <c r="AY64" s="80">
        <f t="shared" si="59"/>
        <v>107843812.8891262</v>
      </c>
      <c r="AZ64" s="80">
        <f t="shared" si="59"/>
        <v>103716430.37849057</v>
      </c>
      <c r="BA64" s="80">
        <f t="shared" si="59"/>
        <v>110281923.80513839</v>
      </c>
      <c r="BB64" s="80">
        <f t="shared" si="59"/>
        <v>113787850.20193435</v>
      </c>
      <c r="BC64" s="80">
        <f t="shared" si="59"/>
        <v>122889956.14274465</v>
      </c>
      <c r="BD64" s="80">
        <f t="shared" si="59"/>
        <v>127145138.22055706</v>
      </c>
      <c r="BE64" s="80">
        <f t="shared" si="59"/>
        <v>127809920.42728978</v>
      </c>
      <c r="BF64" s="80">
        <f t="shared" si="59"/>
        <v>128839607.36991234</v>
      </c>
      <c r="BG64" s="80">
        <f t="shared" si="59"/>
        <v>120306656.53928144</v>
      </c>
      <c r="BH64" s="80">
        <f t="shared" si="59"/>
        <v>114620304.13509423</v>
      </c>
      <c r="BI64" s="80">
        <f t="shared" si="59"/>
        <v>113416477.12031387</v>
      </c>
      <c r="BJ64" s="80">
        <f t="shared" si="59"/>
        <v>116419775.95176999</v>
      </c>
    </row>
    <row r="65" spans="1:62" x14ac:dyDescent="0.25">
      <c r="A65" s="35" t="s">
        <v>31</v>
      </c>
      <c r="B65" s="33"/>
      <c r="C65" s="33"/>
      <c r="D65" s="37">
        <f>SUM(D60:D64)</f>
        <v>2224928177</v>
      </c>
      <c r="E65" s="37">
        <f t="shared" ref="E65:AW65" si="60">SUM(E60:E64)</f>
        <v>2018953973</v>
      </c>
      <c r="F65" s="37">
        <f t="shared" si="60"/>
        <v>1913045208</v>
      </c>
      <c r="G65" s="37">
        <f t="shared" si="60"/>
        <v>2404751671</v>
      </c>
      <c r="H65" s="37">
        <f t="shared" si="60"/>
        <v>2933402953</v>
      </c>
      <c r="I65" s="37">
        <f t="shared" si="60"/>
        <v>2932474198</v>
      </c>
      <c r="J65" s="37">
        <f t="shared" si="60"/>
        <v>2831280502</v>
      </c>
      <c r="K65" s="37">
        <f t="shared" si="60"/>
        <v>2260945939</v>
      </c>
      <c r="L65" s="37">
        <f t="shared" si="60"/>
        <v>1987278765</v>
      </c>
      <c r="M65" s="37">
        <f t="shared" si="60"/>
        <v>2444837540</v>
      </c>
      <c r="N65" s="37">
        <f t="shared" si="60"/>
        <v>2931370494</v>
      </c>
      <c r="O65" s="37">
        <f t="shared" si="60"/>
        <v>2420851513</v>
      </c>
      <c r="P65" s="37">
        <f t="shared" si="60"/>
        <v>2078601028</v>
      </c>
      <c r="Q65" s="37">
        <f t="shared" si="60"/>
        <v>1972320246</v>
      </c>
      <c r="R65" s="37">
        <f t="shared" si="60"/>
        <v>1950848493</v>
      </c>
      <c r="S65" s="37">
        <f t="shared" si="60"/>
        <v>2390636192</v>
      </c>
      <c r="T65" s="37">
        <f t="shared" si="60"/>
        <v>2806893058</v>
      </c>
      <c r="U65" s="37">
        <f t="shared" si="60"/>
        <v>2872808685</v>
      </c>
      <c r="V65" s="37">
        <f t="shared" si="60"/>
        <v>2497438120</v>
      </c>
      <c r="W65" s="37">
        <f t="shared" si="60"/>
        <v>2311823120</v>
      </c>
      <c r="X65" s="37">
        <f t="shared" si="60"/>
        <v>2068964968</v>
      </c>
      <c r="Y65" s="37">
        <f t="shared" si="60"/>
        <v>2356325141</v>
      </c>
      <c r="Z65" s="37">
        <f t="shared" si="60"/>
        <v>3162862275</v>
      </c>
      <c r="AA65" s="37">
        <f t="shared" si="60"/>
        <v>2671692622</v>
      </c>
      <c r="AB65" s="37">
        <f t="shared" si="60"/>
        <v>2329112642</v>
      </c>
      <c r="AC65" s="37">
        <f t="shared" si="60"/>
        <v>2266678111</v>
      </c>
      <c r="AD65" s="37">
        <f t="shared" si="60"/>
        <v>2094580257</v>
      </c>
      <c r="AE65" s="37">
        <f t="shared" si="60"/>
        <v>2709831507</v>
      </c>
      <c r="AF65" s="37">
        <f t="shared" si="60"/>
        <v>3013965337</v>
      </c>
      <c r="AG65" s="37">
        <f t="shared" si="60"/>
        <v>2799018250</v>
      </c>
      <c r="AH65" s="37">
        <f t="shared" si="60"/>
        <v>2737680017</v>
      </c>
      <c r="AI65" s="37">
        <f t="shared" si="60"/>
        <v>2332546940</v>
      </c>
      <c r="AJ65" s="37">
        <f t="shared" si="60"/>
        <v>2142583793</v>
      </c>
      <c r="AK65" s="37">
        <f t="shared" si="60"/>
        <v>2618348050</v>
      </c>
      <c r="AL65" s="37">
        <f t="shared" si="60"/>
        <v>2704334881</v>
      </c>
      <c r="AM65" s="37">
        <f t="shared" si="60"/>
        <v>2684641305</v>
      </c>
      <c r="AN65" s="37">
        <f t="shared" si="60"/>
        <v>2499758324</v>
      </c>
      <c r="AO65" s="37">
        <f t="shared" si="60"/>
        <v>1985896392</v>
      </c>
      <c r="AP65" s="37">
        <f t="shared" si="60"/>
        <v>1834449295</v>
      </c>
      <c r="AQ65" s="37">
        <f t="shared" si="60"/>
        <v>2235195660</v>
      </c>
      <c r="AR65" s="37">
        <f t="shared" si="60"/>
        <v>2577497445</v>
      </c>
      <c r="AS65" s="37">
        <f t="shared" si="60"/>
        <v>2692344190</v>
      </c>
      <c r="AT65" s="37">
        <f t="shared" si="60"/>
        <v>2586049727</v>
      </c>
      <c r="AU65" s="37">
        <f t="shared" si="60"/>
        <v>2259393157</v>
      </c>
      <c r="AV65" s="37">
        <f t="shared" si="60"/>
        <v>1964129223.5109363</v>
      </c>
      <c r="AW65" s="37">
        <f t="shared" si="60"/>
        <v>2422722357.3846059</v>
      </c>
      <c r="AX65" s="37">
        <f t="shared" ref="AX65:BI65" si="61">SUM(AX60:AX64)</f>
        <v>2929131274.833518</v>
      </c>
      <c r="AY65" s="37">
        <f t="shared" si="61"/>
        <v>2653902087.6413445</v>
      </c>
      <c r="AZ65" s="37">
        <f t="shared" si="61"/>
        <v>2352552164.3593774</v>
      </c>
      <c r="BA65" s="37">
        <f t="shared" si="61"/>
        <v>2053861723.4754136</v>
      </c>
      <c r="BB65" s="37">
        <f t="shared" si="61"/>
        <v>1874418158.1194115</v>
      </c>
      <c r="BC65" s="37">
        <f t="shared" si="61"/>
        <v>2120482417.569294</v>
      </c>
      <c r="BD65" s="37">
        <f t="shared" si="61"/>
        <v>2534247641.6007981</v>
      </c>
      <c r="BE65" s="37">
        <f t="shared" si="61"/>
        <v>2575194397.8298664</v>
      </c>
      <c r="BF65" s="37">
        <f t="shared" si="61"/>
        <v>2456200662.3787298</v>
      </c>
      <c r="BG65" s="37">
        <f t="shared" si="61"/>
        <v>1975280884.2787569</v>
      </c>
      <c r="BH65" s="37">
        <f t="shared" si="61"/>
        <v>1957060760.156801</v>
      </c>
      <c r="BI65" s="37">
        <f t="shared" si="61"/>
        <v>2421715388.7150526</v>
      </c>
      <c r="BJ65" s="37">
        <f t="shared" ref="BJ65" si="62">SUM(BJ60:BJ64)</f>
        <v>2927154289.3570127</v>
      </c>
    </row>
    <row r="66" spans="1:62" x14ac:dyDescent="0.25">
      <c r="B66" s="41"/>
      <c r="C66" s="41"/>
      <c r="O66" s="81"/>
    </row>
    <row r="67" spans="1:62" x14ac:dyDescent="0.25">
      <c r="A67" s="29" t="s">
        <v>58</v>
      </c>
      <c r="B67" s="41"/>
      <c r="C67" s="41"/>
      <c r="D67" s="81"/>
    </row>
    <row r="68" spans="1:62" x14ac:dyDescent="0.25">
      <c r="A68" s="40" t="s">
        <v>33</v>
      </c>
      <c r="B68" s="41"/>
      <c r="C68" s="41"/>
      <c r="D68" s="49">
        <f>+(D50-D57)+(D57*D60/D65)</f>
        <v>0</v>
      </c>
      <c r="E68" s="49">
        <f t="shared" ref="E68:P68" si="63">+(E50-E57)+(E57*E60/E65)</f>
        <v>0</v>
      </c>
      <c r="F68" s="49">
        <f t="shared" si="63"/>
        <v>0</v>
      </c>
      <c r="G68" s="49">
        <f t="shared" si="63"/>
        <v>0</v>
      </c>
      <c r="H68" s="49">
        <f t="shared" si="63"/>
        <v>0</v>
      </c>
      <c r="I68" s="49">
        <f t="shared" si="63"/>
        <v>0</v>
      </c>
      <c r="J68" s="49">
        <f t="shared" si="63"/>
        <v>0</v>
      </c>
      <c r="K68" s="49">
        <f t="shared" si="63"/>
        <v>0</v>
      </c>
      <c r="L68" s="49">
        <f t="shared" si="63"/>
        <v>0</v>
      </c>
      <c r="M68" s="49">
        <f t="shared" si="63"/>
        <v>0</v>
      </c>
      <c r="N68" s="49">
        <f t="shared" si="63"/>
        <v>0</v>
      </c>
      <c r="O68" s="49">
        <f>+(O50-O57)+(O57*O60/O65)</f>
        <v>0</v>
      </c>
      <c r="P68" s="49">
        <f t="shared" si="63"/>
        <v>0</v>
      </c>
      <c r="Q68" s="49">
        <f>IF(Q50="","",+(Q50-Q57)+(Q57*Q60/Q65))</f>
        <v>983976.8055998187</v>
      </c>
      <c r="R68" s="49">
        <f>IF(R50="","",+(R50-R57)+(R57*R60/R65))</f>
        <v>936126.67058040295</v>
      </c>
      <c r="S68" s="49">
        <f>IF(S50="","",+(S50-S57)+(S57*S60/S65))</f>
        <v>1254886.244789884</v>
      </c>
      <c r="T68" s="49">
        <f t="shared" ref="T68:AW68" si="64">IF(T50="","",+(T50-T57)+(T57*T60/T65))</f>
        <v>1666724.2213379955</v>
      </c>
      <c r="U68" s="49">
        <f t="shared" si="64"/>
        <v>1687867.967739454</v>
      </c>
      <c r="V68" s="49">
        <f t="shared" si="64"/>
        <v>1336984.8118306769</v>
      </c>
      <c r="W68" s="49">
        <f t="shared" si="64"/>
        <v>1174985.3507627479</v>
      </c>
      <c r="X68" s="49">
        <f t="shared" si="64"/>
        <v>1029531.6444714632</v>
      </c>
      <c r="Y68" s="49">
        <f t="shared" si="64"/>
        <v>1326453.2350570641</v>
      </c>
      <c r="Z68" s="49">
        <f t="shared" si="64"/>
        <v>2030661.7411402338</v>
      </c>
      <c r="AA68" s="90">
        <f>ROUND(IF(AA50="","",+(AA50-AA57)+(AA57*AA60/AA65)),2)</f>
        <v>1388250.35</v>
      </c>
      <c r="AB68" s="49">
        <f t="shared" si="64"/>
        <v>1120654.6531242458</v>
      </c>
      <c r="AC68" s="49">
        <f>IF(AC50="","",+(AC50-AC57)+(AC57*AC60/AC65))</f>
        <v>1082451.6725849968</v>
      </c>
      <c r="AD68" s="49">
        <f t="shared" si="64"/>
        <v>880251.85351460415</v>
      </c>
      <c r="AE68" s="49">
        <f t="shared" si="64"/>
        <v>1301284.1891339927</v>
      </c>
      <c r="AF68" s="49">
        <f t="shared" si="64"/>
        <v>1524704.8572049867</v>
      </c>
      <c r="AG68" s="49">
        <f t="shared" si="64"/>
        <v>1366723.6950669868</v>
      </c>
      <c r="AH68" s="49">
        <f t="shared" si="64"/>
        <v>1314605.108458352</v>
      </c>
      <c r="AI68" s="49">
        <f t="shared" si="64"/>
        <v>1020432.9529194708</v>
      </c>
      <c r="AJ68" s="49">
        <f t="shared" si="64"/>
        <v>950195.40735321853</v>
      </c>
      <c r="AK68" s="49">
        <f t="shared" si="64"/>
        <v>1320371.9817385538</v>
      </c>
      <c r="AL68" s="49">
        <f t="shared" si="64"/>
        <v>1462433.5546846255</v>
      </c>
      <c r="AM68" s="49">
        <f t="shared" si="64"/>
        <v>1529137.4028414818</v>
      </c>
      <c r="AN68" s="49">
        <f t="shared" si="64"/>
        <v>1378360.7270812315</v>
      </c>
      <c r="AO68" s="49">
        <f t="shared" si="64"/>
        <v>951160.98963883938</v>
      </c>
      <c r="AP68" s="49">
        <f t="shared" si="64"/>
        <v>807723.67786616471</v>
      </c>
      <c r="AQ68" s="49">
        <f t="shared" si="64"/>
        <v>1071830.4459348798</v>
      </c>
      <c r="AR68" s="49">
        <f t="shared" si="64"/>
        <v>1361027.792333117</v>
      </c>
      <c r="AS68" s="49">
        <f t="shared" si="64"/>
        <v>1432733.48651519</v>
      </c>
      <c r="AT68" s="49">
        <f t="shared" si="64"/>
        <v>1322179.2642833882</v>
      </c>
      <c r="AU68" s="49">
        <f t="shared" si="64"/>
        <v>1087865.4265500808</v>
      </c>
      <c r="AV68" s="49">
        <f t="shared" si="64"/>
        <v>899417.44814607338</v>
      </c>
      <c r="AW68" s="49">
        <f t="shared" si="64"/>
        <v>1291373.8091424787</v>
      </c>
      <c r="AX68" s="49">
        <f t="shared" ref="AX68:BI68" si="65">IF(AX50="","",+(AX50-AX57)+(AX57*AX60/AX65))</f>
        <v>1685995.2055687637</v>
      </c>
      <c r="AY68" s="49" t="str">
        <f t="shared" si="65"/>
        <v/>
      </c>
      <c r="AZ68" s="49" t="str">
        <f t="shared" si="65"/>
        <v/>
      </c>
      <c r="BA68" s="49" t="str">
        <f t="shared" si="65"/>
        <v/>
      </c>
      <c r="BB68" s="49" t="str">
        <f t="shared" si="65"/>
        <v/>
      </c>
      <c r="BC68" s="49" t="str">
        <f t="shared" si="65"/>
        <v/>
      </c>
      <c r="BD68" s="49" t="str">
        <f t="shared" si="65"/>
        <v/>
      </c>
      <c r="BE68" s="49" t="str">
        <f t="shared" si="65"/>
        <v/>
      </c>
      <c r="BF68" s="49" t="str">
        <f t="shared" si="65"/>
        <v/>
      </c>
      <c r="BG68" s="49" t="str">
        <f t="shared" si="65"/>
        <v/>
      </c>
      <c r="BH68" s="49" t="str">
        <f t="shared" si="65"/>
        <v/>
      </c>
      <c r="BI68" s="49" t="str">
        <f t="shared" si="65"/>
        <v/>
      </c>
      <c r="BJ68" s="49" t="str">
        <f t="shared" ref="BJ68" si="66">IF(BJ50="","",+(BJ50-BJ57)+(BJ57*BJ60/BJ65))</f>
        <v/>
      </c>
    </row>
    <row r="69" spans="1:62" x14ac:dyDescent="0.25">
      <c r="A69" s="40" t="s">
        <v>34</v>
      </c>
      <c r="B69" s="41"/>
      <c r="C69" s="41"/>
      <c r="D69" s="49">
        <f>+D51+(D57*D61/D65)</f>
        <v>0</v>
      </c>
      <c r="E69" s="49">
        <f t="shared" ref="E69:P69" si="67">+E51+(E57*E61/E65)</f>
        <v>0</v>
      </c>
      <c r="F69" s="49">
        <f t="shared" si="67"/>
        <v>0</v>
      </c>
      <c r="G69" s="49">
        <f t="shared" si="67"/>
        <v>0</v>
      </c>
      <c r="H69" s="49">
        <f t="shared" si="67"/>
        <v>0</v>
      </c>
      <c r="I69" s="49">
        <f t="shared" si="67"/>
        <v>0</v>
      </c>
      <c r="J69" s="49">
        <f t="shared" si="67"/>
        <v>0</v>
      </c>
      <c r="K69" s="49">
        <f t="shared" si="67"/>
        <v>0</v>
      </c>
      <c r="L69" s="49">
        <f t="shared" si="67"/>
        <v>0</v>
      </c>
      <c r="M69" s="49">
        <f t="shared" si="67"/>
        <v>0</v>
      </c>
      <c r="N69" s="49">
        <f t="shared" si="67"/>
        <v>0</v>
      </c>
      <c r="O69" s="49">
        <f t="shared" si="67"/>
        <v>0</v>
      </c>
      <c r="P69" s="49">
        <f t="shared" si="67"/>
        <v>0</v>
      </c>
      <c r="Q69" s="49">
        <f>IF(Q51="","",+Q51+(Q57*Q61/Q65))</f>
        <v>117754.86766427531</v>
      </c>
      <c r="R69" s="49">
        <f t="shared" ref="R69:AW69" si="68">IF(R51="","",+R51+(R57*R61/R65))</f>
        <v>117111.78358657917</v>
      </c>
      <c r="S69" s="49">
        <f t="shared" si="68"/>
        <v>139211.1271761941</v>
      </c>
      <c r="T69" s="49">
        <f t="shared" si="68"/>
        <v>160900.46992761682</v>
      </c>
      <c r="U69" s="49">
        <f t="shared" si="68"/>
        <v>162415.72720926077</v>
      </c>
      <c r="V69" s="49">
        <f t="shared" si="68"/>
        <v>145481.1603029698</v>
      </c>
      <c r="W69" s="49">
        <f t="shared" si="68"/>
        <v>137867.15538119225</v>
      </c>
      <c r="X69" s="49">
        <f t="shared" si="68"/>
        <v>122671.59779667509</v>
      </c>
      <c r="Y69" s="49">
        <f t="shared" si="68"/>
        <v>134648.09810155624</v>
      </c>
      <c r="Z69" s="49">
        <f t="shared" si="68"/>
        <v>193970.45230344273</v>
      </c>
      <c r="AA69" s="51">
        <f>ROUND(IF(AA51="","",+AA51+(AA57*AA61/AA65)),2)</f>
        <v>337014.49</v>
      </c>
      <c r="AB69" s="49">
        <f t="shared" si="68"/>
        <v>295708.57620644657</v>
      </c>
      <c r="AC69" s="49">
        <f t="shared" si="68"/>
        <v>291406.59328999976</v>
      </c>
      <c r="AD69" s="49">
        <f t="shared" si="68"/>
        <v>264923.25566753082</v>
      </c>
      <c r="AE69" s="49">
        <f t="shared" si="68"/>
        <v>333657.21503767214</v>
      </c>
      <c r="AF69" s="49">
        <f t="shared" si="68"/>
        <v>367915.86365673423</v>
      </c>
      <c r="AG69" s="49">
        <f t="shared" si="68"/>
        <v>344001.06732957577</v>
      </c>
      <c r="AH69" s="49">
        <f>IF(AH51="","",+AH51+(AH57*AH61/AH65))</f>
        <v>338126.29031171976</v>
      </c>
      <c r="AI69" s="49">
        <f t="shared" si="68"/>
        <v>297845.76900715684</v>
      </c>
      <c r="AJ69" s="49">
        <f t="shared" si="68"/>
        <v>267618.62093979405</v>
      </c>
      <c r="AK69" s="49">
        <f t="shared" si="68"/>
        <v>322555.10705520917</v>
      </c>
      <c r="AL69" s="49">
        <f t="shared" si="68"/>
        <v>371341.16797562933</v>
      </c>
      <c r="AM69" s="49">
        <f t="shared" si="68"/>
        <v>701136.2388481237</v>
      </c>
      <c r="AN69" s="49">
        <f t="shared" si="68"/>
        <v>660367.02395744435</v>
      </c>
      <c r="AO69" s="49">
        <f t="shared" si="68"/>
        <v>536256.50994038768</v>
      </c>
      <c r="AP69" s="49">
        <f t="shared" si="68"/>
        <v>506299.41162084811</v>
      </c>
      <c r="AQ69" s="49">
        <f t="shared" si="68"/>
        <v>591277.49932374491</v>
      </c>
      <c r="AR69" s="49">
        <f t="shared" si="68"/>
        <v>676039.62753147213</v>
      </c>
      <c r="AS69" s="49">
        <f t="shared" si="68"/>
        <v>694696.60025960801</v>
      </c>
      <c r="AT69" s="49">
        <f t="shared" si="68"/>
        <v>670877.10139883822</v>
      </c>
      <c r="AU69" s="49">
        <f t="shared" si="68"/>
        <v>604713.02387172775</v>
      </c>
      <c r="AV69" s="49">
        <f t="shared" si="68"/>
        <v>527177.61655347608</v>
      </c>
      <c r="AW69" s="49">
        <f t="shared" si="68"/>
        <v>627444.43756492599</v>
      </c>
      <c r="AX69" s="49">
        <f t="shared" ref="AX69:BI69" si="69">IF(AX51="","",+AX51+(AX57*AX61/AX65))</f>
        <v>757599.85301481513</v>
      </c>
      <c r="AY69" s="49" t="str">
        <f t="shared" si="69"/>
        <v/>
      </c>
      <c r="AZ69" s="49" t="str">
        <f t="shared" si="69"/>
        <v/>
      </c>
      <c r="BA69" s="49" t="str">
        <f t="shared" si="69"/>
        <v/>
      </c>
      <c r="BB69" s="49" t="str">
        <f t="shared" si="69"/>
        <v/>
      </c>
      <c r="BC69" s="49" t="str">
        <f t="shared" si="69"/>
        <v/>
      </c>
      <c r="BD69" s="49" t="str">
        <f t="shared" si="69"/>
        <v/>
      </c>
      <c r="BE69" s="49" t="str">
        <f t="shared" si="69"/>
        <v/>
      </c>
      <c r="BF69" s="49" t="str">
        <f t="shared" si="69"/>
        <v/>
      </c>
      <c r="BG69" s="49" t="str">
        <f t="shared" si="69"/>
        <v/>
      </c>
      <c r="BH69" s="49" t="str">
        <f t="shared" si="69"/>
        <v/>
      </c>
      <c r="BI69" s="49" t="str">
        <f t="shared" si="69"/>
        <v/>
      </c>
      <c r="BJ69" s="49" t="str">
        <f t="shared" ref="BJ69" si="70">IF(BJ51="","",+BJ51+(BJ57*BJ61/BJ65))</f>
        <v/>
      </c>
    </row>
    <row r="70" spans="1:62" x14ac:dyDescent="0.25">
      <c r="A70" s="40" t="s">
        <v>35</v>
      </c>
      <c r="B70" s="41"/>
      <c r="C70" s="41"/>
      <c r="D70" s="49">
        <f>+D52+(D57*D62/D65)</f>
        <v>0</v>
      </c>
      <c r="E70" s="49">
        <f t="shared" ref="E70:P70" si="71">+E52+(E57*E62/E65)</f>
        <v>0</v>
      </c>
      <c r="F70" s="49">
        <f t="shared" si="71"/>
        <v>0</v>
      </c>
      <c r="G70" s="49">
        <f t="shared" si="71"/>
        <v>0</v>
      </c>
      <c r="H70" s="49">
        <f t="shared" si="71"/>
        <v>0</v>
      </c>
      <c r="I70" s="49">
        <f t="shared" si="71"/>
        <v>0</v>
      </c>
      <c r="J70" s="49">
        <f t="shared" si="71"/>
        <v>0</v>
      </c>
      <c r="K70" s="49">
        <f t="shared" si="71"/>
        <v>0</v>
      </c>
      <c r="L70" s="49">
        <f t="shared" si="71"/>
        <v>0</v>
      </c>
      <c r="M70" s="49">
        <f t="shared" si="71"/>
        <v>0</v>
      </c>
      <c r="N70" s="49">
        <f t="shared" si="71"/>
        <v>0</v>
      </c>
      <c r="O70" s="49">
        <f t="shared" si="71"/>
        <v>0</v>
      </c>
      <c r="P70" s="49">
        <f t="shared" si="71"/>
        <v>0</v>
      </c>
      <c r="Q70" s="49">
        <f>IF(Q52="","",+Q52+(Q57*Q62/Q65))</f>
        <v>297067.25661237026</v>
      </c>
      <c r="R70" s="49">
        <f t="shared" ref="R70:AW70" si="72">IF(R52="","",+R52+(R57*R62/R65))</f>
        <v>306858.76704664429</v>
      </c>
      <c r="S70" s="49">
        <f t="shared" si="72"/>
        <v>347930.82125503593</v>
      </c>
      <c r="T70" s="49">
        <f t="shared" si="72"/>
        <v>377801.41744412482</v>
      </c>
      <c r="U70" s="49">
        <f t="shared" si="72"/>
        <v>384838.10767902108</v>
      </c>
      <c r="V70" s="49">
        <f t="shared" si="72"/>
        <v>363327.24534638016</v>
      </c>
      <c r="W70" s="49">
        <f t="shared" si="72"/>
        <v>349151.70540680212</v>
      </c>
      <c r="X70" s="49">
        <f t="shared" si="72"/>
        <v>312029.63241835893</v>
      </c>
      <c r="Y70" s="49">
        <f t="shared" si="72"/>
        <v>324930.27431740938</v>
      </c>
      <c r="Z70" s="49">
        <f t="shared" si="72"/>
        <v>389339.8693849984</v>
      </c>
      <c r="AA70" s="51">
        <f>ROUND(IF(AA52="","",+AA52+(AA57*AA62/AA65)),2)</f>
        <v>556625.86</v>
      </c>
      <c r="AB70" s="49">
        <f t="shared" si="72"/>
        <v>519727.84944586566</v>
      </c>
      <c r="AC70" s="49">
        <f t="shared" si="72"/>
        <v>524323.57207482436</v>
      </c>
      <c r="AD70" s="49">
        <f t="shared" si="72"/>
        <v>522730.47478252684</v>
      </c>
      <c r="AE70" s="49">
        <f t="shared" si="72"/>
        <v>623624.8655420111</v>
      </c>
      <c r="AF70" s="49">
        <f t="shared" si="72"/>
        <v>661725.50586693978</v>
      </c>
      <c r="AG70" s="49">
        <f t="shared" si="72"/>
        <v>626757.48216571088</v>
      </c>
      <c r="AH70" s="49">
        <f t="shared" si="72"/>
        <v>638007.84216665139</v>
      </c>
      <c r="AI70" s="49">
        <f t="shared" si="72"/>
        <v>579490.47761485481</v>
      </c>
      <c r="AJ70" s="49">
        <f t="shared" si="72"/>
        <v>513641.84877388977</v>
      </c>
      <c r="AK70" s="49">
        <f t="shared" si="72"/>
        <v>557457.11362508603</v>
      </c>
      <c r="AL70" s="49">
        <f t="shared" si="72"/>
        <v>608808.22123092401</v>
      </c>
      <c r="AM70" s="49">
        <f t="shared" si="72"/>
        <v>1107018.1450648431</v>
      </c>
      <c r="AN70" s="49">
        <f t="shared" si="72"/>
        <v>1050923.1514029966</v>
      </c>
      <c r="AO70" s="49">
        <f t="shared" si="72"/>
        <v>946394.49189445085</v>
      </c>
      <c r="AP70" s="49">
        <f t="shared" si="72"/>
        <v>980269.66694109701</v>
      </c>
      <c r="AQ70" s="49">
        <f t="shared" si="72"/>
        <v>1091122.5576982794</v>
      </c>
      <c r="AR70" s="49">
        <f t="shared" si="72"/>
        <v>1173345.4165751</v>
      </c>
      <c r="AS70" s="49">
        <f t="shared" si="72"/>
        <v>1200301.9882335844</v>
      </c>
      <c r="AT70" s="49">
        <f t="shared" si="72"/>
        <v>1212308.9277305761</v>
      </c>
      <c r="AU70" s="49">
        <f t="shared" si="72"/>
        <v>1113467.1918631792</v>
      </c>
      <c r="AV70" s="49">
        <f t="shared" si="72"/>
        <v>993612.113301481</v>
      </c>
      <c r="AW70" s="49">
        <f t="shared" si="72"/>
        <v>1077462.7230485445</v>
      </c>
      <c r="AX70" s="49">
        <f t="shared" ref="AX70:BI70" si="73">IF(AX52="","",+AX52+(AX57*AX62/AX65))</f>
        <v>1194351.3343724008</v>
      </c>
      <c r="AY70" s="49" t="str">
        <f t="shared" si="73"/>
        <v/>
      </c>
      <c r="AZ70" s="49" t="str">
        <f t="shared" si="73"/>
        <v/>
      </c>
      <c r="BA70" s="49" t="str">
        <f t="shared" si="73"/>
        <v/>
      </c>
      <c r="BB70" s="49" t="str">
        <f t="shared" si="73"/>
        <v/>
      </c>
      <c r="BC70" s="49" t="str">
        <f t="shared" si="73"/>
        <v/>
      </c>
      <c r="BD70" s="49" t="str">
        <f t="shared" si="73"/>
        <v/>
      </c>
      <c r="BE70" s="49" t="str">
        <f t="shared" si="73"/>
        <v/>
      </c>
      <c r="BF70" s="49" t="str">
        <f t="shared" si="73"/>
        <v/>
      </c>
      <c r="BG70" s="49" t="str">
        <f t="shared" si="73"/>
        <v/>
      </c>
      <c r="BH70" s="49" t="str">
        <f t="shared" si="73"/>
        <v/>
      </c>
      <c r="BI70" s="49" t="str">
        <f t="shared" si="73"/>
        <v/>
      </c>
      <c r="BJ70" s="49" t="str">
        <f t="shared" ref="BJ70" si="74">IF(BJ52="","",+BJ52+(BJ57*BJ62/BJ65))</f>
        <v/>
      </c>
    </row>
    <row r="71" spans="1:62" x14ac:dyDescent="0.25">
      <c r="A71" s="40" t="s">
        <v>36</v>
      </c>
      <c r="B71" s="41"/>
      <c r="C71" s="41"/>
      <c r="D71" s="49">
        <f>+D53+(D57*D63/D65)</f>
        <v>0</v>
      </c>
      <c r="E71" s="49">
        <f t="shared" ref="E71:P71" si="75">+E53+(E57*E63/E65)</f>
        <v>0</v>
      </c>
      <c r="F71" s="49">
        <f t="shared" si="75"/>
        <v>0</v>
      </c>
      <c r="G71" s="49">
        <f t="shared" si="75"/>
        <v>0</v>
      </c>
      <c r="H71" s="49">
        <f t="shared" si="75"/>
        <v>0</v>
      </c>
      <c r="I71" s="49">
        <f t="shared" si="75"/>
        <v>0</v>
      </c>
      <c r="J71" s="49">
        <f t="shared" si="75"/>
        <v>0</v>
      </c>
      <c r="K71" s="49">
        <f t="shared" si="75"/>
        <v>0</v>
      </c>
      <c r="L71" s="49">
        <f t="shared" si="75"/>
        <v>0</v>
      </c>
      <c r="M71" s="49">
        <f t="shared" si="75"/>
        <v>0</v>
      </c>
      <c r="N71" s="49">
        <f t="shared" si="75"/>
        <v>0</v>
      </c>
      <c r="O71" s="49">
        <f t="shared" si="75"/>
        <v>0</v>
      </c>
      <c r="P71" s="49">
        <f t="shared" si="75"/>
        <v>0</v>
      </c>
      <c r="Q71" s="49">
        <f>IF(Q53="","",+Q53+(Q57*Q63/Q65))</f>
        <v>283136.40886630391</v>
      </c>
      <c r="R71" s="49">
        <f t="shared" ref="R71:AW71" si="76">IF(R53="","",+R53+(R57*R63/R65))</f>
        <v>287460.81327816768</v>
      </c>
      <c r="S71" s="49">
        <f t="shared" si="76"/>
        <v>330409.77575572423</v>
      </c>
      <c r="T71" s="49">
        <f t="shared" si="76"/>
        <v>323201.37525993661</v>
      </c>
      <c r="U71" s="49">
        <f t="shared" si="76"/>
        <v>340944.20704658219</v>
      </c>
      <c r="V71" s="49">
        <f t="shared" si="76"/>
        <v>328289.08781066153</v>
      </c>
      <c r="W71" s="49">
        <f t="shared" si="76"/>
        <v>321452.90171375725</v>
      </c>
      <c r="X71" s="49">
        <f t="shared" si="76"/>
        <v>288778.65587559086</v>
      </c>
      <c r="Y71" s="49">
        <f t="shared" si="76"/>
        <v>301751.31193612184</v>
      </c>
      <c r="Z71" s="49">
        <f t="shared" si="76"/>
        <v>332299.53125242464</v>
      </c>
      <c r="AA71" s="91">
        <f>ROUND(IF(AA53="","",+AA53+(AA57*AA63/AA65)),2)-0.01</f>
        <v>302428.95</v>
      </c>
      <c r="AB71" s="49">
        <f t="shared" si="76"/>
        <v>301943.60981245001</v>
      </c>
      <c r="AC71" s="49">
        <f t="shared" si="76"/>
        <v>278699.7057611302</v>
      </c>
      <c r="AD71" s="49">
        <f t="shared" si="76"/>
        <v>322370.88601313852</v>
      </c>
      <c r="AE71" s="49">
        <f t="shared" si="76"/>
        <v>349751.02773569047</v>
      </c>
      <c r="AF71" s="49">
        <f t="shared" si="76"/>
        <v>361975.97928185289</v>
      </c>
      <c r="AG71" s="49">
        <f t="shared" si="76"/>
        <v>356032.65352996916</v>
      </c>
      <c r="AH71" s="49">
        <f t="shared" si="76"/>
        <v>346604.60421828728</v>
      </c>
      <c r="AI71" s="49">
        <f t="shared" si="76"/>
        <v>324956.79952393915</v>
      </c>
      <c r="AJ71" s="49">
        <f t="shared" si="76"/>
        <v>301584.85459624138</v>
      </c>
      <c r="AK71" s="49">
        <f t="shared" si="76"/>
        <v>323402.5858220082</v>
      </c>
      <c r="AL71" s="49">
        <f t="shared" si="76"/>
        <v>296745.40272335312</v>
      </c>
      <c r="AM71" s="49">
        <f t="shared" si="76"/>
        <v>355667.68860749144</v>
      </c>
      <c r="AN71" s="49">
        <f t="shared" si="76"/>
        <v>352302.39917248994</v>
      </c>
      <c r="AO71" s="49">
        <f t="shared" si="76"/>
        <v>338612.44673821039</v>
      </c>
      <c r="AP71" s="49">
        <f t="shared" si="76"/>
        <v>338607.64249172056</v>
      </c>
      <c r="AQ71" s="49">
        <f t="shared" si="76"/>
        <v>393628.70516997529</v>
      </c>
      <c r="AR71" s="49">
        <f t="shared" si="76"/>
        <v>395351.293050832</v>
      </c>
      <c r="AS71" s="49">
        <f t="shared" si="76"/>
        <v>414954.8489846529</v>
      </c>
      <c r="AT71" s="49">
        <f t="shared" si="76"/>
        <v>412666.27260449337</v>
      </c>
      <c r="AU71" s="49">
        <f t="shared" si="76"/>
        <v>382499.83186560834</v>
      </c>
      <c r="AV71" s="49">
        <f t="shared" si="76"/>
        <v>356938.16055766254</v>
      </c>
      <c r="AW71" s="49">
        <f t="shared" si="76"/>
        <v>366435.55562269915</v>
      </c>
      <c r="AX71" s="49">
        <f t="shared" ref="AX71:BI71" si="77">IF(AX53="","",+AX53+(AX57*AX63/AX65))</f>
        <v>392191.89745791373</v>
      </c>
      <c r="AY71" s="49" t="str">
        <f t="shared" si="77"/>
        <v/>
      </c>
      <c r="AZ71" s="49" t="str">
        <f t="shared" si="77"/>
        <v/>
      </c>
      <c r="BA71" s="49" t="str">
        <f t="shared" si="77"/>
        <v/>
      </c>
      <c r="BB71" s="49" t="str">
        <f t="shared" si="77"/>
        <v/>
      </c>
      <c r="BC71" s="49" t="str">
        <f t="shared" si="77"/>
        <v/>
      </c>
      <c r="BD71" s="49" t="str">
        <f t="shared" si="77"/>
        <v/>
      </c>
      <c r="BE71" s="49" t="str">
        <f t="shared" si="77"/>
        <v/>
      </c>
      <c r="BF71" s="49" t="str">
        <f t="shared" si="77"/>
        <v/>
      </c>
      <c r="BG71" s="49" t="str">
        <f t="shared" si="77"/>
        <v/>
      </c>
      <c r="BH71" s="49" t="str">
        <f t="shared" si="77"/>
        <v/>
      </c>
      <c r="BI71" s="49" t="str">
        <f t="shared" si="77"/>
        <v/>
      </c>
      <c r="BJ71" s="49" t="str">
        <f t="shared" ref="BJ71" si="78">IF(BJ53="","",+BJ53+(BJ57*BJ63/BJ65))</f>
        <v/>
      </c>
    </row>
    <row r="72" spans="1:62" x14ac:dyDescent="0.25">
      <c r="A72" s="40" t="s">
        <v>37</v>
      </c>
      <c r="B72" s="41"/>
      <c r="C72" s="41"/>
      <c r="D72" s="49">
        <f>+D54+(D57*D64/D65)</f>
        <v>0</v>
      </c>
      <c r="E72" s="49">
        <f t="shared" ref="E72:P72" si="79">+E54+(E57*E64/E65)</f>
        <v>0</v>
      </c>
      <c r="F72" s="49">
        <f t="shared" si="79"/>
        <v>0</v>
      </c>
      <c r="G72" s="49">
        <f t="shared" si="79"/>
        <v>0</v>
      </c>
      <c r="H72" s="49">
        <f t="shared" si="79"/>
        <v>0</v>
      </c>
      <c r="I72" s="49">
        <f t="shared" si="79"/>
        <v>0</v>
      </c>
      <c r="J72" s="49">
        <f t="shared" si="79"/>
        <v>0</v>
      </c>
      <c r="K72" s="49">
        <f t="shared" si="79"/>
        <v>0</v>
      </c>
      <c r="L72" s="49">
        <f t="shared" si="79"/>
        <v>0</v>
      </c>
      <c r="M72" s="49">
        <f t="shared" si="79"/>
        <v>0</v>
      </c>
      <c r="N72" s="49">
        <f t="shared" si="79"/>
        <v>0</v>
      </c>
      <c r="O72" s="49">
        <f t="shared" si="79"/>
        <v>0</v>
      </c>
      <c r="P72" s="49">
        <f t="shared" si="79"/>
        <v>0</v>
      </c>
      <c r="Q72" s="49">
        <f>IF(Q54="","",+Q54+(Q57*Q64/Q65))</f>
        <v>183651.06125723169</v>
      </c>
      <c r="R72" s="49">
        <f t="shared" ref="R72:AW72" si="80">IF(R54="","",+R54+(R57*R64/R65))</f>
        <v>187110.90550820582</v>
      </c>
      <c r="S72" s="49">
        <f t="shared" si="80"/>
        <v>223442.58102316182</v>
      </c>
      <c r="T72" s="49">
        <f t="shared" si="80"/>
        <v>211112.22603032622</v>
      </c>
      <c r="U72" s="49">
        <f t="shared" si="80"/>
        <v>233963.66032568182</v>
      </c>
      <c r="V72" s="49">
        <f t="shared" si="80"/>
        <v>223064.28470931173</v>
      </c>
      <c r="W72" s="49">
        <f t="shared" si="80"/>
        <v>212741.63673550039</v>
      </c>
      <c r="X72" s="49">
        <f t="shared" si="80"/>
        <v>202298.65943791193</v>
      </c>
      <c r="Y72" s="49">
        <f t="shared" si="80"/>
        <v>185145.40058784836</v>
      </c>
      <c r="Z72" s="49">
        <f t="shared" si="80"/>
        <v>187242.02591890033</v>
      </c>
      <c r="AA72" s="51">
        <f>ROUND(IF(AA54="","",+AA54+(AA57*AA64/AA65)),2)</f>
        <v>102199.67</v>
      </c>
      <c r="AB72" s="49">
        <f t="shared" si="80"/>
        <v>15774.991410991883</v>
      </c>
      <c r="AC72" s="49">
        <f t="shared" si="80"/>
        <v>14999.076289049191</v>
      </c>
      <c r="AD72" s="49">
        <f t="shared" si="80"/>
        <v>17802.440022199695</v>
      </c>
      <c r="AE72" s="49">
        <f t="shared" si="80"/>
        <v>19775.612550633668</v>
      </c>
      <c r="AF72" s="49">
        <f t="shared" si="80"/>
        <v>11062.273989486501</v>
      </c>
      <c r="AG72" s="49">
        <f t="shared" si="80"/>
        <v>20313.771907757455</v>
      </c>
      <c r="AH72" s="49">
        <f t="shared" si="80"/>
        <v>19132.25484498954</v>
      </c>
      <c r="AI72" s="49">
        <f t="shared" si="80"/>
        <v>18842.570934578442</v>
      </c>
      <c r="AJ72" s="49">
        <f t="shared" si="80"/>
        <v>17291.908336856264</v>
      </c>
      <c r="AK72" s="49">
        <f t="shared" si="80"/>
        <v>16424.771759142779</v>
      </c>
      <c r="AL72" s="49">
        <f t="shared" si="80"/>
        <v>19194.293385468092</v>
      </c>
      <c r="AM72" s="49">
        <f t="shared" si="80"/>
        <v>38886.814638059877</v>
      </c>
      <c r="AN72" s="49">
        <f t="shared" si="80"/>
        <v>62163.30838583759</v>
      </c>
      <c r="AO72" s="49">
        <f t="shared" si="80"/>
        <v>62277.891788111709</v>
      </c>
      <c r="AP72" s="49">
        <f t="shared" si="80"/>
        <v>61090.351080169654</v>
      </c>
      <c r="AQ72" s="49">
        <f t="shared" si="80"/>
        <v>77031.361873120681</v>
      </c>
      <c r="AR72" s="49">
        <f t="shared" si="80"/>
        <v>71605.590509478847</v>
      </c>
      <c r="AS72" s="49">
        <f t="shared" si="80"/>
        <v>79252.326006964737</v>
      </c>
      <c r="AT72" s="49">
        <f t="shared" si="80"/>
        <v>80418.423982704393</v>
      </c>
      <c r="AU72" s="49">
        <f t="shared" si="80"/>
        <v>75914.605849404077</v>
      </c>
      <c r="AV72" s="49">
        <f t="shared" si="80"/>
        <v>71459.629205464866</v>
      </c>
      <c r="AW72" s="49">
        <f t="shared" si="80"/>
        <v>70203.869783645336</v>
      </c>
      <c r="AX72" s="49">
        <f t="shared" ref="AX72:BI72" si="81">IF(AX54="","",+AX54+(AX57*AX64/AX65))</f>
        <v>70995.836258517869</v>
      </c>
      <c r="AY72" s="49" t="str">
        <f t="shared" si="81"/>
        <v/>
      </c>
      <c r="AZ72" s="49" t="str">
        <f t="shared" si="81"/>
        <v/>
      </c>
      <c r="BA72" s="49" t="str">
        <f t="shared" si="81"/>
        <v/>
      </c>
      <c r="BB72" s="49" t="str">
        <f t="shared" si="81"/>
        <v/>
      </c>
      <c r="BC72" s="49" t="str">
        <f t="shared" si="81"/>
        <v/>
      </c>
      <c r="BD72" s="49" t="str">
        <f t="shared" si="81"/>
        <v/>
      </c>
      <c r="BE72" s="49" t="str">
        <f t="shared" si="81"/>
        <v/>
      </c>
      <c r="BF72" s="49" t="str">
        <f t="shared" si="81"/>
        <v/>
      </c>
      <c r="BG72" s="49" t="str">
        <f t="shared" si="81"/>
        <v/>
      </c>
      <c r="BH72" s="49" t="str">
        <f t="shared" si="81"/>
        <v/>
      </c>
      <c r="BI72" s="49" t="str">
        <f t="shared" si="81"/>
        <v/>
      </c>
      <c r="BJ72" s="49" t="str">
        <f t="shared" ref="BJ72" si="82">IF(BJ54="","",+BJ54+(BJ57*BJ64/BJ65))</f>
        <v/>
      </c>
    </row>
    <row r="73" spans="1:62" x14ac:dyDescent="0.25">
      <c r="A73" s="35" t="s">
        <v>31</v>
      </c>
      <c r="B73" s="33"/>
      <c r="C73" s="33"/>
      <c r="D73" s="48">
        <f>SUM(D68:D72)</f>
        <v>0</v>
      </c>
      <c r="E73" s="48">
        <f t="shared" ref="E73:AW73" si="83">SUM(E68:E72)</f>
        <v>0</v>
      </c>
      <c r="F73" s="48">
        <f t="shared" si="83"/>
        <v>0</v>
      </c>
      <c r="G73" s="48">
        <f t="shared" si="83"/>
        <v>0</v>
      </c>
      <c r="H73" s="48">
        <f t="shared" si="83"/>
        <v>0</v>
      </c>
      <c r="I73" s="48">
        <f t="shared" si="83"/>
        <v>0</v>
      </c>
      <c r="J73" s="48">
        <f t="shared" si="83"/>
        <v>0</v>
      </c>
      <c r="K73" s="48">
        <f t="shared" si="83"/>
        <v>0</v>
      </c>
      <c r="L73" s="48">
        <f t="shared" si="83"/>
        <v>0</v>
      </c>
      <c r="M73" s="48">
        <f t="shared" si="83"/>
        <v>0</v>
      </c>
      <c r="N73" s="48">
        <f t="shared" si="83"/>
        <v>0</v>
      </c>
      <c r="O73" s="48">
        <f t="shared" si="83"/>
        <v>0</v>
      </c>
      <c r="P73" s="48">
        <f t="shared" si="83"/>
        <v>0</v>
      </c>
      <c r="Q73" s="48">
        <f t="shared" si="83"/>
        <v>1865586.4</v>
      </c>
      <c r="R73" s="48">
        <f t="shared" si="83"/>
        <v>1834668.94</v>
      </c>
      <c r="S73" s="48">
        <f t="shared" si="83"/>
        <v>2295880.5499999998</v>
      </c>
      <c r="T73" s="48">
        <f t="shared" si="83"/>
        <v>2739739.71</v>
      </c>
      <c r="U73" s="48">
        <f t="shared" si="83"/>
        <v>2810029.67</v>
      </c>
      <c r="V73" s="48">
        <f t="shared" si="83"/>
        <v>2397146.59</v>
      </c>
      <c r="W73" s="48">
        <f t="shared" si="83"/>
        <v>2196198.75</v>
      </c>
      <c r="X73" s="48">
        <f t="shared" si="83"/>
        <v>1955310.19</v>
      </c>
      <c r="Y73" s="48">
        <f t="shared" si="83"/>
        <v>2272928.3199999998</v>
      </c>
      <c r="Z73" s="48">
        <f t="shared" si="83"/>
        <v>3133513.62</v>
      </c>
      <c r="AA73" s="48">
        <f t="shared" si="83"/>
        <v>2686519.3200000003</v>
      </c>
      <c r="AB73" s="48">
        <f t="shared" si="83"/>
        <v>2253809.6800000002</v>
      </c>
      <c r="AC73" s="48">
        <f t="shared" si="83"/>
        <v>2191880.62</v>
      </c>
      <c r="AD73" s="48">
        <f t="shared" si="83"/>
        <v>2008078.91</v>
      </c>
      <c r="AE73" s="48">
        <f t="shared" si="83"/>
        <v>2628092.9099999997</v>
      </c>
      <c r="AF73" s="48">
        <f t="shared" si="83"/>
        <v>2927384.48</v>
      </c>
      <c r="AG73" s="48">
        <f t="shared" si="83"/>
        <v>2713828.67</v>
      </c>
      <c r="AH73" s="48">
        <f t="shared" si="83"/>
        <v>2656476.1</v>
      </c>
      <c r="AI73" s="48">
        <f t="shared" si="83"/>
        <v>2241568.5699999998</v>
      </c>
      <c r="AJ73" s="48">
        <f t="shared" si="83"/>
        <v>2050332.64</v>
      </c>
      <c r="AK73" s="48">
        <f t="shared" si="83"/>
        <v>2540211.5599999996</v>
      </c>
      <c r="AL73" s="48">
        <f t="shared" si="83"/>
        <v>2758522.64</v>
      </c>
      <c r="AM73" s="48">
        <f t="shared" si="83"/>
        <v>3731846.2900000005</v>
      </c>
      <c r="AN73" s="48">
        <f t="shared" si="83"/>
        <v>3504116.6100000003</v>
      </c>
      <c r="AO73" s="48">
        <f t="shared" si="83"/>
        <v>2834702.33</v>
      </c>
      <c r="AP73" s="48">
        <f t="shared" si="83"/>
        <v>2693990.75</v>
      </c>
      <c r="AQ73" s="48">
        <f t="shared" si="83"/>
        <v>3224890.5700000003</v>
      </c>
      <c r="AR73" s="48">
        <f t="shared" si="83"/>
        <v>3677369.72</v>
      </c>
      <c r="AS73" s="48">
        <f t="shared" si="83"/>
        <v>3821939.25</v>
      </c>
      <c r="AT73" s="48">
        <f t="shared" si="83"/>
        <v>3698449.9900000007</v>
      </c>
      <c r="AU73" s="48">
        <f t="shared" si="83"/>
        <v>3264460.0799999996</v>
      </c>
      <c r="AV73" s="48">
        <f t="shared" si="83"/>
        <v>2848604.9677641578</v>
      </c>
      <c r="AW73" s="48">
        <f t="shared" si="83"/>
        <v>3432920.3951622942</v>
      </c>
      <c r="AX73" s="48">
        <f t="shared" ref="AX73:BI73" si="84">SUM(AX68:AX72)</f>
        <v>4101134.1266724118</v>
      </c>
      <c r="AY73" s="48">
        <f t="shared" si="84"/>
        <v>0</v>
      </c>
      <c r="AZ73" s="48">
        <f t="shared" si="84"/>
        <v>0</v>
      </c>
      <c r="BA73" s="48">
        <f t="shared" si="84"/>
        <v>0</v>
      </c>
      <c r="BB73" s="48">
        <f t="shared" si="84"/>
        <v>0</v>
      </c>
      <c r="BC73" s="48">
        <f t="shared" si="84"/>
        <v>0</v>
      </c>
      <c r="BD73" s="48">
        <f t="shared" si="84"/>
        <v>0</v>
      </c>
      <c r="BE73" s="48">
        <f t="shared" si="84"/>
        <v>0</v>
      </c>
      <c r="BF73" s="48">
        <f t="shared" si="84"/>
        <v>0</v>
      </c>
      <c r="BG73" s="48">
        <f t="shared" si="84"/>
        <v>0</v>
      </c>
      <c r="BH73" s="48">
        <f t="shared" si="84"/>
        <v>0</v>
      </c>
      <c r="BI73" s="48">
        <f t="shared" si="84"/>
        <v>0</v>
      </c>
      <c r="BJ73" s="48">
        <f t="shared" ref="BJ73" si="85">SUM(BJ68:BJ72)</f>
        <v>0</v>
      </c>
    </row>
  </sheetData>
  <pageMargins left="0.7" right="0.7" top="0.75" bottom="0.75" header="0.3" footer="0.3"/>
  <pageSetup orientation="portrait" r:id="rId1"/>
  <headerFooter>
    <oddFooter>&amp;RSchedule WRD-3 (Updated)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2:AM38"/>
  <sheetViews>
    <sheetView workbookViewId="0">
      <pane xSplit="2" ySplit="2" topLeftCell="AB3" activePane="bottomRight" state="frozen"/>
      <selection pane="topRight" activeCell="C1" sqref="C1"/>
      <selection pane="bottomLeft" activeCell="A3" sqref="A3"/>
      <selection pane="bottomRight" activeCell="AN14" sqref="AN14"/>
    </sheetView>
  </sheetViews>
  <sheetFormatPr defaultRowHeight="15" x14ac:dyDescent="0.25"/>
  <cols>
    <col min="1" max="1" width="9.140625" style="58"/>
    <col min="2" max="2" width="29.140625" customWidth="1"/>
    <col min="3" max="3" width="11.5703125" bestFit="1" customWidth="1"/>
    <col min="4" max="5" width="13.28515625" bestFit="1" customWidth="1"/>
    <col min="6" max="6" width="12.140625" bestFit="1" customWidth="1"/>
    <col min="7" max="7" width="11.5703125" bestFit="1" customWidth="1"/>
    <col min="8" max="14" width="13.28515625" bestFit="1" customWidth="1"/>
    <col min="15" max="15" width="13.85546875" bestFit="1" customWidth="1"/>
    <col min="16" max="18" width="13.28515625" bestFit="1" customWidth="1"/>
    <col min="19" max="19" width="11.5703125" bestFit="1" customWidth="1"/>
    <col min="20" max="24" width="13.28515625" bestFit="1" customWidth="1"/>
    <col min="25" max="25" width="11.5703125" bestFit="1" customWidth="1"/>
    <col min="26" max="29" width="13.28515625" bestFit="1" customWidth="1"/>
    <col min="30" max="31" width="12.85546875" bestFit="1" customWidth="1"/>
    <col min="32" max="39" width="13.28515625" bestFit="1" customWidth="1"/>
  </cols>
  <sheetData>
    <row r="2" spans="1:39" x14ac:dyDescent="0.25">
      <c r="C2" s="12">
        <v>42736</v>
      </c>
      <c r="D2" s="12">
        <v>42767</v>
      </c>
      <c r="E2" s="12">
        <v>42795</v>
      </c>
      <c r="F2" s="12">
        <v>42826</v>
      </c>
      <c r="G2" s="12">
        <v>42856</v>
      </c>
      <c r="H2" s="12">
        <v>42887</v>
      </c>
      <c r="I2" s="12">
        <v>42917</v>
      </c>
      <c r="J2" s="12">
        <v>42948</v>
      </c>
      <c r="K2" s="12">
        <v>42979</v>
      </c>
      <c r="L2" s="12">
        <v>43009</v>
      </c>
      <c r="M2" s="12">
        <v>43040</v>
      </c>
      <c r="N2" s="12">
        <v>43070</v>
      </c>
      <c r="O2" s="12">
        <v>43101</v>
      </c>
      <c r="P2" s="12">
        <v>43132</v>
      </c>
      <c r="Q2" s="12">
        <v>43160</v>
      </c>
      <c r="R2" s="12">
        <v>43191</v>
      </c>
      <c r="S2" s="12">
        <v>43221</v>
      </c>
      <c r="T2" s="12">
        <v>43252</v>
      </c>
      <c r="U2" s="12">
        <v>43282</v>
      </c>
      <c r="V2" s="12">
        <v>43313</v>
      </c>
      <c r="W2" s="12">
        <v>43344</v>
      </c>
      <c r="X2" s="12">
        <v>43374</v>
      </c>
      <c r="Y2" s="12">
        <v>43405</v>
      </c>
      <c r="Z2" s="12">
        <v>43435</v>
      </c>
      <c r="AA2" s="12">
        <v>43466</v>
      </c>
      <c r="AB2" s="12">
        <v>43497</v>
      </c>
      <c r="AC2" s="12">
        <v>43525</v>
      </c>
      <c r="AD2" s="12">
        <v>43556</v>
      </c>
      <c r="AE2" s="12">
        <v>43586</v>
      </c>
      <c r="AF2" s="12">
        <v>43617</v>
      </c>
      <c r="AG2" s="12">
        <v>43647</v>
      </c>
      <c r="AH2" s="12">
        <v>43678</v>
      </c>
      <c r="AI2" s="12">
        <v>43709</v>
      </c>
      <c r="AJ2" s="12">
        <v>43739</v>
      </c>
      <c r="AK2" s="12">
        <v>43770</v>
      </c>
      <c r="AL2" s="12">
        <v>43800</v>
      </c>
      <c r="AM2" s="12">
        <v>43831</v>
      </c>
    </row>
    <row r="3" spans="1:39" x14ac:dyDescent="0.25">
      <c r="A3" s="132" t="s">
        <v>33</v>
      </c>
      <c r="B3" s="71" t="s">
        <v>49</v>
      </c>
      <c r="C3" s="62">
        <f>+'MEEIA 2 calcs'!O28</f>
        <v>406285.42</v>
      </c>
      <c r="D3" s="62">
        <f>+'MEEIA 2 calcs'!P28</f>
        <v>1369889.78</v>
      </c>
      <c r="E3" s="62">
        <f>+'MEEIA 2 calcs'!Q28</f>
        <v>1103029.06</v>
      </c>
      <c r="F3" s="62">
        <f>+'M2 Allocations - TD'!Q50</f>
        <v>964230.74</v>
      </c>
      <c r="G3" s="62">
        <f>IF(+'M2 Allocations - TD'!R50="","",'M2 Allocations - TD'!R50)</f>
        <v>918986.9</v>
      </c>
      <c r="H3" s="62">
        <f>IF(+'M2 Allocations - TD'!S50="","",'M2 Allocations - TD'!S50)</f>
        <v>1235335.3500000001</v>
      </c>
      <c r="I3" s="62">
        <f>IF(+'M2 Allocations - TD'!T50="","",'M2 Allocations - TD'!T50)</f>
        <v>1643710.03</v>
      </c>
      <c r="J3" s="62">
        <f>IF(+'M2 Allocations - TD'!U50="","",'M2 Allocations - TD'!U50)</f>
        <v>1663991.32</v>
      </c>
      <c r="K3" s="62">
        <f>IF(+'M2 Allocations - TD'!V50="","",'M2 Allocations - TD'!V50)</f>
        <v>1315722.52</v>
      </c>
      <c r="L3" s="62">
        <f>IF(+'M2 Allocations - TD'!W50="","",'M2 Allocations - TD'!W50)</f>
        <v>1155142.76</v>
      </c>
      <c r="M3" s="62">
        <f>IF(+'M2 Allocations - TD'!X50="","",'M2 Allocations - TD'!X50)</f>
        <v>1008647.72</v>
      </c>
      <c r="N3" s="62">
        <f>IF(+'M2 Allocations - TD'!Y50="","",'M2 Allocations - TD'!Y50)</f>
        <v>1300717.95</v>
      </c>
      <c r="O3" s="62">
        <f>IF(+'M2 Allocations - TD'!Z50="","",'M2 Allocations - TD'!Z50)</f>
        <v>1995202.44</v>
      </c>
      <c r="P3" s="62">
        <f>IF(+'M2 Allocations - TD'!AA50="","",'M2 Allocations - TD'!AA50)</f>
        <v>1361606.16</v>
      </c>
      <c r="Q3" s="62">
        <f>IF(+'M2 Allocations - TD'!AB50="","",'M2 Allocations - TD'!AB50)</f>
        <v>1097480.82</v>
      </c>
      <c r="R3" s="62">
        <f>IF(+'M2 Allocations - TD'!AC50="","",'M2 Allocations - TD'!AC50)</f>
        <v>1059578.1200000001</v>
      </c>
      <c r="S3" s="62">
        <f>IF(+'M2 Allocations - TD'!AD50="","",'M2 Allocations - TD'!AD50)</f>
        <v>862980.65</v>
      </c>
      <c r="T3" s="62">
        <f>IF(+'M2 Allocations - TD'!AE50="","",'M2 Allocations - TD'!AE50)</f>
        <v>1281774.72</v>
      </c>
      <c r="U3" s="62">
        <f>IF(+'M2 Allocations - TD'!AF50="","",'M2 Allocations - TD'!AF50)</f>
        <v>1502957.34</v>
      </c>
      <c r="V3" s="62">
        <f>IF(+'M2 Allocations - TD'!AG50="","",'M2 Allocations - TD'!AG50)</f>
        <v>1346919.46</v>
      </c>
      <c r="W3" s="62">
        <f>IF(+'M2 Allocations - TD'!AH50="","",'M2 Allocations - TD'!AH50)</f>
        <v>1295482.8999999999</v>
      </c>
      <c r="X3" s="62">
        <f>IF(+'M2 Allocations - TD'!AI50="","",'M2 Allocations - TD'!AI50)</f>
        <v>1002485.52</v>
      </c>
      <c r="Y3" s="62">
        <f>IF(+'M2 Allocations - TD'!AJ50="","",'M2 Allocations - TD'!AJ50)</f>
        <v>930228.6</v>
      </c>
      <c r="Z3" s="62">
        <f>IF(+'M2 Allocations - TD'!AK50="","",'M2 Allocations - TD'!AK50)</f>
        <v>1294357.3</v>
      </c>
      <c r="AA3" s="62">
        <f>IF(+'M2 Allocations - TD'!AL50="","",'M2 Allocations - TD'!AL50)</f>
        <v>1435395.83</v>
      </c>
      <c r="AB3" s="62">
        <f>IF(+'M2 Allocations - TD'!AM50="","",'M2 Allocations - TD'!AM50)</f>
        <v>1500360.52</v>
      </c>
      <c r="AC3" s="62">
        <f>IF(+'M2 Allocations - TD'!AN50="","",'M2 Allocations - TD'!AN50)</f>
        <v>1351205.92</v>
      </c>
      <c r="AD3" s="62">
        <f>IF(+'M2 Allocations - TD'!AO50="","",'M2 Allocations - TD'!AO50)</f>
        <v>930965.27</v>
      </c>
      <c r="AE3" s="62">
        <f>IF(+'M2 Allocations - TD'!AP50="","",'M2 Allocations - TD'!AP50)</f>
        <v>791487</v>
      </c>
      <c r="AF3" s="62">
        <f>IF(+'M2 Allocations - TD'!AQ50="","",'M2 Allocations - TD'!AQ50)</f>
        <v>1054075.57</v>
      </c>
      <c r="AG3" s="62">
        <f>IF(+'M2 Allocations - TD'!AR50="","",'M2 Allocations - TD'!AR50)</f>
        <v>1341002.6200000001</v>
      </c>
      <c r="AH3" s="62">
        <f>IF(+'M2 Allocations - TD'!AS50="","",'M2 Allocations - TD'!AS50)</f>
        <v>1411567.5</v>
      </c>
      <c r="AI3" s="62">
        <f>IF(+'M2 Allocations - TD'!AT50="","",'M2 Allocations - TD'!AT50)</f>
        <v>1302183.99</v>
      </c>
      <c r="AJ3" s="62">
        <f>IF(+'M2 Allocations - TD'!AU50="","",'M2 Allocations - TD'!AU50)</f>
        <v>1070055.19</v>
      </c>
      <c r="AK3" s="62">
        <f>IF(+'M2 Allocations - TD'!AV50="","",'M2 Allocations - TD'!AV50)</f>
        <v>881684.13141512172</v>
      </c>
      <c r="AL3" s="62">
        <f>IF(+'M2 Allocations - TD'!AW50="","",'M2 Allocations - TD'!AW50)</f>
        <v>1268918.8563107452</v>
      </c>
      <c r="AM3" s="62">
        <f>IF(+'M2 Allocations - TD'!AX50="","",'M2 Allocations - TD'!AX50)</f>
        <v>1658919.9301614088</v>
      </c>
    </row>
    <row r="4" spans="1:39" x14ac:dyDescent="0.25">
      <c r="A4" s="133"/>
      <c r="B4" s="72" t="s">
        <v>51</v>
      </c>
      <c r="C4" s="88">
        <v>1.9100000000000001E-4</v>
      </c>
      <c r="D4" s="88">
        <v>6.0999999999999997E-4</v>
      </c>
      <c r="E4" s="70">
        <f>+D4</f>
        <v>6.0999999999999997E-4</v>
      </c>
      <c r="F4" s="70">
        <f>IF(F3="","",E4)</f>
        <v>6.0999999999999997E-4</v>
      </c>
      <c r="G4" s="70">
        <f t="shared" ref="G4:Z4" si="0">IF(G3="","",F4)</f>
        <v>6.0999999999999997E-4</v>
      </c>
      <c r="H4" s="70">
        <f t="shared" si="0"/>
        <v>6.0999999999999997E-4</v>
      </c>
      <c r="I4" s="70">
        <f t="shared" si="0"/>
        <v>6.0999999999999997E-4</v>
      </c>
      <c r="J4" s="70">
        <f t="shared" si="0"/>
        <v>6.0999999999999997E-4</v>
      </c>
      <c r="K4" s="70">
        <f t="shared" si="0"/>
        <v>6.0999999999999997E-4</v>
      </c>
      <c r="L4" s="70">
        <f t="shared" si="0"/>
        <v>6.0999999999999997E-4</v>
      </c>
      <c r="M4" s="70">
        <f>IF(M3="","",L4)</f>
        <v>6.0999999999999997E-4</v>
      </c>
      <c r="N4" s="70">
        <f t="shared" si="0"/>
        <v>6.0999999999999997E-4</v>
      </c>
      <c r="O4" s="70">
        <f>IF(O3="","",N4)</f>
        <v>6.0999999999999997E-4</v>
      </c>
      <c r="P4" s="88">
        <v>1.1003580051866457E-3</v>
      </c>
      <c r="Q4" s="70">
        <f>IF(Q3="","",P4)</f>
        <v>1.1003580051866457E-3</v>
      </c>
      <c r="R4" s="92">
        <f t="shared" si="0"/>
        <v>1.1003580051866457E-3</v>
      </c>
      <c r="S4" s="92">
        <f t="shared" si="0"/>
        <v>1.1003580051866457E-3</v>
      </c>
      <c r="T4" s="92">
        <f t="shared" si="0"/>
        <v>1.1003580051866457E-3</v>
      </c>
      <c r="U4" s="92">
        <f t="shared" si="0"/>
        <v>1.1003580051866457E-3</v>
      </c>
      <c r="V4" s="92">
        <f t="shared" si="0"/>
        <v>1.1003580051866457E-3</v>
      </c>
      <c r="W4" s="92">
        <f t="shared" si="0"/>
        <v>1.1003580051866457E-3</v>
      </c>
      <c r="X4" s="92">
        <f t="shared" si="0"/>
        <v>1.1003580051866457E-3</v>
      </c>
      <c r="Y4" s="92">
        <f t="shared" si="0"/>
        <v>1.1003580051866457E-3</v>
      </c>
      <c r="Z4" s="92">
        <f t="shared" si="0"/>
        <v>1.1003580051866457E-3</v>
      </c>
      <c r="AA4" s="92">
        <f t="shared" ref="AA4" si="1">IF(AA3="","",Z4)</f>
        <v>1.1003580051866457E-3</v>
      </c>
      <c r="AB4" s="88">
        <v>1.2689610054905937E-3</v>
      </c>
      <c r="AC4" s="70">
        <f>IF(AC3="","",AB4)</f>
        <v>1.2689610054905937E-3</v>
      </c>
      <c r="AD4" s="70">
        <f t="shared" ref="AD4:AM4" si="2">IF(AD3="","",AC4)</f>
        <v>1.2689610054905937E-3</v>
      </c>
      <c r="AE4" s="70">
        <f t="shared" si="2"/>
        <v>1.2689610054905937E-3</v>
      </c>
      <c r="AF4" s="70">
        <f t="shared" si="2"/>
        <v>1.2689610054905937E-3</v>
      </c>
      <c r="AG4" s="70">
        <f t="shared" si="2"/>
        <v>1.2689610054905937E-3</v>
      </c>
      <c r="AH4" s="70">
        <f t="shared" si="2"/>
        <v>1.2689610054905937E-3</v>
      </c>
      <c r="AI4" s="70">
        <f t="shared" si="2"/>
        <v>1.2689610054905937E-3</v>
      </c>
      <c r="AJ4" s="70">
        <f t="shared" si="2"/>
        <v>1.2689610054905937E-3</v>
      </c>
      <c r="AK4" s="70">
        <f t="shared" si="2"/>
        <v>1.2689610054905937E-3</v>
      </c>
      <c r="AL4" s="70">
        <f t="shared" si="2"/>
        <v>1.2689610054905937E-3</v>
      </c>
      <c r="AM4" s="70">
        <f t="shared" si="2"/>
        <v>1.2689610054905937E-3</v>
      </c>
    </row>
    <row r="5" spans="1:39" x14ac:dyDescent="0.25">
      <c r="A5" s="133"/>
      <c r="B5" s="72" t="s">
        <v>67</v>
      </c>
      <c r="C5" s="46">
        <v>0</v>
      </c>
      <c r="D5" s="88">
        <v>6.6E-4</v>
      </c>
      <c r="E5" s="70">
        <f>+D5</f>
        <v>6.6E-4</v>
      </c>
      <c r="F5" s="70">
        <f>IF(F3="","",E5)</f>
        <v>6.6E-4</v>
      </c>
      <c r="G5" s="70">
        <f t="shared" ref="G5:Z5" si="3">IF(G3="","",F5)</f>
        <v>6.6E-4</v>
      </c>
      <c r="H5" s="70">
        <f t="shared" si="3"/>
        <v>6.6E-4</v>
      </c>
      <c r="I5" s="70">
        <f t="shared" si="3"/>
        <v>6.6E-4</v>
      </c>
      <c r="J5" s="70">
        <f t="shared" si="3"/>
        <v>6.6E-4</v>
      </c>
      <c r="K5" s="70">
        <f t="shared" si="3"/>
        <v>6.6E-4</v>
      </c>
      <c r="L5" s="70">
        <f t="shared" si="3"/>
        <v>6.6E-4</v>
      </c>
      <c r="M5" s="70">
        <f t="shared" si="3"/>
        <v>6.6E-4</v>
      </c>
      <c r="N5" s="70">
        <f t="shared" si="3"/>
        <v>6.6E-4</v>
      </c>
      <c r="O5" s="70">
        <f t="shared" si="3"/>
        <v>6.6E-4</v>
      </c>
      <c r="P5" s="93">
        <v>-3.6489311277065175E-5</v>
      </c>
      <c r="Q5" s="92">
        <f t="shared" si="3"/>
        <v>-3.6489311277065175E-5</v>
      </c>
      <c r="R5" s="92">
        <f t="shared" si="3"/>
        <v>-3.6489311277065175E-5</v>
      </c>
      <c r="S5" s="92">
        <f t="shared" si="3"/>
        <v>-3.6489311277065175E-5</v>
      </c>
      <c r="T5" s="92">
        <f t="shared" si="3"/>
        <v>-3.6489311277065175E-5</v>
      </c>
      <c r="U5" s="92">
        <f t="shared" si="3"/>
        <v>-3.6489311277065175E-5</v>
      </c>
      <c r="V5" s="92">
        <f t="shared" si="3"/>
        <v>-3.6489311277065175E-5</v>
      </c>
      <c r="W5" s="92">
        <f t="shared" si="3"/>
        <v>-3.6489311277065175E-5</v>
      </c>
      <c r="X5" s="92">
        <f t="shared" si="3"/>
        <v>-3.6489311277065175E-5</v>
      </c>
      <c r="Y5" s="92">
        <f t="shared" si="3"/>
        <v>-3.6489311277065175E-5</v>
      </c>
      <c r="Z5" s="92">
        <f t="shared" si="3"/>
        <v>-3.6489311277065175E-5</v>
      </c>
      <c r="AA5" s="92">
        <f t="shared" ref="AA5" si="4">IF(AA3="","",Z5)</f>
        <v>-3.6489311277065175E-5</v>
      </c>
      <c r="AB5" s="93">
        <v>-1.5974223193033709E-4</v>
      </c>
      <c r="AC5" s="92">
        <f t="shared" ref="AC5" si="5">IF(AC3="","",AB5)</f>
        <v>-1.5974223193033709E-4</v>
      </c>
      <c r="AD5" s="92">
        <f t="shared" ref="AD5" si="6">IF(AD3="","",AC5)</f>
        <v>-1.5974223193033709E-4</v>
      </c>
      <c r="AE5" s="92">
        <f t="shared" ref="AE5" si="7">IF(AE3="","",AD5)</f>
        <v>-1.5974223193033709E-4</v>
      </c>
      <c r="AF5" s="92">
        <f t="shared" ref="AF5" si="8">IF(AF3="","",AE5)</f>
        <v>-1.5974223193033709E-4</v>
      </c>
      <c r="AG5" s="92">
        <f t="shared" ref="AG5" si="9">IF(AG3="","",AF5)</f>
        <v>-1.5974223193033709E-4</v>
      </c>
      <c r="AH5" s="92">
        <f t="shared" ref="AH5" si="10">IF(AH3="","",AG5)</f>
        <v>-1.5974223193033709E-4</v>
      </c>
      <c r="AI5" s="92">
        <f t="shared" ref="AI5" si="11">IF(AI3="","",AH5)</f>
        <v>-1.5974223193033709E-4</v>
      </c>
      <c r="AJ5" s="92">
        <f t="shared" ref="AJ5" si="12">IF(AJ3="","",AI5)</f>
        <v>-1.5974223193033709E-4</v>
      </c>
      <c r="AK5" s="92">
        <f t="shared" ref="AK5" si="13">IF(AK3="","",AJ5)</f>
        <v>-1.5974223193033709E-4</v>
      </c>
      <c r="AL5" s="92">
        <f t="shared" ref="AL5" si="14">IF(AL3="","",AK5)</f>
        <v>-1.5974223193033709E-4</v>
      </c>
      <c r="AM5" s="92">
        <f t="shared" ref="AM5" si="15">IF(AM3="","",AL5)</f>
        <v>-1.5974223193033709E-4</v>
      </c>
    </row>
    <row r="6" spans="1:39" x14ac:dyDescent="0.25">
      <c r="A6" s="133"/>
      <c r="B6" s="72" t="s">
        <v>59</v>
      </c>
      <c r="C6" s="61">
        <f>SUM(C4:C5)</f>
        <v>1.9100000000000001E-4</v>
      </c>
      <c r="D6" s="61">
        <f>SUM(D4:D5)</f>
        <v>1.2699999999999999E-3</v>
      </c>
      <c r="E6" s="61">
        <f>SUM(E4:E5)</f>
        <v>1.2699999999999999E-3</v>
      </c>
      <c r="F6" s="61">
        <f>IF(F3="","",SUM(F4:F5))</f>
        <v>1.2699999999999999E-3</v>
      </c>
      <c r="G6" s="61">
        <f t="shared" ref="G6:Z6" si="16">IF(G3="","",SUM(G4:G5))</f>
        <v>1.2699999999999999E-3</v>
      </c>
      <c r="H6" s="61">
        <f t="shared" si="16"/>
        <v>1.2699999999999999E-3</v>
      </c>
      <c r="I6" s="61">
        <f t="shared" si="16"/>
        <v>1.2699999999999999E-3</v>
      </c>
      <c r="J6" s="61">
        <f t="shared" si="16"/>
        <v>1.2699999999999999E-3</v>
      </c>
      <c r="K6" s="61">
        <f t="shared" si="16"/>
        <v>1.2699999999999999E-3</v>
      </c>
      <c r="L6" s="61">
        <f t="shared" si="16"/>
        <v>1.2699999999999999E-3</v>
      </c>
      <c r="M6" s="61">
        <f t="shared" si="16"/>
        <v>1.2699999999999999E-3</v>
      </c>
      <c r="N6" s="61">
        <f t="shared" si="16"/>
        <v>1.2699999999999999E-3</v>
      </c>
      <c r="O6" s="61">
        <f t="shared" si="16"/>
        <v>1.2699999999999999E-3</v>
      </c>
      <c r="P6" s="61">
        <f t="shared" si="16"/>
        <v>1.0638686939095806E-3</v>
      </c>
      <c r="Q6" s="61">
        <f t="shared" si="16"/>
        <v>1.0638686939095806E-3</v>
      </c>
      <c r="R6" s="61">
        <f t="shared" si="16"/>
        <v>1.0638686939095806E-3</v>
      </c>
      <c r="S6" s="61">
        <f t="shared" si="16"/>
        <v>1.0638686939095806E-3</v>
      </c>
      <c r="T6" s="61">
        <f t="shared" si="16"/>
        <v>1.0638686939095806E-3</v>
      </c>
      <c r="U6" s="61">
        <f t="shared" si="16"/>
        <v>1.0638686939095806E-3</v>
      </c>
      <c r="V6" s="61">
        <f t="shared" si="16"/>
        <v>1.0638686939095806E-3</v>
      </c>
      <c r="W6" s="61">
        <f t="shared" si="16"/>
        <v>1.0638686939095806E-3</v>
      </c>
      <c r="X6" s="61">
        <f t="shared" si="16"/>
        <v>1.0638686939095806E-3</v>
      </c>
      <c r="Y6" s="61">
        <f t="shared" si="16"/>
        <v>1.0638686939095806E-3</v>
      </c>
      <c r="Z6" s="61">
        <f t="shared" si="16"/>
        <v>1.0638686939095806E-3</v>
      </c>
      <c r="AA6" s="61">
        <f t="shared" ref="AA6:AC6" si="17">IF(AA3="","",SUM(AA4:AA5))</f>
        <v>1.0638686939095806E-3</v>
      </c>
      <c r="AB6" s="61">
        <f t="shared" si="17"/>
        <v>1.1092187735602566E-3</v>
      </c>
      <c r="AC6" s="61">
        <f t="shared" si="17"/>
        <v>1.1092187735602566E-3</v>
      </c>
      <c r="AD6" s="61">
        <f t="shared" ref="AD6:AM6" si="18">IF(AD3="","",SUM(AD4:AD5))</f>
        <v>1.1092187735602566E-3</v>
      </c>
      <c r="AE6" s="61">
        <f t="shared" si="18"/>
        <v>1.1092187735602566E-3</v>
      </c>
      <c r="AF6" s="61">
        <f t="shared" si="18"/>
        <v>1.1092187735602566E-3</v>
      </c>
      <c r="AG6" s="61">
        <f t="shared" si="18"/>
        <v>1.1092187735602566E-3</v>
      </c>
      <c r="AH6" s="61">
        <f t="shared" si="18"/>
        <v>1.1092187735602566E-3</v>
      </c>
      <c r="AI6" s="61">
        <f t="shared" si="18"/>
        <v>1.1092187735602566E-3</v>
      </c>
      <c r="AJ6" s="61">
        <f t="shared" si="18"/>
        <v>1.1092187735602566E-3</v>
      </c>
      <c r="AK6" s="61">
        <f t="shared" si="18"/>
        <v>1.1092187735602566E-3</v>
      </c>
      <c r="AL6" s="61">
        <f t="shared" si="18"/>
        <v>1.1092187735602566E-3</v>
      </c>
      <c r="AM6" s="61">
        <f t="shared" si="18"/>
        <v>1.1092187735602566E-3</v>
      </c>
    </row>
    <row r="7" spans="1:39" x14ac:dyDescent="0.25">
      <c r="A7" s="133"/>
      <c r="B7" s="72" t="s">
        <v>52</v>
      </c>
      <c r="C7" s="65">
        <f>+C5/C6</f>
        <v>0</v>
      </c>
      <c r="D7" s="65">
        <f>+IFERROR(D5/D6,"")</f>
        <v>0.51968503937007882</v>
      </c>
      <c r="E7" s="65">
        <f>+IFERROR(E5/E6,"")</f>
        <v>0.51968503937007882</v>
      </c>
      <c r="F7" s="65">
        <f>IF(F3="","",IFERROR(F5/F6,""))</f>
        <v>0.51968503937007882</v>
      </c>
      <c r="G7" s="65">
        <f t="shared" ref="G7:Z7" si="19">IF(G3="","",IFERROR(G5/G6,""))</f>
        <v>0.51968503937007882</v>
      </c>
      <c r="H7" s="65">
        <f t="shared" si="19"/>
        <v>0.51968503937007882</v>
      </c>
      <c r="I7" s="65">
        <f t="shared" si="19"/>
        <v>0.51968503937007882</v>
      </c>
      <c r="J7" s="65">
        <f t="shared" si="19"/>
        <v>0.51968503937007882</v>
      </c>
      <c r="K7" s="65">
        <f t="shared" si="19"/>
        <v>0.51968503937007882</v>
      </c>
      <c r="L7" s="65">
        <f t="shared" si="19"/>
        <v>0.51968503937007882</v>
      </c>
      <c r="M7" s="65">
        <f t="shared" si="19"/>
        <v>0.51968503937007882</v>
      </c>
      <c r="N7" s="65">
        <f t="shared" si="19"/>
        <v>0.51968503937007882</v>
      </c>
      <c r="O7" s="65">
        <f t="shared" si="19"/>
        <v>0.51968503937007882</v>
      </c>
      <c r="P7" s="65">
        <f t="shared" si="19"/>
        <v>-3.4298698219017661E-2</v>
      </c>
      <c r="Q7" s="65">
        <f t="shared" si="19"/>
        <v>-3.4298698219017661E-2</v>
      </c>
      <c r="R7" s="65">
        <f t="shared" si="19"/>
        <v>-3.4298698219017661E-2</v>
      </c>
      <c r="S7" s="65">
        <f t="shared" si="19"/>
        <v>-3.4298698219017661E-2</v>
      </c>
      <c r="T7" s="65">
        <f t="shared" si="19"/>
        <v>-3.4298698219017661E-2</v>
      </c>
      <c r="U7" s="65">
        <f t="shared" si="19"/>
        <v>-3.4298698219017661E-2</v>
      </c>
      <c r="V7" s="65">
        <f t="shared" si="19"/>
        <v>-3.4298698219017661E-2</v>
      </c>
      <c r="W7" s="65">
        <f t="shared" si="19"/>
        <v>-3.4298698219017661E-2</v>
      </c>
      <c r="X7" s="65">
        <f t="shared" si="19"/>
        <v>-3.4298698219017661E-2</v>
      </c>
      <c r="Y7" s="65">
        <f t="shared" si="19"/>
        <v>-3.4298698219017661E-2</v>
      </c>
      <c r="Z7" s="65">
        <f t="shared" si="19"/>
        <v>-3.4298698219017661E-2</v>
      </c>
      <c r="AA7" s="65">
        <f t="shared" ref="AA7:AC7" si="20">IF(AA3="","",IFERROR(AA5/AA6,""))</f>
        <v>-3.4298698219017661E-2</v>
      </c>
      <c r="AB7" s="65">
        <f t="shared" si="20"/>
        <v>-0.14401327829821423</v>
      </c>
      <c r="AC7" s="65">
        <f t="shared" si="20"/>
        <v>-0.14401327829821423</v>
      </c>
      <c r="AD7" s="65">
        <f t="shared" ref="AD7:AM7" si="21">IF(AD3="","",IFERROR(AD5/AD6,""))</f>
        <v>-0.14401327829821423</v>
      </c>
      <c r="AE7" s="65">
        <f t="shared" si="21"/>
        <v>-0.14401327829821423</v>
      </c>
      <c r="AF7" s="65">
        <f t="shared" si="21"/>
        <v>-0.14401327829821423</v>
      </c>
      <c r="AG7" s="65">
        <f t="shared" si="21"/>
        <v>-0.14401327829821423</v>
      </c>
      <c r="AH7" s="65">
        <f t="shared" si="21"/>
        <v>-0.14401327829821423</v>
      </c>
      <c r="AI7" s="65">
        <f t="shared" si="21"/>
        <v>-0.14401327829821423</v>
      </c>
      <c r="AJ7" s="65">
        <f t="shared" si="21"/>
        <v>-0.14401327829821423</v>
      </c>
      <c r="AK7" s="65">
        <f t="shared" si="21"/>
        <v>-0.14401327829821423</v>
      </c>
      <c r="AL7" s="65">
        <f t="shared" si="21"/>
        <v>-0.14401327829821423</v>
      </c>
      <c r="AM7" s="65">
        <f t="shared" si="21"/>
        <v>-0.14401327829821423</v>
      </c>
    </row>
    <row r="8" spans="1:39" s="52" customFormat="1" x14ac:dyDescent="0.25">
      <c r="A8" s="133"/>
      <c r="B8" s="73" t="s">
        <v>53</v>
      </c>
      <c r="C8" s="63">
        <f>+C7*C3</f>
        <v>0</v>
      </c>
      <c r="D8" s="63">
        <f>+ROUND(D7*D3,2)</f>
        <v>711911.22</v>
      </c>
      <c r="E8" s="63">
        <f>+ROUND(E7*E3,2)</f>
        <v>573227.69999999995</v>
      </c>
      <c r="F8" s="63">
        <f>IF(F3="","",ROUND(F7*F3,2))</f>
        <v>501096.29</v>
      </c>
      <c r="G8" s="63">
        <f t="shared" ref="G8:Z8" si="22">IF(G3="","",ROUND(G7*G3,2))</f>
        <v>477583.74</v>
      </c>
      <c r="H8" s="63">
        <f t="shared" si="22"/>
        <v>641985.30000000005</v>
      </c>
      <c r="I8" s="63">
        <f t="shared" si="22"/>
        <v>854211.51</v>
      </c>
      <c r="J8" s="63">
        <f t="shared" si="22"/>
        <v>864751.39</v>
      </c>
      <c r="K8" s="63">
        <f t="shared" si="22"/>
        <v>683761.31</v>
      </c>
      <c r="L8" s="63">
        <f t="shared" si="22"/>
        <v>600310.41</v>
      </c>
      <c r="M8" s="63">
        <f t="shared" si="22"/>
        <v>524179.13</v>
      </c>
      <c r="N8" s="63">
        <f t="shared" si="22"/>
        <v>675963.66</v>
      </c>
      <c r="O8" s="63">
        <f t="shared" si="22"/>
        <v>1036876.86</v>
      </c>
      <c r="P8" s="63">
        <f t="shared" si="22"/>
        <v>-46701.32</v>
      </c>
      <c r="Q8" s="63">
        <f t="shared" si="22"/>
        <v>-37642.160000000003</v>
      </c>
      <c r="R8" s="63">
        <f t="shared" si="22"/>
        <v>-36342.15</v>
      </c>
      <c r="S8" s="63">
        <f t="shared" si="22"/>
        <v>-29599.11</v>
      </c>
      <c r="T8" s="63">
        <f t="shared" si="22"/>
        <v>-43963.199999999997</v>
      </c>
      <c r="U8" s="63">
        <f t="shared" si="22"/>
        <v>-51549.48</v>
      </c>
      <c r="V8" s="63">
        <f t="shared" si="22"/>
        <v>-46197.58</v>
      </c>
      <c r="W8" s="63">
        <f t="shared" si="22"/>
        <v>-44433.38</v>
      </c>
      <c r="X8" s="63">
        <f t="shared" si="22"/>
        <v>-34383.949999999997</v>
      </c>
      <c r="Y8" s="63">
        <f t="shared" si="22"/>
        <v>-31905.63</v>
      </c>
      <c r="Z8" s="63">
        <f t="shared" si="22"/>
        <v>-44394.77</v>
      </c>
      <c r="AA8" s="63">
        <f t="shared" ref="AA8:AC8" si="23">IF(AA3="","",ROUND(AA7*AA3,2))</f>
        <v>-49232.21</v>
      </c>
      <c r="AB8" s="63">
        <f t="shared" si="23"/>
        <v>-216071.84</v>
      </c>
      <c r="AC8" s="63">
        <f t="shared" si="23"/>
        <v>-194591.59</v>
      </c>
      <c r="AD8" s="63">
        <f t="shared" ref="AD8:AM8" si="24">IF(AD3="","",ROUND(AD7*AD3,2))</f>
        <v>-134071.35999999999</v>
      </c>
      <c r="AE8" s="63">
        <f t="shared" si="24"/>
        <v>-113984.64</v>
      </c>
      <c r="AF8" s="63">
        <f t="shared" si="24"/>
        <v>-151800.88</v>
      </c>
      <c r="AG8" s="63">
        <f t="shared" si="24"/>
        <v>-193122.18</v>
      </c>
      <c r="AH8" s="63">
        <f t="shared" si="24"/>
        <v>-203284.46</v>
      </c>
      <c r="AI8" s="63">
        <f t="shared" si="24"/>
        <v>-187531.79</v>
      </c>
      <c r="AJ8" s="63">
        <f t="shared" si="24"/>
        <v>-154102.16</v>
      </c>
      <c r="AK8" s="63">
        <f t="shared" si="24"/>
        <v>-126974.22</v>
      </c>
      <c r="AL8" s="63">
        <f t="shared" si="24"/>
        <v>-182741.16</v>
      </c>
      <c r="AM8" s="63">
        <f t="shared" si="24"/>
        <v>-238906.5</v>
      </c>
    </row>
    <row r="9" spans="1:39" s="52" customFormat="1" ht="8.25" customHeight="1" x14ac:dyDescent="0.25">
      <c r="A9" s="76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x14ac:dyDescent="0.25">
      <c r="A10" s="133" t="s">
        <v>34</v>
      </c>
      <c r="B10" s="72" t="s">
        <v>49</v>
      </c>
      <c r="C10" s="62">
        <f>+'MEEIA 2 calcs'!O38</f>
        <v>27338.89</v>
      </c>
      <c r="D10" s="62">
        <f>+'MEEIA 2 calcs'!P38</f>
        <v>144726.28</v>
      </c>
      <c r="E10" s="62">
        <f>+'MEEIA 2 calcs'!Q38</f>
        <v>128485.97</v>
      </c>
      <c r="F10" s="62">
        <f>+'M2 Allocations - TD'!Q51</f>
        <v>121597.62</v>
      </c>
      <c r="G10" s="62">
        <f>IF(+'M2 Allocations - TD'!R51="","",'M2 Allocations - TD'!R51)</f>
        <v>120360.92</v>
      </c>
      <c r="H10" s="62">
        <f>IF(+'M2 Allocations - TD'!S51="","",'M2 Allocations - TD'!S51)</f>
        <v>143026.74</v>
      </c>
      <c r="I10" s="62">
        <f>IF(+'M2 Allocations - TD'!T51="","",'M2 Allocations - TD'!T51)</f>
        <v>165801.25</v>
      </c>
      <c r="J10" s="62">
        <f>IF(+'M2 Allocations - TD'!U51="","",'M2 Allocations - TD'!U51)</f>
        <v>167384.09</v>
      </c>
      <c r="K10" s="62">
        <f>IF(+'M2 Allocations - TD'!V51="","",'M2 Allocations - TD'!V51)</f>
        <v>149701.24</v>
      </c>
      <c r="L10" s="62">
        <f>IF(+'M2 Allocations - TD'!W51="","",'M2 Allocations - TD'!W51)</f>
        <v>141748.14000000001</v>
      </c>
      <c r="M10" s="62">
        <f>IF(+'M2 Allocations - TD'!X51="","",'M2 Allocations - TD'!X51)</f>
        <v>126699.78</v>
      </c>
      <c r="N10" s="62">
        <f>IF(+'M2 Allocations - TD'!Y51="","",'M2 Allocations - TD'!Y51)</f>
        <v>139926.94</v>
      </c>
      <c r="O10" s="62">
        <f>IF(+'M2 Allocations - TD'!Z51="","",'M2 Allocations - TD'!Z51)</f>
        <v>202221.15</v>
      </c>
      <c r="P10" s="62">
        <f>IF(+'M2 Allocations - TD'!AA51="","",'M2 Allocations - TD'!AA51)</f>
        <v>343067.75</v>
      </c>
      <c r="Q10" s="62">
        <f>IF(+'M2 Allocations - TD'!AB51="","",'M2 Allocations - TD'!AB51)</f>
        <v>300632.48</v>
      </c>
      <c r="R10" s="62">
        <f>IF(+'M2 Allocations - TD'!AC51="","",'M2 Allocations - TD'!AC51)</f>
        <v>296300.02</v>
      </c>
      <c r="S10" s="62">
        <f>IF(+'M2 Allocations - TD'!AD51="","",'M2 Allocations - TD'!AD51)</f>
        <v>268199.42</v>
      </c>
      <c r="T10" s="62">
        <f>IF(+'M2 Allocations - TD'!AE51="","",'M2 Allocations - TD'!AE51)</f>
        <v>337634.86</v>
      </c>
      <c r="U10" s="62">
        <f>IF(+'M2 Allocations - TD'!AF51="","",'M2 Allocations - TD'!AF51)</f>
        <v>372521.79</v>
      </c>
      <c r="V10" s="62">
        <f>IF(+'M2 Allocations - TD'!AG51="","",'M2 Allocations - TD'!AG51)</f>
        <v>348089.17</v>
      </c>
      <c r="W10" s="62">
        <f>IF(+'M2 Allocations - TD'!AH51="","",'M2 Allocations - TD'!AH51)</f>
        <v>342034.51</v>
      </c>
      <c r="X10" s="62">
        <f>IF(+'M2 Allocations - TD'!AI51="","",'M2 Allocations - TD'!AI51)</f>
        <v>301373.81</v>
      </c>
      <c r="Y10" s="62">
        <f>IF(+'M2 Allocations - TD'!AJ51="","",'M2 Allocations - TD'!AJ51)</f>
        <v>271517.73</v>
      </c>
      <c r="Z10" s="62">
        <f>IF(+'M2 Allocations - TD'!AK51="","",'M2 Allocations - TD'!AK51)</f>
        <v>328156.33</v>
      </c>
      <c r="AA10" s="62">
        <f>IF(+'M2 Allocations - TD'!AL51="","",'M2 Allocations - TD'!AL51)</f>
        <v>377703.97</v>
      </c>
      <c r="AB10" s="62">
        <f>IF(+'M2 Allocations - TD'!AM51="","",'M2 Allocations - TD'!AM51)</f>
        <v>708077.88</v>
      </c>
      <c r="AC10" s="62">
        <f>IF(+'M2 Allocations - TD'!AN51="","",'M2 Allocations - TD'!AN51)</f>
        <v>666764.85</v>
      </c>
      <c r="AD10" s="62">
        <f>IF(+'M2 Allocations - TD'!AO51="","",'M2 Allocations - TD'!AO51)</f>
        <v>540522.54</v>
      </c>
      <c r="AE10" s="62">
        <f>IF(+'M2 Allocations - TD'!AP51="","",'M2 Allocations - TD'!AP51)</f>
        <v>509584.1</v>
      </c>
      <c r="AF10" s="62">
        <f>IF(+'M2 Allocations - TD'!AQ51="","",'M2 Allocations - TD'!AQ51)</f>
        <v>594934.36</v>
      </c>
      <c r="AG10" s="62">
        <f>IF(+'M2 Allocations - TD'!AR51="","",'M2 Allocations - TD'!AR51)</f>
        <v>680484</v>
      </c>
      <c r="AH10" s="62">
        <f>IF(+'M2 Allocations - TD'!AS51="","",'M2 Allocations - TD'!AS51)</f>
        <v>699354.09</v>
      </c>
      <c r="AI10" s="62">
        <f>IF(+'M2 Allocations - TD'!AT51="","",'M2 Allocations - TD'!AT51)</f>
        <v>675136.56</v>
      </c>
      <c r="AJ10" s="62">
        <f>IF(+'M2 Allocations - TD'!AU51="","",'M2 Allocations - TD'!AU51)</f>
        <v>608437.81999999995</v>
      </c>
      <c r="AK10" s="62">
        <f>IF(+'M2 Allocations - TD'!AV51="","",'M2 Allocations - TD'!AV51)</f>
        <v>530760.73791859311</v>
      </c>
      <c r="AL10" s="62">
        <f>IF(+'M2 Allocations - TD'!AW51="","",'M2 Allocations - TD'!AW51)</f>
        <v>632425.93184128462</v>
      </c>
      <c r="AM10" s="62">
        <f>IF(+'M2 Allocations - TD'!AX51="","",'M2 Allocations - TD'!AX51)</f>
        <v>764108.05660337175</v>
      </c>
    </row>
    <row r="11" spans="1:39" x14ac:dyDescent="0.25">
      <c r="A11" s="133"/>
      <c r="B11" s="72" t="s">
        <v>51</v>
      </c>
      <c r="C11" s="88">
        <v>4.5000000000000003E-5</v>
      </c>
      <c r="D11" s="88">
        <v>3.1700000000000001E-4</v>
      </c>
      <c r="E11" s="70">
        <f>+D11</f>
        <v>3.1700000000000001E-4</v>
      </c>
      <c r="F11" s="70">
        <f>IF(F10="","",E11)</f>
        <v>3.1700000000000001E-4</v>
      </c>
      <c r="G11" s="70">
        <f t="shared" ref="G11:Z11" si="25">IF(G10="","",F11)</f>
        <v>3.1700000000000001E-4</v>
      </c>
      <c r="H11" s="70">
        <f t="shared" si="25"/>
        <v>3.1700000000000001E-4</v>
      </c>
      <c r="I11" s="70">
        <f t="shared" si="25"/>
        <v>3.1700000000000001E-4</v>
      </c>
      <c r="J11" s="70">
        <f t="shared" si="25"/>
        <v>3.1700000000000001E-4</v>
      </c>
      <c r="K11" s="70">
        <f t="shared" si="25"/>
        <v>3.1700000000000001E-4</v>
      </c>
      <c r="L11" s="70">
        <f t="shared" si="25"/>
        <v>3.1700000000000001E-4</v>
      </c>
      <c r="M11" s="70">
        <f t="shared" si="25"/>
        <v>3.1700000000000001E-4</v>
      </c>
      <c r="N11" s="70">
        <f t="shared" si="25"/>
        <v>3.1700000000000001E-4</v>
      </c>
      <c r="O11" s="70">
        <f t="shared" si="25"/>
        <v>3.1700000000000001E-4</v>
      </c>
      <c r="P11" s="88">
        <v>1.0508215292806483E-3</v>
      </c>
      <c r="Q11" s="70">
        <f t="shared" si="25"/>
        <v>1.0508215292806483E-3</v>
      </c>
      <c r="R11" s="92">
        <f t="shared" si="25"/>
        <v>1.0508215292806483E-3</v>
      </c>
      <c r="S11" s="92">
        <f t="shared" si="25"/>
        <v>1.0508215292806483E-3</v>
      </c>
      <c r="T11" s="92">
        <f t="shared" si="25"/>
        <v>1.0508215292806483E-3</v>
      </c>
      <c r="U11" s="92">
        <f t="shared" si="25"/>
        <v>1.0508215292806483E-3</v>
      </c>
      <c r="V11" s="92">
        <f t="shared" si="25"/>
        <v>1.0508215292806483E-3</v>
      </c>
      <c r="W11" s="92">
        <f t="shared" si="25"/>
        <v>1.0508215292806483E-3</v>
      </c>
      <c r="X11" s="92">
        <f t="shared" si="25"/>
        <v>1.0508215292806483E-3</v>
      </c>
      <c r="Y11" s="92">
        <f t="shared" si="25"/>
        <v>1.0508215292806483E-3</v>
      </c>
      <c r="Z11" s="92">
        <f t="shared" si="25"/>
        <v>1.0508215292806483E-3</v>
      </c>
      <c r="AA11" s="92">
        <f t="shared" ref="AA11" si="26">IF(AA10="","",Z11)</f>
        <v>1.0508215292806483E-3</v>
      </c>
      <c r="AB11" s="88">
        <v>2.1669417868992557E-3</v>
      </c>
      <c r="AC11" s="70">
        <f t="shared" ref="AC11" si="27">IF(AC10="","",AB11)</f>
        <v>2.1669417868992557E-3</v>
      </c>
      <c r="AD11" s="70">
        <f t="shared" ref="AD11" si="28">IF(AD10="","",AC11)</f>
        <v>2.1669417868992557E-3</v>
      </c>
      <c r="AE11" s="70">
        <f t="shared" ref="AE11" si="29">IF(AE10="","",AD11)</f>
        <v>2.1669417868992557E-3</v>
      </c>
      <c r="AF11" s="70">
        <f t="shared" ref="AF11" si="30">IF(AF10="","",AE11)</f>
        <v>2.1669417868992557E-3</v>
      </c>
      <c r="AG11" s="70">
        <f t="shared" ref="AG11" si="31">IF(AG10="","",AF11)</f>
        <v>2.1669417868992557E-3</v>
      </c>
      <c r="AH11" s="70">
        <f t="shared" ref="AH11" si="32">IF(AH10="","",AG11)</f>
        <v>2.1669417868992557E-3</v>
      </c>
      <c r="AI11" s="70">
        <f t="shared" ref="AI11" si="33">IF(AI10="","",AH11)</f>
        <v>2.1669417868992557E-3</v>
      </c>
      <c r="AJ11" s="70">
        <f t="shared" ref="AJ11" si="34">IF(AJ10="","",AI11)</f>
        <v>2.1669417868992557E-3</v>
      </c>
      <c r="AK11" s="70">
        <f t="shared" ref="AK11" si="35">IF(AK10="","",AJ11)</f>
        <v>2.1669417868992557E-3</v>
      </c>
      <c r="AL11" s="70">
        <f t="shared" ref="AL11" si="36">IF(AL10="","",AK11)</f>
        <v>2.1669417868992557E-3</v>
      </c>
      <c r="AM11" s="70">
        <f t="shared" ref="AM11" si="37">IF(AM10="","",AL11)</f>
        <v>2.1669417868992557E-3</v>
      </c>
    </row>
    <row r="12" spans="1:39" x14ac:dyDescent="0.25">
      <c r="A12" s="133"/>
      <c r="B12" s="72" t="s">
        <v>50</v>
      </c>
      <c r="C12" s="46">
        <v>0</v>
      </c>
      <c r="D12" s="88">
        <v>2.1000000000000001E-4</v>
      </c>
      <c r="E12" s="70">
        <f>+D12</f>
        <v>2.1000000000000001E-4</v>
      </c>
      <c r="F12" s="70">
        <f>IF(F10="","",E12)</f>
        <v>2.1000000000000001E-4</v>
      </c>
      <c r="G12" s="70">
        <f t="shared" ref="G12:Z12" si="38">IF(G10="","",F12)</f>
        <v>2.1000000000000001E-4</v>
      </c>
      <c r="H12" s="70">
        <f t="shared" si="38"/>
        <v>2.1000000000000001E-4</v>
      </c>
      <c r="I12" s="70">
        <f t="shared" si="38"/>
        <v>2.1000000000000001E-4</v>
      </c>
      <c r="J12" s="70">
        <f t="shared" si="38"/>
        <v>2.1000000000000001E-4</v>
      </c>
      <c r="K12" s="70">
        <f t="shared" si="38"/>
        <v>2.1000000000000001E-4</v>
      </c>
      <c r="L12" s="70">
        <f t="shared" si="38"/>
        <v>2.1000000000000001E-4</v>
      </c>
      <c r="M12" s="70">
        <f t="shared" si="38"/>
        <v>2.1000000000000001E-4</v>
      </c>
      <c r="N12" s="70">
        <f t="shared" si="38"/>
        <v>2.1000000000000001E-4</v>
      </c>
      <c r="O12" s="70">
        <f t="shared" si="38"/>
        <v>2.1000000000000001E-4</v>
      </c>
      <c r="P12" s="88">
        <v>7.5215423260867955E-5</v>
      </c>
      <c r="Q12" s="70">
        <f t="shared" si="38"/>
        <v>7.5215423260867955E-5</v>
      </c>
      <c r="R12" s="92">
        <f t="shared" si="38"/>
        <v>7.5215423260867955E-5</v>
      </c>
      <c r="S12" s="92">
        <f t="shared" si="38"/>
        <v>7.5215423260867955E-5</v>
      </c>
      <c r="T12" s="92">
        <f t="shared" si="38"/>
        <v>7.5215423260867955E-5</v>
      </c>
      <c r="U12" s="92">
        <f t="shared" si="38"/>
        <v>7.5215423260867955E-5</v>
      </c>
      <c r="V12" s="92">
        <f t="shared" si="38"/>
        <v>7.5215423260867955E-5</v>
      </c>
      <c r="W12" s="92">
        <f t="shared" si="38"/>
        <v>7.5215423260867955E-5</v>
      </c>
      <c r="X12" s="92">
        <f t="shared" si="38"/>
        <v>7.5215423260867955E-5</v>
      </c>
      <c r="Y12" s="92">
        <f t="shared" si="38"/>
        <v>7.5215423260867955E-5</v>
      </c>
      <c r="Z12" s="92">
        <f t="shared" si="38"/>
        <v>7.5215423260867955E-5</v>
      </c>
      <c r="AA12" s="92">
        <f t="shared" ref="AA12" si="39">IF(AA10="","",Z12)</f>
        <v>7.5215423260867955E-5</v>
      </c>
      <c r="AB12" s="88">
        <v>1.3384341861062831E-4</v>
      </c>
      <c r="AC12" s="70">
        <f t="shared" ref="AC12" si="40">IF(AC10="","",AB12)</f>
        <v>1.3384341861062831E-4</v>
      </c>
      <c r="AD12" s="70">
        <f t="shared" ref="AD12" si="41">IF(AD10="","",AC12)</f>
        <v>1.3384341861062831E-4</v>
      </c>
      <c r="AE12" s="70">
        <f t="shared" ref="AE12" si="42">IF(AE10="","",AD12)</f>
        <v>1.3384341861062831E-4</v>
      </c>
      <c r="AF12" s="70">
        <f t="shared" ref="AF12" si="43">IF(AF10="","",AE12)</f>
        <v>1.3384341861062831E-4</v>
      </c>
      <c r="AG12" s="70">
        <f t="shared" ref="AG12" si="44">IF(AG10="","",AF12)</f>
        <v>1.3384341861062831E-4</v>
      </c>
      <c r="AH12" s="70">
        <f t="shared" ref="AH12" si="45">IF(AH10="","",AG12)</f>
        <v>1.3384341861062831E-4</v>
      </c>
      <c r="AI12" s="70">
        <f t="shared" ref="AI12" si="46">IF(AI10="","",AH12)</f>
        <v>1.3384341861062831E-4</v>
      </c>
      <c r="AJ12" s="70">
        <f t="shared" ref="AJ12" si="47">IF(AJ10="","",AI12)</f>
        <v>1.3384341861062831E-4</v>
      </c>
      <c r="AK12" s="70">
        <f t="shared" ref="AK12" si="48">IF(AK10="","",AJ12)</f>
        <v>1.3384341861062831E-4</v>
      </c>
      <c r="AL12" s="70">
        <f t="shared" ref="AL12" si="49">IF(AL10="","",AK12)</f>
        <v>1.3384341861062831E-4</v>
      </c>
      <c r="AM12" s="70">
        <f t="shared" ref="AM12" si="50">IF(AM10="","",AL12)</f>
        <v>1.3384341861062831E-4</v>
      </c>
    </row>
    <row r="13" spans="1:39" x14ac:dyDescent="0.25">
      <c r="A13" s="133"/>
      <c r="B13" s="72" t="s">
        <v>59</v>
      </c>
      <c r="C13" s="61">
        <f>SUM(C11:C12)</f>
        <v>4.5000000000000003E-5</v>
      </c>
      <c r="D13" s="61">
        <f t="shared" ref="D13:E13" si="51">SUM(D11:D12)</f>
        <v>5.2700000000000002E-4</v>
      </c>
      <c r="E13" s="61">
        <f t="shared" si="51"/>
        <v>5.2700000000000002E-4</v>
      </c>
      <c r="F13" s="61">
        <f>IF(F10="","",SUM(F11:F12))</f>
        <v>5.2700000000000002E-4</v>
      </c>
      <c r="G13" s="61">
        <f t="shared" ref="G13:Z13" si="52">IF(G10="","",SUM(G11:G12))</f>
        <v>5.2700000000000002E-4</v>
      </c>
      <c r="H13" s="61">
        <f t="shared" si="52"/>
        <v>5.2700000000000002E-4</v>
      </c>
      <c r="I13" s="61">
        <f t="shared" si="52"/>
        <v>5.2700000000000002E-4</v>
      </c>
      <c r="J13" s="61">
        <f t="shared" si="52"/>
        <v>5.2700000000000002E-4</v>
      </c>
      <c r="K13" s="61">
        <f t="shared" si="52"/>
        <v>5.2700000000000002E-4</v>
      </c>
      <c r="L13" s="61">
        <f t="shared" si="52"/>
        <v>5.2700000000000002E-4</v>
      </c>
      <c r="M13" s="61">
        <f t="shared" si="52"/>
        <v>5.2700000000000002E-4</v>
      </c>
      <c r="N13" s="61">
        <f t="shared" si="52"/>
        <v>5.2700000000000002E-4</v>
      </c>
      <c r="O13" s="61">
        <f t="shared" si="52"/>
        <v>5.2700000000000002E-4</v>
      </c>
      <c r="P13" s="61">
        <f t="shared" si="52"/>
        <v>1.1260369525415163E-3</v>
      </c>
      <c r="Q13" s="61">
        <f t="shared" si="52"/>
        <v>1.1260369525415163E-3</v>
      </c>
      <c r="R13" s="61">
        <f t="shared" si="52"/>
        <v>1.1260369525415163E-3</v>
      </c>
      <c r="S13" s="61">
        <f t="shared" si="52"/>
        <v>1.1260369525415163E-3</v>
      </c>
      <c r="T13" s="61">
        <f t="shared" si="52"/>
        <v>1.1260369525415163E-3</v>
      </c>
      <c r="U13" s="61">
        <f t="shared" si="52"/>
        <v>1.1260369525415163E-3</v>
      </c>
      <c r="V13" s="61">
        <f t="shared" si="52"/>
        <v>1.1260369525415163E-3</v>
      </c>
      <c r="W13" s="61">
        <f t="shared" si="52"/>
        <v>1.1260369525415163E-3</v>
      </c>
      <c r="X13" s="61">
        <f t="shared" si="52"/>
        <v>1.1260369525415163E-3</v>
      </c>
      <c r="Y13" s="61">
        <f t="shared" si="52"/>
        <v>1.1260369525415163E-3</v>
      </c>
      <c r="Z13" s="61">
        <f t="shared" si="52"/>
        <v>1.1260369525415163E-3</v>
      </c>
      <c r="AA13" s="61">
        <f t="shared" ref="AA13:AC13" si="53">IF(AA10="","",SUM(AA11:AA12))</f>
        <v>1.1260369525415163E-3</v>
      </c>
      <c r="AB13" s="61">
        <f t="shared" si="53"/>
        <v>2.3007852055098839E-3</v>
      </c>
      <c r="AC13" s="61">
        <f t="shared" si="53"/>
        <v>2.3007852055098839E-3</v>
      </c>
      <c r="AD13" s="61">
        <f t="shared" ref="AD13:AM13" si="54">IF(AD10="","",SUM(AD11:AD12))</f>
        <v>2.3007852055098839E-3</v>
      </c>
      <c r="AE13" s="61">
        <f t="shared" si="54"/>
        <v>2.3007852055098839E-3</v>
      </c>
      <c r="AF13" s="61">
        <f t="shared" si="54"/>
        <v>2.3007852055098839E-3</v>
      </c>
      <c r="AG13" s="61">
        <f t="shared" si="54"/>
        <v>2.3007852055098839E-3</v>
      </c>
      <c r="AH13" s="61">
        <f t="shared" si="54"/>
        <v>2.3007852055098839E-3</v>
      </c>
      <c r="AI13" s="61">
        <f t="shared" si="54"/>
        <v>2.3007852055098839E-3</v>
      </c>
      <c r="AJ13" s="61">
        <f t="shared" si="54"/>
        <v>2.3007852055098839E-3</v>
      </c>
      <c r="AK13" s="61">
        <f t="shared" si="54"/>
        <v>2.3007852055098839E-3</v>
      </c>
      <c r="AL13" s="61">
        <f t="shared" si="54"/>
        <v>2.3007852055098839E-3</v>
      </c>
      <c r="AM13" s="61">
        <f t="shared" si="54"/>
        <v>2.3007852055098839E-3</v>
      </c>
    </row>
    <row r="14" spans="1:39" x14ac:dyDescent="0.25">
      <c r="A14" s="133"/>
      <c r="B14" s="72" t="s">
        <v>52</v>
      </c>
      <c r="C14" s="65">
        <f>+C12/C13</f>
        <v>0</v>
      </c>
      <c r="D14" s="65">
        <f>+IFERROR(D12/D13,"")</f>
        <v>0.39848197343453512</v>
      </c>
      <c r="E14" s="65">
        <f>+IFERROR(E12/E13,"")</f>
        <v>0.39848197343453512</v>
      </c>
      <c r="F14" s="65">
        <f>IF(F10="","",IFERROR(F12/F13,""))</f>
        <v>0.39848197343453512</v>
      </c>
      <c r="G14" s="65">
        <f t="shared" ref="G14:Z14" si="55">IF(G10="","",IFERROR(G12/G13,""))</f>
        <v>0.39848197343453512</v>
      </c>
      <c r="H14" s="65">
        <f t="shared" si="55"/>
        <v>0.39848197343453512</v>
      </c>
      <c r="I14" s="65">
        <f t="shared" si="55"/>
        <v>0.39848197343453512</v>
      </c>
      <c r="J14" s="65">
        <f t="shared" si="55"/>
        <v>0.39848197343453512</v>
      </c>
      <c r="K14" s="65">
        <f t="shared" si="55"/>
        <v>0.39848197343453512</v>
      </c>
      <c r="L14" s="65">
        <f t="shared" si="55"/>
        <v>0.39848197343453512</v>
      </c>
      <c r="M14" s="65">
        <f t="shared" si="55"/>
        <v>0.39848197343453512</v>
      </c>
      <c r="N14" s="65">
        <f t="shared" si="55"/>
        <v>0.39848197343453512</v>
      </c>
      <c r="O14" s="65">
        <f t="shared" si="55"/>
        <v>0.39848197343453512</v>
      </c>
      <c r="P14" s="65">
        <f t="shared" si="55"/>
        <v>6.6796585219608767E-2</v>
      </c>
      <c r="Q14" s="65">
        <f t="shared" si="55"/>
        <v>6.6796585219608767E-2</v>
      </c>
      <c r="R14" s="65">
        <f t="shared" si="55"/>
        <v>6.6796585219608767E-2</v>
      </c>
      <c r="S14" s="65">
        <f t="shared" si="55"/>
        <v>6.6796585219608767E-2</v>
      </c>
      <c r="T14" s="65">
        <f t="shared" si="55"/>
        <v>6.6796585219608767E-2</v>
      </c>
      <c r="U14" s="65">
        <f t="shared" si="55"/>
        <v>6.6796585219608767E-2</v>
      </c>
      <c r="V14" s="65">
        <f t="shared" si="55"/>
        <v>6.6796585219608767E-2</v>
      </c>
      <c r="W14" s="65">
        <f t="shared" si="55"/>
        <v>6.6796585219608767E-2</v>
      </c>
      <c r="X14" s="65">
        <f t="shared" si="55"/>
        <v>6.6796585219608767E-2</v>
      </c>
      <c r="Y14" s="65">
        <f t="shared" si="55"/>
        <v>6.6796585219608767E-2</v>
      </c>
      <c r="Z14" s="65">
        <f t="shared" si="55"/>
        <v>6.6796585219608767E-2</v>
      </c>
      <c r="AA14" s="65">
        <f t="shared" ref="AA14:AC14" si="56">IF(AA10="","",IFERROR(AA12/AA13,""))</f>
        <v>6.6796585219608767E-2</v>
      </c>
      <c r="AB14" s="65">
        <f t="shared" si="56"/>
        <v>5.8172930828180841E-2</v>
      </c>
      <c r="AC14" s="65">
        <f t="shared" si="56"/>
        <v>5.8172930828180841E-2</v>
      </c>
      <c r="AD14" s="65">
        <f t="shared" ref="AD14:AM14" si="57">IF(AD10="","",IFERROR(AD12/AD13,""))</f>
        <v>5.8172930828180841E-2</v>
      </c>
      <c r="AE14" s="65">
        <f t="shared" si="57"/>
        <v>5.8172930828180841E-2</v>
      </c>
      <c r="AF14" s="65">
        <f t="shared" si="57"/>
        <v>5.8172930828180841E-2</v>
      </c>
      <c r="AG14" s="65">
        <f t="shared" si="57"/>
        <v>5.8172930828180841E-2</v>
      </c>
      <c r="AH14" s="65">
        <f t="shared" si="57"/>
        <v>5.8172930828180841E-2</v>
      </c>
      <c r="AI14" s="65">
        <f t="shared" si="57"/>
        <v>5.8172930828180841E-2</v>
      </c>
      <c r="AJ14" s="65">
        <f t="shared" si="57"/>
        <v>5.8172930828180841E-2</v>
      </c>
      <c r="AK14" s="65">
        <f t="shared" si="57"/>
        <v>5.8172930828180841E-2</v>
      </c>
      <c r="AL14" s="65">
        <f t="shared" si="57"/>
        <v>5.8172930828180841E-2</v>
      </c>
      <c r="AM14" s="65">
        <f t="shared" si="57"/>
        <v>5.8172930828180841E-2</v>
      </c>
    </row>
    <row r="15" spans="1:39" s="52" customFormat="1" x14ac:dyDescent="0.25">
      <c r="A15" s="133"/>
      <c r="B15" s="73" t="s">
        <v>53</v>
      </c>
      <c r="C15" s="63">
        <f>+C14*C10</f>
        <v>0</v>
      </c>
      <c r="D15" s="63">
        <f>+ROUND(D14*D10,2)</f>
        <v>57670.81</v>
      </c>
      <c r="E15" s="63">
        <f>+ROUND(E14*E10,2)</f>
        <v>51199.34</v>
      </c>
      <c r="F15" s="63">
        <f>IF(F10="","",ROUND(F14*F10,2))</f>
        <v>48454.46</v>
      </c>
      <c r="G15" s="63">
        <f t="shared" ref="G15:Z15" si="58">IF(G10="","",ROUND(G14*G10,2))</f>
        <v>47961.66</v>
      </c>
      <c r="H15" s="63">
        <f t="shared" si="58"/>
        <v>56993.58</v>
      </c>
      <c r="I15" s="63">
        <f t="shared" si="58"/>
        <v>66068.81</v>
      </c>
      <c r="J15" s="63">
        <f t="shared" si="58"/>
        <v>66699.539999999994</v>
      </c>
      <c r="K15" s="63">
        <f t="shared" si="58"/>
        <v>59653.25</v>
      </c>
      <c r="L15" s="63">
        <f t="shared" si="58"/>
        <v>56484.08</v>
      </c>
      <c r="M15" s="63">
        <f t="shared" si="58"/>
        <v>50487.58</v>
      </c>
      <c r="N15" s="63">
        <f t="shared" si="58"/>
        <v>55758.36</v>
      </c>
      <c r="O15" s="63">
        <f t="shared" si="58"/>
        <v>80581.48</v>
      </c>
      <c r="P15" s="63">
        <f t="shared" si="58"/>
        <v>22915.75</v>
      </c>
      <c r="Q15" s="63">
        <f t="shared" si="58"/>
        <v>20081.22</v>
      </c>
      <c r="R15" s="63">
        <f t="shared" si="58"/>
        <v>19791.830000000002</v>
      </c>
      <c r="S15" s="63">
        <f t="shared" si="58"/>
        <v>17914.810000000001</v>
      </c>
      <c r="T15" s="63">
        <f t="shared" si="58"/>
        <v>22552.86</v>
      </c>
      <c r="U15" s="63">
        <f t="shared" si="58"/>
        <v>24883.18</v>
      </c>
      <c r="V15" s="63">
        <f t="shared" si="58"/>
        <v>23251.17</v>
      </c>
      <c r="W15" s="63">
        <f t="shared" si="58"/>
        <v>22846.74</v>
      </c>
      <c r="X15" s="63">
        <f t="shared" si="58"/>
        <v>20130.740000000002</v>
      </c>
      <c r="Y15" s="63">
        <f t="shared" si="58"/>
        <v>18136.46</v>
      </c>
      <c r="Z15" s="63">
        <f t="shared" si="58"/>
        <v>21919.72</v>
      </c>
      <c r="AA15" s="63">
        <f t="shared" ref="AA15:AC15" si="59">IF(AA10="","",ROUND(AA14*AA10,2))</f>
        <v>25229.34</v>
      </c>
      <c r="AB15" s="63">
        <f t="shared" si="59"/>
        <v>41190.97</v>
      </c>
      <c r="AC15" s="63">
        <f t="shared" si="59"/>
        <v>38787.67</v>
      </c>
      <c r="AD15" s="63">
        <f t="shared" ref="AD15:AM15" si="60">IF(AD10="","",ROUND(AD14*AD10,2))</f>
        <v>31443.78</v>
      </c>
      <c r="AE15" s="63">
        <f t="shared" si="60"/>
        <v>29644</v>
      </c>
      <c r="AF15" s="63">
        <f t="shared" si="60"/>
        <v>34609.08</v>
      </c>
      <c r="AG15" s="63">
        <f t="shared" si="60"/>
        <v>39585.75</v>
      </c>
      <c r="AH15" s="63">
        <f t="shared" si="60"/>
        <v>40683.480000000003</v>
      </c>
      <c r="AI15" s="63">
        <f t="shared" si="60"/>
        <v>39274.67</v>
      </c>
      <c r="AJ15" s="63">
        <f t="shared" si="60"/>
        <v>35394.61</v>
      </c>
      <c r="AK15" s="63">
        <f t="shared" si="60"/>
        <v>30875.91</v>
      </c>
      <c r="AL15" s="63">
        <f t="shared" si="60"/>
        <v>36790.07</v>
      </c>
      <c r="AM15" s="63">
        <f t="shared" si="60"/>
        <v>44450.41</v>
      </c>
    </row>
    <row r="16" spans="1:39" s="52" customFormat="1" ht="9" customHeight="1" x14ac:dyDescent="0.25">
      <c r="A16" s="76"/>
      <c r="B16" s="7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1:39" x14ac:dyDescent="0.25">
      <c r="A17" s="133" t="s">
        <v>35</v>
      </c>
      <c r="B17" s="72" t="s">
        <v>49</v>
      </c>
      <c r="C17" s="62">
        <f>+'MEEIA 2 calcs'!O48</f>
        <v>63808.639999999999</v>
      </c>
      <c r="D17" s="62">
        <f>+'MEEIA 2 calcs'!P48</f>
        <v>334912.75</v>
      </c>
      <c r="E17" s="62">
        <f>+'MEEIA 2 calcs'!Q48</f>
        <v>311859.65000000002</v>
      </c>
      <c r="F17" s="62">
        <f>+'M2 Allocations - TD'!Q52</f>
        <v>306431.03999999998</v>
      </c>
      <c r="G17" s="62">
        <f>IF(+'M2 Allocations - TD'!R52="","",'M2 Allocations - TD'!R52)</f>
        <v>315079.21999999997</v>
      </c>
      <c r="H17" s="62">
        <f>IF(+'M2 Allocations - TD'!S52="","",'M2 Allocations - TD'!S52)</f>
        <v>357143.49</v>
      </c>
      <c r="I17" s="62">
        <f>IF(+'M2 Allocations - TD'!T52="","",'M2 Allocations - TD'!T52)</f>
        <v>388918.74</v>
      </c>
      <c r="J17" s="62">
        <f>IF(+'M2 Allocations - TD'!U52="","",'M2 Allocations - TD'!U52)</f>
        <v>396209.91</v>
      </c>
      <c r="K17" s="62">
        <f>IF(+'M2 Allocations - TD'!V52="","",'M2 Allocations - TD'!V52)</f>
        <v>373506.75</v>
      </c>
      <c r="L17" s="62">
        <f>IF(+'M2 Allocations - TD'!W52="","",'M2 Allocations - TD'!W52)</f>
        <v>358646.38</v>
      </c>
      <c r="M17" s="62">
        <f>IF(+'M2 Allocations - TD'!X52="","",'M2 Allocations - TD'!X52)</f>
        <v>321927.84000000003</v>
      </c>
      <c r="N17" s="62">
        <f>IF(+'M2 Allocations - TD'!Y52="","",'M2 Allocations - TD'!Y52)</f>
        <v>337190.07</v>
      </c>
      <c r="O17" s="62">
        <f>IF(+'M2 Allocations - TD'!Z52="","",'M2 Allocations - TD'!Z52)</f>
        <v>406112.33</v>
      </c>
      <c r="P17" s="62">
        <f>IF(+'M2 Allocations - TD'!AA52="","",'M2 Allocations - TD'!AA52)</f>
        <v>569283.56999999995</v>
      </c>
      <c r="Q17" s="62">
        <f>IF(+'M2 Allocations - TD'!AB52="","",'M2 Allocations - TD'!AB52)</f>
        <v>530638.37</v>
      </c>
      <c r="R17" s="62">
        <f>IF(+'M2 Allocations - TD'!AC52="","",'M2 Allocations - TD'!AC52)</f>
        <v>535419.43000000005</v>
      </c>
      <c r="S17" s="62">
        <f>IF(+'M2 Allocations - TD'!AD52="","",'M2 Allocations - TD'!AD52)</f>
        <v>530865.09</v>
      </c>
      <c r="T17" s="62">
        <f>IF(+'M2 Allocations - TD'!AE52="","",'M2 Allocations - TD'!AE52)</f>
        <v>632987.31999999995</v>
      </c>
      <c r="U17" s="62">
        <f>IF(+'M2 Allocations - TD'!AF52="","",'M2 Allocations - TD'!AF52)</f>
        <v>672168.03</v>
      </c>
      <c r="V17" s="62">
        <f>IF(+'M2 Allocations - TD'!AG52="","",'M2 Allocations - TD'!AG52)</f>
        <v>636130.80000000005</v>
      </c>
      <c r="W17" s="62">
        <f>IF(+'M2 Allocations - TD'!AH52="","",'M2 Allocations - TD'!AH52)</f>
        <v>647286.31999999995</v>
      </c>
      <c r="X17" s="62">
        <f>IF(+'M2 Allocations - TD'!AI52="","",'M2 Allocations - TD'!AI52)</f>
        <v>588134.43000000005</v>
      </c>
      <c r="Y17" s="62">
        <f>IF(+'M2 Allocations - TD'!AJ52="","",'M2 Allocations - TD'!AJ52)</f>
        <v>523066.9</v>
      </c>
      <c r="Z17" s="62">
        <f>IF(+'M2 Allocations - TD'!AK52="","",'M2 Allocations - TD'!AK52)</f>
        <v>569652.57999999996</v>
      </c>
      <c r="AA17" s="62">
        <f>IF(+'M2 Allocations - TD'!AL52="","",'M2 Allocations - TD'!AL52)</f>
        <v>622149.86</v>
      </c>
      <c r="AB17" s="62">
        <f>IF(+'M2 Allocations - TD'!AM52="","",'M2 Allocations - TD'!AM52)</f>
        <v>1121084.3899999999</v>
      </c>
      <c r="AC17" s="62">
        <f>IF(+'M2 Allocations - TD'!AN52="","",'M2 Allocations - TD'!AN52)</f>
        <v>1064143.96</v>
      </c>
      <c r="AD17" s="62">
        <f>IF(+'M2 Allocations - TD'!AO52="","",'M2 Allocations - TD'!AO52)</f>
        <v>956310.33</v>
      </c>
      <c r="AE17" s="62">
        <f>IF(+'M2 Allocations - TD'!AP52="","",'M2 Allocations - TD'!AP52)</f>
        <v>988397.62</v>
      </c>
      <c r="AF17" s="62">
        <f>IF(+'M2 Allocations - TD'!AQ52="","",'M2 Allocations - TD'!AQ52)</f>
        <v>1099738.51</v>
      </c>
      <c r="AG17" s="62">
        <f>IF(+'M2 Allocations - TD'!AR52="","",'M2 Allocations - TD'!AR52)</f>
        <v>1183208.1399999999</v>
      </c>
      <c r="AH17" s="62">
        <f>IF(+'M2 Allocations - TD'!AS52="","",'M2 Allocations - TD'!AS52)</f>
        <v>1210589.8</v>
      </c>
      <c r="AI17" s="62">
        <f>IF(+'M2 Allocations - TD'!AT52="","",'M2 Allocations - TD'!AT52)</f>
        <v>1222150.02</v>
      </c>
      <c r="AJ17" s="62">
        <f>IF(+'M2 Allocations - TD'!AU52="","",'M2 Allocations - TD'!AU52)</f>
        <v>1122226.3600000001</v>
      </c>
      <c r="AK17" s="62">
        <f>IF(+'M2 Allocations - TD'!AV52="","",'M2 Allocations - TD'!AV52)</f>
        <v>1002251.8684742536</v>
      </c>
      <c r="AL17" s="62">
        <f>IF(+'M2 Allocations - TD'!AW52="","",'M2 Allocations - TD'!AW52)</f>
        <v>1088409.9545829841</v>
      </c>
      <c r="AM17" s="62">
        <f>IF(+'M2 Allocations - TD'!AX52="","",'M2 Allocations - TD'!AX52)</f>
        <v>1207483.8985391017</v>
      </c>
    </row>
    <row r="18" spans="1:39" x14ac:dyDescent="0.25">
      <c r="A18" s="133"/>
      <c r="B18" s="72" t="s">
        <v>51</v>
      </c>
      <c r="C18" s="88">
        <v>6.2000000000000003E-5</v>
      </c>
      <c r="D18" s="88">
        <v>4.28E-4</v>
      </c>
      <c r="E18" s="70">
        <f>+D18</f>
        <v>4.28E-4</v>
      </c>
      <c r="F18" s="70">
        <f>IF(F17="","",E18)</f>
        <v>4.28E-4</v>
      </c>
      <c r="G18" s="70">
        <f t="shared" ref="G18:Z18" si="61">IF(G17="","",F18)</f>
        <v>4.28E-4</v>
      </c>
      <c r="H18" s="70">
        <f t="shared" si="61"/>
        <v>4.28E-4</v>
      </c>
      <c r="I18" s="70">
        <f t="shared" si="61"/>
        <v>4.28E-4</v>
      </c>
      <c r="J18" s="70">
        <f t="shared" si="61"/>
        <v>4.28E-4</v>
      </c>
      <c r="K18" s="70">
        <f t="shared" si="61"/>
        <v>4.28E-4</v>
      </c>
      <c r="L18" s="70">
        <f t="shared" si="61"/>
        <v>4.28E-4</v>
      </c>
      <c r="M18" s="70">
        <f t="shared" si="61"/>
        <v>4.28E-4</v>
      </c>
      <c r="N18" s="70">
        <f t="shared" si="61"/>
        <v>4.28E-4</v>
      </c>
      <c r="O18" s="70">
        <f t="shared" si="61"/>
        <v>4.28E-4</v>
      </c>
      <c r="P18" s="88">
        <v>9.6322685443095489E-4</v>
      </c>
      <c r="Q18" s="70">
        <f t="shared" si="61"/>
        <v>9.6322685443095489E-4</v>
      </c>
      <c r="R18" s="92">
        <f t="shared" si="61"/>
        <v>9.6322685443095489E-4</v>
      </c>
      <c r="S18" s="92">
        <f t="shared" si="61"/>
        <v>9.6322685443095489E-4</v>
      </c>
      <c r="T18" s="92">
        <f t="shared" si="61"/>
        <v>9.6322685443095489E-4</v>
      </c>
      <c r="U18" s="92">
        <f t="shared" si="61"/>
        <v>9.6322685443095489E-4</v>
      </c>
      <c r="V18" s="92">
        <f t="shared" si="61"/>
        <v>9.6322685443095489E-4</v>
      </c>
      <c r="W18" s="92">
        <f t="shared" si="61"/>
        <v>9.6322685443095489E-4</v>
      </c>
      <c r="X18" s="92">
        <f t="shared" si="61"/>
        <v>9.6322685443095489E-4</v>
      </c>
      <c r="Y18" s="92">
        <f t="shared" si="61"/>
        <v>9.6322685443095489E-4</v>
      </c>
      <c r="Z18" s="92">
        <f t="shared" si="61"/>
        <v>9.6322685443095489E-4</v>
      </c>
      <c r="AA18" s="92">
        <f t="shared" ref="AA18" si="62">IF(AA17="","",Z18)</f>
        <v>9.6322685443095489E-4</v>
      </c>
      <c r="AB18" s="88">
        <v>1.7376912608362781E-3</v>
      </c>
      <c r="AC18" s="70">
        <f t="shared" ref="AC18" si="63">IF(AC17="","",AB18)</f>
        <v>1.7376912608362781E-3</v>
      </c>
      <c r="AD18" s="70">
        <f t="shared" ref="AD18" si="64">IF(AD17="","",AC18)</f>
        <v>1.7376912608362781E-3</v>
      </c>
      <c r="AE18" s="70">
        <f t="shared" ref="AE18" si="65">IF(AE17="","",AD18)</f>
        <v>1.7376912608362781E-3</v>
      </c>
      <c r="AF18" s="70">
        <f t="shared" ref="AF18" si="66">IF(AF17="","",AE18)</f>
        <v>1.7376912608362781E-3</v>
      </c>
      <c r="AG18" s="70">
        <f t="shared" ref="AG18" si="67">IF(AG17="","",AF18)</f>
        <v>1.7376912608362781E-3</v>
      </c>
      <c r="AH18" s="70">
        <f t="shared" ref="AH18" si="68">IF(AH17="","",AG18)</f>
        <v>1.7376912608362781E-3</v>
      </c>
      <c r="AI18" s="70">
        <f t="shared" ref="AI18" si="69">IF(AI17="","",AH18)</f>
        <v>1.7376912608362781E-3</v>
      </c>
      <c r="AJ18" s="70">
        <f t="shared" ref="AJ18" si="70">IF(AJ17="","",AI18)</f>
        <v>1.7376912608362781E-3</v>
      </c>
      <c r="AK18" s="70">
        <f t="shared" ref="AK18" si="71">IF(AK17="","",AJ18)</f>
        <v>1.7376912608362781E-3</v>
      </c>
      <c r="AL18" s="70">
        <f t="shared" ref="AL18" si="72">IF(AL17="","",AK18)</f>
        <v>1.7376912608362781E-3</v>
      </c>
      <c r="AM18" s="70">
        <f t="shared" ref="AM18" si="73">IF(AM17="","",AL18)</f>
        <v>1.7376912608362781E-3</v>
      </c>
    </row>
    <row r="19" spans="1:39" x14ac:dyDescent="0.25">
      <c r="A19" s="133"/>
      <c r="B19" s="72" t="s">
        <v>50</v>
      </c>
      <c r="C19" s="46">
        <v>0</v>
      </c>
      <c r="D19" s="88">
        <v>1.17E-4</v>
      </c>
      <c r="E19" s="70">
        <f>+D19</f>
        <v>1.17E-4</v>
      </c>
      <c r="F19" s="70">
        <f>IF(F17="","",E19)</f>
        <v>1.17E-4</v>
      </c>
      <c r="G19" s="70">
        <f t="shared" ref="G19:Z19" si="74">IF(G17="","",F19)</f>
        <v>1.17E-4</v>
      </c>
      <c r="H19" s="70">
        <f t="shared" si="74"/>
        <v>1.17E-4</v>
      </c>
      <c r="I19" s="70">
        <f t="shared" si="74"/>
        <v>1.17E-4</v>
      </c>
      <c r="J19" s="70">
        <f t="shared" si="74"/>
        <v>1.17E-4</v>
      </c>
      <c r="K19" s="70">
        <f t="shared" si="74"/>
        <v>1.17E-4</v>
      </c>
      <c r="L19" s="70">
        <f t="shared" si="74"/>
        <v>1.17E-4</v>
      </c>
      <c r="M19" s="70">
        <f t="shared" si="74"/>
        <v>1.17E-4</v>
      </c>
      <c r="N19" s="70">
        <f t="shared" si="74"/>
        <v>1.17E-4</v>
      </c>
      <c r="O19" s="70">
        <f t="shared" si="74"/>
        <v>1.17E-4</v>
      </c>
      <c r="P19" s="93">
        <v>-6.5977518462868702E-5</v>
      </c>
      <c r="Q19" s="92">
        <f t="shared" si="74"/>
        <v>-6.5977518462868702E-5</v>
      </c>
      <c r="R19" s="92">
        <f t="shared" si="74"/>
        <v>-6.5977518462868702E-5</v>
      </c>
      <c r="S19" s="92">
        <f t="shared" si="74"/>
        <v>-6.5977518462868702E-5</v>
      </c>
      <c r="T19" s="92">
        <f t="shared" si="74"/>
        <v>-6.5977518462868702E-5</v>
      </c>
      <c r="U19" s="92">
        <f t="shared" si="74"/>
        <v>-6.5977518462868702E-5</v>
      </c>
      <c r="V19" s="92">
        <f t="shared" si="74"/>
        <v>-6.5977518462868702E-5</v>
      </c>
      <c r="W19" s="92">
        <f t="shared" si="74"/>
        <v>-6.5977518462868702E-5</v>
      </c>
      <c r="X19" s="92">
        <f t="shared" si="74"/>
        <v>-6.5977518462868702E-5</v>
      </c>
      <c r="Y19" s="92">
        <f t="shared" si="74"/>
        <v>-6.5977518462868702E-5</v>
      </c>
      <c r="Z19" s="92">
        <f t="shared" si="74"/>
        <v>-6.5977518462868702E-5</v>
      </c>
      <c r="AA19" s="92">
        <f t="shared" ref="AA19" si="75">IF(AA17="","",Z19)</f>
        <v>-6.5977518462868702E-5</v>
      </c>
      <c r="AB19" s="93">
        <v>6.4203213386111483E-5</v>
      </c>
      <c r="AC19" s="92">
        <f t="shared" ref="AC19" si="76">IF(AC17="","",AB19)</f>
        <v>6.4203213386111483E-5</v>
      </c>
      <c r="AD19" s="92">
        <f t="shared" ref="AD19" si="77">IF(AD17="","",AC19)</f>
        <v>6.4203213386111483E-5</v>
      </c>
      <c r="AE19" s="92">
        <f t="shared" ref="AE19" si="78">IF(AE17="","",AD19)</f>
        <v>6.4203213386111483E-5</v>
      </c>
      <c r="AF19" s="92">
        <f t="shared" ref="AF19" si="79">IF(AF17="","",AE19)</f>
        <v>6.4203213386111483E-5</v>
      </c>
      <c r="AG19" s="92">
        <f t="shared" ref="AG19" si="80">IF(AG17="","",AF19)</f>
        <v>6.4203213386111483E-5</v>
      </c>
      <c r="AH19" s="92">
        <f t="shared" ref="AH19" si="81">IF(AH17="","",AG19)</f>
        <v>6.4203213386111483E-5</v>
      </c>
      <c r="AI19" s="92">
        <f t="shared" ref="AI19" si="82">IF(AI17="","",AH19)</f>
        <v>6.4203213386111483E-5</v>
      </c>
      <c r="AJ19" s="92">
        <f t="shared" ref="AJ19" si="83">IF(AJ17="","",AI19)</f>
        <v>6.4203213386111483E-5</v>
      </c>
      <c r="AK19" s="92">
        <f t="shared" ref="AK19" si="84">IF(AK17="","",AJ19)</f>
        <v>6.4203213386111483E-5</v>
      </c>
      <c r="AL19" s="92">
        <f t="shared" ref="AL19" si="85">IF(AL17="","",AK19)</f>
        <v>6.4203213386111483E-5</v>
      </c>
      <c r="AM19" s="92">
        <f t="shared" ref="AM19" si="86">IF(AM17="","",AL19)</f>
        <v>6.4203213386111483E-5</v>
      </c>
    </row>
    <row r="20" spans="1:39" x14ac:dyDescent="0.25">
      <c r="A20" s="133"/>
      <c r="B20" s="72" t="s">
        <v>59</v>
      </c>
      <c r="C20" s="61">
        <f>SUM(C18:C19)</f>
        <v>6.2000000000000003E-5</v>
      </c>
      <c r="D20" s="61">
        <f t="shared" ref="D20:E20" si="87">SUM(D18:D19)</f>
        <v>5.4500000000000002E-4</v>
      </c>
      <c r="E20" s="61">
        <f t="shared" si="87"/>
        <v>5.4500000000000002E-4</v>
      </c>
      <c r="F20" s="61">
        <f>IF(F17="","",SUM(F18:F19))</f>
        <v>5.4500000000000002E-4</v>
      </c>
      <c r="G20" s="61">
        <f t="shared" ref="G20:Z20" si="88">IF(G17="","",SUM(G18:G19))</f>
        <v>5.4500000000000002E-4</v>
      </c>
      <c r="H20" s="61">
        <f t="shared" si="88"/>
        <v>5.4500000000000002E-4</v>
      </c>
      <c r="I20" s="61">
        <f t="shared" si="88"/>
        <v>5.4500000000000002E-4</v>
      </c>
      <c r="J20" s="61">
        <f t="shared" si="88"/>
        <v>5.4500000000000002E-4</v>
      </c>
      <c r="K20" s="61">
        <f t="shared" si="88"/>
        <v>5.4500000000000002E-4</v>
      </c>
      <c r="L20" s="61">
        <f t="shared" si="88"/>
        <v>5.4500000000000002E-4</v>
      </c>
      <c r="M20" s="61">
        <f t="shared" si="88"/>
        <v>5.4500000000000002E-4</v>
      </c>
      <c r="N20" s="61">
        <f t="shared" si="88"/>
        <v>5.4500000000000002E-4</v>
      </c>
      <c r="O20" s="61">
        <f t="shared" si="88"/>
        <v>5.4500000000000002E-4</v>
      </c>
      <c r="P20" s="61">
        <f t="shared" si="88"/>
        <v>8.9724933596808617E-4</v>
      </c>
      <c r="Q20" s="61">
        <f t="shared" si="88"/>
        <v>8.9724933596808617E-4</v>
      </c>
      <c r="R20" s="61">
        <f t="shared" si="88"/>
        <v>8.9724933596808617E-4</v>
      </c>
      <c r="S20" s="61">
        <f t="shared" si="88"/>
        <v>8.9724933596808617E-4</v>
      </c>
      <c r="T20" s="61">
        <f t="shared" si="88"/>
        <v>8.9724933596808617E-4</v>
      </c>
      <c r="U20" s="61">
        <f t="shared" si="88"/>
        <v>8.9724933596808617E-4</v>
      </c>
      <c r="V20" s="61">
        <f t="shared" si="88"/>
        <v>8.9724933596808617E-4</v>
      </c>
      <c r="W20" s="61">
        <f t="shared" si="88"/>
        <v>8.9724933596808617E-4</v>
      </c>
      <c r="X20" s="61">
        <f t="shared" si="88"/>
        <v>8.9724933596808617E-4</v>
      </c>
      <c r="Y20" s="61">
        <f t="shared" si="88"/>
        <v>8.9724933596808617E-4</v>
      </c>
      <c r="Z20" s="61">
        <f t="shared" si="88"/>
        <v>8.9724933596808617E-4</v>
      </c>
      <c r="AA20" s="61">
        <f t="shared" ref="AA20:AC20" si="89">IF(AA17="","",SUM(AA18:AA19))</f>
        <v>8.9724933596808617E-4</v>
      </c>
      <c r="AB20" s="61">
        <f t="shared" si="89"/>
        <v>1.8018944742223895E-3</v>
      </c>
      <c r="AC20" s="61">
        <f t="shared" si="89"/>
        <v>1.8018944742223895E-3</v>
      </c>
      <c r="AD20" s="61">
        <f t="shared" ref="AD20:AM20" si="90">IF(AD17="","",SUM(AD18:AD19))</f>
        <v>1.8018944742223895E-3</v>
      </c>
      <c r="AE20" s="61">
        <f t="shared" si="90"/>
        <v>1.8018944742223895E-3</v>
      </c>
      <c r="AF20" s="61">
        <f t="shared" si="90"/>
        <v>1.8018944742223895E-3</v>
      </c>
      <c r="AG20" s="61">
        <f t="shared" si="90"/>
        <v>1.8018944742223895E-3</v>
      </c>
      <c r="AH20" s="61">
        <f t="shared" si="90"/>
        <v>1.8018944742223895E-3</v>
      </c>
      <c r="AI20" s="61">
        <f t="shared" si="90"/>
        <v>1.8018944742223895E-3</v>
      </c>
      <c r="AJ20" s="61">
        <f t="shared" si="90"/>
        <v>1.8018944742223895E-3</v>
      </c>
      <c r="AK20" s="61">
        <f t="shared" si="90"/>
        <v>1.8018944742223895E-3</v>
      </c>
      <c r="AL20" s="61">
        <f t="shared" si="90"/>
        <v>1.8018944742223895E-3</v>
      </c>
      <c r="AM20" s="61">
        <f t="shared" si="90"/>
        <v>1.8018944742223895E-3</v>
      </c>
    </row>
    <row r="21" spans="1:39" x14ac:dyDescent="0.25">
      <c r="A21" s="133"/>
      <c r="B21" s="72" t="s">
        <v>52</v>
      </c>
      <c r="C21" s="65">
        <f>+C19/C20</f>
        <v>0</v>
      </c>
      <c r="D21" s="65">
        <f>+IFERROR(D19/D20,"")</f>
        <v>0.21467889908256879</v>
      </c>
      <c r="E21" s="65">
        <f>+IFERROR(E19/E20,"")</f>
        <v>0.21467889908256879</v>
      </c>
      <c r="F21" s="65">
        <f>IF(F17="","",IFERROR(F19/F20,""))</f>
        <v>0.21467889908256879</v>
      </c>
      <c r="G21" s="65">
        <f t="shared" ref="G21:Z21" si="91">IF(G17="","",IFERROR(G19/G20,""))</f>
        <v>0.21467889908256879</v>
      </c>
      <c r="H21" s="65">
        <f t="shared" si="91"/>
        <v>0.21467889908256879</v>
      </c>
      <c r="I21" s="65">
        <f t="shared" si="91"/>
        <v>0.21467889908256879</v>
      </c>
      <c r="J21" s="65">
        <f t="shared" si="91"/>
        <v>0.21467889908256879</v>
      </c>
      <c r="K21" s="65">
        <f t="shared" si="91"/>
        <v>0.21467889908256879</v>
      </c>
      <c r="L21" s="65">
        <f t="shared" si="91"/>
        <v>0.21467889908256879</v>
      </c>
      <c r="M21" s="65">
        <f t="shared" si="91"/>
        <v>0.21467889908256879</v>
      </c>
      <c r="N21" s="65">
        <f t="shared" si="91"/>
        <v>0.21467889908256879</v>
      </c>
      <c r="O21" s="65">
        <f t="shared" si="91"/>
        <v>0.21467889908256879</v>
      </c>
      <c r="P21" s="65">
        <f t="shared" si="91"/>
        <v>-7.3533092550781692E-2</v>
      </c>
      <c r="Q21" s="65">
        <f t="shared" si="91"/>
        <v>-7.3533092550781692E-2</v>
      </c>
      <c r="R21" s="65">
        <f t="shared" si="91"/>
        <v>-7.3533092550781692E-2</v>
      </c>
      <c r="S21" s="65">
        <f t="shared" si="91"/>
        <v>-7.3533092550781692E-2</v>
      </c>
      <c r="T21" s="65">
        <f t="shared" si="91"/>
        <v>-7.3533092550781692E-2</v>
      </c>
      <c r="U21" s="65">
        <f t="shared" si="91"/>
        <v>-7.3533092550781692E-2</v>
      </c>
      <c r="V21" s="65">
        <f t="shared" si="91"/>
        <v>-7.3533092550781692E-2</v>
      </c>
      <c r="W21" s="65">
        <f t="shared" si="91"/>
        <v>-7.3533092550781692E-2</v>
      </c>
      <c r="X21" s="65">
        <f t="shared" si="91"/>
        <v>-7.3533092550781692E-2</v>
      </c>
      <c r="Y21" s="65">
        <f t="shared" si="91"/>
        <v>-7.3533092550781692E-2</v>
      </c>
      <c r="Z21" s="65">
        <f t="shared" si="91"/>
        <v>-7.3533092550781692E-2</v>
      </c>
      <c r="AA21" s="65">
        <f t="shared" ref="AA21:AC21" si="92">IF(AA17="","",IFERROR(AA19/AA20,""))</f>
        <v>-7.3533092550781692E-2</v>
      </c>
      <c r="AB21" s="65">
        <f t="shared" si="92"/>
        <v>3.5630950815706608E-2</v>
      </c>
      <c r="AC21" s="65">
        <f t="shared" si="92"/>
        <v>3.5630950815706608E-2</v>
      </c>
      <c r="AD21" s="65">
        <f t="shared" ref="AD21:AM21" si="93">IF(AD17="","",IFERROR(AD19/AD20,""))</f>
        <v>3.5630950815706608E-2</v>
      </c>
      <c r="AE21" s="65">
        <f t="shared" si="93"/>
        <v>3.5630950815706608E-2</v>
      </c>
      <c r="AF21" s="65">
        <f t="shared" si="93"/>
        <v>3.5630950815706608E-2</v>
      </c>
      <c r="AG21" s="65">
        <f t="shared" si="93"/>
        <v>3.5630950815706608E-2</v>
      </c>
      <c r="AH21" s="65">
        <f t="shared" si="93"/>
        <v>3.5630950815706608E-2</v>
      </c>
      <c r="AI21" s="65">
        <f t="shared" si="93"/>
        <v>3.5630950815706608E-2</v>
      </c>
      <c r="AJ21" s="65">
        <f t="shared" si="93"/>
        <v>3.5630950815706608E-2</v>
      </c>
      <c r="AK21" s="65">
        <f t="shared" si="93"/>
        <v>3.5630950815706608E-2</v>
      </c>
      <c r="AL21" s="65">
        <f t="shared" si="93"/>
        <v>3.5630950815706608E-2</v>
      </c>
      <c r="AM21" s="65">
        <f t="shared" si="93"/>
        <v>3.5630950815706608E-2</v>
      </c>
    </row>
    <row r="22" spans="1:39" s="52" customFormat="1" x14ac:dyDescent="0.25">
      <c r="A22" s="133"/>
      <c r="B22" s="73" t="s">
        <v>53</v>
      </c>
      <c r="C22" s="63">
        <f>+C21*C17</f>
        <v>0</v>
      </c>
      <c r="D22" s="63">
        <f>+ROUND(D21*D17,2)</f>
        <v>71898.7</v>
      </c>
      <c r="E22" s="63">
        <f>+ROUND(E21*E17,2)</f>
        <v>66949.69</v>
      </c>
      <c r="F22" s="63">
        <f>IF(F17="","",ROUND(F21*F17,2))</f>
        <v>65784.28</v>
      </c>
      <c r="G22" s="63">
        <f t="shared" ref="G22:Z22" si="94">IF(G17="","",ROUND(G21*G17,2))</f>
        <v>67640.86</v>
      </c>
      <c r="H22" s="63">
        <f t="shared" si="94"/>
        <v>76671.17</v>
      </c>
      <c r="I22" s="63">
        <f t="shared" si="94"/>
        <v>83492.649999999994</v>
      </c>
      <c r="J22" s="63">
        <f t="shared" si="94"/>
        <v>85057.91</v>
      </c>
      <c r="K22" s="63">
        <f t="shared" si="94"/>
        <v>80184.02</v>
      </c>
      <c r="L22" s="63">
        <f t="shared" si="94"/>
        <v>76993.81</v>
      </c>
      <c r="M22" s="63">
        <f t="shared" si="94"/>
        <v>69111.11</v>
      </c>
      <c r="N22" s="63">
        <f t="shared" si="94"/>
        <v>72387.59</v>
      </c>
      <c r="O22" s="63">
        <f t="shared" si="94"/>
        <v>87183.75</v>
      </c>
      <c r="P22" s="63">
        <f t="shared" si="94"/>
        <v>-41861.18</v>
      </c>
      <c r="Q22" s="63">
        <f t="shared" si="94"/>
        <v>-39019.480000000003</v>
      </c>
      <c r="R22" s="63">
        <f t="shared" si="94"/>
        <v>-39371.050000000003</v>
      </c>
      <c r="S22" s="63">
        <f t="shared" si="94"/>
        <v>-39036.15</v>
      </c>
      <c r="T22" s="63">
        <f t="shared" si="94"/>
        <v>-46545.52</v>
      </c>
      <c r="U22" s="63">
        <f t="shared" si="94"/>
        <v>-49426.59</v>
      </c>
      <c r="V22" s="63">
        <f t="shared" si="94"/>
        <v>-46776.66</v>
      </c>
      <c r="W22" s="63">
        <f t="shared" si="94"/>
        <v>-47596.959999999999</v>
      </c>
      <c r="X22" s="63">
        <f t="shared" si="94"/>
        <v>-43247.34</v>
      </c>
      <c r="Y22" s="63">
        <f t="shared" si="94"/>
        <v>-38462.730000000003</v>
      </c>
      <c r="Z22" s="63">
        <f t="shared" si="94"/>
        <v>-41888.32</v>
      </c>
      <c r="AA22" s="63">
        <f t="shared" ref="AA22:AC22" si="95">IF(AA17="","",ROUND(AA21*AA17,2))</f>
        <v>-45748.6</v>
      </c>
      <c r="AB22" s="63">
        <f t="shared" si="95"/>
        <v>39945.300000000003</v>
      </c>
      <c r="AC22" s="63">
        <f t="shared" si="95"/>
        <v>37916.46</v>
      </c>
      <c r="AD22" s="63">
        <f t="shared" ref="AD22:AM22" si="96">IF(AD17="","",ROUND(AD21*AD17,2))</f>
        <v>34074.25</v>
      </c>
      <c r="AE22" s="63">
        <f t="shared" si="96"/>
        <v>35217.550000000003</v>
      </c>
      <c r="AF22" s="63">
        <f t="shared" si="96"/>
        <v>39184.730000000003</v>
      </c>
      <c r="AG22" s="63">
        <f t="shared" si="96"/>
        <v>42158.83</v>
      </c>
      <c r="AH22" s="112">
        <f t="shared" si="96"/>
        <v>43134.47</v>
      </c>
      <c r="AI22" s="63">
        <f t="shared" si="96"/>
        <v>43546.37</v>
      </c>
      <c r="AJ22" s="63">
        <f t="shared" si="96"/>
        <v>39985.99</v>
      </c>
      <c r="AK22" s="63">
        <f t="shared" si="96"/>
        <v>35711.19</v>
      </c>
      <c r="AL22" s="63">
        <f t="shared" si="96"/>
        <v>38781.08</v>
      </c>
      <c r="AM22" s="63">
        <f t="shared" si="96"/>
        <v>43023.8</v>
      </c>
    </row>
    <row r="23" spans="1:39" s="52" customFormat="1" ht="9" customHeight="1" x14ac:dyDescent="0.25">
      <c r="A23" s="76"/>
      <c r="B23" s="7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x14ac:dyDescent="0.25">
      <c r="A24" s="133" t="s">
        <v>36</v>
      </c>
      <c r="B24" s="72" t="s">
        <v>49</v>
      </c>
      <c r="C24" s="62">
        <f>+'MEEIA 2 calcs'!O58</f>
        <v>31958.9</v>
      </c>
      <c r="D24" s="62">
        <f>+'MEEIA 2 calcs'!P58</f>
        <v>328456.91000000003</v>
      </c>
      <c r="E24" s="62">
        <f>+'MEEIA 2 calcs'!Q58</f>
        <v>267175.5</v>
      </c>
      <c r="F24" s="62">
        <f>+'M2 Allocations - TD'!Q53</f>
        <v>287500.39</v>
      </c>
      <c r="G24" s="62">
        <f>IF(+'M2 Allocations - TD'!R53="","",'M2 Allocations - TD'!R53)</f>
        <v>291239.59000000003</v>
      </c>
      <c r="H24" s="62">
        <f>IF(+'M2 Allocations - TD'!S53="","",'M2 Allocations - TD'!S53)</f>
        <v>334700.84000000003</v>
      </c>
      <c r="I24" s="62">
        <f>IF(+'M2 Allocations - TD'!T53="","",'M2 Allocations - TD'!T53)</f>
        <v>327858.78000000003</v>
      </c>
      <c r="J24" s="62">
        <f>IF(+'M2 Allocations - TD'!U53="","",'M2 Allocations - TD'!U53)</f>
        <v>345877.98</v>
      </c>
      <c r="K24" s="62">
        <f>IF(+'M2 Allocations - TD'!V53="","",'M2 Allocations - TD'!V53)</f>
        <v>332796.82</v>
      </c>
      <c r="L24" s="62">
        <f>IF(+'M2 Allocations - TD'!W53="","",'M2 Allocations - TD'!W53)</f>
        <v>325738.77</v>
      </c>
      <c r="M24" s="62">
        <f>IF(+'M2 Allocations - TD'!X53="","",'M2 Allocations - TD'!X53)</f>
        <v>293261.37</v>
      </c>
      <c r="N24" s="62">
        <f>IF(+'M2 Allocations - TD'!Y53="","",'M2 Allocations - TD'!Y53)</f>
        <v>307322.53000000003</v>
      </c>
      <c r="O24" s="62">
        <f>IF(+'M2 Allocations - TD'!Z53="","",'M2 Allocations - TD'!Z53)</f>
        <v>339565.96</v>
      </c>
      <c r="P24" s="62">
        <f>IF(+'M2 Allocations - TD'!AA53="","",'M2 Allocations - TD'!AA53)</f>
        <v>307869.25</v>
      </c>
      <c r="Q24" s="62">
        <f>IF(+'M2 Allocations - TD'!AB53="","",'M2 Allocations - TD'!AB53)</f>
        <v>306963.45</v>
      </c>
      <c r="R24" s="62">
        <f>IF(+'M2 Allocations - TD'!AC53="","",'M2 Allocations - TD'!AC53)</f>
        <v>283370.14</v>
      </c>
      <c r="S24" s="62">
        <f>IF(+'M2 Allocations - TD'!AD53="","",'M2 Allocations - TD'!AD53)</f>
        <v>326351.34000000003</v>
      </c>
      <c r="T24" s="62">
        <f>IF(+'M2 Allocations - TD'!AE53="","",'M2 Allocations - TD'!AE53)</f>
        <v>353914.84</v>
      </c>
      <c r="U24" s="62">
        <f>IF(+'M2 Allocations - TD'!AF53="","",'M2 Allocations - TD'!AF53)</f>
        <v>366503.78</v>
      </c>
      <c r="V24" s="62">
        <f>IF(+'M2 Allocations - TD'!AG53="","",'M2 Allocations - TD'!AG53)</f>
        <v>360257.72</v>
      </c>
      <c r="W24" s="62">
        <f>IF(+'M2 Allocations - TD'!AH53="","",'M2 Allocations - TD'!AH53)</f>
        <v>350605.05</v>
      </c>
      <c r="X24" s="62">
        <f>IF(+'M2 Allocations - TD'!AI53="","",'M2 Allocations - TD'!AI53)</f>
        <v>328773.59000000003</v>
      </c>
      <c r="Y24" s="62">
        <f>IF(+'M2 Allocations - TD'!AJ53="","",'M2 Allocations - TD'!AJ53)</f>
        <v>305971.46999999997</v>
      </c>
      <c r="Z24" s="62">
        <f>IF(+'M2 Allocations - TD'!AK53="","",'M2 Allocations - TD'!AK53)</f>
        <v>329009.21000000002</v>
      </c>
      <c r="AA24" s="62">
        <f>IF(+'M2 Allocations - TD'!AL53="","",'M2 Allocations - TD'!AL53)</f>
        <v>301972.13</v>
      </c>
      <c r="AB24" s="62">
        <f>IF(+'M2 Allocations - TD'!AM53="","",'M2 Allocations - TD'!AM53)</f>
        <v>361271.84</v>
      </c>
      <c r="AC24" s="62">
        <f>IF(+'M2 Allocations - TD'!AN53="","",'M2 Allocations - TD'!AN53)</f>
        <v>357649</v>
      </c>
      <c r="AD24" s="62">
        <f>IF(+'M2 Allocations - TD'!AO53="","",'M2 Allocations - TD'!AO53)</f>
        <v>342832.09</v>
      </c>
      <c r="AE24" s="62">
        <f>IF(+'M2 Allocations - TD'!AP53="","",'M2 Allocations - TD'!AP53)</f>
        <v>342002.7</v>
      </c>
      <c r="AF24" s="62">
        <f>IF(+'M2 Allocations - TD'!AQ53="","",'M2 Allocations - TD'!AQ53)</f>
        <v>397393.17</v>
      </c>
      <c r="AG24" s="62">
        <f>IF(+'M2 Allocations - TD'!AR53="","",'M2 Allocations - TD'!AR53)</f>
        <v>399370.7</v>
      </c>
      <c r="AH24" s="62">
        <f>IF(+'M2 Allocations - TD'!AS53="","",'M2 Allocations - TD'!AS53)</f>
        <v>419257.53</v>
      </c>
      <c r="AI24" s="62">
        <f>IF(+'M2 Allocations - TD'!AT53="","",'M2 Allocations - TD'!AT53)</f>
        <v>416719</v>
      </c>
      <c r="AJ24" s="62">
        <f>IF(+'M2 Allocations - TD'!AU53="","",'M2 Allocations - TD'!AU53)</f>
        <v>386141.21</v>
      </c>
      <c r="AK24" s="62">
        <f>IF(+'M2 Allocations - TD'!AV53="","",'M2 Allocations - TD'!AV53)</f>
        <v>360693.49687383522</v>
      </c>
      <c r="AL24" s="62">
        <f>IF(+'M2 Allocations - TD'!AW53="","",'M2 Allocations - TD'!AW53)</f>
        <v>370941.68232692016</v>
      </c>
      <c r="AM24" s="62">
        <f>IF(+'M2 Allocations - TD'!AX53="","",'M2 Allocations - TD'!AX53)</f>
        <v>397412.19596478145</v>
      </c>
    </row>
    <row r="25" spans="1:39" x14ac:dyDescent="0.25">
      <c r="A25" s="133"/>
      <c r="B25" s="72" t="s">
        <v>51</v>
      </c>
      <c r="C25" s="88">
        <v>6.2000000000000003E-5</v>
      </c>
      <c r="D25" s="88">
        <v>3.6699999999999998E-4</v>
      </c>
      <c r="E25" s="70">
        <f>+D25</f>
        <v>3.6699999999999998E-4</v>
      </c>
      <c r="F25" s="70">
        <f>IF(F24="","",E25)</f>
        <v>3.6699999999999998E-4</v>
      </c>
      <c r="G25" s="70">
        <f t="shared" ref="G25:Z25" si="97">IF(G24="","",F25)</f>
        <v>3.6699999999999998E-4</v>
      </c>
      <c r="H25" s="70">
        <f t="shared" si="97"/>
        <v>3.6699999999999998E-4</v>
      </c>
      <c r="I25" s="70">
        <f t="shared" si="97"/>
        <v>3.6699999999999998E-4</v>
      </c>
      <c r="J25" s="70">
        <f t="shared" si="97"/>
        <v>3.6699999999999998E-4</v>
      </c>
      <c r="K25" s="70">
        <f t="shared" si="97"/>
        <v>3.6699999999999998E-4</v>
      </c>
      <c r="L25" s="70">
        <f t="shared" si="97"/>
        <v>3.6699999999999998E-4</v>
      </c>
      <c r="M25" s="70">
        <f t="shared" si="97"/>
        <v>3.6699999999999998E-4</v>
      </c>
      <c r="N25" s="70">
        <f t="shared" si="97"/>
        <v>3.6699999999999998E-4</v>
      </c>
      <c r="O25" s="70">
        <f t="shared" si="97"/>
        <v>3.6699999999999998E-4</v>
      </c>
      <c r="P25" s="88">
        <v>1.1375575439833872E-3</v>
      </c>
      <c r="Q25" s="70">
        <f t="shared" si="97"/>
        <v>1.1375575439833872E-3</v>
      </c>
      <c r="R25" s="92">
        <f t="shared" si="97"/>
        <v>1.1375575439833872E-3</v>
      </c>
      <c r="S25" s="92">
        <f t="shared" si="97"/>
        <v>1.1375575439833872E-3</v>
      </c>
      <c r="T25" s="92">
        <f t="shared" si="97"/>
        <v>1.1375575439833872E-3</v>
      </c>
      <c r="U25" s="92">
        <f t="shared" si="97"/>
        <v>1.1375575439833872E-3</v>
      </c>
      <c r="V25" s="92">
        <f t="shared" si="97"/>
        <v>1.1375575439833872E-3</v>
      </c>
      <c r="W25" s="92">
        <f t="shared" si="97"/>
        <v>1.1375575439833872E-3</v>
      </c>
      <c r="X25" s="92">
        <f t="shared" si="97"/>
        <v>1.1375575439833872E-3</v>
      </c>
      <c r="Y25" s="92">
        <f t="shared" si="97"/>
        <v>1.1375575439833872E-3</v>
      </c>
      <c r="Z25" s="92">
        <f t="shared" si="97"/>
        <v>1.1375575439833872E-3</v>
      </c>
      <c r="AA25" s="92">
        <f t="shared" ref="AA25" si="98">IF(AA24="","",Z25)</f>
        <v>1.1375575439833872E-3</v>
      </c>
      <c r="AB25" s="88">
        <v>1.6772626739548866E-3</v>
      </c>
      <c r="AC25" s="70">
        <f t="shared" ref="AC25" si="99">IF(AC24="","",AB25)</f>
        <v>1.6772626739548866E-3</v>
      </c>
      <c r="AD25" s="70">
        <f t="shared" ref="AD25" si="100">IF(AD24="","",AC25)</f>
        <v>1.6772626739548866E-3</v>
      </c>
      <c r="AE25" s="70">
        <f t="shared" ref="AE25" si="101">IF(AE24="","",AD25)</f>
        <v>1.6772626739548866E-3</v>
      </c>
      <c r="AF25" s="70">
        <f t="shared" ref="AF25" si="102">IF(AF24="","",AE25)</f>
        <v>1.6772626739548866E-3</v>
      </c>
      <c r="AG25" s="70">
        <f t="shared" ref="AG25" si="103">IF(AG24="","",AF25)</f>
        <v>1.6772626739548866E-3</v>
      </c>
      <c r="AH25" s="70">
        <f t="shared" ref="AH25" si="104">IF(AH24="","",AG25)</f>
        <v>1.6772626739548866E-3</v>
      </c>
      <c r="AI25" s="70">
        <f t="shared" ref="AI25" si="105">IF(AI24="","",AH25)</f>
        <v>1.6772626739548866E-3</v>
      </c>
      <c r="AJ25" s="70">
        <f t="shared" ref="AJ25" si="106">IF(AJ24="","",AI25)</f>
        <v>1.6772626739548866E-3</v>
      </c>
      <c r="AK25" s="70">
        <f t="shared" ref="AK25" si="107">IF(AK24="","",AJ25)</f>
        <v>1.6772626739548866E-3</v>
      </c>
      <c r="AL25" s="70">
        <f t="shared" ref="AL25" si="108">IF(AL24="","",AK25)</f>
        <v>1.6772626739548866E-3</v>
      </c>
      <c r="AM25" s="70">
        <f t="shared" ref="AM25" si="109">IF(AM24="","",AL25)</f>
        <v>1.6772626739548866E-3</v>
      </c>
    </row>
    <row r="26" spans="1:39" x14ac:dyDescent="0.25">
      <c r="A26" s="133"/>
      <c r="B26" s="72" t="s">
        <v>50</v>
      </c>
      <c r="C26" s="46">
        <v>0</v>
      </c>
      <c r="D26" s="88">
        <v>7.2900000000000005E-4</v>
      </c>
      <c r="E26" s="70">
        <f>+D26</f>
        <v>7.2900000000000005E-4</v>
      </c>
      <c r="F26" s="70">
        <f>IF(F24="","",E26)</f>
        <v>7.2900000000000005E-4</v>
      </c>
      <c r="G26" s="70">
        <f t="shared" ref="G26:Z26" si="110">IF(G24="","",F26)</f>
        <v>7.2900000000000005E-4</v>
      </c>
      <c r="H26" s="70">
        <f t="shared" si="110"/>
        <v>7.2900000000000005E-4</v>
      </c>
      <c r="I26" s="70">
        <f t="shared" si="110"/>
        <v>7.2900000000000005E-4</v>
      </c>
      <c r="J26" s="70">
        <f t="shared" si="110"/>
        <v>7.2900000000000005E-4</v>
      </c>
      <c r="K26" s="70">
        <f t="shared" si="110"/>
        <v>7.2900000000000005E-4</v>
      </c>
      <c r="L26" s="70">
        <f t="shared" si="110"/>
        <v>7.2900000000000005E-4</v>
      </c>
      <c r="M26" s="70">
        <f t="shared" si="110"/>
        <v>7.2900000000000005E-4</v>
      </c>
      <c r="N26" s="70">
        <f t="shared" si="110"/>
        <v>7.2900000000000005E-4</v>
      </c>
      <c r="O26" s="70">
        <f t="shared" si="110"/>
        <v>7.2900000000000005E-4</v>
      </c>
      <c r="P26" s="93">
        <v>-1.0652584799076657E-5</v>
      </c>
      <c r="Q26" s="92">
        <f t="shared" si="110"/>
        <v>-1.0652584799076657E-5</v>
      </c>
      <c r="R26" s="92">
        <f t="shared" si="110"/>
        <v>-1.0652584799076657E-5</v>
      </c>
      <c r="S26" s="92">
        <f t="shared" si="110"/>
        <v>-1.0652584799076657E-5</v>
      </c>
      <c r="T26" s="92">
        <f t="shared" si="110"/>
        <v>-1.0652584799076657E-5</v>
      </c>
      <c r="U26" s="92">
        <f t="shared" si="110"/>
        <v>-1.0652584799076657E-5</v>
      </c>
      <c r="V26" s="92">
        <f t="shared" si="110"/>
        <v>-1.0652584799076657E-5</v>
      </c>
      <c r="W26" s="92">
        <f t="shared" si="110"/>
        <v>-1.0652584799076657E-5</v>
      </c>
      <c r="X26" s="92">
        <f t="shared" si="110"/>
        <v>-1.0652584799076657E-5</v>
      </c>
      <c r="Y26" s="92">
        <f t="shared" si="110"/>
        <v>-1.0652584799076657E-5</v>
      </c>
      <c r="Z26" s="92">
        <f t="shared" si="110"/>
        <v>-1.0652584799076657E-5</v>
      </c>
      <c r="AA26" s="92">
        <f t="shared" ref="AA26" si="111">IF(AA24="","",Z26)</f>
        <v>-1.0652584799076657E-5</v>
      </c>
      <c r="AB26" s="93">
        <v>-1.8549729178825712E-4</v>
      </c>
      <c r="AC26" s="92">
        <f t="shared" ref="AC26" si="112">IF(AC24="","",AB26)</f>
        <v>-1.8549729178825712E-4</v>
      </c>
      <c r="AD26" s="92">
        <f t="shared" ref="AD26" si="113">IF(AD24="","",AC26)</f>
        <v>-1.8549729178825712E-4</v>
      </c>
      <c r="AE26" s="92">
        <f t="shared" ref="AE26" si="114">IF(AE24="","",AD26)</f>
        <v>-1.8549729178825712E-4</v>
      </c>
      <c r="AF26" s="92">
        <f t="shared" ref="AF26" si="115">IF(AF24="","",AE26)</f>
        <v>-1.8549729178825712E-4</v>
      </c>
      <c r="AG26" s="92">
        <f t="shared" ref="AG26" si="116">IF(AG24="","",AF26)</f>
        <v>-1.8549729178825712E-4</v>
      </c>
      <c r="AH26" s="92">
        <f t="shared" ref="AH26" si="117">IF(AH24="","",AG26)</f>
        <v>-1.8549729178825712E-4</v>
      </c>
      <c r="AI26" s="92">
        <f t="shared" ref="AI26" si="118">IF(AI24="","",AH26)</f>
        <v>-1.8549729178825712E-4</v>
      </c>
      <c r="AJ26" s="92">
        <f t="shared" ref="AJ26" si="119">IF(AJ24="","",AI26)</f>
        <v>-1.8549729178825712E-4</v>
      </c>
      <c r="AK26" s="92">
        <f t="shared" ref="AK26" si="120">IF(AK24="","",AJ26)</f>
        <v>-1.8549729178825712E-4</v>
      </c>
      <c r="AL26" s="92">
        <f t="shared" ref="AL26" si="121">IF(AL24="","",AK26)</f>
        <v>-1.8549729178825712E-4</v>
      </c>
      <c r="AM26" s="92">
        <f t="shared" ref="AM26" si="122">IF(AM24="","",AL26)</f>
        <v>-1.8549729178825712E-4</v>
      </c>
    </row>
    <row r="27" spans="1:39" x14ac:dyDescent="0.25">
      <c r="A27" s="133"/>
      <c r="B27" s="72" t="s">
        <v>59</v>
      </c>
      <c r="C27" s="61">
        <f>SUM(C25:C26)</f>
        <v>6.2000000000000003E-5</v>
      </c>
      <c r="D27" s="61">
        <f t="shared" ref="D27:E27" si="123">SUM(D25:D26)</f>
        <v>1.096E-3</v>
      </c>
      <c r="E27" s="61">
        <f t="shared" si="123"/>
        <v>1.096E-3</v>
      </c>
      <c r="F27" s="61">
        <f>IF(F24="","",SUM(F25:F26))</f>
        <v>1.096E-3</v>
      </c>
      <c r="G27" s="61">
        <f t="shared" ref="G27:Z27" si="124">IF(G24="","",SUM(G25:G26))</f>
        <v>1.096E-3</v>
      </c>
      <c r="H27" s="61">
        <f t="shared" si="124"/>
        <v>1.096E-3</v>
      </c>
      <c r="I27" s="61">
        <f t="shared" si="124"/>
        <v>1.096E-3</v>
      </c>
      <c r="J27" s="61">
        <f t="shared" si="124"/>
        <v>1.096E-3</v>
      </c>
      <c r="K27" s="61">
        <f t="shared" si="124"/>
        <v>1.096E-3</v>
      </c>
      <c r="L27" s="61">
        <f t="shared" si="124"/>
        <v>1.096E-3</v>
      </c>
      <c r="M27" s="61">
        <f t="shared" si="124"/>
        <v>1.096E-3</v>
      </c>
      <c r="N27" s="61">
        <f t="shared" si="124"/>
        <v>1.096E-3</v>
      </c>
      <c r="O27" s="61">
        <f t="shared" si="124"/>
        <v>1.096E-3</v>
      </c>
      <c r="P27" s="61">
        <f t="shared" si="124"/>
        <v>1.1269049591843105E-3</v>
      </c>
      <c r="Q27" s="61">
        <f t="shared" si="124"/>
        <v>1.1269049591843105E-3</v>
      </c>
      <c r="R27" s="61">
        <f t="shared" si="124"/>
        <v>1.1269049591843105E-3</v>
      </c>
      <c r="S27" s="61">
        <f t="shared" si="124"/>
        <v>1.1269049591843105E-3</v>
      </c>
      <c r="T27" s="61">
        <f t="shared" si="124"/>
        <v>1.1269049591843105E-3</v>
      </c>
      <c r="U27" s="61">
        <f t="shared" si="124"/>
        <v>1.1269049591843105E-3</v>
      </c>
      <c r="V27" s="61">
        <f t="shared" si="124"/>
        <v>1.1269049591843105E-3</v>
      </c>
      <c r="W27" s="61">
        <f t="shared" si="124"/>
        <v>1.1269049591843105E-3</v>
      </c>
      <c r="X27" s="61">
        <f t="shared" si="124"/>
        <v>1.1269049591843105E-3</v>
      </c>
      <c r="Y27" s="61">
        <f t="shared" si="124"/>
        <v>1.1269049591843105E-3</v>
      </c>
      <c r="Z27" s="61">
        <f t="shared" si="124"/>
        <v>1.1269049591843105E-3</v>
      </c>
      <c r="AA27" s="61">
        <f t="shared" ref="AA27:AC27" si="125">IF(AA24="","",SUM(AA25:AA26))</f>
        <v>1.1269049591843105E-3</v>
      </c>
      <c r="AB27" s="61">
        <f t="shared" si="125"/>
        <v>1.4917653821666294E-3</v>
      </c>
      <c r="AC27" s="61">
        <f t="shared" si="125"/>
        <v>1.4917653821666294E-3</v>
      </c>
      <c r="AD27" s="61">
        <f t="shared" ref="AD27:AM27" si="126">IF(AD24="","",SUM(AD25:AD26))</f>
        <v>1.4917653821666294E-3</v>
      </c>
      <c r="AE27" s="61">
        <f t="shared" si="126"/>
        <v>1.4917653821666294E-3</v>
      </c>
      <c r="AF27" s="61">
        <f t="shared" si="126"/>
        <v>1.4917653821666294E-3</v>
      </c>
      <c r="AG27" s="61">
        <f t="shared" si="126"/>
        <v>1.4917653821666294E-3</v>
      </c>
      <c r="AH27" s="61">
        <f t="shared" si="126"/>
        <v>1.4917653821666294E-3</v>
      </c>
      <c r="AI27" s="61">
        <f t="shared" si="126"/>
        <v>1.4917653821666294E-3</v>
      </c>
      <c r="AJ27" s="61">
        <f t="shared" si="126"/>
        <v>1.4917653821666294E-3</v>
      </c>
      <c r="AK27" s="61">
        <f t="shared" si="126"/>
        <v>1.4917653821666294E-3</v>
      </c>
      <c r="AL27" s="61">
        <f t="shared" si="126"/>
        <v>1.4917653821666294E-3</v>
      </c>
      <c r="AM27" s="61">
        <f t="shared" si="126"/>
        <v>1.4917653821666294E-3</v>
      </c>
    </row>
    <row r="28" spans="1:39" x14ac:dyDescent="0.25">
      <c r="A28" s="133"/>
      <c r="B28" s="72" t="s">
        <v>52</v>
      </c>
      <c r="C28" s="65">
        <f>+C26/C27</f>
        <v>0</v>
      </c>
      <c r="D28" s="65">
        <f>+IFERROR(D26/D27,"")</f>
        <v>0.66514598540145986</v>
      </c>
      <c r="E28" s="65">
        <f>+IFERROR(E26/E27,"")</f>
        <v>0.66514598540145986</v>
      </c>
      <c r="F28" s="65">
        <f>IF(F24="","",IFERROR(F26/F27,""))</f>
        <v>0.66514598540145986</v>
      </c>
      <c r="G28" s="65">
        <f t="shared" ref="G28:Z28" si="127">IF(G24="","",IFERROR(G26/G27,""))</f>
        <v>0.66514598540145986</v>
      </c>
      <c r="H28" s="65">
        <f t="shared" si="127"/>
        <v>0.66514598540145986</v>
      </c>
      <c r="I28" s="65">
        <f t="shared" si="127"/>
        <v>0.66514598540145986</v>
      </c>
      <c r="J28" s="65">
        <f t="shared" si="127"/>
        <v>0.66514598540145986</v>
      </c>
      <c r="K28" s="65">
        <f t="shared" si="127"/>
        <v>0.66514598540145986</v>
      </c>
      <c r="L28" s="65">
        <f t="shared" si="127"/>
        <v>0.66514598540145986</v>
      </c>
      <c r="M28" s="65">
        <f t="shared" si="127"/>
        <v>0.66514598540145986</v>
      </c>
      <c r="N28" s="65">
        <f t="shared" si="127"/>
        <v>0.66514598540145986</v>
      </c>
      <c r="O28" s="65">
        <f t="shared" si="127"/>
        <v>0.66514598540145986</v>
      </c>
      <c r="P28" s="65">
        <f t="shared" si="127"/>
        <v>-9.4529576006013288E-3</v>
      </c>
      <c r="Q28" s="65">
        <f t="shared" si="127"/>
        <v>-9.4529576006013288E-3</v>
      </c>
      <c r="R28" s="65">
        <f t="shared" si="127"/>
        <v>-9.4529576006013288E-3</v>
      </c>
      <c r="S28" s="65">
        <f t="shared" si="127"/>
        <v>-9.4529576006013288E-3</v>
      </c>
      <c r="T28" s="65">
        <f t="shared" si="127"/>
        <v>-9.4529576006013288E-3</v>
      </c>
      <c r="U28" s="65">
        <f t="shared" si="127"/>
        <v>-9.4529576006013288E-3</v>
      </c>
      <c r="V28" s="65">
        <f t="shared" si="127"/>
        <v>-9.4529576006013288E-3</v>
      </c>
      <c r="W28" s="65">
        <f t="shared" si="127"/>
        <v>-9.4529576006013288E-3</v>
      </c>
      <c r="X28" s="65">
        <f t="shared" si="127"/>
        <v>-9.4529576006013288E-3</v>
      </c>
      <c r="Y28" s="65">
        <f t="shared" si="127"/>
        <v>-9.4529576006013288E-3</v>
      </c>
      <c r="Z28" s="65">
        <f t="shared" si="127"/>
        <v>-9.4529576006013288E-3</v>
      </c>
      <c r="AA28" s="65">
        <f t="shared" ref="AA28:AC28" si="128">IF(AA24="","",IFERROR(AA26/AA27,""))</f>
        <v>-9.4529576006013288E-3</v>
      </c>
      <c r="AB28" s="65">
        <f t="shared" si="128"/>
        <v>-0.12434749727121444</v>
      </c>
      <c r="AC28" s="65">
        <f t="shared" si="128"/>
        <v>-0.12434749727121444</v>
      </c>
      <c r="AD28" s="65">
        <f t="shared" ref="AD28:AM28" si="129">IF(AD24="","",IFERROR(AD26/AD27,""))</f>
        <v>-0.12434749727121444</v>
      </c>
      <c r="AE28" s="65">
        <f t="shared" si="129"/>
        <v>-0.12434749727121444</v>
      </c>
      <c r="AF28" s="65">
        <f t="shared" si="129"/>
        <v>-0.12434749727121444</v>
      </c>
      <c r="AG28" s="65">
        <f t="shared" si="129"/>
        <v>-0.12434749727121444</v>
      </c>
      <c r="AH28" s="65">
        <f t="shared" si="129"/>
        <v>-0.12434749727121444</v>
      </c>
      <c r="AI28" s="65">
        <f t="shared" si="129"/>
        <v>-0.12434749727121444</v>
      </c>
      <c r="AJ28" s="65">
        <f t="shared" si="129"/>
        <v>-0.12434749727121444</v>
      </c>
      <c r="AK28" s="65">
        <f t="shared" si="129"/>
        <v>-0.12434749727121444</v>
      </c>
      <c r="AL28" s="65">
        <f t="shared" si="129"/>
        <v>-0.12434749727121444</v>
      </c>
      <c r="AM28" s="65">
        <f t="shared" si="129"/>
        <v>-0.12434749727121444</v>
      </c>
    </row>
    <row r="29" spans="1:39" s="52" customFormat="1" x14ac:dyDescent="0.25">
      <c r="A29" s="133"/>
      <c r="B29" s="73" t="s">
        <v>53</v>
      </c>
      <c r="C29" s="63">
        <f>+C28*C24</f>
        <v>0</v>
      </c>
      <c r="D29" s="63">
        <f>+ROUND(D28*D24,2)</f>
        <v>218471.8</v>
      </c>
      <c r="E29" s="63">
        <f>+ROUND(E28*E24,2)</f>
        <v>177710.71</v>
      </c>
      <c r="F29" s="63">
        <f>IF(F24="","",ROUND(F28*F24,2))</f>
        <v>191229.73</v>
      </c>
      <c r="G29" s="63">
        <f t="shared" ref="G29:Z29" si="130">IF(G24="","",ROUND(G28*G24,2))</f>
        <v>193716.84</v>
      </c>
      <c r="H29" s="63">
        <f t="shared" si="130"/>
        <v>222624.92</v>
      </c>
      <c r="I29" s="63">
        <f t="shared" si="130"/>
        <v>218073.95</v>
      </c>
      <c r="J29" s="63">
        <f t="shared" si="130"/>
        <v>230059.35</v>
      </c>
      <c r="K29" s="63">
        <f t="shared" si="130"/>
        <v>221358.47</v>
      </c>
      <c r="L29" s="63">
        <f t="shared" si="130"/>
        <v>216663.84</v>
      </c>
      <c r="M29" s="63">
        <f t="shared" si="130"/>
        <v>195061.62</v>
      </c>
      <c r="N29" s="63">
        <f t="shared" si="130"/>
        <v>204414.35</v>
      </c>
      <c r="O29" s="63">
        <f t="shared" si="130"/>
        <v>225860.94</v>
      </c>
      <c r="P29" s="63">
        <f t="shared" si="130"/>
        <v>-2910.27</v>
      </c>
      <c r="Q29" s="63">
        <f t="shared" si="130"/>
        <v>-2901.71</v>
      </c>
      <c r="R29" s="63">
        <f t="shared" si="130"/>
        <v>-2678.69</v>
      </c>
      <c r="S29" s="63">
        <f t="shared" si="130"/>
        <v>-3084.99</v>
      </c>
      <c r="T29" s="63">
        <f t="shared" si="130"/>
        <v>-3345.54</v>
      </c>
      <c r="U29" s="63">
        <f t="shared" si="130"/>
        <v>-3464.54</v>
      </c>
      <c r="V29" s="63">
        <f t="shared" si="130"/>
        <v>-3405.5</v>
      </c>
      <c r="W29" s="63">
        <f t="shared" si="130"/>
        <v>-3314.25</v>
      </c>
      <c r="X29" s="63">
        <f t="shared" si="130"/>
        <v>-3107.88</v>
      </c>
      <c r="Y29" s="63">
        <f t="shared" si="130"/>
        <v>-2892.34</v>
      </c>
      <c r="Z29" s="63">
        <f t="shared" si="130"/>
        <v>-3110.11</v>
      </c>
      <c r="AA29" s="63">
        <f t="shared" ref="AA29:AC29" si="131">IF(AA24="","",ROUND(AA28*AA24,2))</f>
        <v>-2854.53</v>
      </c>
      <c r="AB29" s="63">
        <f t="shared" si="131"/>
        <v>-44923.25</v>
      </c>
      <c r="AC29" s="63">
        <f t="shared" si="131"/>
        <v>-44472.76</v>
      </c>
      <c r="AD29" s="63">
        <f t="shared" ref="AD29:AM29" si="132">IF(AD24="","",ROUND(AD28*AD24,2))</f>
        <v>-42630.31</v>
      </c>
      <c r="AE29" s="63">
        <f t="shared" si="132"/>
        <v>-42527.18</v>
      </c>
      <c r="AF29" s="63">
        <f t="shared" si="132"/>
        <v>-49414.85</v>
      </c>
      <c r="AG29" s="63">
        <f t="shared" si="132"/>
        <v>-49660.75</v>
      </c>
      <c r="AH29" s="63">
        <f t="shared" si="132"/>
        <v>-52133.62</v>
      </c>
      <c r="AI29" s="63">
        <f t="shared" si="132"/>
        <v>-51817.96</v>
      </c>
      <c r="AJ29" s="63">
        <f t="shared" si="132"/>
        <v>-48015.69</v>
      </c>
      <c r="AK29" s="63">
        <f t="shared" si="132"/>
        <v>-44851.33</v>
      </c>
      <c r="AL29" s="63">
        <f t="shared" si="132"/>
        <v>-46125.67</v>
      </c>
      <c r="AM29" s="63">
        <f t="shared" si="132"/>
        <v>-49417.21</v>
      </c>
    </row>
    <row r="30" spans="1:39" s="52" customFormat="1" ht="9" customHeight="1" x14ac:dyDescent="0.25">
      <c r="A30" s="76"/>
      <c r="B30" s="7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x14ac:dyDescent="0.25">
      <c r="A31" s="133" t="s">
        <v>37</v>
      </c>
      <c r="B31" s="72" t="s">
        <v>49</v>
      </c>
      <c r="C31" s="62">
        <f>+'MEEIA 2 calcs'!O68</f>
        <v>7958.8</v>
      </c>
      <c r="D31" s="62">
        <f>+'MEEIA 2 calcs'!P68</f>
        <v>202699.47</v>
      </c>
      <c r="E31" s="62">
        <f>+'MEEIA 2 calcs'!Q68</f>
        <v>167678.56</v>
      </c>
      <c r="F31" s="62">
        <f>+'M2 Allocations - TD'!Q54</f>
        <v>185826.61</v>
      </c>
      <c r="G31" s="62">
        <f>IF(+'M2 Allocations - TD'!R54="","",'M2 Allocations - TD'!R54)</f>
        <v>189002.31</v>
      </c>
      <c r="H31" s="62">
        <f>IF(+'M2 Allocations - TD'!S54="","",'M2 Allocations - TD'!S54)</f>
        <v>225674.13</v>
      </c>
      <c r="I31" s="62">
        <f>IF(+'M2 Allocations - TD'!T54="","",'M2 Allocations - TD'!T54)</f>
        <v>213450.91</v>
      </c>
      <c r="J31" s="62">
        <f>IF(+'M2 Allocations - TD'!U54="","",'M2 Allocations - TD'!U54)</f>
        <v>236566.37</v>
      </c>
      <c r="K31" s="62">
        <f>IF(+'M2 Allocations - TD'!V54="","",'M2 Allocations - TD'!V54)</f>
        <v>225419.26</v>
      </c>
      <c r="L31" s="62">
        <f>IF(+'M2 Allocations - TD'!W54="","",'M2 Allocations - TD'!W54)</f>
        <v>214922.7</v>
      </c>
      <c r="M31" s="62">
        <f>IF(+'M2 Allocations - TD'!X54="","",'M2 Allocations - TD'!X54)</f>
        <v>204773.48</v>
      </c>
      <c r="N31" s="62">
        <f>IF(+'M2 Allocations - TD'!Y54="","",'M2 Allocations - TD'!Y54)</f>
        <v>187770.83</v>
      </c>
      <c r="O31" s="62">
        <f>IF(+'M2 Allocations - TD'!Z54="","",'M2 Allocations - TD'!Z54)</f>
        <v>190411.74</v>
      </c>
      <c r="P31" s="62">
        <f>IF(+'M2 Allocations - TD'!AA54="","",'M2 Allocations - TD'!AA54)</f>
        <v>104692.59</v>
      </c>
      <c r="Q31" s="62">
        <f>IF(+'M2 Allocations - TD'!AB54="","",'M2 Allocations - TD'!AB54)</f>
        <v>18094.560000000001</v>
      </c>
      <c r="R31" s="62">
        <f>IF(+'M2 Allocations - TD'!AC54="","",'M2 Allocations - TD'!AC54)</f>
        <v>17212.91</v>
      </c>
      <c r="S31" s="62">
        <f>IF(+'M2 Allocations - TD'!AD54="","",'M2 Allocations - TD'!AD54)</f>
        <v>19682.41</v>
      </c>
      <c r="T31" s="62">
        <f>IF(+'M2 Allocations - TD'!AE54="","",'M2 Allocations - TD'!AE54)</f>
        <v>21781.17</v>
      </c>
      <c r="U31" s="62">
        <f>IF(+'M2 Allocations - TD'!AF54="","",'M2 Allocations - TD'!AF54)</f>
        <v>13233.54</v>
      </c>
      <c r="V31" s="62">
        <f>IF(+'M2 Allocations - TD'!AG54="","",'M2 Allocations - TD'!AG54)</f>
        <v>22431.52</v>
      </c>
      <c r="W31" s="62">
        <f>IF(+'M2 Allocations - TD'!AH54="","",'M2 Allocations - TD'!AH54)</f>
        <v>21067.32</v>
      </c>
      <c r="X31" s="62">
        <f>IF(+'M2 Allocations - TD'!AI54="","",'M2 Allocations - TD'!AI54)</f>
        <v>20801.22</v>
      </c>
      <c r="Y31" s="62">
        <f>IF(+'M2 Allocations - TD'!AJ54="","",'M2 Allocations - TD'!AJ54)</f>
        <v>19547.939999999999</v>
      </c>
      <c r="Z31" s="62">
        <f>IF(+'M2 Allocations - TD'!AK54="","",'M2 Allocations - TD'!AK54)</f>
        <v>19036.14</v>
      </c>
      <c r="AA31" s="62">
        <f>IF(+'M2 Allocations - TD'!AL54="","",'M2 Allocations - TD'!AL54)</f>
        <v>21300.85</v>
      </c>
      <c r="AB31" s="62">
        <f>IF(+'M2 Allocations - TD'!AM54="","",'M2 Allocations - TD'!AM54)</f>
        <v>41051.660000000003</v>
      </c>
      <c r="AC31" s="62">
        <f>IF(+'M2 Allocations - TD'!AN54="","",'M2 Allocations - TD'!AN54)</f>
        <v>64352.88</v>
      </c>
      <c r="AD31" s="62">
        <f>IF(+'M2 Allocations - TD'!AO54="","",'M2 Allocations - TD'!AO54)</f>
        <v>64072.1</v>
      </c>
      <c r="AE31" s="62">
        <f>IF(+'M2 Allocations - TD'!AP54="","",'M2 Allocations - TD'!AP54)</f>
        <v>62519.33</v>
      </c>
      <c r="AF31" s="62">
        <f>IF(+'M2 Allocations - TD'!AQ54="","",'M2 Allocations - TD'!AQ54)</f>
        <v>78748.960000000006</v>
      </c>
      <c r="AG31" s="62">
        <f>IF(+'M2 Allocations - TD'!AR54="","",'M2 Allocations - TD'!AR54)</f>
        <v>73304.259999999995</v>
      </c>
      <c r="AH31" s="62">
        <f>IF(+'M2 Allocations - TD'!AS54="","",'M2 Allocations - TD'!AS54)</f>
        <v>81170.33</v>
      </c>
      <c r="AI31" s="62">
        <f>IF(+'M2 Allocations - TD'!AT54="","",'M2 Allocations - TD'!AT54)</f>
        <v>82260.42</v>
      </c>
      <c r="AJ31" s="62">
        <f>IF(+'M2 Allocations - TD'!AU54="","",'M2 Allocations - TD'!AU54)</f>
        <v>77599.5</v>
      </c>
      <c r="AK31" s="62">
        <f>IF(+'M2 Allocations - TD'!AV54="","",'M2 Allocations - TD'!AV54)</f>
        <v>73214.733082354345</v>
      </c>
      <c r="AL31" s="62">
        <f>IF(+'M2 Allocations - TD'!AW54="","",'M2 Allocations - TD'!AW54)</f>
        <v>72223.970100359467</v>
      </c>
      <c r="AM31" s="62">
        <f>IF(+'M2 Allocations - TD'!AX54="","",'M2 Allocations - TD'!AX54)</f>
        <v>73210.045403747441</v>
      </c>
    </row>
    <row r="32" spans="1:39" x14ac:dyDescent="0.25">
      <c r="A32" s="133"/>
      <c r="B32" s="72" t="s">
        <v>51</v>
      </c>
      <c r="C32" s="88">
        <v>6.0000000000000002E-5</v>
      </c>
      <c r="D32" s="88">
        <v>3.8400000000000001E-4</v>
      </c>
      <c r="E32" s="70">
        <f>+D32</f>
        <v>3.8400000000000001E-4</v>
      </c>
      <c r="F32" s="70">
        <f>IF(F31="","",E32)</f>
        <v>3.8400000000000001E-4</v>
      </c>
      <c r="G32" s="70">
        <f t="shared" ref="G32:Z32" si="133">IF(G31="","",F32)</f>
        <v>3.8400000000000001E-4</v>
      </c>
      <c r="H32" s="70">
        <f t="shared" si="133"/>
        <v>3.8400000000000001E-4</v>
      </c>
      <c r="I32" s="70">
        <f t="shared" si="133"/>
        <v>3.8400000000000001E-4</v>
      </c>
      <c r="J32" s="70">
        <f t="shared" si="133"/>
        <v>3.8400000000000001E-4</v>
      </c>
      <c r="K32" s="70">
        <f t="shared" si="133"/>
        <v>3.8400000000000001E-4</v>
      </c>
      <c r="L32" s="70">
        <f t="shared" si="133"/>
        <v>3.8400000000000001E-4</v>
      </c>
      <c r="M32" s="70">
        <f t="shared" si="133"/>
        <v>3.8400000000000001E-4</v>
      </c>
      <c r="N32" s="70">
        <f t="shared" si="133"/>
        <v>3.8400000000000001E-4</v>
      </c>
      <c r="O32" s="70">
        <f t="shared" si="133"/>
        <v>3.8400000000000001E-4</v>
      </c>
      <c r="P32" s="88">
        <v>3.5731019249486359E-4</v>
      </c>
      <c r="Q32" s="70">
        <f t="shared" si="133"/>
        <v>3.5731019249486359E-4</v>
      </c>
      <c r="R32" s="92">
        <f t="shared" si="133"/>
        <v>3.5731019249486359E-4</v>
      </c>
      <c r="S32" s="92">
        <f t="shared" si="133"/>
        <v>3.5731019249486359E-4</v>
      </c>
      <c r="T32" s="92">
        <f t="shared" si="133"/>
        <v>3.5731019249486359E-4</v>
      </c>
      <c r="U32" s="92">
        <f t="shared" si="133"/>
        <v>3.5731019249486359E-4</v>
      </c>
      <c r="V32" s="92">
        <f t="shared" si="133"/>
        <v>3.5731019249486359E-4</v>
      </c>
      <c r="W32" s="92">
        <f t="shared" si="133"/>
        <v>3.5731019249486359E-4</v>
      </c>
      <c r="X32" s="92">
        <f t="shared" si="133"/>
        <v>3.5731019249486359E-4</v>
      </c>
      <c r="Y32" s="92">
        <f t="shared" si="133"/>
        <v>3.5731019249486359E-4</v>
      </c>
      <c r="Z32" s="92">
        <f t="shared" si="133"/>
        <v>3.5731019249486359E-4</v>
      </c>
      <c r="AA32" s="92">
        <f t="shared" ref="AA32" si="134">IF(AA31="","",Z32)</f>
        <v>3.5731019249486359E-4</v>
      </c>
      <c r="AB32" s="88">
        <v>6.7202311992673749E-4</v>
      </c>
      <c r="AC32" s="70">
        <f t="shared" ref="AC32" si="135">IF(AC31="","",AB32)</f>
        <v>6.7202311992673749E-4</v>
      </c>
      <c r="AD32" s="70">
        <f t="shared" ref="AD32" si="136">IF(AD31="","",AC32)</f>
        <v>6.7202311992673749E-4</v>
      </c>
      <c r="AE32" s="70">
        <f t="shared" ref="AE32" si="137">IF(AE31="","",AD32)</f>
        <v>6.7202311992673749E-4</v>
      </c>
      <c r="AF32" s="70">
        <f t="shared" ref="AF32" si="138">IF(AF31="","",AE32)</f>
        <v>6.7202311992673749E-4</v>
      </c>
      <c r="AG32" s="70">
        <f t="shared" ref="AG32" si="139">IF(AG31="","",AF32)</f>
        <v>6.7202311992673749E-4</v>
      </c>
      <c r="AH32" s="70">
        <f t="shared" ref="AH32" si="140">IF(AH31="","",AG32)</f>
        <v>6.7202311992673749E-4</v>
      </c>
      <c r="AI32" s="70">
        <f t="shared" ref="AI32" si="141">IF(AI31="","",AH32)</f>
        <v>6.7202311992673749E-4</v>
      </c>
      <c r="AJ32" s="70">
        <f t="shared" ref="AJ32" si="142">IF(AJ31="","",AI32)</f>
        <v>6.7202311992673749E-4</v>
      </c>
      <c r="AK32" s="70">
        <f t="shared" ref="AK32" si="143">IF(AK31="","",AJ32)</f>
        <v>6.7202311992673749E-4</v>
      </c>
      <c r="AL32" s="70">
        <f t="shared" ref="AL32" si="144">IF(AL31="","",AK32)</f>
        <v>6.7202311992673749E-4</v>
      </c>
      <c r="AM32" s="70">
        <f t="shared" ref="AM32" si="145">IF(AM31="","",AL32)</f>
        <v>6.7202311992673749E-4</v>
      </c>
    </row>
    <row r="33" spans="1:39" x14ac:dyDescent="0.25">
      <c r="A33" s="133"/>
      <c r="B33" s="72" t="s">
        <v>50</v>
      </c>
      <c r="C33" s="46">
        <v>0</v>
      </c>
      <c r="D33" s="88">
        <v>1.0369999999999999E-3</v>
      </c>
      <c r="E33" s="70">
        <f>+D33</f>
        <v>1.0369999999999999E-3</v>
      </c>
      <c r="F33" s="70">
        <f>IF(F31="","",E33)</f>
        <v>1.0369999999999999E-3</v>
      </c>
      <c r="G33" s="70">
        <f t="shared" ref="G33:Z33" si="146">IF(G31="","",F33)</f>
        <v>1.0369999999999999E-3</v>
      </c>
      <c r="H33" s="70">
        <f t="shared" si="146"/>
        <v>1.0369999999999999E-3</v>
      </c>
      <c r="I33" s="70">
        <f t="shared" si="146"/>
        <v>1.0369999999999999E-3</v>
      </c>
      <c r="J33" s="70">
        <f t="shared" si="146"/>
        <v>1.0369999999999999E-3</v>
      </c>
      <c r="K33" s="70">
        <f t="shared" si="146"/>
        <v>1.0369999999999999E-3</v>
      </c>
      <c r="L33" s="70">
        <f t="shared" si="146"/>
        <v>1.0369999999999999E-3</v>
      </c>
      <c r="M33" s="70">
        <f t="shared" si="146"/>
        <v>1.0369999999999999E-3</v>
      </c>
      <c r="N33" s="70">
        <f t="shared" si="146"/>
        <v>1.0369999999999999E-3</v>
      </c>
      <c r="O33" s="70">
        <f t="shared" si="146"/>
        <v>1.0369999999999999E-3</v>
      </c>
      <c r="P33" s="93">
        <v>-2.1760723836864655E-4</v>
      </c>
      <c r="Q33" s="92">
        <f t="shared" si="146"/>
        <v>-2.1760723836864655E-4</v>
      </c>
      <c r="R33" s="92">
        <f t="shared" si="146"/>
        <v>-2.1760723836864655E-4</v>
      </c>
      <c r="S33" s="92">
        <f t="shared" si="146"/>
        <v>-2.1760723836864655E-4</v>
      </c>
      <c r="T33" s="92">
        <f t="shared" si="146"/>
        <v>-2.1760723836864655E-4</v>
      </c>
      <c r="U33" s="92">
        <f t="shared" si="146"/>
        <v>-2.1760723836864655E-4</v>
      </c>
      <c r="V33" s="92">
        <f t="shared" si="146"/>
        <v>-2.1760723836864655E-4</v>
      </c>
      <c r="W33" s="92">
        <f t="shared" si="146"/>
        <v>-2.1760723836864655E-4</v>
      </c>
      <c r="X33" s="92">
        <f t="shared" si="146"/>
        <v>-2.1760723836864655E-4</v>
      </c>
      <c r="Y33" s="92">
        <f t="shared" si="146"/>
        <v>-2.1760723836864655E-4</v>
      </c>
      <c r="Z33" s="92">
        <f t="shared" si="146"/>
        <v>-2.1760723836864655E-4</v>
      </c>
      <c r="AA33" s="92">
        <f t="shared" ref="AA33" si="147">IF(AA31="","",Z33)</f>
        <v>-2.1760723836864655E-4</v>
      </c>
      <c r="AB33" s="93">
        <v>-2.3696165881846651E-5</v>
      </c>
      <c r="AC33" s="92">
        <f t="shared" ref="AC33" si="148">IF(AC31="","",AB33)</f>
        <v>-2.3696165881846651E-5</v>
      </c>
      <c r="AD33" s="92">
        <f t="shared" ref="AD33" si="149">IF(AD31="","",AC33)</f>
        <v>-2.3696165881846651E-5</v>
      </c>
      <c r="AE33" s="92">
        <f t="shared" ref="AE33" si="150">IF(AE31="","",AD33)</f>
        <v>-2.3696165881846651E-5</v>
      </c>
      <c r="AF33" s="92">
        <f t="shared" ref="AF33" si="151">IF(AF31="","",AE33)</f>
        <v>-2.3696165881846651E-5</v>
      </c>
      <c r="AG33" s="92">
        <f t="shared" ref="AG33" si="152">IF(AG31="","",AF33)</f>
        <v>-2.3696165881846651E-5</v>
      </c>
      <c r="AH33" s="92">
        <f t="shared" ref="AH33" si="153">IF(AH31="","",AG33)</f>
        <v>-2.3696165881846651E-5</v>
      </c>
      <c r="AI33" s="92">
        <f t="shared" ref="AI33" si="154">IF(AI31="","",AH33)</f>
        <v>-2.3696165881846651E-5</v>
      </c>
      <c r="AJ33" s="92">
        <f t="shared" ref="AJ33" si="155">IF(AJ31="","",AI33)</f>
        <v>-2.3696165881846651E-5</v>
      </c>
      <c r="AK33" s="92">
        <f t="shared" ref="AK33" si="156">IF(AK31="","",AJ33)</f>
        <v>-2.3696165881846651E-5</v>
      </c>
      <c r="AL33" s="92">
        <f t="shared" ref="AL33" si="157">IF(AL31="","",AK33)</f>
        <v>-2.3696165881846651E-5</v>
      </c>
      <c r="AM33" s="92">
        <f t="shared" ref="AM33" si="158">IF(AM31="","",AL33)</f>
        <v>-2.3696165881846651E-5</v>
      </c>
    </row>
    <row r="34" spans="1:39" x14ac:dyDescent="0.25">
      <c r="A34" s="133"/>
      <c r="B34" s="72" t="s">
        <v>59</v>
      </c>
      <c r="C34" s="61">
        <f>SUM(C32:C33)</f>
        <v>6.0000000000000002E-5</v>
      </c>
      <c r="D34" s="61">
        <f t="shared" ref="D34:E34" si="159">SUM(D32:D33)</f>
        <v>1.421E-3</v>
      </c>
      <c r="E34" s="61">
        <f t="shared" si="159"/>
        <v>1.421E-3</v>
      </c>
      <c r="F34" s="61">
        <f>IF(F31="","",SUM(F32:F33))</f>
        <v>1.421E-3</v>
      </c>
      <c r="G34" s="61">
        <f t="shared" ref="G34:Z34" si="160">IF(G31="","",SUM(G32:G33))</f>
        <v>1.421E-3</v>
      </c>
      <c r="H34" s="61">
        <f t="shared" si="160"/>
        <v>1.421E-3</v>
      </c>
      <c r="I34" s="61">
        <f t="shared" si="160"/>
        <v>1.421E-3</v>
      </c>
      <c r="J34" s="61">
        <f t="shared" si="160"/>
        <v>1.421E-3</v>
      </c>
      <c r="K34" s="61">
        <f t="shared" si="160"/>
        <v>1.421E-3</v>
      </c>
      <c r="L34" s="61">
        <f t="shared" si="160"/>
        <v>1.421E-3</v>
      </c>
      <c r="M34" s="61">
        <f t="shared" si="160"/>
        <v>1.421E-3</v>
      </c>
      <c r="N34" s="61">
        <f t="shared" si="160"/>
        <v>1.421E-3</v>
      </c>
      <c r="O34" s="61">
        <f t="shared" si="160"/>
        <v>1.421E-3</v>
      </c>
      <c r="P34" s="61">
        <f t="shared" si="160"/>
        <v>1.3970295412621704E-4</v>
      </c>
      <c r="Q34" s="61">
        <f t="shared" si="160"/>
        <v>1.3970295412621704E-4</v>
      </c>
      <c r="R34" s="61">
        <f t="shared" si="160"/>
        <v>1.3970295412621704E-4</v>
      </c>
      <c r="S34" s="61">
        <f t="shared" si="160"/>
        <v>1.3970295412621704E-4</v>
      </c>
      <c r="T34" s="61">
        <f t="shared" si="160"/>
        <v>1.3970295412621704E-4</v>
      </c>
      <c r="U34" s="61">
        <f t="shared" si="160"/>
        <v>1.3970295412621704E-4</v>
      </c>
      <c r="V34" s="61">
        <f t="shared" si="160"/>
        <v>1.3970295412621704E-4</v>
      </c>
      <c r="W34" s="61">
        <f t="shared" si="160"/>
        <v>1.3970295412621704E-4</v>
      </c>
      <c r="X34" s="61">
        <f t="shared" si="160"/>
        <v>1.3970295412621704E-4</v>
      </c>
      <c r="Y34" s="61">
        <f t="shared" si="160"/>
        <v>1.3970295412621704E-4</v>
      </c>
      <c r="Z34" s="61">
        <f t="shared" si="160"/>
        <v>1.3970295412621704E-4</v>
      </c>
      <c r="AA34" s="61">
        <f t="shared" ref="AA34:AC34" si="161">IF(AA31="","",SUM(AA32:AA33))</f>
        <v>1.3970295412621704E-4</v>
      </c>
      <c r="AB34" s="61">
        <f t="shared" si="161"/>
        <v>6.4832695404489079E-4</v>
      </c>
      <c r="AC34" s="61">
        <f t="shared" si="161"/>
        <v>6.4832695404489079E-4</v>
      </c>
      <c r="AD34" s="61">
        <f t="shared" ref="AD34:AM34" si="162">IF(AD31="","",SUM(AD32:AD33))</f>
        <v>6.4832695404489079E-4</v>
      </c>
      <c r="AE34" s="61">
        <f t="shared" si="162"/>
        <v>6.4832695404489079E-4</v>
      </c>
      <c r="AF34" s="61">
        <f t="shared" si="162"/>
        <v>6.4832695404489079E-4</v>
      </c>
      <c r="AG34" s="61">
        <f t="shared" si="162"/>
        <v>6.4832695404489079E-4</v>
      </c>
      <c r="AH34" s="61">
        <f t="shared" si="162"/>
        <v>6.4832695404489079E-4</v>
      </c>
      <c r="AI34" s="61">
        <f t="shared" si="162"/>
        <v>6.4832695404489079E-4</v>
      </c>
      <c r="AJ34" s="61">
        <f t="shared" si="162"/>
        <v>6.4832695404489079E-4</v>
      </c>
      <c r="AK34" s="61">
        <f t="shared" si="162"/>
        <v>6.4832695404489079E-4</v>
      </c>
      <c r="AL34" s="61">
        <f t="shared" si="162"/>
        <v>6.4832695404489079E-4</v>
      </c>
      <c r="AM34" s="61">
        <f t="shared" si="162"/>
        <v>6.4832695404489079E-4</v>
      </c>
    </row>
    <row r="35" spans="1:39" x14ac:dyDescent="0.25">
      <c r="A35" s="133"/>
      <c r="B35" s="72" t="s">
        <v>52</v>
      </c>
      <c r="C35" s="65">
        <f>+C33/C34</f>
        <v>0</v>
      </c>
      <c r="D35" s="65">
        <f>+IFERROR(D33/D34,"")</f>
        <v>0.72976776917663611</v>
      </c>
      <c r="E35" s="65">
        <f>+IFERROR(E33/E34,"")</f>
        <v>0.72976776917663611</v>
      </c>
      <c r="F35" s="65">
        <f>IF(F31="","",IFERROR(F33/F34,""))</f>
        <v>0.72976776917663611</v>
      </c>
      <c r="G35" s="65">
        <f t="shared" ref="G35:Z35" si="163">IF(G31="","",IFERROR(G33/G34,""))</f>
        <v>0.72976776917663611</v>
      </c>
      <c r="H35" s="65">
        <f t="shared" si="163"/>
        <v>0.72976776917663611</v>
      </c>
      <c r="I35" s="65">
        <f t="shared" si="163"/>
        <v>0.72976776917663611</v>
      </c>
      <c r="J35" s="65">
        <f t="shared" si="163"/>
        <v>0.72976776917663611</v>
      </c>
      <c r="K35" s="65">
        <f t="shared" si="163"/>
        <v>0.72976776917663611</v>
      </c>
      <c r="L35" s="65">
        <f t="shared" si="163"/>
        <v>0.72976776917663611</v>
      </c>
      <c r="M35" s="65">
        <f t="shared" si="163"/>
        <v>0.72976776917663611</v>
      </c>
      <c r="N35" s="65">
        <f t="shared" si="163"/>
        <v>0.72976776917663611</v>
      </c>
      <c r="O35" s="65">
        <f t="shared" si="163"/>
        <v>0.72976776917663611</v>
      </c>
      <c r="P35" s="65">
        <f>IF(P31="","",IFERROR(P33/P34,""))</f>
        <v>-1.5576423543058764</v>
      </c>
      <c r="Q35" s="65">
        <f t="shared" si="163"/>
        <v>-1.5576423543058764</v>
      </c>
      <c r="R35" s="65">
        <f t="shared" si="163"/>
        <v>-1.5576423543058764</v>
      </c>
      <c r="S35" s="65">
        <f t="shared" si="163"/>
        <v>-1.5576423543058764</v>
      </c>
      <c r="T35" s="65">
        <f t="shared" si="163"/>
        <v>-1.5576423543058764</v>
      </c>
      <c r="U35" s="65">
        <f t="shared" si="163"/>
        <v>-1.5576423543058764</v>
      </c>
      <c r="V35" s="65">
        <f t="shared" si="163"/>
        <v>-1.5576423543058764</v>
      </c>
      <c r="W35" s="65">
        <f t="shared" si="163"/>
        <v>-1.5576423543058764</v>
      </c>
      <c r="X35" s="65">
        <f t="shared" si="163"/>
        <v>-1.5576423543058764</v>
      </c>
      <c r="Y35" s="65">
        <f t="shared" si="163"/>
        <v>-1.5576423543058764</v>
      </c>
      <c r="Z35" s="65">
        <f t="shared" si="163"/>
        <v>-1.5576423543058764</v>
      </c>
      <c r="AA35" s="65">
        <f t="shared" ref="AA35:AC35" si="164">IF(AA31="","",IFERROR(AA33/AA34,""))</f>
        <v>-1.5576423543058764</v>
      </c>
      <c r="AB35" s="65">
        <f t="shared" si="164"/>
        <v>-3.6549715747597786E-2</v>
      </c>
      <c r="AC35" s="65">
        <f t="shared" si="164"/>
        <v>-3.6549715747597786E-2</v>
      </c>
      <c r="AD35" s="65">
        <f t="shared" ref="AD35:AM35" si="165">IF(AD31="","",IFERROR(AD33/AD34,""))</f>
        <v>-3.6549715747597786E-2</v>
      </c>
      <c r="AE35" s="65">
        <f t="shared" si="165"/>
        <v>-3.6549715747597786E-2</v>
      </c>
      <c r="AF35" s="65">
        <f t="shared" si="165"/>
        <v>-3.6549715747597786E-2</v>
      </c>
      <c r="AG35" s="65">
        <f t="shared" si="165"/>
        <v>-3.6549715747597786E-2</v>
      </c>
      <c r="AH35" s="65">
        <f t="shared" si="165"/>
        <v>-3.6549715747597786E-2</v>
      </c>
      <c r="AI35" s="65">
        <f t="shared" si="165"/>
        <v>-3.6549715747597786E-2</v>
      </c>
      <c r="AJ35" s="65">
        <f t="shared" si="165"/>
        <v>-3.6549715747597786E-2</v>
      </c>
      <c r="AK35" s="65">
        <f t="shared" si="165"/>
        <v>-3.6549715747597786E-2</v>
      </c>
      <c r="AL35" s="65">
        <f t="shared" si="165"/>
        <v>-3.6549715747597786E-2</v>
      </c>
      <c r="AM35" s="65">
        <f t="shared" si="165"/>
        <v>-3.6549715747597786E-2</v>
      </c>
    </row>
    <row r="36" spans="1:39" s="52" customFormat="1" x14ac:dyDescent="0.25">
      <c r="A36" s="133"/>
      <c r="B36" s="73" t="s">
        <v>53</v>
      </c>
      <c r="C36" s="63">
        <f>+C35*C31</f>
        <v>0</v>
      </c>
      <c r="D36" s="63">
        <f>+ROUND(D35*D31,2)</f>
        <v>147923.54</v>
      </c>
      <c r="E36" s="63">
        <f>+ROUND(E35*E31,2)</f>
        <v>122366.41</v>
      </c>
      <c r="F36" s="63">
        <f>IF(F31="","",ROUND(F35*F31,2))</f>
        <v>135610.26999999999</v>
      </c>
      <c r="G36" s="63">
        <f t="shared" ref="G36:Z36" si="166">IF(G31="","",ROUND(G35*G31,2))</f>
        <v>137927.79</v>
      </c>
      <c r="H36" s="63">
        <f t="shared" si="166"/>
        <v>164689.71</v>
      </c>
      <c r="I36" s="63">
        <f t="shared" si="166"/>
        <v>155769.59</v>
      </c>
      <c r="J36" s="63">
        <f t="shared" si="166"/>
        <v>172638.51</v>
      </c>
      <c r="K36" s="63">
        <f t="shared" si="166"/>
        <v>164503.71</v>
      </c>
      <c r="L36" s="63">
        <f t="shared" si="166"/>
        <v>156843.66</v>
      </c>
      <c r="M36" s="63">
        <f t="shared" si="166"/>
        <v>149437.09</v>
      </c>
      <c r="N36" s="63">
        <f t="shared" si="166"/>
        <v>137029.1</v>
      </c>
      <c r="O36" s="63">
        <f t="shared" si="166"/>
        <v>138956.35</v>
      </c>
      <c r="P36" s="63">
        <f t="shared" si="166"/>
        <v>-163073.60999999999</v>
      </c>
      <c r="Q36" s="63">
        <f t="shared" si="166"/>
        <v>-28184.85</v>
      </c>
      <c r="R36" s="63">
        <f t="shared" si="166"/>
        <v>-26811.56</v>
      </c>
      <c r="S36" s="63">
        <f t="shared" si="166"/>
        <v>-30658.16</v>
      </c>
      <c r="T36" s="63">
        <f t="shared" si="166"/>
        <v>-33927.269999999997</v>
      </c>
      <c r="U36" s="63">
        <f t="shared" si="166"/>
        <v>-20613.12</v>
      </c>
      <c r="V36" s="63">
        <f t="shared" si="166"/>
        <v>-34940.29</v>
      </c>
      <c r="W36" s="63">
        <f t="shared" si="166"/>
        <v>-32815.35</v>
      </c>
      <c r="X36" s="63">
        <f t="shared" si="166"/>
        <v>-32400.86</v>
      </c>
      <c r="Y36" s="63">
        <f t="shared" si="166"/>
        <v>-30448.7</v>
      </c>
      <c r="Z36" s="63">
        <f t="shared" si="166"/>
        <v>-29651.5</v>
      </c>
      <c r="AA36" s="63">
        <f t="shared" ref="AA36:AC36" si="167">IF(AA31="","",ROUND(AA35*AA31,2))</f>
        <v>-33179.11</v>
      </c>
      <c r="AB36" s="63">
        <f t="shared" si="167"/>
        <v>-1500.43</v>
      </c>
      <c r="AC36" s="63">
        <f t="shared" si="167"/>
        <v>-2352.08</v>
      </c>
      <c r="AD36" s="63">
        <f t="shared" ref="AD36:AM36" si="168">IF(AD31="","",ROUND(AD35*AD31,2))</f>
        <v>-2341.8200000000002</v>
      </c>
      <c r="AE36" s="63">
        <f t="shared" si="168"/>
        <v>-2285.06</v>
      </c>
      <c r="AF36" s="63">
        <f t="shared" si="168"/>
        <v>-2878.25</v>
      </c>
      <c r="AG36" s="63">
        <f t="shared" si="168"/>
        <v>-2679.25</v>
      </c>
      <c r="AH36" s="63">
        <f t="shared" si="168"/>
        <v>-2966.75</v>
      </c>
      <c r="AI36" s="63">
        <f t="shared" si="168"/>
        <v>-3006.59</v>
      </c>
      <c r="AJ36" s="63">
        <f t="shared" si="168"/>
        <v>-2836.24</v>
      </c>
      <c r="AK36" s="63">
        <f t="shared" si="168"/>
        <v>-2675.98</v>
      </c>
      <c r="AL36" s="63">
        <f t="shared" si="168"/>
        <v>-2639.77</v>
      </c>
      <c r="AM36" s="63">
        <f t="shared" si="168"/>
        <v>-2675.81</v>
      </c>
    </row>
    <row r="37" spans="1:39" s="52" customFormat="1" ht="9" customHeight="1" x14ac:dyDescent="0.25">
      <c r="A37" s="77"/>
      <c r="B37" s="7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x14ac:dyDescent="0.25">
      <c r="P38" s="89"/>
    </row>
  </sheetData>
  <mergeCells count="5">
    <mergeCell ref="A3:A8"/>
    <mergeCell ref="A10:A15"/>
    <mergeCell ref="A17:A22"/>
    <mergeCell ref="A24:A29"/>
    <mergeCell ref="A31:A3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 xmlns="$ListId:Library;">IN LEGAL CONTROL - DO NOT EDIT</Commen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F07B67-19EB-4B96-A323-3D485BBA4FF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$ListId:Library;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8315EB-DA7A-4F0E-9510-431834D63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MEEIA 3 calcs</vt:lpstr>
      <vt:lpstr>M3 Allocations - TD</vt:lpstr>
      <vt:lpstr>MEEIA 2 calcs</vt:lpstr>
      <vt:lpstr>MEEIA 2 adjs</vt:lpstr>
      <vt:lpstr>M2 Allocations - TD</vt:lpstr>
      <vt:lpstr>M2 TD amort</vt:lpstr>
      <vt:lpstr>'MEEIA 2 adjs'!Print_Area</vt:lpstr>
      <vt:lpstr>'MEEIA 2 calcs'!Print_Area</vt:lpstr>
      <vt:lpstr>'MEEIA 3 calcs'!Print_Area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e21586</dc:creator>
  <cp:lastModifiedBy>Best, Geri A</cp:lastModifiedBy>
  <cp:lastPrinted>2019-12-10T18:54:48Z</cp:lastPrinted>
  <dcterms:created xsi:type="dcterms:W3CDTF">2013-01-09T19:50:07Z</dcterms:created>
  <dcterms:modified xsi:type="dcterms:W3CDTF">2019-12-10T18:54:55Z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